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240" windowWidth="20055" windowHeight="9090"/>
  </bookViews>
  <sheets>
    <sheet name="सामान्य जानकारी" sheetId="14" r:id="rId1"/>
    <sheet name="Master sheet" sheetId="22" r:id="rId2"/>
    <sheet name="Marks Entry class 1st" sheetId="10" r:id="rId3"/>
    <sheet name="Marks Entry class 2nd" sheetId="28" r:id="rId4"/>
    <sheet name="Result Sheet" sheetId="17" r:id="rId5"/>
    <sheet name="Green Sheet" sheetId="29" r:id="rId6"/>
    <sheet name="Teacher &amp; Cat. Wise Result" sheetId="23" r:id="rId7"/>
    <sheet name="Result Aggregate" sheetId="24" r:id="rId8"/>
    <sheet name="Full Marksheet" sheetId="26" r:id="rId9"/>
    <sheet name="All student Report Card" sheetId="27" r:id="rId10"/>
  </sheets>
  <externalReferences>
    <externalReference r:id="rId11"/>
  </externalReferences>
  <definedNames>
    <definedName name="Mark">'Marks Entry class 1st'!$I$7:$AS$206</definedName>
    <definedName name="Marks">'Result Sheet'!$B$8:$DQ$207</definedName>
    <definedName name="Picture">INDEX('Master sheet'!$H$29,MATCH('Master sheet'!$E$26,'Master sheet'!$G$29,0))</definedName>
    <definedName name="_xlnm.Print_Area" localSheetId="9">'All student Report Card'!$B$1:$AF$31,'All student Report Card'!$B$33:$AF$63,'All student Report Card'!$B$65:$AF$95,'All student Report Card'!$B$97:$AF$127,'All student Report Card'!$B$129:$AF$159,'All student Report Card'!$B$161:$AF$191,'All student Report Card'!$B$193:$AF$223,'All student Report Card'!$B$225:$AF$255,'All student Report Card'!$B$257:$AF$287,'All student Report Card'!$B$289:$AF$319,'All student Report Card'!$AH$1:$AL$6,'All student Report Card'!$AJ$13:$AM$21</definedName>
    <definedName name="_xlnm.Print_Area" localSheetId="8">'Full Marksheet'!$B$1:$P$33,'Full Marksheet'!$B$35:$P$67,'Full Marksheet'!$B$69:$P$101,'Full Marksheet'!$B$103:$P$135,'Full Marksheet'!$B$137:$P$169,'Full Marksheet'!$B$171:$P$203,'Full Marksheet'!$B$205:$P$237,'Full Marksheet'!$B$239:$P$271,'Full Marksheet'!$B$273:$P$305,'Full Marksheet'!$B$307:$P$339,'Full Marksheet'!$S$1:$W$10</definedName>
    <definedName name="_xlnm.Print_Area" localSheetId="5">'Green Sheet'!$A$1:$W$219</definedName>
    <definedName name="_xlnm.Print_Area" localSheetId="7">'Result Aggregate'!$A$1:$W$213</definedName>
    <definedName name="_xlnm.Print_Area" localSheetId="4">'Result Sheet'!$A$2:$DQ$218</definedName>
    <definedName name="_xlnm.Print_Area" localSheetId="6">'Teacher &amp; Cat. Wise Result'!$A$1:$O$17,'Teacher &amp; Cat. Wise Result'!$A$19:$O$37</definedName>
    <definedName name="sessional">'Marks Entry class 1st'!$BQ$7:$CE$206</definedName>
    <definedName name="Sub">'Marks Entry class 1st'!$BB$21:$BB$66</definedName>
    <definedName name="Subject">'Marks Entry class 1st'!$CG$1:$CG$8</definedName>
    <definedName name="subject1">'Marks Entry class 1st'!$CI$1:$CI$4</definedName>
    <definedName name="subject2">'Marks Entry class 1st'!$CJ$1:$CJ$3</definedName>
    <definedName name="subject5">'Green Sheet'!$AJ$8:$AJ$17</definedName>
  </definedNames>
  <calcPr calcId="124519"/>
</workbook>
</file>

<file path=xl/calcChain.xml><?xml version="1.0" encoding="utf-8"?>
<calcChain xmlns="http://schemas.openxmlformats.org/spreadsheetml/2006/main">
  <c r="G19" i="22"/>
  <c r="CT209" i="17"/>
  <c r="CM209"/>
  <c r="CF209"/>
  <c r="BN209"/>
  <c r="AV209"/>
  <c r="AD209"/>
  <c r="K209"/>
  <c r="DA209"/>
  <c r="DE209"/>
  <c r="DE208"/>
  <c r="DA208"/>
  <c r="DO211"/>
  <c r="DF7"/>
  <c r="DE7"/>
  <c r="DB7"/>
  <c r="DA7"/>
  <c r="CU7"/>
  <c r="CT7"/>
  <c r="CN7"/>
  <c r="CM7"/>
  <c r="CG7"/>
  <c r="CF7"/>
  <c r="BW7"/>
  <c r="BV7"/>
  <c r="BS7"/>
  <c r="BR7"/>
  <c r="DN7"/>
  <c r="BE7"/>
  <c r="BD7"/>
  <c r="BA7"/>
  <c r="AZ7"/>
  <c r="AM7"/>
  <c r="AL7"/>
  <c r="AI7"/>
  <c r="AH7"/>
  <c r="U7"/>
  <c r="T7"/>
  <c r="Q7"/>
  <c r="P7"/>
  <c r="DX9"/>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DX48"/>
  <c r="DX49"/>
  <c r="DX50"/>
  <c r="DX51"/>
  <c r="DX52"/>
  <c r="DX53"/>
  <c r="DX54"/>
  <c r="DX55"/>
  <c r="DX56"/>
  <c r="DX57"/>
  <c r="DX58"/>
  <c r="DX59"/>
  <c r="DX60"/>
  <c r="DX61"/>
  <c r="DX62"/>
  <c r="DX63"/>
  <c r="DX64"/>
  <c r="DX65"/>
  <c r="DX66"/>
  <c r="DX67"/>
  <c r="DX68"/>
  <c r="DX69"/>
  <c r="DX70"/>
  <c r="DX71"/>
  <c r="DX72"/>
  <c r="DX73"/>
  <c r="DX74"/>
  <c r="DX75"/>
  <c r="DX76"/>
  <c r="DX77"/>
  <c r="DX78"/>
  <c r="DX79"/>
  <c r="DX80"/>
  <c r="DX81"/>
  <c r="DX82"/>
  <c r="DX83"/>
  <c r="DX84"/>
  <c r="DX85"/>
  <c r="DX86"/>
  <c r="DX87"/>
  <c r="DX88"/>
  <c r="DX89"/>
  <c r="DX90"/>
  <c r="DX91"/>
  <c r="DX92"/>
  <c r="DX93"/>
  <c r="DX94"/>
  <c r="DX95"/>
  <c r="DX96"/>
  <c r="DX97"/>
  <c r="DX98"/>
  <c r="DX99"/>
  <c r="DX100"/>
  <c r="DX101"/>
  <c r="DX102"/>
  <c r="DX103"/>
  <c r="DX104"/>
  <c r="DX105"/>
  <c r="DX106"/>
  <c r="DX107"/>
  <c r="DX108"/>
  <c r="DX109"/>
  <c r="DX110"/>
  <c r="DX111"/>
  <c r="DX112"/>
  <c r="DX113"/>
  <c r="DX114"/>
  <c r="DX115"/>
  <c r="DX116"/>
  <c r="DX117"/>
  <c r="DX118"/>
  <c r="DX119"/>
  <c r="DX120"/>
  <c r="DX121"/>
  <c r="DX122"/>
  <c r="DX123"/>
  <c r="DX124"/>
  <c r="DX125"/>
  <c r="DX126"/>
  <c r="DX127"/>
  <c r="DX128"/>
  <c r="DX129"/>
  <c r="DX130"/>
  <c r="DX131"/>
  <c r="DX132"/>
  <c r="DX133"/>
  <c r="DX134"/>
  <c r="DX135"/>
  <c r="DX136"/>
  <c r="DX137"/>
  <c r="DX138"/>
  <c r="DX139"/>
  <c r="DX140"/>
  <c r="DX141"/>
  <c r="DX142"/>
  <c r="DX143"/>
  <c r="DX144"/>
  <c r="DX145"/>
  <c r="DX146"/>
  <c r="DX147"/>
  <c r="DX148"/>
  <c r="DX149"/>
  <c r="DX150"/>
  <c r="DX151"/>
  <c r="DX152"/>
  <c r="DX153"/>
  <c r="DX154"/>
  <c r="DX155"/>
  <c r="DX156"/>
  <c r="DX157"/>
  <c r="DX158"/>
  <c r="DX159"/>
  <c r="DX160"/>
  <c r="DX161"/>
  <c r="DX162"/>
  <c r="DX163"/>
  <c r="DX164"/>
  <c r="DX165"/>
  <c r="DX166"/>
  <c r="DX167"/>
  <c r="DX168"/>
  <c r="DX169"/>
  <c r="DX170"/>
  <c r="DX171"/>
  <c r="DX172"/>
  <c r="DX173"/>
  <c r="DX174"/>
  <c r="DX175"/>
  <c r="DX176"/>
  <c r="DX177"/>
  <c r="DX178"/>
  <c r="DX179"/>
  <c r="DX180"/>
  <c r="DX181"/>
  <c r="DX182"/>
  <c r="DX183"/>
  <c r="DX184"/>
  <c r="DX185"/>
  <c r="DX186"/>
  <c r="DX187"/>
  <c r="DX188"/>
  <c r="DX189"/>
  <c r="DX190"/>
  <c r="DX191"/>
  <c r="DX192"/>
  <c r="DX193"/>
  <c r="DX194"/>
  <c r="DX195"/>
  <c r="DX196"/>
  <c r="DX197"/>
  <c r="DX198"/>
  <c r="DX199"/>
  <c r="DX200"/>
  <c r="DX201"/>
  <c r="DX202"/>
  <c r="DX203"/>
  <c r="DX204"/>
  <c r="DX205"/>
  <c r="DX206"/>
  <c r="DX207"/>
  <c r="DX8"/>
  <c r="B8" s="1"/>
  <c r="Q8" s="1"/>
  <c r="DE4"/>
  <c r="DA4"/>
  <c r="BU4"/>
  <c r="BC4"/>
  <c r="AK4"/>
  <c r="S4"/>
  <c r="AV3" i="28"/>
  <c r="AT3"/>
  <c r="G24" i="22"/>
  <c r="G13"/>
  <c r="BS8" i="17" l="1"/>
  <c r="CT8"/>
  <c r="DA8"/>
  <c r="DE8"/>
  <c r="BV8"/>
  <c r="BR8"/>
  <c r="DO8"/>
  <c r="BW8"/>
  <c r="CG8"/>
  <c r="DN8"/>
  <c r="CF8"/>
  <c r="CN8"/>
  <c r="CU8"/>
  <c r="DB8"/>
  <c r="DF8"/>
  <c r="CM8"/>
  <c r="CP8" s="1"/>
  <c r="U8"/>
  <c r="AI8"/>
  <c r="AM8"/>
  <c r="T8"/>
  <c r="AH8"/>
  <c r="AL8"/>
  <c r="BD8"/>
  <c r="AZ8"/>
  <c r="BE8"/>
  <c r="BA8"/>
  <c r="P8"/>
  <c r="J14" i="23"/>
  <c r="K14"/>
  <c r="J13"/>
  <c r="K13"/>
  <c r="L14"/>
  <c r="L13"/>
  <c r="M13"/>
  <c r="M14"/>
  <c r="H218" i="17"/>
  <c r="H217"/>
  <c r="H216"/>
  <c r="H215"/>
  <c r="H214"/>
  <c r="G3" i="29"/>
  <c r="J3" i="17"/>
  <c r="I2" i="28"/>
  <c r="I2" i="10"/>
  <c r="B14" i="23"/>
  <c r="B13"/>
  <c r="AR4" i="28"/>
  <c r="AP4"/>
  <c r="AN4"/>
  <c r="AR4" i="10"/>
  <c r="AP4"/>
  <c r="AN4"/>
  <c r="AK3"/>
  <c r="G23" i="22"/>
  <c r="G22"/>
  <c r="G21"/>
  <c r="G12"/>
  <c r="G10"/>
  <c r="G11"/>
  <c r="G9"/>
  <c r="BZ8" i="17" l="1"/>
  <c r="BH8"/>
  <c r="CI8"/>
  <c r="CW8"/>
  <c r="AP8"/>
  <c r="Z8"/>
  <c r="X8"/>
  <c r="A207" i="29"/>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D3"/>
  <c r="P6"/>
  <c r="O6"/>
  <c r="N6"/>
  <c r="L6"/>
  <c r="K6"/>
  <c r="J6"/>
  <c r="W5"/>
  <c r="Q5"/>
  <c r="N5"/>
  <c r="M5"/>
  <c r="J5"/>
  <c r="I5"/>
  <c r="H5"/>
  <c r="G5"/>
  <c r="F5"/>
  <c r="E5"/>
  <c r="D5"/>
  <c r="C5"/>
  <c r="B5"/>
  <c r="A5"/>
  <c r="J3"/>
  <c r="F3"/>
  <c r="B3"/>
  <c r="A1"/>
  <c r="H209" l="1"/>
  <c r="T5" i="26" l="1"/>
  <c r="B337"/>
  <c r="I336"/>
  <c r="B336"/>
  <c r="I335"/>
  <c r="B335"/>
  <c r="I334"/>
  <c r="B334"/>
  <c r="B303"/>
  <c r="I302"/>
  <c r="B302"/>
  <c r="I301"/>
  <c r="B301"/>
  <c r="I300"/>
  <c r="B300"/>
  <c r="B269"/>
  <c r="I268"/>
  <c r="B268"/>
  <c r="I267"/>
  <c r="B267"/>
  <c r="I266"/>
  <c r="B266"/>
  <c r="B235"/>
  <c r="I234"/>
  <c r="B234"/>
  <c r="I233"/>
  <c r="B233"/>
  <c r="I232"/>
  <c r="B232"/>
  <c r="B201"/>
  <c r="I200"/>
  <c r="B200"/>
  <c r="I199"/>
  <c r="B199"/>
  <c r="I198"/>
  <c r="B198"/>
  <c r="B167"/>
  <c r="I166"/>
  <c r="B166"/>
  <c r="I165"/>
  <c r="B165"/>
  <c r="I164"/>
  <c r="B164"/>
  <c r="B133"/>
  <c r="I132"/>
  <c r="B132"/>
  <c r="I131"/>
  <c r="B131"/>
  <c r="I130"/>
  <c r="B130"/>
  <c r="A2" i="24"/>
  <c r="A14" i="23"/>
  <c r="A13"/>
  <c r="A12"/>
  <c r="B9" i="17"/>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CD206" i="28"/>
  <c r="CE206" s="1"/>
  <c r="CB206"/>
  <c r="CC206" s="1"/>
  <c r="BZ206"/>
  <c r="CA206" s="1"/>
  <c r="BX206"/>
  <c r="BY206" s="1"/>
  <c r="BV206"/>
  <c r="BW206" s="1"/>
  <c r="BT206"/>
  <c r="BU206" s="1"/>
  <c r="BR206"/>
  <c r="BS206" s="1"/>
  <c r="BQ206"/>
  <c r="CE205"/>
  <c r="CD205"/>
  <c r="CC205"/>
  <c r="CB205"/>
  <c r="CA205"/>
  <c r="BZ205"/>
  <c r="BY205"/>
  <c r="BX205"/>
  <c r="BW205"/>
  <c r="BV205"/>
  <c r="BU205"/>
  <c r="BT205"/>
  <c r="BS205"/>
  <c r="BR205"/>
  <c r="BQ205"/>
  <c r="CD204"/>
  <c r="CE204" s="1"/>
  <c r="CB204"/>
  <c r="CC204" s="1"/>
  <c r="BZ204"/>
  <c r="CA204" s="1"/>
  <c r="BX204"/>
  <c r="BY204" s="1"/>
  <c r="BV204"/>
  <c r="BW204" s="1"/>
  <c r="BT204"/>
  <c r="BU204" s="1"/>
  <c r="BR204"/>
  <c r="BS204" s="1"/>
  <c r="BQ204"/>
  <c r="CE203"/>
  <c r="CD203"/>
  <c r="CC203"/>
  <c r="CB203"/>
  <c r="CA203"/>
  <c r="BZ203"/>
  <c r="BY203"/>
  <c r="BX203"/>
  <c r="BW203"/>
  <c r="BV203"/>
  <c r="BU203"/>
  <c r="BT203"/>
  <c r="BS203"/>
  <c r="BR203"/>
  <c r="BQ203"/>
  <c r="CD202"/>
  <c r="CE202" s="1"/>
  <c r="CB202"/>
  <c r="CC202" s="1"/>
  <c r="BZ202"/>
  <c r="CA202" s="1"/>
  <c r="BX202"/>
  <c r="BY202" s="1"/>
  <c r="BV202"/>
  <c r="BW202" s="1"/>
  <c r="BT202"/>
  <c r="BU202" s="1"/>
  <c r="BR202"/>
  <c r="BS202" s="1"/>
  <c r="BQ202"/>
  <c r="CE201"/>
  <c r="CD201"/>
  <c r="CC201"/>
  <c r="CB201"/>
  <c r="CA201"/>
  <c r="BZ201"/>
  <c r="BY201"/>
  <c r="BX201"/>
  <c r="BW201"/>
  <c r="BV201"/>
  <c r="BU201"/>
  <c r="BT201"/>
  <c r="BS201"/>
  <c r="BR201"/>
  <c r="BQ201"/>
  <c r="CD200"/>
  <c r="CE200" s="1"/>
  <c r="CB200"/>
  <c r="CC200" s="1"/>
  <c r="BZ200"/>
  <c r="CA200" s="1"/>
  <c r="BX200"/>
  <c r="BY200" s="1"/>
  <c r="BV200"/>
  <c r="BW200" s="1"/>
  <c r="BT200"/>
  <c r="BU200" s="1"/>
  <c r="BR200"/>
  <c r="BS200" s="1"/>
  <c r="BQ200"/>
  <c r="CE199"/>
  <c r="CD199"/>
  <c r="CC199"/>
  <c r="CB199"/>
  <c r="CA199"/>
  <c r="BZ199"/>
  <c r="BY199"/>
  <c r="BX199"/>
  <c r="BW199"/>
  <c r="BV199"/>
  <c r="BU199"/>
  <c r="BT199"/>
  <c r="BS199"/>
  <c r="BR199"/>
  <c r="BQ199"/>
  <c r="CD198"/>
  <c r="CE198" s="1"/>
  <c r="CB198"/>
  <c r="CC198" s="1"/>
  <c r="BZ198"/>
  <c r="CA198" s="1"/>
  <c r="BX198"/>
  <c r="BY198" s="1"/>
  <c r="BV198"/>
  <c r="BW198" s="1"/>
  <c r="BT198"/>
  <c r="BU198" s="1"/>
  <c r="BR198"/>
  <c r="BS198" s="1"/>
  <c r="BQ198"/>
  <c r="CE197"/>
  <c r="CD197"/>
  <c r="CC197"/>
  <c r="CB197"/>
  <c r="CA197"/>
  <c r="BZ197"/>
  <c r="BY197"/>
  <c r="BX197"/>
  <c r="BW197"/>
  <c r="BV197"/>
  <c r="BU197"/>
  <c r="BT197"/>
  <c r="BS197"/>
  <c r="BR197"/>
  <c r="BQ197"/>
  <c r="CD196"/>
  <c r="CE196" s="1"/>
  <c r="CB196"/>
  <c r="CC196" s="1"/>
  <c r="BZ196"/>
  <c r="CA196" s="1"/>
  <c r="BX196"/>
  <c r="BY196" s="1"/>
  <c r="BV196"/>
  <c r="BW196" s="1"/>
  <c r="BT196"/>
  <c r="BU196" s="1"/>
  <c r="BR196"/>
  <c r="BS196" s="1"/>
  <c r="BQ196"/>
  <c r="CE195"/>
  <c r="CD195"/>
  <c r="CC195"/>
  <c r="CB195"/>
  <c r="CA195"/>
  <c r="BZ195"/>
  <c r="BY195"/>
  <c r="BX195"/>
  <c r="BW195"/>
  <c r="BV195"/>
  <c r="BU195"/>
  <c r="BT195"/>
  <c r="BS195"/>
  <c r="BR195"/>
  <c r="BQ195"/>
  <c r="CD194"/>
  <c r="CE194" s="1"/>
  <c r="CB194"/>
  <c r="CC194" s="1"/>
  <c r="BZ194"/>
  <c r="CA194" s="1"/>
  <c r="BX194"/>
  <c r="BY194" s="1"/>
  <c r="BV194"/>
  <c r="BW194" s="1"/>
  <c r="BT194"/>
  <c r="BU194" s="1"/>
  <c r="BR194"/>
  <c r="BS194" s="1"/>
  <c r="BQ194"/>
  <c r="CE193"/>
  <c r="CD193"/>
  <c r="CC193"/>
  <c r="CB193"/>
  <c r="CA193"/>
  <c r="BZ193"/>
  <c r="BY193"/>
  <c r="BX193"/>
  <c r="BW193"/>
  <c r="BV193"/>
  <c r="BU193"/>
  <c r="BT193"/>
  <c r="BS193"/>
  <c r="BR193"/>
  <c r="BQ193"/>
  <c r="CD192"/>
  <c r="CE192" s="1"/>
  <c r="CB192"/>
  <c r="CC192" s="1"/>
  <c r="BZ192"/>
  <c r="CA192" s="1"/>
  <c r="BX192"/>
  <c r="BY192" s="1"/>
  <c r="BV192"/>
  <c r="BW192" s="1"/>
  <c r="BT192"/>
  <c r="BU192" s="1"/>
  <c r="BR192"/>
  <c r="BS192" s="1"/>
  <c r="BQ192"/>
  <c r="CE191"/>
  <c r="CD191"/>
  <c r="CC191"/>
  <c r="CB191"/>
  <c r="CA191"/>
  <c r="BZ191"/>
  <c r="BY191"/>
  <c r="BX191"/>
  <c r="BW191"/>
  <c r="BV191"/>
  <c r="BU191"/>
  <c r="BT191"/>
  <c r="BS191"/>
  <c r="BR191"/>
  <c r="BQ191"/>
  <c r="CD190"/>
  <c r="CE190" s="1"/>
  <c r="CB190"/>
  <c r="CC190" s="1"/>
  <c r="BZ190"/>
  <c r="CA190" s="1"/>
  <c r="BX190"/>
  <c r="BY190" s="1"/>
  <c r="BV190"/>
  <c r="BW190" s="1"/>
  <c r="BT190"/>
  <c r="BU190" s="1"/>
  <c r="BR190"/>
  <c r="BS190" s="1"/>
  <c r="BQ190"/>
  <c r="CE189"/>
  <c r="CD189"/>
  <c r="CC189"/>
  <c r="CB189"/>
  <c r="CA189"/>
  <c r="BZ189"/>
  <c r="BY189"/>
  <c r="BX189"/>
  <c r="BW189"/>
  <c r="BV189"/>
  <c r="BU189"/>
  <c r="BT189"/>
  <c r="BS189"/>
  <c r="BR189"/>
  <c r="BQ189"/>
  <c r="CD188"/>
  <c r="CE188" s="1"/>
  <c r="CB188"/>
  <c r="CC188" s="1"/>
  <c r="BZ188"/>
  <c r="CA188" s="1"/>
  <c r="BX188"/>
  <c r="BY188" s="1"/>
  <c r="BV188"/>
  <c r="BW188" s="1"/>
  <c r="BT188"/>
  <c r="BU188" s="1"/>
  <c r="BR188"/>
  <c r="BS188" s="1"/>
  <c r="BQ188"/>
  <c r="CE187"/>
  <c r="CD187"/>
  <c r="CC187"/>
  <c r="CB187"/>
  <c r="CA187"/>
  <c r="BZ187"/>
  <c r="BY187"/>
  <c r="BX187"/>
  <c r="BW187"/>
  <c r="BV187"/>
  <c r="BU187"/>
  <c r="BT187"/>
  <c r="BS187"/>
  <c r="BR187"/>
  <c r="BQ187"/>
  <c r="CD186"/>
  <c r="CE186" s="1"/>
  <c r="CB186"/>
  <c r="CC186" s="1"/>
  <c r="BZ186"/>
  <c r="CA186" s="1"/>
  <c r="BX186"/>
  <c r="BY186" s="1"/>
  <c r="BV186"/>
  <c r="BW186" s="1"/>
  <c r="BT186"/>
  <c r="BU186" s="1"/>
  <c r="BR186"/>
  <c r="BS186" s="1"/>
  <c r="BQ186"/>
  <c r="CE185"/>
  <c r="CD185"/>
  <c r="CC185"/>
  <c r="CB185"/>
  <c r="CA185"/>
  <c r="BZ185"/>
  <c r="BY185"/>
  <c r="BX185"/>
  <c r="BW185"/>
  <c r="BV185"/>
  <c r="BU185"/>
  <c r="BT185"/>
  <c r="BS185"/>
  <c r="BR185"/>
  <c r="BQ185"/>
  <c r="CD184"/>
  <c r="CE184" s="1"/>
  <c r="CB184"/>
  <c r="CC184" s="1"/>
  <c r="BZ184"/>
  <c r="CA184" s="1"/>
  <c r="BX184"/>
  <c r="BY184" s="1"/>
  <c r="BV184"/>
  <c r="BW184" s="1"/>
  <c r="BT184"/>
  <c r="BU184" s="1"/>
  <c r="BR184"/>
  <c r="BS184" s="1"/>
  <c r="BQ184"/>
  <c r="CE183"/>
  <c r="CD183"/>
  <c r="CC183"/>
  <c r="CB183"/>
  <c r="CA183"/>
  <c r="BZ183"/>
  <c r="BY183"/>
  <c r="BX183"/>
  <c r="BW183"/>
  <c r="BV183"/>
  <c r="BU183"/>
  <c r="BT183"/>
  <c r="BS183"/>
  <c r="BR183"/>
  <c r="BQ183"/>
  <c r="CD182"/>
  <c r="CE182" s="1"/>
  <c r="CB182"/>
  <c r="CC182" s="1"/>
  <c r="BZ182"/>
  <c r="CA182" s="1"/>
  <c r="BX182"/>
  <c r="BY182" s="1"/>
  <c r="BV182"/>
  <c r="BW182" s="1"/>
  <c r="BT182"/>
  <c r="BU182" s="1"/>
  <c r="BR182"/>
  <c r="BS182" s="1"/>
  <c r="BQ182"/>
  <c r="CE181"/>
  <c r="CD181"/>
  <c r="CC181"/>
  <c r="CB181"/>
  <c r="CA181"/>
  <c r="BZ181"/>
  <c r="BY181"/>
  <c r="BX181"/>
  <c r="BW181"/>
  <c r="BV181"/>
  <c r="BU181"/>
  <c r="BT181"/>
  <c r="BS181"/>
  <c r="BR181"/>
  <c r="BQ181"/>
  <c r="CD180"/>
  <c r="CE180" s="1"/>
  <c r="CB180"/>
  <c r="CC180" s="1"/>
  <c r="BZ180"/>
  <c r="CA180" s="1"/>
  <c r="BX180"/>
  <c r="BY180" s="1"/>
  <c r="BV180"/>
  <c r="BW180" s="1"/>
  <c r="BT180"/>
  <c r="BU180" s="1"/>
  <c r="BR180"/>
  <c r="BS180" s="1"/>
  <c r="BQ180"/>
  <c r="CE179"/>
  <c r="CD179"/>
  <c r="CC179"/>
  <c r="CB179"/>
  <c r="CA179"/>
  <c r="BZ179"/>
  <c r="BY179"/>
  <c r="BX179"/>
  <c r="BW179"/>
  <c r="BV179"/>
  <c r="BU179"/>
  <c r="BT179"/>
  <c r="BS179"/>
  <c r="BR179"/>
  <c r="BQ179"/>
  <c r="CD178"/>
  <c r="CE178" s="1"/>
  <c r="CB178"/>
  <c r="CC178" s="1"/>
  <c r="BZ178"/>
  <c r="CA178" s="1"/>
  <c r="BX178"/>
  <c r="BY178" s="1"/>
  <c r="BV178"/>
  <c r="BW178" s="1"/>
  <c r="BT178"/>
  <c r="BU178" s="1"/>
  <c r="BR178"/>
  <c r="BS178" s="1"/>
  <c r="BQ178"/>
  <c r="CE177"/>
  <c r="CD177"/>
  <c r="CC177"/>
  <c r="CB177"/>
  <c r="CA177"/>
  <c r="BZ177"/>
  <c r="BY177"/>
  <c r="BX177"/>
  <c r="BW177"/>
  <c r="BV177"/>
  <c r="BU177"/>
  <c r="BT177"/>
  <c r="BS177"/>
  <c r="BR177"/>
  <c r="BQ177"/>
  <c r="CD176"/>
  <c r="CE176" s="1"/>
  <c r="CB176"/>
  <c r="CC176" s="1"/>
  <c r="BZ176"/>
  <c r="CA176" s="1"/>
  <c r="BX176"/>
  <c r="BY176" s="1"/>
  <c r="BV176"/>
  <c r="BW176" s="1"/>
  <c r="BT176"/>
  <c r="BU176" s="1"/>
  <c r="BR176"/>
  <c r="BS176" s="1"/>
  <c r="BQ176"/>
  <c r="CE175"/>
  <c r="CD175"/>
  <c r="CC175"/>
  <c r="CB175"/>
  <c r="CA175"/>
  <c r="BZ175"/>
  <c r="BY175"/>
  <c r="BX175"/>
  <c r="BW175"/>
  <c r="BV175"/>
  <c r="BU175"/>
  <c r="BT175"/>
  <c r="BS175"/>
  <c r="BR175"/>
  <c r="BQ175"/>
  <c r="CD174"/>
  <c r="CE174" s="1"/>
  <c r="CB174"/>
  <c r="CC174" s="1"/>
  <c r="BZ174"/>
  <c r="CA174" s="1"/>
  <c r="BX174"/>
  <c r="BY174" s="1"/>
  <c r="BV174"/>
  <c r="BW174" s="1"/>
  <c r="BT174"/>
  <c r="BU174" s="1"/>
  <c r="BR174"/>
  <c r="BS174" s="1"/>
  <c r="BQ174"/>
  <c r="CE173"/>
  <c r="CD173"/>
  <c r="CC173"/>
  <c r="CB173"/>
  <c r="CA173"/>
  <c r="BZ173"/>
  <c r="BY173"/>
  <c r="BX173"/>
  <c r="BW173"/>
  <c r="BV173"/>
  <c r="BU173"/>
  <c r="BT173"/>
  <c r="BS173"/>
  <c r="BR173"/>
  <c r="BQ173"/>
  <c r="CD172"/>
  <c r="CE172" s="1"/>
  <c r="CB172"/>
  <c r="CC172" s="1"/>
  <c r="BZ172"/>
  <c r="CA172" s="1"/>
  <c r="BX172"/>
  <c r="BY172" s="1"/>
  <c r="BV172"/>
  <c r="BW172" s="1"/>
  <c r="BT172"/>
  <c r="BU172" s="1"/>
  <c r="BR172"/>
  <c r="BS172" s="1"/>
  <c r="BQ172"/>
  <c r="CE171"/>
  <c r="CD171"/>
  <c r="CC171"/>
  <c r="CB171"/>
  <c r="CA171"/>
  <c r="BZ171"/>
  <c r="BY171"/>
  <c r="BX171"/>
  <c r="BW171"/>
  <c r="BV171"/>
  <c r="BU171"/>
  <c r="BT171"/>
  <c r="BS171"/>
  <c r="BR171"/>
  <c r="BQ171"/>
  <c r="CD170"/>
  <c r="CE170" s="1"/>
  <c r="CB170"/>
  <c r="CC170" s="1"/>
  <c r="BZ170"/>
  <c r="CA170" s="1"/>
  <c r="BX170"/>
  <c r="BY170" s="1"/>
  <c r="BV170"/>
  <c r="BW170" s="1"/>
  <c r="BT170"/>
  <c r="BU170" s="1"/>
  <c r="BR170"/>
  <c r="BS170" s="1"/>
  <c r="BQ170"/>
  <c r="CE169"/>
  <c r="CD169"/>
  <c r="CC169"/>
  <c r="CB169"/>
  <c r="CA169"/>
  <c r="BZ169"/>
  <c r="BY169"/>
  <c r="BX169"/>
  <c r="BW169"/>
  <c r="BV169"/>
  <c r="BU169"/>
  <c r="BT169"/>
  <c r="BS169"/>
  <c r="BR169"/>
  <c r="BQ169"/>
  <c r="CD168"/>
  <c r="CE168" s="1"/>
  <c r="CB168"/>
  <c r="CC168" s="1"/>
  <c r="BZ168"/>
  <c r="CA168" s="1"/>
  <c r="BX168"/>
  <c r="BY168" s="1"/>
  <c r="BV168"/>
  <c r="BW168" s="1"/>
  <c r="BT168"/>
  <c r="BU168" s="1"/>
  <c r="BR168"/>
  <c r="BS168" s="1"/>
  <c r="BQ168"/>
  <c r="CE167"/>
  <c r="CD167"/>
  <c r="CC167"/>
  <c r="CB167"/>
  <c r="CA167"/>
  <c r="BZ167"/>
  <c r="BY167"/>
  <c r="BX167"/>
  <c r="BW167"/>
  <c r="BV167"/>
  <c r="BU167"/>
  <c r="BT167"/>
  <c r="BS167"/>
  <c r="BR167"/>
  <c r="BQ167"/>
  <c r="CD166"/>
  <c r="CE166" s="1"/>
  <c r="CB166"/>
  <c r="CC166" s="1"/>
  <c r="BZ166"/>
  <c r="CA166" s="1"/>
  <c r="BX166"/>
  <c r="BY166" s="1"/>
  <c r="BV166"/>
  <c r="BW166" s="1"/>
  <c r="BT166"/>
  <c r="BU166" s="1"/>
  <c r="BR166"/>
  <c r="BS166" s="1"/>
  <c r="BQ166"/>
  <c r="CE165"/>
  <c r="CD165"/>
  <c r="CC165"/>
  <c r="CB165"/>
  <c r="CA165"/>
  <c r="BZ165"/>
  <c r="BY165"/>
  <c r="BX165"/>
  <c r="BW165"/>
  <c r="BV165"/>
  <c r="BU165"/>
  <c r="BT165"/>
  <c r="BS165"/>
  <c r="BR165"/>
  <c r="BQ165"/>
  <c r="CD164"/>
  <c r="CE164" s="1"/>
  <c r="CB164"/>
  <c r="CC164" s="1"/>
  <c r="BZ164"/>
  <c r="CA164" s="1"/>
  <c r="BX164"/>
  <c r="BY164" s="1"/>
  <c r="BV164"/>
  <c r="BW164" s="1"/>
  <c r="BT164"/>
  <c r="BU164" s="1"/>
  <c r="BR164"/>
  <c r="BS164" s="1"/>
  <c r="BQ164"/>
  <c r="CE163"/>
  <c r="CD163"/>
  <c r="CC163"/>
  <c r="CB163"/>
  <c r="CA163"/>
  <c r="BZ163"/>
  <c r="BY163"/>
  <c r="BX163"/>
  <c r="BW163"/>
  <c r="BV163"/>
  <c r="BU163"/>
  <c r="BT163"/>
  <c r="BS163"/>
  <c r="BR163"/>
  <c r="BQ163"/>
  <c r="CD162"/>
  <c r="CE162" s="1"/>
  <c r="CB162"/>
  <c r="CC162" s="1"/>
  <c r="BZ162"/>
  <c r="CA162" s="1"/>
  <c r="BX162"/>
  <c r="BY162" s="1"/>
  <c r="BV162"/>
  <c r="BW162" s="1"/>
  <c r="BT162"/>
  <c r="BU162" s="1"/>
  <c r="BR162"/>
  <c r="BS162" s="1"/>
  <c r="BQ162"/>
  <c r="CE161"/>
  <c r="CD161"/>
  <c r="CC161"/>
  <c r="CB161"/>
  <c r="CA161"/>
  <c r="BZ161"/>
  <c r="BY161"/>
  <c r="BX161"/>
  <c r="BW161"/>
  <c r="BV161"/>
  <c r="BU161"/>
  <c r="BT161"/>
  <c r="BS161"/>
  <c r="BR161"/>
  <c r="BQ161"/>
  <c r="CD160"/>
  <c r="CE160" s="1"/>
  <c r="CB160"/>
  <c r="CC160" s="1"/>
  <c r="BZ160"/>
  <c r="CA160" s="1"/>
  <c r="BX160"/>
  <c r="BY160" s="1"/>
  <c r="BV160"/>
  <c r="BW160" s="1"/>
  <c r="BT160"/>
  <c r="BU160" s="1"/>
  <c r="BR160"/>
  <c r="BS160" s="1"/>
  <c r="BQ160"/>
  <c r="CE159"/>
  <c r="CD159"/>
  <c r="CC159"/>
  <c r="CB159"/>
  <c r="CA159"/>
  <c r="BZ159"/>
  <c r="BY159"/>
  <c r="BX159"/>
  <c r="BW159"/>
  <c r="BV159"/>
  <c r="BU159"/>
  <c r="BT159"/>
  <c r="BS159"/>
  <c r="BR159"/>
  <c r="BQ159"/>
  <c r="CD158"/>
  <c r="CE158" s="1"/>
  <c r="CB158"/>
  <c r="CC158" s="1"/>
  <c r="BZ158"/>
  <c r="CA158" s="1"/>
  <c r="BX158"/>
  <c r="BY158" s="1"/>
  <c r="BV158"/>
  <c r="BW158" s="1"/>
  <c r="BT158"/>
  <c r="BU158" s="1"/>
  <c r="BR158"/>
  <c r="BS158" s="1"/>
  <c r="BQ158"/>
  <c r="CE157"/>
  <c r="CD157"/>
  <c r="CC157"/>
  <c r="CB157"/>
  <c r="CA157"/>
  <c r="BZ157"/>
  <c r="BY157"/>
  <c r="BX157"/>
  <c r="BW157"/>
  <c r="BV157"/>
  <c r="BU157"/>
  <c r="BT157"/>
  <c r="BS157"/>
  <c r="BR157"/>
  <c r="BQ157"/>
  <c r="CD156"/>
  <c r="CE156" s="1"/>
  <c r="CB156"/>
  <c r="CC156" s="1"/>
  <c r="BZ156"/>
  <c r="CA156" s="1"/>
  <c r="BX156"/>
  <c r="BY156" s="1"/>
  <c r="BV156"/>
  <c r="BW156" s="1"/>
  <c r="BT156"/>
  <c r="BU156" s="1"/>
  <c r="BR156"/>
  <c r="BS156" s="1"/>
  <c r="BQ156"/>
  <c r="CE155"/>
  <c r="CD155"/>
  <c r="CC155"/>
  <c r="CB155"/>
  <c r="CA155"/>
  <c r="BZ155"/>
  <c r="BY155"/>
  <c r="BX155"/>
  <c r="BW155"/>
  <c r="BV155"/>
  <c r="BU155"/>
  <c r="BT155"/>
  <c r="BS155"/>
  <c r="BR155"/>
  <c r="BQ155"/>
  <c r="CD154"/>
  <c r="CE154" s="1"/>
  <c r="CB154"/>
  <c r="CC154" s="1"/>
  <c r="BZ154"/>
  <c r="CA154" s="1"/>
  <c r="BX154"/>
  <c r="BY154" s="1"/>
  <c r="BV154"/>
  <c r="BW154" s="1"/>
  <c r="BT154"/>
  <c r="BU154" s="1"/>
  <c r="BR154"/>
  <c r="BS154" s="1"/>
  <c r="BQ154"/>
  <c r="CE153"/>
  <c r="CD153"/>
  <c r="CC153"/>
  <c r="CB153"/>
  <c r="CA153"/>
  <c r="BZ153"/>
  <c r="BY153"/>
  <c r="BX153"/>
  <c r="BW153"/>
  <c r="BV153"/>
  <c r="BU153"/>
  <c r="BT153"/>
  <c r="BS153"/>
  <c r="BR153"/>
  <c r="BQ153"/>
  <c r="CD152"/>
  <c r="CE152" s="1"/>
  <c r="CB152"/>
  <c r="CC152" s="1"/>
  <c r="BZ152"/>
  <c r="CA152" s="1"/>
  <c r="BX152"/>
  <c r="BY152" s="1"/>
  <c r="BV152"/>
  <c r="BW152" s="1"/>
  <c r="BT152"/>
  <c r="BU152" s="1"/>
  <c r="BR152"/>
  <c r="BS152" s="1"/>
  <c r="BQ152"/>
  <c r="CE151"/>
  <c r="CD151"/>
  <c r="CC151"/>
  <c r="CB151"/>
  <c r="CA151"/>
  <c r="BZ151"/>
  <c r="BY151"/>
  <c r="BX151"/>
  <c r="BW151"/>
  <c r="BV151"/>
  <c r="BU151"/>
  <c r="BT151"/>
  <c r="BS151"/>
  <c r="BR151"/>
  <c r="BQ151"/>
  <c r="CD150"/>
  <c r="CE150" s="1"/>
  <c r="CB150"/>
  <c r="CC150" s="1"/>
  <c r="BZ150"/>
  <c r="CA150" s="1"/>
  <c r="BX150"/>
  <c r="BY150" s="1"/>
  <c r="BV150"/>
  <c r="BW150" s="1"/>
  <c r="BT150"/>
  <c r="BU150" s="1"/>
  <c r="BR150"/>
  <c r="BS150" s="1"/>
  <c r="BQ150"/>
  <c r="CE149"/>
  <c r="CD149"/>
  <c r="CC149"/>
  <c r="CB149"/>
  <c r="CA149"/>
  <c r="BZ149"/>
  <c r="BY149"/>
  <c r="BX149"/>
  <c r="BW149"/>
  <c r="BV149"/>
  <c r="BU149"/>
  <c r="BT149"/>
  <c r="BS149"/>
  <c r="BR149"/>
  <c r="BQ149"/>
  <c r="CD148"/>
  <c r="CE148" s="1"/>
  <c r="CB148"/>
  <c r="CC148" s="1"/>
  <c r="BZ148"/>
  <c r="CA148" s="1"/>
  <c r="BX148"/>
  <c r="BY148" s="1"/>
  <c r="BV148"/>
  <c r="BW148" s="1"/>
  <c r="BT148"/>
  <c r="BU148" s="1"/>
  <c r="BR148"/>
  <c r="BS148" s="1"/>
  <c r="BQ148"/>
  <c r="CE147"/>
  <c r="CD147"/>
  <c r="CC147"/>
  <c r="CB147"/>
  <c r="CA147"/>
  <c r="BZ147"/>
  <c r="BY147"/>
  <c r="BX147"/>
  <c r="BW147"/>
  <c r="BV147"/>
  <c r="BU147"/>
  <c r="BT147"/>
  <c r="BS147"/>
  <c r="BR147"/>
  <c r="BQ147"/>
  <c r="CD146"/>
  <c r="CE146" s="1"/>
  <c r="CB146"/>
  <c r="CC146" s="1"/>
  <c r="BZ146"/>
  <c r="CA146" s="1"/>
  <c r="BX146"/>
  <c r="BY146" s="1"/>
  <c r="BV146"/>
  <c r="BW146" s="1"/>
  <c r="BT146"/>
  <c r="BU146" s="1"/>
  <c r="BR146"/>
  <c r="BS146" s="1"/>
  <c r="BQ146"/>
  <c r="CE145"/>
  <c r="CD145"/>
  <c r="CC145"/>
  <c r="CB145"/>
  <c r="CA145"/>
  <c r="BZ145"/>
  <c r="BY145"/>
  <c r="BX145"/>
  <c r="BW145"/>
  <c r="BV145"/>
  <c r="BU145"/>
  <c r="BT145"/>
  <c r="BS145"/>
  <c r="BR145"/>
  <c r="BQ145"/>
  <c r="CD144"/>
  <c r="CE144" s="1"/>
  <c r="CB144"/>
  <c r="CC144" s="1"/>
  <c r="BZ144"/>
  <c r="CA144" s="1"/>
  <c r="BX144"/>
  <c r="BY144" s="1"/>
  <c r="BV144"/>
  <c r="BW144" s="1"/>
  <c r="BT144"/>
  <c r="BU144" s="1"/>
  <c r="BR144"/>
  <c r="BS144" s="1"/>
  <c r="BQ144"/>
  <c r="CE143"/>
  <c r="CD143"/>
  <c r="CC143"/>
  <c r="CB143"/>
  <c r="CA143"/>
  <c r="BZ143"/>
  <c r="BY143"/>
  <c r="BX143"/>
  <c r="BW143"/>
  <c r="BV143"/>
  <c r="BU143"/>
  <c r="BT143"/>
  <c r="BS143"/>
  <c r="BR143"/>
  <c r="BQ143"/>
  <c r="CD142"/>
  <c r="CE142" s="1"/>
  <c r="CB142"/>
  <c r="CC142" s="1"/>
  <c r="BZ142"/>
  <c r="CA142" s="1"/>
  <c r="BX142"/>
  <c r="BY142" s="1"/>
  <c r="BV142"/>
  <c r="BW142" s="1"/>
  <c r="BT142"/>
  <c r="BU142" s="1"/>
  <c r="BR142"/>
  <c r="BS142" s="1"/>
  <c r="BQ142"/>
  <c r="CE141"/>
  <c r="CD141"/>
  <c r="CC141"/>
  <c r="CB141"/>
  <c r="CA141"/>
  <c r="BZ141"/>
  <c r="BY141"/>
  <c r="BX141"/>
  <c r="BW141"/>
  <c r="BV141"/>
  <c r="BU141"/>
  <c r="BT141"/>
  <c r="BS141"/>
  <c r="BR141"/>
  <c r="BQ141"/>
  <c r="CD140"/>
  <c r="CE140" s="1"/>
  <c r="CB140"/>
  <c r="CC140" s="1"/>
  <c r="BZ140"/>
  <c r="CA140" s="1"/>
  <c r="BX140"/>
  <c r="BY140" s="1"/>
  <c r="BV140"/>
  <c r="BW140" s="1"/>
  <c r="BT140"/>
  <c r="BU140" s="1"/>
  <c r="BR140"/>
  <c r="BS140" s="1"/>
  <c r="BQ140"/>
  <c r="CE139"/>
  <c r="CD139"/>
  <c r="CC139"/>
  <c r="CB139"/>
  <c r="CA139"/>
  <c r="BZ139"/>
  <c r="BY139"/>
  <c r="BX139"/>
  <c r="BW139"/>
  <c r="BV139"/>
  <c r="BU139"/>
  <c r="BT139"/>
  <c r="BS139"/>
  <c r="BR139"/>
  <c r="BQ139"/>
  <c r="CD138"/>
  <c r="CE138" s="1"/>
  <c r="CB138"/>
  <c r="CC138" s="1"/>
  <c r="BZ138"/>
  <c r="CA138" s="1"/>
  <c r="BX138"/>
  <c r="BY138" s="1"/>
  <c r="BV138"/>
  <c r="BW138" s="1"/>
  <c r="BT138"/>
  <c r="BU138" s="1"/>
  <c r="BR138"/>
  <c r="BS138" s="1"/>
  <c r="BQ138"/>
  <c r="CE137"/>
  <c r="CD137"/>
  <c r="CC137"/>
  <c r="CB137"/>
  <c r="CA137"/>
  <c r="BZ137"/>
  <c r="BY137"/>
  <c r="BX137"/>
  <c r="BW137"/>
  <c r="BV137"/>
  <c r="BU137"/>
  <c r="BT137"/>
  <c r="BS137"/>
  <c r="BR137"/>
  <c r="BQ137"/>
  <c r="CD136"/>
  <c r="CE136" s="1"/>
  <c r="CB136"/>
  <c r="CC136" s="1"/>
  <c r="BZ136"/>
  <c r="CA136" s="1"/>
  <c r="BX136"/>
  <c r="BY136" s="1"/>
  <c r="BV136"/>
  <c r="BW136" s="1"/>
  <c r="BT136"/>
  <c r="BU136" s="1"/>
  <c r="BR136"/>
  <c r="BS136" s="1"/>
  <c r="BQ136"/>
  <c r="CE135"/>
  <c r="CD135"/>
  <c r="CC135"/>
  <c r="CB135"/>
  <c r="CA135"/>
  <c r="BZ135"/>
  <c r="BY135"/>
  <c r="BX135"/>
  <c r="BW135"/>
  <c r="BV135"/>
  <c r="BU135"/>
  <c r="BT135"/>
  <c r="BS135"/>
  <c r="BR135"/>
  <c r="BQ135"/>
  <c r="CD134"/>
  <c r="CE134" s="1"/>
  <c r="CB134"/>
  <c r="CC134" s="1"/>
  <c r="BZ134"/>
  <c r="CA134" s="1"/>
  <c r="BX134"/>
  <c r="BY134" s="1"/>
  <c r="BV134"/>
  <c r="BW134" s="1"/>
  <c r="BT134"/>
  <c r="BU134" s="1"/>
  <c r="BR134"/>
  <c r="BS134" s="1"/>
  <c r="BQ134"/>
  <c r="CE133"/>
  <c r="CD133"/>
  <c r="CC133"/>
  <c r="CB133"/>
  <c r="CA133"/>
  <c r="BZ133"/>
  <c r="BY133"/>
  <c r="BX133"/>
  <c r="BW133"/>
  <c r="BV133"/>
  <c r="BU133"/>
  <c r="BT133"/>
  <c r="BS133"/>
  <c r="BR133"/>
  <c r="BQ133"/>
  <c r="CD132"/>
  <c r="CE132" s="1"/>
  <c r="CB132"/>
  <c r="CC132" s="1"/>
  <c r="BZ132"/>
  <c r="CA132" s="1"/>
  <c r="BX132"/>
  <c r="BY132" s="1"/>
  <c r="BV132"/>
  <c r="BW132" s="1"/>
  <c r="BT132"/>
  <c r="BU132" s="1"/>
  <c r="BR132"/>
  <c r="BS132" s="1"/>
  <c r="BQ132"/>
  <c r="CE131"/>
  <c r="CD131"/>
  <c r="CC131"/>
  <c r="CB131"/>
  <c r="CA131"/>
  <c r="BZ131"/>
  <c r="BY131"/>
  <c r="BX131"/>
  <c r="BW131"/>
  <c r="BV131"/>
  <c r="BU131"/>
  <c r="BT131"/>
  <c r="BS131"/>
  <c r="BR131"/>
  <c r="BQ131"/>
  <c r="CD130"/>
  <c r="CE130" s="1"/>
  <c r="CB130"/>
  <c r="CC130" s="1"/>
  <c r="BZ130"/>
  <c r="CA130" s="1"/>
  <c r="BX130"/>
  <c r="BY130" s="1"/>
  <c r="BV130"/>
  <c r="BW130" s="1"/>
  <c r="BT130"/>
  <c r="BU130" s="1"/>
  <c r="BR130"/>
  <c r="BS130" s="1"/>
  <c r="BQ130"/>
  <c r="CE129"/>
  <c r="CD129"/>
  <c r="CC129"/>
  <c r="CB129"/>
  <c r="CA129"/>
  <c r="BZ129"/>
  <c r="BY129"/>
  <c r="BX129"/>
  <c r="BW129"/>
  <c r="BV129"/>
  <c r="BU129"/>
  <c r="BT129"/>
  <c r="BS129"/>
  <c r="BR129"/>
  <c r="BQ129"/>
  <c r="CD128"/>
  <c r="CE128" s="1"/>
  <c r="CB128"/>
  <c r="CC128" s="1"/>
  <c r="BZ128"/>
  <c r="CA128" s="1"/>
  <c r="BX128"/>
  <c r="BY128" s="1"/>
  <c r="BV128"/>
  <c r="BW128" s="1"/>
  <c r="BT128"/>
  <c r="BU128" s="1"/>
  <c r="BR128"/>
  <c r="BS128" s="1"/>
  <c r="BQ128"/>
  <c r="CE127"/>
  <c r="CD127"/>
  <c r="CC127"/>
  <c r="CB127"/>
  <c r="CA127"/>
  <c r="BZ127"/>
  <c r="BY127"/>
  <c r="BX127"/>
  <c r="BW127"/>
  <c r="BV127"/>
  <c r="BU127"/>
  <c r="BT127"/>
  <c r="BS127"/>
  <c r="BR127"/>
  <c r="BQ127"/>
  <c r="CB126"/>
  <c r="CC126" s="1"/>
  <c r="BZ126"/>
  <c r="CA126" s="1"/>
  <c r="BX126"/>
  <c r="BY126" s="1"/>
  <c r="BV126"/>
  <c r="BW126" s="1"/>
  <c r="BT126"/>
  <c r="BU126" s="1"/>
  <c r="BR126"/>
  <c r="BS126" s="1"/>
  <c r="BQ126"/>
  <c r="CC125"/>
  <c r="CB125"/>
  <c r="CA125"/>
  <c r="BZ125"/>
  <c r="BY125"/>
  <c r="BX125"/>
  <c r="BW125"/>
  <c r="BV125"/>
  <c r="BU125"/>
  <c r="BT125"/>
  <c r="BS125"/>
  <c r="BR125"/>
  <c r="BQ125"/>
  <c r="CB124"/>
  <c r="CC124" s="1"/>
  <c r="BZ124"/>
  <c r="CA124" s="1"/>
  <c r="BX124"/>
  <c r="BY124" s="1"/>
  <c r="BV124"/>
  <c r="BW124" s="1"/>
  <c r="BT124"/>
  <c r="BU124" s="1"/>
  <c r="BR124"/>
  <c r="BS124" s="1"/>
  <c r="BQ124"/>
  <c r="CC123"/>
  <c r="CB123"/>
  <c r="CA123"/>
  <c r="BZ123"/>
  <c r="BY123"/>
  <c r="BX123"/>
  <c r="BW123"/>
  <c r="BV123"/>
  <c r="BU123"/>
  <c r="BT123"/>
  <c r="BS123"/>
  <c r="BR123"/>
  <c r="BQ123"/>
  <c r="CB122"/>
  <c r="CC122" s="1"/>
  <c r="BZ122"/>
  <c r="CA122" s="1"/>
  <c r="BX122"/>
  <c r="BY122" s="1"/>
  <c r="BV122"/>
  <c r="BW122" s="1"/>
  <c r="BT122"/>
  <c r="BU122" s="1"/>
  <c r="BR122"/>
  <c r="BS122" s="1"/>
  <c r="BQ122"/>
  <c r="CC121"/>
  <c r="CB121"/>
  <c r="CA121"/>
  <c r="BZ121"/>
  <c r="BY121"/>
  <c r="BX121"/>
  <c r="BW121"/>
  <c r="BV121"/>
  <c r="BU121"/>
  <c r="BT121"/>
  <c r="BS121"/>
  <c r="BR121"/>
  <c r="BQ121"/>
  <c r="CB120"/>
  <c r="CC120" s="1"/>
  <c r="BZ120"/>
  <c r="CA120" s="1"/>
  <c r="BX120"/>
  <c r="BY120" s="1"/>
  <c r="BV120"/>
  <c r="BW120" s="1"/>
  <c r="BT120"/>
  <c r="BU120" s="1"/>
  <c r="BR120"/>
  <c r="BS120" s="1"/>
  <c r="BQ120"/>
  <c r="CC119"/>
  <c r="CB119"/>
  <c r="CA119"/>
  <c r="BZ119"/>
  <c r="BY119"/>
  <c r="BX119"/>
  <c r="BW119"/>
  <c r="BV119"/>
  <c r="BU119"/>
  <c r="BT119"/>
  <c r="BS119"/>
  <c r="BR119"/>
  <c r="BQ119"/>
  <c r="CB118"/>
  <c r="CC118" s="1"/>
  <c r="BZ118"/>
  <c r="CA118" s="1"/>
  <c r="BX118"/>
  <c r="BY118" s="1"/>
  <c r="BV118"/>
  <c r="BW118" s="1"/>
  <c r="BT118"/>
  <c r="BU118" s="1"/>
  <c r="BR118"/>
  <c r="BS118" s="1"/>
  <c r="BQ118"/>
  <c r="CC117"/>
  <c r="CB117"/>
  <c r="CA117"/>
  <c r="BZ117"/>
  <c r="BY117"/>
  <c r="BX117"/>
  <c r="BW117"/>
  <c r="BV117"/>
  <c r="BU117"/>
  <c r="BT117"/>
  <c r="BS117"/>
  <c r="BR117"/>
  <c r="BQ117"/>
  <c r="CB116"/>
  <c r="CC116" s="1"/>
  <c r="BZ116"/>
  <c r="CA116" s="1"/>
  <c r="BX116"/>
  <c r="BY116" s="1"/>
  <c r="BV116"/>
  <c r="BW116" s="1"/>
  <c r="BT116"/>
  <c r="BU116" s="1"/>
  <c r="BR116"/>
  <c r="BS116" s="1"/>
  <c r="BQ116"/>
  <c r="CC115"/>
  <c r="CB115"/>
  <c r="CA115"/>
  <c r="BZ115"/>
  <c r="BY115"/>
  <c r="BX115"/>
  <c r="BW115"/>
  <c r="BV115"/>
  <c r="BU115"/>
  <c r="BT115"/>
  <c r="BS115"/>
  <c r="BR115"/>
  <c r="BQ115"/>
  <c r="CB114"/>
  <c r="CC114" s="1"/>
  <c r="BZ114"/>
  <c r="CA114" s="1"/>
  <c r="BX114"/>
  <c r="BY114" s="1"/>
  <c r="BV114"/>
  <c r="BW114" s="1"/>
  <c r="BT114"/>
  <c r="BU114" s="1"/>
  <c r="BR114"/>
  <c r="BS114" s="1"/>
  <c r="BQ114"/>
  <c r="CC113"/>
  <c r="CB113"/>
  <c r="CA113"/>
  <c r="BZ113"/>
  <c r="BY113"/>
  <c r="BX113"/>
  <c r="BW113"/>
  <c r="BV113"/>
  <c r="BU113"/>
  <c r="BT113"/>
  <c r="BS113"/>
  <c r="BR113"/>
  <c r="BQ113"/>
  <c r="CB112"/>
  <c r="CC112" s="1"/>
  <c r="BZ112"/>
  <c r="CA112" s="1"/>
  <c r="BX112"/>
  <c r="BY112" s="1"/>
  <c r="BV112"/>
  <c r="BW112" s="1"/>
  <c r="BT112"/>
  <c r="BU112" s="1"/>
  <c r="BR112"/>
  <c r="BS112" s="1"/>
  <c r="BQ112"/>
  <c r="CC111"/>
  <c r="CB111"/>
  <c r="CA111"/>
  <c r="BZ111"/>
  <c r="BY111"/>
  <c r="BX111"/>
  <c r="BW111"/>
  <c r="BV111"/>
  <c r="BU111"/>
  <c r="BT111"/>
  <c r="BS111"/>
  <c r="BR111"/>
  <c r="BQ111"/>
  <c r="CB110"/>
  <c r="CC110" s="1"/>
  <c r="BZ110"/>
  <c r="CA110" s="1"/>
  <c r="BX110"/>
  <c r="BY110" s="1"/>
  <c r="BV110"/>
  <c r="BW110" s="1"/>
  <c r="BT110"/>
  <c r="BU110" s="1"/>
  <c r="BR110"/>
  <c r="BS110" s="1"/>
  <c r="BQ110"/>
  <c r="CC109"/>
  <c r="CB109"/>
  <c r="CA109"/>
  <c r="BZ109"/>
  <c r="BY109"/>
  <c r="BX109"/>
  <c r="BW109"/>
  <c r="BV109"/>
  <c r="BU109"/>
  <c r="BT109"/>
  <c r="BS109"/>
  <c r="BR109"/>
  <c r="BQ109"/>
  <c r="CB108"/>
  <c r="CC108" s="1"/>
  <c r="BZ108"/>
  <c r="CA108" s="1"/>
  <c r="BX108"/>
  <c r="BY108" s="1"/>
  <c r="BV108"/>
  <c r="BW108" s="1"/>
  <c r="BT108"/>
  <c r="BU108" s="1"/>
  <c r="BR108"/>
  <c r="BS108" s="1"/>
  <c r="BQ108"/>
  <c r="CC107"/>
  <c r="CB107"/>
  <c r="CA107"/>
  <c r="BZ107"/>
  <c r="BY107"/>
  <c r="BX107"/>
  <c r="BW107"/>
  <c r="BV107"/>
  <c r="BU107"/>
  <c r="BT107"/>
  <c r="BS107"/>
  <c r="BR107"/>
  <c r="BQ107"/>
  <c r="CB106"/>
  <c r="CC106" s="1"/>
  <c r="BZ106"/>
  <c r="CA106" s="1"/>
  <c r="BX106"/>
  <c r="BY106" s="1"/>
  <c r="BV106"/>
  <c r="BW106" s="1"/>
  <c r="BT106"/>
  <c r="BU106" s="1"/>
  <c r="BR106"/>
  <c r="BS106" s="1"/>
  <c r="BQ106"/>
  <c r="CC105"/>
  <c r="CB105"/>
  <c r="CA105"/>
  <c r="BZ105"/>
  <c r="BY105"/>
  <c r="BX105"/>
  <c r="BW105"/>
  <c r="BV105"/>
  <c r="BU105"/>
  <c r="BT105"/>
  <c r="BS105"/>
  <c r="BR105"/>
  <c r="BQ105"/>
  <c r="CB104"/>
  <c r="CC104" s="1"/>
  <c r="BZ104"/>
  <c r="CA104" s="1"/>
  <c r="BX104"/>
  <c r="BY104" s="1"/>
  <c r="BV104"/>
  <c r="BW104" s="1"/>
  <c r="BT104"/>
  <c r="BU104" s="1"/>
  <c r="BR104"/>
  <c r="BS104" s="1"/>
  <c r="BQ104"/>
  <c r="CC103"/>
  <c r="CB103"/>
  <c r="CA103"/>
  <c r="BZ103"/>
  <c r="BY103"/>
  <c r="BX103"/>
  <c r="BW103"/>
  <c r="BV103"/>
  <c r="BU103"/>
  <c r="BT103"/>
  <c r="BS103"/>
  <c r="BR103"/>
  <c r="BQ103"/>
  <c r="CB102"/>
  <c r="CC102" s="1"/>
  <c r="BZ102"/>
  <c r="CA102" s="1"/>
  <c r="BX102"/>
  <c r="BY102" s="1"/>
  <c r="BV102"/>
  <c r="BW102" s="1"/>
  <c r="BT102"/>
  <c r="BU102" s="1"/>
  <c r="BR102"/>
  <c r="BS102" s="1"/>
  <c r="BQ102"/>
  <c r="CC101"/>
  <c r="CB101"/>
  <c r="CA101"/>
  <c r="BZ101"/>
  <c r="BY101"/>
  <c r="BX101"/>
  <c r="BW101"/>
  <c r="BV101"/>
  <c r="BU101"/>
  <c r="BT101"/>
  <c r="BS101"/>
  <c r="BR101"/>
  <c r="BQ101"/>
  <c r="CB100"/>
  <c r="CC100" s="1"/>
  <c r="BZ100"/>
  <c r="CA100" s="1"/>
  <c r="BX100"/>
  <c r="BY100" s="1"/>
  <c r="BV100"/>
  <c r="BW100" s="1"/>
  <c r="BT100"/>
  <c r="BU100" s="1"/>
  <c r="BR100"/>
  <c r="BS100" s="1"/>
  <c r="BQ100"/>
  <c r="CC99"/>
  <c r="CB99"/>
  <c r="CA99"/>
  <c r="BZ99"/>
  <c r="BY99"/>
  <c r="BX99"/>
  <c r="BW99"/>
  <c r="BV99"/>
  <c r="BU99"/>
  <c r="BT99"/>
  <c r="BS99"/>
  <c r="BR99"/>
  <c r="BQ99"/>
  <c r="CB98"/>
  <c r="CC98" s="1"/>
  <c r="BZ98"/>
  <c r="CA98" s="1"/>
  <c r="BX98"/>
  <c r="BY98" s="1"/>
  <c r="BV98"/>
  <c r="BW98" s="1"/>
  <c r="BT98"/>
  <c r="BU98" s="1"/>
  <c r="BR98"/>
  <c r="BS98" s="1"/>
  <c r="BQ98"/>
  <c r="CC97"/>
  <c r="CB97"/>
  <c r="CA97"/>
  <c r="BZ97"/>
  <c r="BY97"/>
  <c r="BX97"/>
  <c r="BW97"/>
  <c r="BV97"/>
  <c r="BU97"/>
  <c r="BT97"/>
  <c r="BS97"/>
  <c r="BR97"/>
  <c r="BQ97"/>
  <c r="CB96"/>
  <c r="CC96" s="1"/>
  <c r="BZ96"/>
  <c r="CA96" s="1"/>
  <c r="BX96"/>
  <c r="BY96" s="1"/>
  <c r="BV96"/>
  <c r="BW96" s="1"/>
  <c r="BT96"/>
  <c r="BU96" s="1"/>
  <c r="BR96"/>
  <c r="BS96" s="1"/>
  <c r="BQ96"/>
  <c r="CC95"/>
  <c r="CB95"/>
  <c r="CA95"/>
  <c r="BZ95"/>
  <c r="BY95"/>
  <c r="BX95"/>
  <c r="BW95"/>
  <c r="BV95"/>
  <c r="BU95"/>
  <c r="BT95"/>
  <c r="BS95"/>
  <c r="BR95"/>
  <c r="BQ95"/>
  <c r="CB94"/>
  <c r="CC94" s="1"/>
  <c r="BZ94"/>
  <c r="CA94" s="1"/>
  <c r="BX94"/>
  <c r="BY94" s="1"/>
  <c r="BV94"/>
  <c r="BW94" s="1"/>
  <c r="BT94"/>
  <c r="BU94" s="1"/>
  <c r="BR94"/>
  <c r="BS94" s="1"/>
  <c r="BQ94"/>
  <c r="CC93"/>
  <c r="CB93"/>
  <c r="CA93"/>
  <c r="BZ93"/>
  <c r="BY93"/>
  <c r="BX93"/>
  <c r="BW93"/>
  <c r="BV93"/>
  <c r="BU93"/>
  <c r="BT93"/>
  <c r="BS93"/>
  <c r="BR93"/>
  <c r="BQ93"/>
  <c r="CB92"/>
  <c r="CC92" s="1"/>
  <c r="BZ92"/>
  <c r="CA92" s="1"/>
  <c r="BX92"/>
  <c r="BY92" s="1"/>
  <c r="BV92"/>
  <c r="BW92" s="1"/>
  <c r="BT92"/>
  <c r="BU92" s="1"/>
  <c r="BR92"/>
  <c r="BS92" s="1"/>
  <c r="BQ92"/>
  <c r="CC91"/>
  <c r="CB91"/>
  <c r="CA91"/>
  <c r="BZ91"/>
  <c r="BY91"/>
  <c r="BX91"/>
  <c r="BW91"/>
  <c r="BV91"/>
  <c r="BU91"/>
  <c r="BT91"/>
  <c r="BS91"/>
  <c r="BR91"/>
  <c r="BQ91"/>
  <c r="CB90"/>
  <c r="CC90" s="1"/>
  <c r="BZ90"/>
  <c r="CA90" s="1"/>
  <c r="BX90"/>
  <c r="BY90" s="1"/>
  <c r="BV90"/>
  <c r="BW90" s="1"/>
  <c r="BT90"/>
  <c r="BU90" s="1"/>
  <c r="BR90"/>
  <c r="BS90" s="1"/>
  <c r="BQ90"/>
  <c r="CC89"/>
  <c r="CB89"/>
  <c r="CA89"/>
  <c r="BZ89"/>
  <c r="BY89"/>
  <c r="BX89"/>
  <c r="BW89"/>
  <c r="BV89"/>
  <c r="BU89"/>
  <c r="BT89"/>
  <c r="BS89"/>
  <c r="BR89"/>
  <c r="BQ89"/>
  <c r="CB88"/>
  <c r="CC88" s="1"/>
  <c r="BZ88"/>
  <c r="CA88" s="1"/>
  <c r="BX88"/>
  <c r="BY88" s="1"/>
  <c r="BV88"/>
  <c r="BW88" s="1"/>
  <c r="BT88"/>
  <c r="BU88" s="1"/>
  <c r="BR88"/>
  <c r="BS88" s="1"/>
  <c r="BQ88"/>
  <c r="CC87"/>
  <c r="CB87"/>
  <c r="CA87"/>
  <c r="BZ87"/>
  <c r="BY87"/>
  <c r="BX87"/>
  <c r="BW87"/>
  <c r="BV87"/>
  <c r="BU87"/>
  <c r="BT87"/>
  <c r="BS87"/>
  <c r="BR87"/>
  <c r="BQ87"/>
  <c r="CB86"/>
  <c r="CC86" s="1"/>
  <c r="BZ86"/>
  <c r="CA86" s="1"/>
  <c r="BX86"/>
  <c r="BY86" s="1"/>
  <c r="BV86"/>
  <c r="BW86" s="1"/>
  <c r="BT86"/>
  <c r="BU86" s="1"/>
  <c r="BR86"/>
  <c r="BS86" s="1"/>
  <c r="BQ86"/>
  <c r="CC85"/>
  <c r="CB85"/>
  <c r="CA85"/>
  <c r="BZ85"/>
  <c r="BY85"/>
  <c r="BX85"/>
  <c r="BW85"/>
  <c r="BV85"/>
  <c r="BU85"/>
  <c r="BT85"/>
  <c r="BS85"/>
  <c r="BR85"/>
  <c r="BQ85"/>
  <c r="CB84"/>
  <c r="CC84" s="1"/>
  <c r="BZ84"/>
  <c r="CA84" s="1"/>
  <c r="BX84"/>
  <c r="BY84" s="1"/>
  <c r="BV84"/>
  <c r="BW84" s="1"/>
  <c r="BT84"/>
  <c r="BU84" s="1"/>
  <c r="BR84"/>
  <c r="BS84" s="1"/>
  <c r="BQ84"/>
  <c r="CC83"/>
  <c r="CB83"/>
  <c r="CA83"/>
  <c r="BZ83"/>
  <c r="BY83"/>
  <c r="BX83"/>
  <c r="BW83"/>
  <c r="BV83"/>
  <c r="BU83"/>
  <c r="BT83"/>
  <c r="BS83"/>
  <c r="BR83"/>
  <c r="BQ83"/>
  <c r="CB82"/>
  <c r="CC82" s="1"/>
  <c r="BZ82"/>
  <c r="CA82" s="1"/>
  <c r="BX82"/>
  <c r="BY82" s="1"/>
  <c r="BV82"/>
  <c r="BW82" s="1"/>
  <c r="BT82"/>
  <c r="BU82" s="1"/>
  <c r="BR82"/>
  <c r="BS82" s="1"/>
  <c r="BQ82"/>
  <c r="CC81"/>
  <c r="CB81"/>
  <c r="CA81"/>
  <c r="BZ81"/>
  <c r="BY81"/>
  <c r="BX81"/>
  <c r="BW81"/>
  <c r="BV81"/>
  <c r="BU81"/>
  <c r="BT81"/>
  <c r="BS81"/>
  <c r="BR81"/>
  <c r="BQ81"/>
  <c r="CB80"/>
  <c r="CC80" s="1"/>
  <c r="BZ80"/>
  <c r="CA80" s="1"/>
  <c r="BX80"/>
  <c r="BY80" s="1"/>
  <c r="BV80"/>
  <c r="BW80" s="1"/>
  <c r="BT80"/>
  <c r="BU80" s="1"/>
  <c r="BR80"/>
  <c r="BS80" s="1"/>
  <c r="BQ80"/>
  <c r="CC79"/>
  <c r="CB79"/>
  <c r="CA79"/>
  <c r="BZ79"/>
  <c r="BY79"/>
  <c r="BX79"/>
  <c r="BW79"/>
  <c r="BV79"/>
  <c r="BU79"/>
  <c r="BT79"/>
  <c r="BS79"/>
  <c r="BR79"/>
  <c r="BQ79"/>
  <c r="CB78"/>
  <c r="CC78" s="1"/>
  <c r="BZ78"/>
  <c r="CA78" s="1"/>
  <c r="BX78"/>
  <c r="BY78" s="1"/>
  <c r="BV78"/>
  <c r="BW78" s="1"/>
  <c r="BT78"/>
  <c r="BU78" s="1"/>
  <c r="BR78"/>
  <c r="BS78" s="1"/>
  <c r="BQ78"/>
  <c r="CC77"/>
  <c r="CB77"/>
  <c r="CA77"/>
  <c r="BZ77"/>
  <c r="BY77"/>
  <c r="BX77"/>
  <c r="BW77"/>
  <c r="BV77"/>
  <c r="BU77"/>
  <c r="BT77"/>
  <c r="BS77"/>
  <c r="BR77"/>
  <c r="BQ77"/>
  <c r="CB76"/>
  <c r="CC76" s="1"/>
  <c r="BZ76"/>
  <c r="CA76" s="1"/>
  <c r="BX76"/>
  <c r="BY76" s="1"/>
  <c r="BV76"/>
  <c r="BW76" s="1"/>
  <c r="BT76"/>
  <c r="BU76" s="1"/>
  <c r="BR76"/>
  <c r="BS76" s="1"/>
  <c r="BQ76"/>
  <c r="CC75"/>
  <c r="CB75"/>
  <c r="CA75"/>
  <c r="BZ75"/>
  <c r="BY75"/>
  <c r="BX75"/>
  <c r="BW75"/>
  <c r="BV75"/>
  <c r="BU75"/>
  <c r="BT75"/>
  <c r="BS75"/>
  <c r="BR75"/>
  <c r="BQ75"/>
  <c r="CB74"/>
  <c r="CC74" s="1"/>
  <c r="BZ74"/>
  <c r="CA74" s="1"/>
  <c r="BX74"/>
  <c r="BY74" s="1"/>
  <c r="BV74"/>
  <c r="BW74" s="1"/>
  <c r="BT74"/>
  <c r="BU74" s="1"/>
  <c r="BR74"/>
  <c r="BS74" s="1"/>
  <c r="BQ74"/>
  <c r="CC73"/>
  <c r="CB73"/>
  <c r="CA73"/>
  <c r="BZ73"/>
  <c r="BY73"/>
  <c r="BX73"/>
  <c r="BW73"/>
  <c r="BV73"/>
  <c r="BU73"/>
  <c r="BT73"/>
  <c r="BS73"/>
  <c r="BR73"/>
  <c r="BQ73"/>
  <c r="CB72"/>
  <c r="CC72" s="1"/>
  <c r="BZ72"/>
  <c r="CA72" s="1"/>
  <c r="BX72"/>
  <c r="BY72" s="1"/>
  <c r="BV72"/>
  <c r="BW72" s="1"/>
  <c r="BT72"/>
  <c r="BU72" s="1"/>
  <c r="BR72"/>
  <c r="BS72" s="1"/>
  <c r="BQ72"/>
  <c r="CC71"/>
  <c r="CB71"/>
  <c r="CA71"/>
  <c r="BZ71"/>
  <c r="BY71"/>
  <c r="BX71"/>
  <c r="BW71"/>
  <c r="BV71"/>
  <c r="BU71"/>
  <c r="BT71"/>
  <c r="BS71"/>
  <c r="BR71"/>
  <c r="BQ71"/>
  <c r="CB70"/>
  <c r="CC70" s="1"/>
  <c r="BZ70"/>
  <c r="CA70" s="1"/>
  <c r="BX70"/>
  <c r="BY70" s="1"/>
  <c r="BV70"/>
  <c r="BW70" s="1"/>
  <c r="BT70"/>
  <c r="BU70" s="1"/>
  <c r="BR70"/>
  <c r="BS70" s="1"/>
  <c r="BQ70"/>
  <c r="CC69"/>
  <c r="CB69"/>
  <c r="CA69"/>
  <c r="BZ69"/>
  <c r="BY69"/>
  <c r="BX69"/>
  <c r="BW69"/>
  <c r="BV69"/>
  <c r="BU69"/>
  <c r="BT69"/>
  <c r="BS69"/>
  <c r="BR69"/>
  <c r="BQ69"/>
  <c r="CB68"/>
  <c r="CC68" s="1"/>
  <c r="BZ68"/>
  <c r="CA68" s="1"/>
  <c r="BX68"/>
  <c r="BY68" s="1"/>
  <c r="BV68"/>
  <c r="BW68" s="1"/>
  <c r="BT68"/>
  <c r="BU68" s="1"/>
  <c r="BR68"/>
  <c r="BS68" s="1"/>
  <c r="BQ68"/>
  <c r="CC67"/>
  <c r="CB67"/>
  <c r="CA67"/>
  <c r="BZ67"/>
  <c r="BY67"/>
  <c r="BX67"/>
  <c r="BW67"/>
  <c r="BV67"/>
  <c r="BU67"/>
  <c r="BT67"/>
  <c r="BS67"/>
  <c r="BR67"/>
  <c r="BQ67"/>
  <c r="CB66"/>
  <c r="CC66" s="1"/>
  <c r="BZ66"/>
  <c r="CA66" s="1"/>
  <c r="BX66"/>
  <c r="BY66" s="1"/>
  <c r="BV66"/>
  <c r="BW66" s="1"/>
  <c r="BT66"/>
  <c r="BU66" s="1"/>
  <c r="BR66"/>
  <c r="BS66" s="1"/>
  <c r="BQ66"/>
  <c r="CC65"/>
  <c r="CB65"/>
  <c r="CA65"/>
  <c r="BZ65"/>
  <c r="BY65"/>
  <c r="BX65"/>
  <c r="BW65"/>
  <c r="BV65"/>
  <c r="BU65"/>
  <c r="BT65"/>
  <c r="BS65"/>
  <c r="BR65"/>
  <c r="BQ65"/>
  <c r="CB64"/>
  <c r="CC64" s="1"/>
  <c r="BZ64"/>
  <c r="CA64" s="1"/>
  <c r="BX64"/>
  <c r="BY64" s="1"/>
  <c r="BV64"/>
  <c r="BW64" s="1"/>
  <c r="BT64"/>
  <c r="BU64" s="1"/>
  <c r="BR64"/>
  <c r="BS64" s="1"/>
  <c r="BQ64"/>
  <c r="CC63"/>
  <c r="CB63"/>
  <c r="CA63"/>
  <c r="BZ63"/>
  <c r="BY63"/>
  <c r="BX63"/>
  <c r="BW63"/>
  <c r="BV63"/>
  <c r="BU63"/>
  <c r="BT63"/>
  <c r="BS63"/>
  <c r="BR63"/>
  <c r="BQ63"/>
  <c r="CB62"/>
  <c r="CC62" s="1"/>
  <c r="BZ62"/>
  <c r="CA62" s="1"/>
  <c r="BX62"/>
  <c r="BY62" s="1"/>
  <c r="BV62"/>
  <c r="BW62" s="1"/>
  <c r="BT62"/>
  <c r="BU62" s="1"/>
  <c r="BR62"/>
  <c r="BS62" s="1"/>
  <c r="BQ62"/>
  <c r="CC61"/>
  <c r="CB61"/>
  <c r="CA61"/>
  <c r="BZ61"/>
  <c r="BY61"/>
  <c r="BX61"/>
  <c r="BW61"/>
  <c r="BV61"/>
  <c r="BU61"/>
  <c r="BT61"/>
  <c r="BS61"/>
  <c r="BR61"/>
  <c r="BQ61"/>
  <c r="CB60"/>
  <c r="CC60" s="1"/>
  <c r="BZ60"/>
  <c r="CA60" s="1"/>
  <c r="BX60"/>
  <c r="BY60" s="1"/>
  <c r="BV60"/>
  <c r="BW60" s="1"/>
  <c r="BT60"/>
  <c r="BU60" s="1"/>
  <c r="BR60"/>
  <c r="BS60" s="1"/>
  <c r="BQ60"/>
  <c r="CC59"/>
  <c r="CB59"/>
  <c r="CA59"/>
  <c r="BZ59"/>
  <c r="BY59"/>
  <c r="BX59"/>
  <c r="BW59"/>
  <c r="BV59"/>
  <c r="BU59"/>
  <c r="BT59"/>
  <c r="BS59"/>
  <c r="BR59"/>
  <c r="BQ59"/>
  <c r="CB58"/>
  <c r="CC58" s="1"/>
  <c r="BZ58"/>
  <c r="CA58" s="1"/>
  <c r="BX58"/>
  <c r="BY58" s="1"/>
  <c r="BV58"/>
  <c r="BW58" s="1"/>
  <c r="BT58"/>
  <c r="BU58" s="1"/>
  <c r="BR58"/>
  <c r="BS58" s="1"/>
  <c r="BQ58"/>
  <c r="CC57"/>
  <c r="CB57"/>
  <c r="CA57"/>
  <c r="BZ57"/>
  <c r="BY57"/>
  <c r="BX57"/>
  <c r="BW57"/>
  <c r="BV57"/>
  <c r="BU57"/>
  <c r="BT57"/>
  <c r="BS57"/>
  <c r="BR57"/>
  <c r="BQ57"/>
  <c r="CB56"/>
  <c r="CC56" s="1"/>
  <c r="BZ56"/>
  <c r="CA56" s="1"/>
  <c r="BX56"/>
  <c r="BY56" s="1"/>
  <c r="BV56"/>
  <c r="BW56" s="1"/>
  <c r="BT56"/>
  <c r="BU56" s="1"/>
  <c r="BR56"/>
  <c r="BS56" s="1"/>
  <c r="BQ56"/>
  <c r="CC55"/>
  <c r="CB55"/>
  <c r="CA55"/>
  <c r="BZ55"/>
  <c r="BY55"/>
  <c r="BX55"/>
  <c r="BW55"/>
  <c r="BV55"/>
  <c r="BU55"/>
  <c r="BT55"/>
  <c r="BS55"/>
  <c r="BR55"/>
  <c r="BQ55"/>
  <c r="CB54"/>
  <c r="CC54" s="1"/>
  <c r="BZ54"/>
  <c r="CA54" s="1"/>
  <c r="BX54"/>
  <c r="BY54" s="1"/>
  <c r="BV54"/>
  <c r="BW54" s="1"/>
  <c r="BT54"/>
  <c r="BU54" s="1"/>
  <c r="BR54"/>
  <c r="BS54" s="1"/>
  <c r="BQ54"/>
  <c r="CC53"/>
  <c r="CB53"/>
  <c r="CA53"/>
  <c r="BZ53"/>
  <c r="BY53"/>
  <c r="BX53"/>
  <c r="BW53"/>
  <c r="BV53"/>
  <c r="BU53"/>
  <c r="BT53"/>
  <c r="BS53"/>
  <c r="BR53"/>
  <c r="BQ53"/>
  <c r="CB52"/>
  <c r="CC52" s="1"/>
  <c r="BZ52"/>
  <c r="CA52" s="1"/>
  <c r="BX52"/>
  <c r="BY52" s="1"/>
  <c r="BV52"/>
  <c r="BW52" s="1"/>
  <c r="BT52"/>
  <c r="BU52" s="1"/>
  <c r="BR52"/>
  <c r="BS52" s="1"/>
  <c r="BQ52"/>
  <c r="CC51"/>
  <c r="CB51"/>
  <c r="CA51"/>
  <c r="BZ51"/>
  <c r="BY51"/>
  <c r="BX51"/>
  <c r="BW51"/>
  <c r="BV51"/>
  <c r="BU51"/>
  <c r="BT51"/>
  <c r="BS51"/>
  <c r="BR51"/>
  <c r="BQ51"/>
  <c r="CB50"/>
  <c r="CC50" s="1"/>
  <c r="CA50"/>
  <c r="BZ50"/>
  <c r="BX50"/>
  <c r="BY50" s="1"/>
  <c r="BV50"/>
  <c r="BW50" s="1"/>
  <c r="BT50"/>
  <c r="BU50" s="1"/>
  <c r="BR50"/>
  <c r="BS50" s="1"/>
  <c r="BQ50"/>
  <c r="CC49"/>
  <c r="CB49"/>
  <c r="CA49"/>
  <c r="BZ49"/>
  <c r="BY49"/>
  <c r="BX49"/>
  <c r="BW49"/>
  <c r="BV49"/>
  <c r="BU49"/>
  <c r="BT49"/>
  <c r="BS49"/>
  <c r="BR49"/>
  <c r="BQ49"/>
  <c r="CB48"/>
  <c r="CC48" s="1"/>
  <c r="BZ48"/>
  <c r="CA48" s="1"/>
  <c r="BX48"/>
  <c r="BY48" s="1"/>
  <c r="BV48"/>
  <c r="BW48" s="1"/>
  <c r="BT48"/>
  <c r="BU48" s="1"/>
  <c r="BR48"/>
  <c r="BS48" s="1"/>
  <c r="BQ48"/>
  <c r="CC47"/>
  <c r="CB47"/>
  <c r="CA47"/>
  <c r="BZ47"/>
  <c r="BY47"/>
  <c r="BX47"/>
  <c r="BW47"/>
  <c r="BV47"/>
  <c r="BU47"/>
  <c r="BT47"/>
  <c r="BS47"/>
  <c r="BR47"/>
  <c r="BQ47"/>
  <c r="CB46"/>
  <c r="CC46" s="1"/>
  <c r="BZ46"/>
  <c r="CA46" s="1"/>
  <c r="BX46"/>
  <c r="BY46" s="1"/>
  <c r="BV46"/>
  <c r="BW46" s="1"/>
  <c r="BT46"/>
  <c r="BU46" s="1"/>
  <c r="BR46"/>
  <c r="BS46" s="1"/>
  <c r="BQ46"/>
  <c r="CC45"/>
  <c r="CB45"/>
  <c r="CA45"/>
  <c r="BZ45"/>
  <c r="BY45"/>
  <c r="BX45"/>
  <c r="BW45"/>
  <c r="BV45"/>
  <c r="BU45"/>
  <c r="BT45"/>
  <c r="BS45"/>
  <c r="BR45"/>
  <c r="BQ45"/>
  <c r="CB44"/>
  <c r="CC44" s="1"/>
  <c r="BZ44"/>
  <c r="CA44" s="1"/>
  <c r="BX44"/>
  <c r="BY44" s="1"/>
  <c r="BV44"/>
  <c r="BW44" s="1"/>
  <c r="BT44"/>
  <c r="BU44" s="1"/>
  <c r="BR44"/>
  <c r="BS44" s="1"/>
  <c r="BQ44"/>
  <c r="CC43"/>
  <c r="CB43"/>
  <c r="CA43"/>
  <c r="BZ43"/>
  <c r="BY43"/>
  <c r="BX43"/>
  <c r="BW43"/>
  <c r="BV43"/>
  <c r="BU43"/>
  <c r="BT43"/>
  <c r="BS43"/>
  <c r="BR43"/>
  <c r="BQ43"/>
  <c r="CB42"/>
  <c r="CC42" s="1"/>
  <c r="BZ42"/>
  <c r="CA42" s="1"/>
  <c r="BX42"/>
  <c r="BY42" s="1"/>
  <c r="BV42"/>
  <c r="BW42" s="1"/>
  <c r="BT42"/>
  <c r="BU42" s="1"/>
  <c r="BR42"/>
  <c r="BS42" s="1"/>
  <c r="BQ42"/>
  <c r="CC41"/>
  <c r="CB41"/>
  <c r="CA41"/>
  <c r="BZ41"/>
  <c r="BY41"/>
  <c r="BX41"/>
  <c r="BW41"/>
  <c r="BV41"/>
  <c r="BU41"/>
  <c r="BT41"/>
  <c r="BS41"/>
  <c r="BR41"/>
  <c r="BQ41"/>
  <c r="CB40"/>
  <c r="CC40" s="1"/>
  <c r="BZ40"/>
  <c r="CA40" s="1"/>
  <c r="BX40"/>
  <c r="BY40" s="1"/>
  <c r="BV40"/>
  <c r="BW40" s="1"/>
  <c r="BT40"/>
  <c r="BU40" s="1"/>
  <c r="BR40"/>
  <c r="BS40" s="1"/>
  <c r="BQ40"/>
  <c r="CC39"/>
  <c r="CB39"/>
  <c r="CA39"/>
  <c r="BZ39"/>
  <c r="BY39"/>
  <c r="BX39"/>
  <c r="BW39"/>
  <c r="BV39"/>
  <c r="BU39"/>
  <c r="BT39"/>
  <c r="BS39"/>
  <c r="BR39"/>
  <c r="BQ39"/>
  <c r="CB38"/>
  <c r="CC38" s="1"/>
  <c r="BZ38"/>
  <c r="CA38" s="1"/>
  <c r="BX38"/>
  <c r="BY38" s="1"/>
  <c r="BV38"/>
  <c r="BW38" s="1"/>
  <c r="BT38"/>
  <c r="BU38" s="1"/>
  <c r="BR38"/>
  <c r="BS38" s="1"/>
  <c r="BQ38"/>
  <c r="CC37"/>
  <c r="CB37"/>
  <c r="CA37"/>
  <c r="BZ37"/>
  <c r="BY37"/>
  <c r="BX37"/>
  <c r="BW37"/>
  <c r="BV37"/>
  <c r="BU37"/>
  <c r="BT37"/>
  <c r="BS37"/>
  <c r="BR37"/>
  <c r="BQ37"/>
  <c r="CB36"/>
  <c r="CC36" s="1"/>
  <c r="BZ36"/>
  <c r="CA36" s="1"/>
  <c r="BX36"/>
  <c r="BY36" s="1"/>
  <c r="BV36"/>
  <c r="BW36" s="1"/>
  <c r="BT36"/>
  <c r="BU36" s="1"/>
  <c r="BR36"/>
  <c r="BS36" s="1"/>
  <c r="BQ36"/>
  <c r="CC35"/>
  <c r="CB35"/>
  <c r="CA35"/>
  <c r="BZ35"/>
  <c r="BY35"/>
  <c r="BX35"/>
  <c r="BW35"/>
  <c r="BV35"/>
  <c r="BU35"/>
  <c r="BT35"/>
  <c r="BS35"/>
  <c r="BR35"/>
  <c r="BQ35"/>
  <c r="CB34"/>
  <c r="CC34" s="1"/>
  <c r="BZ34"/>
  <c r="CA34" s="1"/>
  <c r="BX34"/>
  <c r="BY34" s="1"/>
  <c r="BV34"/>
  <c r="BW34" s="1"/>
  <c r="BT34"/>
  <c r="BU34" s="1"/>
  <c r="BR34"/>
  <c r="BS34" s="1"/>
  <c r="BQ34"/>
  <c r="CC33"/>
  <c r="CB33"/>
  <c r="CA33"/>
  <c r="BZ33"/>
  <c r="BY33"/>
  <c r="BX33"/>
  <c r="BW33"/>
  <c r="BV33"/>
  <c r="BU33"/>
  <c r="BT33"/>
  <c r="BS33"/>
  <c r="BR33"/>
  <c r="BQ33"/>
  <c r="CB32"/>
  <c r="CC32" s="1"/>
  <c r="BZ32"/>
  <c r="CA32" s="1"/>
  <c r="BX32"/>
  <c r="BY32" s="1"/>
  <c r="BV32"/>
  <c r="BW32" s="1"/>
  <c r="BT32"/>
  <c r="BU32" s="1"/>
  <c r="BR32"/>
  <c r="BS32" s="1"/>
  <c r="BQ32"/>
  <c r="CC31"/>
  <c r="CB31"/>
  <c r="CA31"/>
  <c r="BZ31"/>
  <c r="BY31"/>
  <c r="BX31"/>
  <c r="BW31"/>
  <c r="BV31"/>
  <c r="BU31"/>
  <c r="BT31"/>
  <c r="BS31"/>
  <c r="BR31"/>
  <c r="BQ31"/>
  <c r="CB30"/>
  <c r="CC30" s="1"/>
  <c r="BZ30"/>
  <c r="CA30" s="1"/>
  <c r="BX30"/>
  <c r="BY30" s="1"/>
  <c r="BV30"/>
  <c r="BW30" s="1"/>
  <c r="BT30"/>
  <c r="BU30" s="1"/>
  <c r="BR30"/>
  <c r="BS30" s="1"/>
  <c r="BQ30"/>
  <c r="CC29"/>
  <c r="CB29"/>
  <c r="CA29"/>
  <c r="BZ29"/>
  <c r="BY29"/>
  <c r="BX29"/>
  <c r="BW29"/>
  <c r="BV29"/>
  <c r="BU29"/>
  <c r="BT29"/>
  <c r="BS29"/>
  <c r="BR29"/>
  <c r="BQ29"/>
  <c r="CB28"/>
  <c r="CC28" s="1"/>
  <c r="BZ28"/>
  <c r="CA28" s="1"/>
  <c r="BX28"/>
  <c r="BY28" s="1"/>
  <c r="BV28"/>
  <c r="BW28" s="1"/>
  <c r="BT28"/>
  <c r="BU28" s="1"/>
  <c r="BR28"/>
  <c r="BS28" s="1"/>
  <c r="BQ28"/>
  <c r="CC27"/>
  <c r="CB27"/>
  <c r="CA27"/>
  <c r="BZ27"/>
  <c r="BY27"/>
  <c r="BX27"/>
  <c r="BW27"/>
  <c r="BV27"/>
  <c r="BU27"/>
  <c r="BT27"/>
  <c r="BS27"/>
  <c r="BR27"/>
  <c r="BQ27"/>
  <c r="CB26"/>
  <c r="CC26" s="1"/>
  <c r="BZ26"/>
  <c r="CA26" s="1"/>
  <c r="BX26"/>
  <c r="BY26" s="1"/>
  <c r="BV26"/>
  <c r="BW26" s="1"/>
  <c r="BT26"/>
  <c r="BU26" s="1"/>
  <c r="BR26"/>
  <c r="BS26" s="1"/>
  <c r="BQ26"/>
  <c r="CC25"/>
  <c r="CB25"/>
  <c r="CA25"/>
  <c r="BZ25"/>
  <c r="BY25"/>
  <c r="BX25"/>
  <c r="BW25"/>
  <c r="BV25"/>
  <c r="BU25"/>
  <c r="BT25"/>
  <c r="BS25"/>
  <c r="BR25"/>
  <c r="BQ25"/>
  <c r="CB24"/>
  <c r="CC24" s="1"/>
  <c r="BZ24"/>
  <c r="CA24" s="1"/>
  <c r="BX24"/>
  <c r="BY24" s="1"/>
  <c r="BV24"/>
  <c r="BW24" s="1"/>
  <c r="BT24"/>
  <c r="BU24" s="1"/>
  <c r="BR24"/>
  <c r="BS24" s="1"/>
  <c r="BQ24"/>
  <c r="CC23"/>
  <c r="CB23"/>
  <c r="CA23"/>
  <c r="BZ23"/>
  <c r="BY23"/>
  <c r="BX23"/>
  <c r="BW23"/>
  <c r="BV23"/>
  <c r="BU23"/>
  <c r="BT23"/>
  <c r="BS23"/>
  <c r="BR23"/>
  <c r="BQ23"/>
  <c r="CB22"/>
  <c r="CC22" s="1"/>
  <c r="BZ22"/>
  <c r="CA22" s="1"/>
  <c r="BX22"/>
  <c r="BY22" s="1"/>
  <c r="BV22"/>
  <c r="BW22" s="1"/>
  <c r="BT22"/>
  <c r="BU22" s="1"/>
  <c r="BR22"/>
  <c r="BS22" s="1"/>
  <c r="BQ22"/>
  <c r="CC21"/>
  <c r="CB21"/>
  <c r="CA21"/>
  <c r="BZ21"/>
  <c r="BY21"/>
  <c r="BX21"/>
  <c r="BW21"/>
  <c r="BV21"/>
  <c r="BU21"/>
  <c r="BT21"/>
  <c r="BS21"/>
  <c r="BR21"/>
  <c r="BQ21"/>
  <c r="CB20"/>
  <c r="CC20" s="1"/>
  <c r="BZ20"/>
  <c r="CA20" s="1"/>
  <c r="BX20"/>
  <c r="BY20" s="1"/>
  <c r="BV20"/>
  <c r="BW20" s="1"/>
  <c r="BT20"/>
  <c r="BU20" s="1"/>
  <c r="BR20"/>
  <c r="BS20" s="1"/>
  <c r="BQ20"/>
  <c r="CC19"/>
  <c r="CB19"/>
  <c r="CA19"/>
  <c r="BZ19"/>
  <c r="BY19"/>
  <c r="BX19"/>
  <c r="BW19"/>
  <c r="BV19"/>
  <c r="BU19"/>
  <c r="BT19"/>
  <c r="BS19"/>
  <c r="BR19"/>
  <c r="BQ19"/>
  <c r="CB18"/>
  <c r="CC18" s="1"/>
  <c r="BZ18"/>
  <c r="CA18" s="1"/>
  <c r="BX18"/>
  <c r="BY18" s="1"/>
  <c r="BV18"/>
  <c r="BW18" s="1"/>
  <c r="BT18"/>
  <c r="BU18" s="1"/>
  <c r="BR18"/>
  <c r="BS18" s="1"/>
  <c r="BQ18"/>
  <c r="CC17"/>
  <c r="CB17"/>
  <c r="CA17"/>
  <c r="BZ17"/>
  <c r="BY17"/>
  <c r="BX17"/>
  <c r="BW17"/>
  <c r="BV17"/>
  <c r="BU17"/>
  <c r="BT17"/>
  <c r="BS17"/>
  <c r="BR17"/>
  <c r="BQ17"/>
  <c r="CB16"/>
  <c r="CC16" s="1"/>
  <c r="BZ16"/>
  <c r="CA16" s="1"/>
  <c r="BX16"/>
  <c r="BY16" s="1"/>
  <c r="BV16"/>
  <c r="BW16" s="1"/>
  <c r="BT16"/>
  <c r="BU16" s="1"/>
  <c r="BR16"/>
  <c r="BS16" s="1"/>
  <c r="BQ16"/>
  <c r="CC15"/>
  <c r="CB15"/>
  <c r="CA15"/>
  <c r="BZ15"/>
  <c r="BY15"/>
  <c r="BX15"/>
  <c r="BW15"/>
  <c r="BV15"/>
  <c r="BU15"/>
  <c r="BT15"/>
  <c r="BS15"/>
  <c r="BR15"/>
  <c r="BQ15"/>
  <c r="CB14"/>
  <c r="CC14" s="1"/>
  <c r="BZ14"/>
  <c r="CA14" s="1"/>
  <c r="BX14"/>
  <c r="BY14" s="1"/>
  <c r="BV14"/>
  <c r="BW14" s="1"/>
  <c r="BT14"/>
  <c r="BU14" s="1"/>
  <c r="BR14"/>
  <c r="BS14" s="1"/>
  <c r="BQ14"/>
  <c r="CC13"/>
  <c r="CB13"/>
  <c r="CA13"/>
  <c r="BZ13"/>
  <c r="BY13"/>
  <c r="BX13"/>
  <c r="BW13"/>
  <c r="BV13"/>
  <c r="BU13"/>
  <c r="BT13"/>
  <c r="BS13"/>
  <c r="BR13"/>
  <c r="BQ13"/>
  <c r="CB12"/>
  <c r="CC12" s="1"/>
  <c r="BZ12"/>
  <c r="CA12" s="1"/>
  <c r="BX12"/>
  <c r="BY12" s="1"/>
  <c r="BV12"/>
  <c r="BW12" s="1"/>
  <c r="BT12"/>
  <c r="BU12" s="1"/>
  <c r="BR12"/>
  <c r="BS12" s="1"/>
  <c r="BQ12"/>
  <c r="CC11"/>
  <c r="CB11"/>
  <c r="CA11"/>
  <c r="BZ11"/>
  <c r="BY11"/>
  <c r="BX11"/>
  <c r="BW11"/>
  <c r="BV11"/>
  <c r="BU11"/>
  <c r="BT11"/>
  <c r="BS11"/>
  <c r="BR11"/>
  <c r="BQ11"/>
  <c r="CB10"/>
  <c r="CC10" s="1"/>
  <c r="BZ10"/>
  <c r="CA10" s="1"/>
  <c r="BX10"/>
  <c r="BY10" s="1"/>
  <c r="BV10"/>
  <c r="BW10" s="1"/>
  <c r="BT10"/>
  <c r="BU10" s="1"/>
  <c r="BR10"/>
  <c r="BS10" s="1"/>
  <c r="BQ10"/>
  <c r="CC9"/>
  <c r="CB9"/>
  <c r="CA9"/>
  <c r="BZ9"/>
  <c r="BY9"/>
  <c r="BX9"/>
  <c r="BW9"/>
  <c r="BV9"/>
  <c r="BU9"/>
  <c r="BT9"/>
  <c r="BS9"/>
  <c r="BR9"/>
  <c r="BQ9"/>
  <c r="CB8"/>
  <c r="CC8" s="1"/>
  <c r="BZ8"/>
  <c r="CA8" s="1"/>
  <c r="BX8"/>
  <c r="BY8" s="1"/>
  <c r="BV8"/>
  <c r="BW8" s="1"/>
  <c r="BT8"/>
  <c r="BU8" s="1"/>
  <c r="BR8"/>
  <c r="BS8" s="1"/>
  <c r="BQ8"/>
  <c r="CC7"/>
  <c r="CB7"/>
  <c r="CA7"/>
  <c r="BZ7"/>
  <c r="BY7"/>
  <c r="BX7"/>
  <c r="BW7"/>
  <c r="BV7"/>
  <c r="BU7"/>
  <c r="BT7"/>
  <c r="BS7"/>
  <c r="BR7"/>
  <c r="BQ7"/>
  <c r="CG6"/>
  <c r="CG5"/>
  <c r="CB5"/>
  <c r="BZ5"/>
  <c r="BX5"/>
  <c r="BV5"/>
  <c r="BT5"/>
  <c r="BR5"/>
  <c r="AW5"/>
  <c r="AV5"/>
  <c r="AU5"/>
  <c r="AT5"/>
  <c r="AS5"/>
  <c r="AR5"/>
  <c r="AQ5"/>
  <c r="AP5"/>
  <c r="AO5"/>
  <c r="AN5"/>
  <c r="AM5"/>
  <c r="AL5"/>
  <c r="AK5"/>
  <c r="AJ5"/>
  <c r="AF5"/>
  <c r="AE5"/>
  <c r="AD5"/>
  <c r="AC5"/>
  <c r="Y5"/>
  <c r="X5"/>
  <c r="W5"/>
  <c r="V5"/>
  <c r="R5"/>
  <c r="Q5"/>
  <c r="P5"/>
  <c r="O5"/>
  <c r="CG4"/>
  <c r="AY4"/>
  <c r="AX4"/>
  <c r="AL4"/>
  <c r="AJ4"/>
  <c r="AE4"/>
  <c r="AC4"/>
  <c r="X4"/>
  <c r="V4"/>
  <c r="Q4"/>
  <c r="O4"/>
  <c r="K4"/>
  <c r="J4"/>
  <c r="I4"/>
  <c r="H4"/>
  <c r="G4"/>
  <c r="F4"/>
  <c r="E4"/>
  <c r="D4"/>
  <c r="C4"/>
  <c r="B4"/>
  <c r="A4"/>
  <c r="CG3"/>
  <c r="AX3"/>
  <c r="AR3"/>
  <c r="CJ3" s="1"/>
  <c r="AP3"/>
  <c r="AN3"/>
  <c r="AK3"/>
  <c r="AJ3"/>
  <c r="AD3"/>
  <c r="AC3"/>
  <c r="W3"/>
  <c r="V3"/>
  <c r="P3"/>
  <c r="O3"/>
  <c r="I3"/>
  <c r="A3"/>
  <c r="CJ2"/>
  <c r="CG2"/>
  <c r="A2"/>
  <c r="CJ1"/>
  <c r="CG1"/>
  <c r="AT1"/>
  <c r="A1"/>
  <c r="R307" i="27"/>
  <c r="B307"/>
  <c r="R305"/>
  <c r="B305"/>
  <c r="R304"/>
  <c r="B304"/>
  <c r="R302"/>
  <c r="B302"/>
  <c r="R301"/>
  <c r="B301"/>
  <c r="R275"/>
  <c r="B275"/>
  <c r="R273"/>
  <c r="B273"/>
  <c r="R272"/>
  <c r="B272"/>
  <c r="R270"/>
  <c r="B270"/>
  <c r="R269"/>
  <c r="B269"/>
  <c r="R243"/>
  <c r="B243"/>
  <c r="R241"/>
  <c r="B241"/>
  <c r="R240"/>
  <c r="B240"/>
  <c r="R238"/>
  <c r="B238"/>
  <c r="R237"/>
  <c r="B237"/>
  <c r="R211"/>
  <c r="B211"/>
  <c r="R209"/>
  <c r="B209"/>
  <c r="R208"/>
  <c r="B208"/>
  <c r="R206"/>
  <c r="B206"/>
  <c r="R205"/>
  <c r="B205"/>
  <c r="R179"/>
  <c r="B179"/>
  <c r="R177"/>
  <c r="B177"/>
  <c r="R176"/>
  <c r="B176"/>
  <c r="R174"/>
  <c r="B174"/>
  <c r="R173"/>
  <c r="B173"/>
  <c r="R147"/>
  <c r="B147"/>
  <c r="R145"/>
  <c r="B145"/>
  <c r="R144"/>
  <c r="B144"/>
  <c r="R142"/>
  <c r="B142"/>
  <c r="R141"/>
  <c r="B141"/>
  <c r="R115"/>
  <c r="B115"/>
  <c r="R113"/>
  <c r="B113"/>
  <c r="R112"/>
  <c r="B112"/>
  <c r="R110"/>
  <c r="B110"/>
  <c r="R109"/>
  <c r="B109"/>
  <c r="R83"/>
  <c r="B83"/>
  <c r="R81"/>
  <c r="B81"/>
  <c r="R80"/>
  <c r="B80"/>
  <c r="R78"/>
  <c r="B78"/>
  <c r="R77"/>
  <c r="B77"/>
  <c r="R51"/>
  <c r="R49"/>
  <c r="R48"/>
  <c r="R46"/>
  <c r="R45"/>
  <c r="B51"/>
  <c r="B49"/>
  <c r="B48"/>
  <c r="B46"/>
  <c r="B45"/>
  <c r="R19"/>
  <c r="R17"/>
  <c r="R16"/>
  <c r="R14"/>
  <c r="R13"/>
  <c r="B19"/>
  <c r="B17"/>
  <c r="B16"/>
  <c r="B14"/>
  <c r="B13"/>
  <c r="B326" i="26"/>
  <c r="B324"/>
  <c r="B323"/>
  <c r="B321"/>
  <c r="B320"/>
  <c r="B292"/>
  <c r="B290"/>
  <c r="B289"/>
  <c r="B287"/>
  <c r="B286"/>
  <c r="B258"/>
  <c r="B256"/>
  <c r="B255"/>
  <c r="B253"/>
  <c r="B252"/>
  <c r="B224"/>
  <c r="B222"/>
  <c r="B221"/>
  <c r="B219"/>
  <c r="B218"/>
  <c r="B190"/>
  <c r="B188"/>
  <c r="B187"/>
  <c r="B185"/>
  <c r="B184"/>
  <c r="B156"/>
  <c r="B154"/>
  <c r="B153"/>
  <c r="B151"/>
  <c r="B150"/>
  <c r="B122"/>
  <c r="B120"/>
  <c r="B119"/>
  <c r="B117"/>
  <c r="B116"/>
  <c r="B88"/>
  <c r="B86"/>
  <c r="B85"/>
  <c r="B83"/>
  <c r="B82"/>
  <c r="B54"/>
  <c r="B52"/>
  <c r="B51"/>
  <c r="B49"/>
  <c r="B48"/>
  <c r="B17"/>
  <c r="B15"/>
  <c r="DM4" i="17"/>
  <c r="AJ3" i="10"/>
  <c r="AD3"/>
  <c r="AC3"/>
  <c r="W3"/>
  <c r="V3"/>
  <c r="O3"/>
  <c r="P3"/>
  <c r="L332" i="26"/>
  <c r="G332"/>
  <c r="B332"/>
  <c r="P331"/>
  <c r="N331"/>
  <c r="L331"/>
  <c r="K331"/>
  <c r="I331"/>
  <c r="G331"/>
  <c r="F331"/>
  <c r="D331"/>
  <c r="B331"/>
  <c r="O329"/>
  <c r="M329"/>
  <c r="K329"/>
  <c r="I329"/>
  <c r="G329"/>
  <c r="E329"/>
  <c r="C329"/>
  <c r="B329"/>
  <c r="B328"/>
  <c r="M318"/>
  <c r="L318"/>
  <c r="K318"/>
  <c r="I318"/>
  <c r="G318"/>
  <c r="E318"/>
  <c r="C318"/>
  <c r="P317"/>
  <c r="O317"/>
  <c r="K317"/>
  <c r="G317"/>
  <c r="C317"/>
  <c r="B317"/>
  <c r="L298"/>
  <c r="G298"/>
  <c r="B298"/>
  <c r="P297"/>
  <c r="N297"/>
  <c r="L297"/>
  <c r="K297"/>
  <c r="I297"/>
  <c r="G297"/>
  <c r="F297"/>
  <c r="D297"/>
  <c r="B297"/>
  <c r="O295"/>
  <c r="M295"/>
  <c r="K295"/>
  <c r="I295"/>
  <c r="G295"/>
  <c r="E295"/>
  <c r="C295"/>
  <c r="B295"/>
  <c r="B294"/>
  <c r="M284"/>
  <c r="L284"/>
  <c r="K284"/>
  <c r="I284"/>
  <c r="G284"/>
  <c r="E284"/>
  <c r="C284"/>
  <c r="P283"/>
  <c r="O283"/>
  <c r="K283"/>
  <c r="G283"/>
  <c r="C283"/>
  <c r="B283"/>
  <c r="L264"/>
  <c r="G264"/>
  <c r="B264"/>
  <c r="P263"/>
  <c r="N263"/>
  <c r="L263"/>
  <c r="K263"/>
  <c r="I263"/>
  <c r="G263"/>
  <c r="F263"/>
  <c r="D263"/>
  <c r="B263"/>
  <c r="O261"/>
  <c r="M261"/>
  <c r="K261"/>
  <c r="I261"/>
  <c r="G261"/>
  <c r="E261"/>
  <c r="C261"/>
  <c r="B261"/>
  <c r="B260"/>
  <c r="M250"/>
  <c r="L250"/>
  <c r="K250"/>
  <c r="I250"/>
  <c r="G250"/>
  <c r="E250"/>
  <c r="C250"/>
  <c r="P249"/>
  <c r="O249"/>
  <c r="K249"/>
  <c r="G249"/>
  <c r="C249"/>
  <c r="B249"/>
  <c r="L230"/>
  <c r="G230"/>
  <c r="B230"/>
  <c r="P229"/>
  <c r="N229"/>
  <c r="L229"/>
  <c r="K229"/>
  <c r="I229"/>
  <c r="G229"/>
  <c r="F229"/>
  <c r="D229"/>
  <c r="B229"/>
  <c r="O227"/>
  <c r="M227"/>
  <c r="K227"/>
  <c r="I227"/>
  <c r="G227"/>
  <c r="E227"/>
  <c r="C227"/>
  <c r="B227"/>
  <c r="B226"/>
  <c r="M216"/>
  <c r="L216"/>
  <c r="K216"/>
  <c r="I216"/>
  <c r="G216"/>
  <c r="E216"/>
  <c r="C216"/>
  <c r="P215"/>
  <c r="O215"/>
  <c r="K215"/>
  <c r="G215"/>
  <c r="C215"/>
  <c r="B215"/>
  <c r="L196"/>
  <c r="G196"/>
  <c r="B196"/>
  <c r="P195"/>
  <c r="N195"/>
  <c r="L195"/>
  <c r="K195"/>
  <c r="I195"/>
  <c r="G195"/>
  <c r="F195"/>
  <c r="D195"/>
  <c r="B195"/>
  <c r="O193"/>
  <c r="M193"/>
  <c r="K193"/>
  <c r="I193"/>
  <c r="G193"/>
  <c r="E193"/>
  <c r="C193"/>
  <c r="B193"/>
  <c r="B192"/>
  <c r="M182"/>
  <c r="L182"/>
  <c r="K182"/>
  <c r="I182"/>
  <c r="G182"/>
  <c r="E182"/>
  <c r="C182"/>
  <c r="P181"/>
  <c r="O181"/>
  <c r="K181"/>
  <c r="G181"/>
  <c r="C181"/>
  <c r="B181"/>
  <c r="L162"/>
  <c r="G162"/>
  <c r="B162"/>
  <c r="P161"/>
  <c r="N161"/>
  <c r="L161"/>
  <c r="K161"/>
  <c r="I161"/>
  <c r="G161"/>
  <c r="F161"/>
  <c r="D161"/>
  <c r="B161"/>
  <c r="O159"/>
  <c r="M159"/>
  <c r="K159"/>
  <c r="I159"/>
  <c r="G159"/>
  <c r="E159"/>
  <c r="C159"/>
  <c r="B159"/>
  <c r="B158"/>
  <c r="M148"/>
  <c r="L148"/>
  <c r="K148"/>
  <c r="I148"/>
  <c r="G148"/>
  <c r="E148"/>
  <c r="C148"/>
  <c r="P147"/>
  <c r="O147"/>
  <c r="K147"/>
  <c r="G147"/>
  <c r="C147"/>
  <c r="B147"/>
  <c r="L128"/>
  <c r="G128"/>
  <c r="B128"/>
  <c r="P127"/>
  <c r="N127"/>
  <c r="L127"/>
  <c r="K127"/>
  <c r="I127"/>
  <c r="G127"/>
  <c r="F127"/>
  <c r="D127"/>
  <c r="B127"/>
  <c r="O125"/>
  <c r="M125"/>
  <c r="K125"/>
  <c r="I125"/>
  <c r="G125"/>
  <c r="E125"/>
  <c r="C125"/>
  <c r="B125"/>
  <c r="B124"/>
  <c r="M114"/>
  <c r="L114"/>
  <c r="K114"/>
  <c r="I114"/>
  <c r="G114"/>
  <c r="E114"/>
  <c r="C114"/>
  <c r="P113"/>
  <c r="O113"/>
  <c r="K113"/>
  <c r="G113"/>
  <c r="C113"/>
  <c r="B113"/>
  <c r="B99"/>
  <c r="I98"/>
  <c r="B98"/>
  <c r="I97"/>
  <c r="B97"/>
  <c r="I96"/>
  <c r="B96"/>
  <c r="L94"/>
  <c r="G94"/>
  <c r="B94"/>
  <c r="P93"/>
  <c r="N93"/>
  <c r="L93"/>
  <c r="K93"/>
  <c r="I93"/>
  <c r="G93"/>
  <c r="F93"/>
  <c r="D93"/>
  <c r="B93"/>
  <c r="O91"/>
  <c r="M91"/>
  <c r="K91"/>
  <c r="I91"/>
  <c r="G91"/>
  <c r="E91"/>
  <c r="C91"/>
  <c r="B91"/>
  <c r="B90"/>
  <c r="M80"/>
  <c r="L80"/>
  <c r="K80"/>
  <c r="I80"/>
  <c r="G80"/>
  <c r="E80"/>
  <c r="C80"/>
  <c r="P79"/>
  <c r="O79"/>
  <c r="K79"/>
  <c r="G79"/>
  <c r="C79"/>
  <c r="B79"/>
  <c r="L60"/>
  <c r="G60"/>
  <c r="B60"/>
  <c r="P59"/>
  <c r="N59"/>
  <c r="L59"/>
  <c r="K59"/>
  <c r="I59"/>
  <c r="G59"/>
  <c r="F59"/>
  <c r="D59"/>
  <c r="B59"/>
  <c r="O57"/>
  <c r="M57"/>
  <c r="K57"/>
  <c r="I57"/>
  <c r="G57"/>
  <c r="E57"/>
  <c r="C57"/>
  <c r="B57"/>
  <c r="B56"/>
  <c r="M46"/>
  <c r="L46"/>
  <c r="K46"/>
  <c r="I46"/>
  <c r="G46"/>
  <c r="E46"/>
  <c r="C46"/>
  <c r="P45"/>
  <c r="O45"/>
  <c r="K45"/>
  <c r="G45"/>
  <c r="C45"/>
  <c r="L26"/>
  <c r="G26"/>
  <c r="B26"/>
  <c r="P25"/>
  <c r="N25"/>
  <c r="L25"/>
  <c r="K25"/>
  <c r="I25"/>
  <c r="G25"/>
  <c r="F25"/>
  <c r="D25"/>
  <c r="B25"/>
  <c r="O23"/>
  <c r="M23"/>
  <c r="K23"/>
  <c r="I23"/>
  <c r="G23"/>
  <c r="E23"/>
  <c r="C23"/>
  <c r="B23"/>
  <c r="B22"/>
  <c r="M12"/>
  <c r="L12"/>
  <c r="K12"/>
  <c r="I12"/>
  <c r="G12"/>
  <c r="E12"/>
  <c r="C12"/>
  <c r="P11"/>
  <c r="O11"/>
  <c r="K11"/>
  <c r="G11"/>
  <c r="C11"/>
  <c r="AA319" i="27"/>
  <c r="V319"/>
  <c r="R319"/>
  <c r="K319"/>
  <c r="F319"/>
  <c r="B319"/>
  <c r="R317"/>
  <c r="B317"/>
  <c r="Y316"/>
  <c r="R316"/>
  <c r="I316"/>
  <c r="B316"/>
  <c r="Y315"/>
  <c r="R315"/>
  <c r="I315"/>
  <c r="B315"/>
  <c r="Y314"/>
  <c r="R314"/>
  <c r="I314"/>
  <c r="B314"/>
  <c r="AB313"/>
  <c r="W313"/>
  <c r="R313"/>
  <c r="L313"/>
  <c r="G313"/>
  <c r="B313"/>
  <c r="AF312"/>
  <c r="AD312"/>
  <c r="AB312"/>
  <c r="AA312"/>
  <c r="Y312"/>
  <c r="W312"/>
  <c r="V312"/>
  <c r="T312"/>
  <c r="R312"/>
  <c r="P312"/>
  <c r="N312"/>
  <c r="L312"/>
  <c r="K312"/>
  <c r="I312"/>
  <c r="G312"/>
  <c r="F312"/>
  <c r="D312"/>
  <c r="B312"/>
  <c r="AE310"/>
  <c r="AC310"/>
  <c r="AA310"/>
  <c r="Y310"/>
  <c r="W310"/>
  <c r="U310"/>
  <c r="S310"/>
  <c r="R310"/>
  <c r="O310"/>
  <c r="M310"/>
  <c r="K310"/>
  <c r="I310"/>
  <c r="G310"/>
  <c r="E310"/>
  <c r="C310"/>
  <c r="B310"/>
  <c r="R309"/>
  <c r="B309"/>
  <c r="AC299"/>
  <c r="AB299"/>
  <c r="AA299"/>
  <c r="Y299"/>
  <c r="W299"/>
  <c r="U299"/>
  <c r="S299"/>
  <c r="M299"/>
  <c r="L299"/>
  <c r="K299"/>
  <c r="I299"/>
  <c r="G299"/>
  <c r="E299"/>
  <c r="C299"/>
  <c r="AF298"/>
  <c r="AE298"/>
  <c r="AA298"/>
  <c r="W298"/>
  <c r="S298"/>
  <c r="R298"/>
  <c r="P298"/>
  <c r="O298"/>
  <c r="K298"/>
  <c r="G298"/>
  <c r="C298"/>
  <c r="B298"/>
  <c r="Z296"/>
  <c r="R296"/>
  <c r="J296"/>
  <c r="B296"/>
  <c r="Z295"/>
  <c r="R295"/>
  <c r="J295"/>
  <c r="B295"/>
  <c r="Z294"/>
  <c r="R294"/>
  <c r="J294"/>
  <c r="B294"/>
  <c r="Z293"/>
  <c r="U293"/>
  <c r="R293"/>
  <c r="J293"/>
  <c r="E293"/>
  <c r="B293"/>
  <c r="R291"/>
  <c r="B291"/>
  <c r="R290"/>
  <c r="B290"/>
  <c r="R289"/>
  <c r="B289"/>
  <c r="AA287"/>
  <c r="V287"/>
  <c r="R287"/>
  <c r="K287"/>
  <c r="F287"/>
  <c r="B287"/>
  <c r="R285"/>
  <c r="B285"/>
  <c r="Y284"/>
  <c r="R284"/>
  <c r="I284"/>
  <c r="B284"/>
  <c r="Y283"/>
  <c r="R283"/>
  <c r="I283"/>
  <c r="B283"/>
  <c r="Y282"/>
  <c r="R282"/>
  <c r="I282"/>
  <c r="B282"/>
  <c r="AB281"/>
  <c r="W281"/>
  <c r="R281"/>
  <c r="L281"/>
  <c r="G281"/>
  <c r="B281"/>
  <c r="AF280"/>
  <c r="AD280"/>
  <c r="AB280"/>
  <c r="AA280"/>
  <c r="Y280"/>
  <c r="W280"/>
  <c r="V280"/>
  <c r="T280"/>
  <c r="R280"/>
  <c r="P280"/>
  <c r="N280"/>
  <c r="L280"/>
  <c r="K280"/>
  <c r="I280"/>
  <c r="G280"/>
  <c r="F280"/>
  <c r="D280"/>
  <c r="B280"/>
  <c r="AE278"/>
  <c r="AC278"/>
  <c r="AA278"/>
  <c r="Y278"/>
  <c r="W278"/>
  <c r="U278"/>
  <c r="S278"/>
  <c r="R278"/>
  <c r="O278"/>
  <c r="M278"/>
  <c r="K278"/>
  <c r="I278"/>
  <c r="G278"/>
  <c r="E278"/>
  <c r="C278"/>
  <c r="B278"/>
  <c r="R277"/>
  <c r="B277"/>
  <c r="AC267"/>
  <c r="AB267"/>
  <c r="AA267"/>
  <c r="Y267"/>
  <c r="W267"/>
  <c r="U267"/>
  <c r="S267"/>
  <c r="M267"/>
  <c r="L267"/>
  <c r="K267"/>
  <c r="I267"/>
  <c r="G267"/>
  <c r="E267"/>
  <c r="C267"/>
  <c r="AF266"/>
  <c r="AE266"/>
  <c r="AA266"/>
  <c r="W266"/>
  <c r="S266"/>
  <c r="R266"/>
  <c r="P266"/>
  <c r="O266"/>
  <c r="K266"/>
  <c r="G266"/>
  <c r="C266"/>
  <c r="B266"/>
  <c r="Z264"/>
  <c r="R264"/>
  <c r="J264"/>
  <c r="B264"/>
  <c r="Z263"/>
  <c r="R263"/>
  <c r="J263"/>
  <c r="B263"/>
  <c r="Z262"/>
  <c r="R262"/>
  <c r="J262"/>
  <c r="B262"/>
  <c r="Z261"/>
  <c r="U261"/>
  <c r="R261"/>
  <c r="J261"/>
  <c r="E261"/>
  <c r="B261"/>
  <c r="R259"/>
  <c r="B259"/>
  <c r="R258"/>
  <c r="B258"/>
  <c r="R257"/>
  <c r="B257"/>
  <c r="AA255"/>
  <c r="V255"/>
  <c r="R255"/>
  <c r="K255"/>
  <c r="F255"/>
  <c r="B255"/>
  <c r="R253"/>
  <c r="B253"/>
  <c r="Y252"/>
  <c r="R252"/>
  <c r="I252"/>
  <c r="B252"/>
  <c r="Y251"/>
  <c r="R251"/>
  <c r="I251"/>
  <c r="B251"/>
  <c r="Y250"/>
  <c r="R250"/>
  <c r="I250"/>
  <c r="B250"/>
  <c r="AB249"/>
  <c r="W249"/>
  <c r="R249"/>
  <c r="L249"/>
  <c r="G249"/>
  <c r="B249"/>
  <c r="AF248"/>
  <c r="AD248"/>
  <c r="AB248"/>
  <c r="AA248"/>
  <c r="Y248"/>
  <c r="W248"/>
  <c r="V248"/>
  <c r="T248"/>
  <c r="R248"/>
  <c r="P248"/>
  <c r="N248"/>
  <c r="L248"/>
  <c r="K248"/>
  <c r="I248"/>
  <c r="G248"/>
  <c r="F248"/>
  <c r="D248"/>
  <c r="B248"/>
  <c r="AE246"/>
  <c r="AC246"/>
  <c r="AA246"/>
  <c r="Y246"/>
  <c r="W246"/>
  <c r="U246"/>
  <c r="S246"/>
  <c r="R246"/>
  <c r="O246"/>
  <c r="M246"/>
  <c r="K246"/>
  <c r="I246"/>
  <c r="G246"/>
  <c r="E246"/>
  <c r="C246"/>
  <c r="B246"/>
  <c r="R245"/>
  <c r="B245"/>
  <c r="AC235"/>
  <c r="AB235"/>
  <c r="AA235"/>
  <c r="Y235"/>
  <c r="W235"/>
  <c r="U235"/>
  <c r="S235"/>
  <c r="M235"/>
  <c r="L235"/>
  <c r="K235"/>
  <c r="I235"/>
  <c r="G235"/>
  <c r="E235"/>
  <c r="C235"/>
  <c r="AF234"/>
  <c r="AE234"/>
  <c r="AA234"/>
  <c r="W234"/>
  <c r="S234"/>
  <c r="R234"/>
  <c r="P234"/>
  <c r="O234"/>
  <c r="K234"/>
  <c r="G234"/>
  <c r="C234"/>
  <c r="B234"/>
  <c r="Z232"/>
  <c r="R232"/>
  <c r="J232"/>
  <c r="B232"/>
  <c r="Z231"/>
  <c r="R231"/>
  <c r="J231"/>
  <c r="B231"/>
  <c r="Z230"/>
  <c r="R230"/>
  <c r="J230"/>
  <c r="B230"/>
  <c r="Z229"/>
  <c r="U229"/>
  <c r="R229"/>
  <c r="J229"/>
  <c r="E229"/>
  <c r="B229"/>
  <c r="R227"/>
  <c r="B227"/>
  <c r="R226"/>
  <c r="B226"/>
  <c r="R225"/>
  <c r="B225"/>
  <c r="AA223"/>
  <c r="V223"/>
  <c r="R223"/>
  <c r="K223"/>
  <c r="F223"/>
  <c r="B223"/>
  <c r="R221"/>
  <c r="B221"/>
  <c r="Y220"/>
  <c r="R220"/>
  <c r="I220"/>
  <c r="B220"/>
  <c r="Y219"/>
  <c r="R219"/>
  <c r="I219"/>
  <c r="B219"/>
  <c r="Y218"/>
  <c r="R218"/>
  <c r="I218"/>
  <c r="B218"/>
  <c r="AB217"/>
  <c r="W217"/>
  <c r="R217"/>
  <c r="L217"/>
  <c r="G217"/>
  <c r="B217"/>
  <c r="AF216"/>
  <c r="AD216"/>
  <c r="AB216"/>
  <c r="AA216"/>
  <c r="Y216"/>
  <c r="W216"/>
  <c r="V216"/>
  <c r="T216"/>
  <c r="R216"/>
  <c r="P216"/>
  <c r="N216"/>
  <c r="L216"/>
  <c r="K216"/>
  <c r="I216"/>
  <c r="G216"/>
  <c r="F216"/>
  <c r="D216"/>
  <c r="B216"/>
  <c r="AE214"/>
  <c r="AC214"/>
  <c r="AA214"/>
  <c r="Y214"/>
  <c r="W214"/>
  <c r="U214"/>
  <c r="S214"/>
  <c r="R214"/>
  <c r="O214"/>
  <c r="M214"/>
  <c r="K214"/>
  <c r="I214"/>
  <c r="G214"/>
  <c r="E214"/>
  <c r="C214"/>
  <c r="B214"/>
  <c r="R213"/>
  <c r="B213"/>
  <c r="AC203"/>
  <c r="AB203"/>
  <c r="AA203"/>
  <c r="Y203"/>
  <c r="W203"/>
  <c r="U203"/>
  <c r="S203"/>
  <c r="M203"/>
  <c r="L203"/>
  <c r="K203"/>
  <c r="I203"/>
  <c r="G203"/>
  <c r="E203"/>
  <c r="C203"/>
  <c r="AF202"/>
  <c r="AE202"/>
  <c r="AA202"/>
  <c r="W202"/>
  <c r="S202"/>
  <c r="R202"/>
  <c r="P202"/>
  <c r="O202"/>
  <c r="K202"/>
  <c r="G202"/>
  <c r="C202"/>
  <c r="B202"/>
  <c r="Z200"/>
  <c r="R200"/>
  <c r="J200"/>
  <c r="B200"/>
  <c r="Z199"/>
  <c r="R199"/>
  <c r="J199"/>
  <c r="B199"/>
  <c r="Z198"/>
  <c r="R198"/>
  <c r="J198"/>
  <c r="B198"/>
  <c r="Z197"/>
  <c r="U197"/>
  <c r="R197"/>
  <c r="J197"/>
  <c r="E197"/>
  <c r="B197"/>
  <c r="R195"/>
  <c r="B195"/>
  <c r="R194"/>
  <c r="B194"/>
  <c r="R193"/>
  <c r="B193"/>
  <c r="AA191"/>
  <c r="V191"/>
  <c r="R191"/>
  <c r="K191"/>
  <c r="F191"/>
  <c r="B191"/>
  <c r="R189"/>
  <c r="B189"/>
  <c r="Y188"/>
  <c r="R188"/>
  <c r="I188"/>
  <c r="B188"/>
  <c r="Y187"/>
  <c r="R187"/>
  <c r="I187"/>
  <c r="B187"/>
  <c r="Y186"/>
  <c r="R186"/>
  <c r="I186"/>
  <c r="B186"/>
  <c r="AB185"/>
  <c r="W185"/>
  <c r="R185"/>
  <c r="L185"/>
  <c r="G185"/>
  <c r="B185"/>
  <c r="AF184"/>
  <c r="AD184"/>
  <c r="AB184"/>
  <c r="AA184"/>
  <c r="Y184"/>
  <c r="W184"/>
  <c r="V184"/>
  <c r="T184"/>
  <c r="R184"/>
  <c r="P184"/>
  <c r="N184"/>
  <c r="L184"/>
  <c r="K184"/>
  <c r="I184"/>
  <c r="G184"/>
  <c r="F184"/>
  <c r="D184"/>
  <c r="B184"/>
  <c r="AE182"/>
  <c r="AC182"/>
  <c r="AA182"/>
  <c r="Y182"/>
  <c r="W182"/>
  <c r="U182"/>
  <c r="S182"/>
  <c r="R182"/>
  <c r="O182"/>
  <c r="M182"/>
  <c r="K182"/>
  <c r="I182"/>
  <c r="G182"/>
  <c r="E182"/>
  <c r="C182"/>
  <c r="B182"/>
  <c r="R181"/>
  <c r="B181"/>
  <c r="AC171"/>
  <c r="AB171"/>
  <c r="AA171"/>
  <c r="Y171"/>
  <c r="W171"/>
  <c r="U171"/>
  <c r="S171"/>
  <c r="M171"/>
  <c r="L171"/>
  <c r="K171"/>
  <c r="I171"/>
  <c r="G171"/>
  <c r="E171"/>
  <c r="C171"/>
  <c r="AF170"/>
  <c r="AE170"/>
  <c r="AA170"/>
  <c r="W170"/>
  <c r="S170"/>
  <c r="R170"/>
  <c r="P170"/>
  <c r="O170"/>
  <c r="K170"/>
  <c r="G170"/>
  <c r="C170"/>
  <c r="B170"/>
  <c r="Z168"/>
  <c r="R168"/>
  <c r="J168"/>
  <c r="B168"/>
  <c r="Z167"/>
  <c r="R167"/>
  <c r="J167"/>
  <c r="B167"/>
  <c r="Z166"/>
  <c r="R166"/>
  <c r="J166"/>
  <c r="B166"/>
  <c r="Z165"/>
  <c r="U165"/>
  <c r="R165"/>
  <c r="J165"/>
  <c r="E165"/>
  <c r="B165"/>
  <c r="R163"/>
  <c r="B163"/>
  <c r="R162"/>
  <c r="B162"/>
  <c r="R161"/>
  <c r="B161"/>
  <c r="AA159"/>
  <c r="V159"/>
  <c r="R159"/>
  <c r="K159"/>
  <c r="F159"/>
  <c r="B159"/>
  <c r="R157"/>
  <c r="B157"/>
  <c r="Y156"/>
  <c r="R156"/>
  <c r="I156"/>
  <c r="B156"/>
  <c r="Y155"/>
  <c r="R155"/>
  <c r="I155"/>
  <c r="B155"/>
  <c r="Y154"/>
  <c r="R154"/>
  <c r="I154"/>
  <c r="B154"/>
  <c r="AB153"/>
  <c r="W153"/>
  <c r="R153"/>
  <c r="L153"/>
  <c r="G153"/>
  <c r="B153"/>
  <c r="AF152"/>
  <c r="AD152"/>
  <c r="AB152"/>
  <c r="AA152"/>
  <c r="Y152"/>
  <c r="W152"/>
  <c r="V152"/>
  <c r="T152"/>
  <c r="R152"/>
  <c r="P152"/>
  <c r="N152"/>
  <c r="L152"/>
  <c r="K152"/>
  <c r="I152"/>
  <c r="G152"/>
  <c r="F152"/>
  <c r="D152"/>
  <c r="B152"/>
  <c r="AE150"/>
  <c r="AC150"/>
  <c r="AA150"/>
  <c r="Y150"/>
  <c r="W150"/>
  <c r="U150"/>
  <c r="S150"/>
  <c r="R150"/>
  <c r="O150"/>
  <c r="M150"/>
  <c r="K150"/>
  <c r="I150"/>
  <c r="G150"/>
  <c r="E150"/>
  <c r="C150"/>
  <c r="B150"/>
  <c r="R149"/>
  <c r="B149"/>
  <c r="AC139"/>
  <c r="AB139"/>
  <c r="AA139"/>
  <c r="Y139"/>
  <c r="W139"/>
  <c r="U139"/>
  <c r="S139"/>
  <c r="M139"/>
  <c r="L139"/>
  <c r="K139"/>
  <c r="I139"/>
  <c r="G139"/>
  <c r="E139"/>
  <c r="C139"/>
  <c r="AF138"/>
  <c r="AE138"/>
  <c r="AA138"/>
  <c r="W138"/>
  <c r="S138"/>
  <c r="R138"/>
  <c r="P138"/>
  <c r="O138"/>
  <c r="K138"/>
  <c r="G138"/>
  <c r="C138"/>
  <c r="B138"/>
  <c r="Z136"/>
  <c r="R136"/>
  <c r="J136"/>
  <c r="B136"/>
  <c r="Z135"/>
  <c r="R135"/>
  <c r="J135"/>
  <c r="B135"/>
  <c r="Z134"/>
  <c r="R134"/>
  <c r="J134"/>
  <c r="B134"/>
  <c r="Z133"/>
  <c r="U133"/>
  <c r="R133"/>
  <c r="J133"/>
  <c r="E133"/>
  <c r="B133"/>
  <c r="R131"/>
  <c r="B131"/>
  <c r="R130"/>
  <c r="B130"/>
  <c r="R129"/>
  <c r="B129"/>
  <c r="AA127"/>
  <c r="V127"/>
  <c r="R127"/>
  <c r="K127"/>
  <c r="F127"/>
  <c r="B127"/>
  <c r="R125"/>
  <c r="B125"/>
  <c r="Y124"/>
  <c r="R124"/>
  <c r="I124"/>
  <c r="B124"/>
  <c r="Y123"/>
  <c r="R123"/>
  <c r="I123"/>
  <c r="B123"/>
  <c r="Y122"/>
  <c r="R122"/>
  <c r="I122"/>
  <c r="B122"/>
  <c r="AB121"/>
  <c r="W121"/>
  <c r="R121"/>
  <c r="L121"/>
  <c r="G121"/>
  <c r="B121"/>
  <c r="AF120"/>
  <c r="AD120"/>
  <c r="AB120"/>
  <c r="AA120"/>
  <c r="Y120"/>
  <c r="W120"/>
  <c r="V120"/>
  <c r="T120"/>
  <c r="R120"/>
  <c r="P120"/>
  <c r="N120"/>
  <c r="L120"/>
  <c r="K120"/>
  <c r="I120"/>
  <c r="G120"/>
  <c r="F120"/>
  <c r="D120"/>
  <c r="B120"/>
  <c r="AE118"/>
  <c r="AC118"/>
  <c r="AA118"/>
  <c r="Y118"/>
  <c r="W118"/>
  <c r="U118"/>
  <c r="S118"/>
  <c r="R118"/>
  <c r="O118"/>
  <c r="M118"/>
  <c r="K118"/>
  <c r="I118"/>
  <c r="G118"/>
  <c r="E118"/>
  <c r="C118"/>
  <c r="B118"/>
  <c r="R117"/>
  <c r="B117"/>
  <c r="AC107"/>
  <c r="AB107"/>
  <c r="AA107"/>
  <c r="Y107"/>
  <c r="W107"/>
  <c r="U107"/>
  <c r="S107"/>
  <c r="M107"/>
  <c r="L107"/>
  <c r="K107"/>
  <c r="I107"/>
  <c r="G107"/>
  <c r="E107"/>
  <c r="C107"/>
  <c r="AF106"/>
  <c r="AE106"/>
  <c r="AA106"/>
  <c r="W106"/>
  <c r="S106"/>
  <c r="R106"/>
  <c r="P106"/>
  <c r="O106"/>
  <c r="K106"/>
  <c r="G106"/>
  <c r="C106"/>
  <c r="B106"/>
  <c r="Z104"/>
  <c r="R104"/>
  <c r="J104"/>
  <c r="B104"/>
  <c r="Z103"/>
  <c r="R103"/>
  <c r="J103"/>
  <c r="B103"/>
  <c r="Z102"/>
  <c r="R102"/>
  <c r="J102"/>
  <c r="B102"/>
  <c r="Z101"/>
  <c r="U101"/>
  <c r="R101"/>
  <c r="J101"/>
  <c r="E101"/>
  <c r="B101"/>
  <c r="R99"/>
  <c r="B99"/>
  <c r="R98"/>
  <c r="B98"/>
  <c r="R97"/>
  <c r="B97"/>
  <c r="AA95"/>
  <c r="V95"/>
  <c r="R95"/>
  <c r="K95"/>
  <c r="F95"/>
  <c r="B95"/>
  <c r="R93"/>
  <c r="B93"/>
  <c r="Y92"/>
  <c r="R92"/>
  <c r="I92"/>
  <c r="B92"/>
  <c r="Y91"/>
  <c r="R91"/>
  <c r="I91"/>
  <c r="B91"/>
  <c r="Y90"/>
  <c r="R90"/>
  <c r="I90"/>
  <c r="B90"/>
  <c r="AB89"/>
  <c r="W89"/>
  <c r="R89"/>
  <c r="L89"/>
  <c r="G89"/>
  <c r="B89"/>
  <c r="AF88"/>
  <c r="AD88"/>
  <c r="AB88"/>
  <c r="AA88"/>
  <c r="Y88"/>
  <c r="W88"/>
  <c r="V88"/>
  <c r="T88"/>
  <c r="R88"/>
  <c r="P88"/>
  <c r="N88"/>
  <c r="L88"/>
  <c r="K88"/>
  <c r="I88"/>
  <c r="G88"/>
  <c r="F88"/>
  <c r="D88"/>
  <c r="B88"/>
  <c r="AE86"/>
  <c r="AC86"/>
  <c r="AA86"/>
  <c r="Y86"/>
  <c r="W86"/>
  <c r="U86"/>
  <c r="S86"/>
  <c r="R86"/>
  <c r="O86"/>
  <c r="M86"/>
  <c r="K86"/>
  <c r="I86"/>
  <c r="G86"/>
  <c r="E86"/>
  <c r="C86"/>
  <c r="B86"/>
  <c r="R85"/>
  <c r="B85"/>
  <c r="AC75"/>
  <c r="AB75"/>
  <c r="AA75"/>
  <c r="Y75"/>
  <c r="W75"/>
  <c r="U75"/>
  <c r="S75"/>
  <c r="M75"/>
  <c r="L75"/>
  <c r="K75"/>
  <c r="I75"/>
  <c r="G75"/>
  <c r="E75"/>
  <c r="C75"/>
  <c r="AF74"/>
  <c r="AE74"/>
  <c r="AA74"/>
  <c r="W74"/>
  <c r="S74"/>
  <c r="R74"/>
  <c r="P74"/>
  <c r="O74"/>
  <c r="K74"/>
  <c r="G74"/>
  <c r="C74"/>
  <c r="B74"/>
  <c r="Z72"/>
  <c r="R72"/>
  <c r="J72"/>
  <c r="B72"/>
  <c r="Z71"/>
  <c r="R71"/>
  <c r="J71"/>
  <c r="B71"/>
  <c r="Z70"/>
  <c r="R70"/>
  <c r="J70"/>
  <c r="B70"/>
  <c r="Z69"/>
  <c r="U69"/>
  <c r="R69"/>
  <c r="J69"/>
  <c r="E69"/>
  <c r="B69"/>
  <c r="R67"/>
  <c r="B67"/>
  <c r="R66"/>
  <c r="B66"/>
  <c r="R65"/>
  <c r="B65"/>
  <c r="R61"/>
  <c r="B61"/>
  <c r="Y60"/>
  <c r="R60"/>
  <c r="I60"/>
  <c r="B60"/>
  <c r="Y59"/>
  <c r="R59"/>
  <c r="I59"/>
  <c r="B59"/>
  <c r="Y58"/>
  <c r="R58"/>
  <c r="I58"/>
  <c r="B58"/>
  <c r="AB57"/>
  <c r="W57"/>
  <c r="R57"/>
  <c r="L57"/>
  <c r="G57"/>
  <c r="B57"/>
  <c r="AF56"/>
  <c r="AD56"/>
  <c r="AB56"/>
  <c r="AA56"/>
  <c r="Y56"/>
  <c r="W56"/>
  <c r="V56"/>
  <c r="T56"/>
  <c r="R56"/>
  <c r="P56"/>
  <c r="N56"/>
  <c r="L56"/>
  <c r="K56"/>
  <c r="I56"/>
  <c r="G56"/>
  <c r="F56"/>
  <c r="D56"/>
  <c r="B56"/>
  <c r="AE54"/>
  <c r="AC54"/>
  <c r="AA54"/>
  <c r="Y54"/>
  <c r="W54"/>
  <c r="U54"/>
  <c r="S54"/>
  <c r="R54"/>
  <c r="O54"/>
  <c r="M54"/>
  <c r="K54"/>
  <c r="I54"/>
  <c r="G54"/>
  <c r="E54"/>
  <c r="C54"/>
  <c r="B54"/>
  <c r="R53"/>
  <c r="B53"/>
  <c r="AC43"/>
  <c r="AB43"/>
  <c r="AA43"/>
  <c r="Y43"/>
  <c r="W43"/>
  <c r="U43"/>
  <c r="S43"/>
  <c r="AF42"/>
  <c r="AE42"/>
  <c r="AA42"/>
  <c r="W42"/>
  <c r="S42"/>
  <c r="M43"/>
  <c r="L43"/>
  <c r="K43"/>
  <c r="I43"/>
  <c r="G43"/>
  <c r="E43"/>
  <c r="C43"/>
  <c r="P42"/>
  <c r="O42"/>
  <c r="K42"/>
  <c r="G42"/>
  <c r="C42"/>
  <c r="AE22"/>
  <c r="AC22"/>
  <c r="AA22"/>
  <c r="Y22"/>
  <c r="W22"/>
  <c r="U22"/>
  <c r="S22"/>
  <c r="R22"/>
  <c r="O22"/>
  <c r="M22"/>
  <c r="K22"/>
  <c r="I22"/>
  <c r="G22"/>
  <c r="E22"/>
  <c r="C22"/>
  <c r="B22"/>
  <c r="R21"/>
  <c r="B21"/>
  <c r="AC11"/>
  <c r="AB11"/>
  <c r="AA11"/>
  <c r="Y11"/>
  <c r="W11"/>
  <c r="U11"/>
  <c r="S11"/>
  <c r="AF10"/>
  <c r="AE10"/>
  <c r="AA10"/>
  <c r="W10"/>
  <c r="S10"/>
  <c r="M11"/>
  <c r="K10"/>
  <c r="I11"/>
  <c r="G10"/>
  <c r="C10"/>
  <c r="E11"/>
  <c r="C11"/>
  <c r="G11"/>
  <c r="AJ16" i="29"/>
  <c r="AJ15"/>
  <c r="DH5" i="17"/>
  <c r="DG5"/>
  <c r="DF5"/>
  <c r="DE5"/>
  <c r="DD5"/>
  <c r="DC5"/>
  <c r="DB5"/>
  <c r="DA5"/>
  <c r="AJ13" i="27"/>
  <c r="DO207" i="17" l="1"/>
  <c r="DN207"/>
  <c r="CF207"/>
  <c r="CT207"/>
  <c r="DE207"/>
  <c r="BR207"/>
  <c r="DB207"/>
  <c r="BW207"/>
  <c r="BS207"/>
  <c r="CN207"/>
  <c r="DA207"/>
  <c r="BV207"/>
  <c r="BX207" s="1"/>
  <c r="BY207" s="1"/>
  <c r="CE207" s="1"/>
  <c r="CG207"/>
  <c r="CM207"/>
  <c r="CU207"/>
  <c r="DF207"/>
  <c r="DO203"/>
  <c r="DN203"/>
  <c r="CN203"/>
  <c r="DA203"/>
  <c r="BR203"/>
  <c r="CG203"/>
  <c r="CM203"/>
  <c r="CU203"/>
  <c r="DF203"/>
  <c r="BW203"/>
  <c r="BS203"/>
  <c r="CF203"/>
  <c r="CT203"/>
  <c r="DE203"/>
  <c r="BV203"/>
  <c r="DB203"/>
  <c r="DC203" s="1"/>
  <c r="DD203" s="1"/>
  <c r="DO199"/>
  <c r="DN199"/>
  <c r="CF199"/>
  <c r="CT199"/>
  <c r="DE199"/>
  <c r="DB199"/>
  <c r="CN199"/>
  <c r="DA199"/>
  <c r="CG199"/>
  <c r="CM199"/>
  <c r="CU199"/>
  <c r="DF199"/>
  <c r="BR199"/>
  <c r="BW199"/>
  <c r="BV199"/>
  <c r="BS199"/>
  <c r="DO195"/>
  <c r="DN195"/>
  <c r="CN195"/>
  <c r="DA195"/>
  <c r="CG195"/>
  <c r="CM195"/>
  <c r="CU195"/>
  <c r="DF195"/>
  <c r="CF195"/>
  <c r="CT195"/>
  <c r="DE195"/>
  <c r="DB195"/>
  <c r="DC195" s="1"/>
  <c r="DD195" s="1"/>
  <c r="BR195"/>
  <c r="BS195"/>
  <c r="BW195"/>
  <c r="BV195"/>
  <c r="CC195" s="1"/>
  <c r="CD195" s="1"/>
  <c r="DO191"/>
  <c r="DN191"/>
  <c r="CF191"/>
  <c r="CT191"/>
  <c r="DE191"/>
  <c r="DB191"/>
  <c r="CN191"/>
  <c r="DA191"/>
  <c r="CG191"/>
  <c r="CM191"/>
  <c r="CU191"/>
  <c r="DF191"/>
  <c r="BR191"/>
  <c r="BW191"/>
  <c r="BV191"/>
  <c r="BS191"/>
  <c r="DO187"/>
  <c r="DN187"/>
  <c r="CN187"/>
  <c r="DA187"/>
  <c r="CG187"/>
  <c r="CM187"/>
  <c r="CU187"/>
  <c r="DF187"/>
  <c r="CF187"/>
  <c r="CT187"/>
  <c r="DE187"/>
  <c r="DB187"/>
  <c r="DC187" s="1"/>
  <c r="DD187" s="1"/>
  <c r="BR187"/>
  <c r="BS187"/>
  <c r="BW187"/>
  <c r="BV187"/>
  <c r="CC187" s="1"/>
  <c r="CD187" s="1"/>
  <c r="DO183"/>
  <c r="DN183"/>
  <c r="CF183"/>
  <c r="CT183"/>
  <c r="DE183"/>
  <c r="DB183"/>
  <c r="CN183"/>
  <c r="DA183"/>
  <c r="CG183"/>
  <c r="CM183"/>
  <c r="CU183"/>
  <c r="DF183"/>
  <c r="BR183"/>
  <c r="BW183"/>
  <c r="BV183"/>
  <c r="BS183"/>
  <c r="DO179"/>
  <c r="DN179"/>
  <c r="CN179"/>
  <c r="DA179"/>
  <c r="CG179"/>
  <c r="CM179"/>
  <c r="CU179"/>
  <c r="DF179"/>
  <c r="CF179"/>
  <c r="CT179"/>
  <c r="DE179"/>
  <c r="DB179"/>
  <c r="DC179" s="1"/>
  <c r="DD179" s="1"/>
  <c r="BR179"/>
  <c r="BS179"/>
  <c r="BW179"/>
  <c r="BV179"/>
  <c r="CC179" s="1"/>
  <c r="CD179" s="1"/>
  <c r="DO175"/>
  <c r="DN175"/>
  <c r="CF175"/>
  <c r="CT175"/>
  <c r="DE175"/>
  <c r="DB175"/>
  <c r="CN175"/>
  <c r="DA175"/>
  <c r="CG175"/>
  <c r="CM175"/>
  <c r="CU175"/>
  <c r="DF175"/>
  <c r="BR175"/>
  <c r="BW175"/>
  <c r="BV175"/>
  <c r="BS175"/>
  <c r="DO171"/>
  <c r="DN171"/>
  <c r="CF171"/>
  <c r="CT171"/>
  <c r="DA171"/>
  <c r="CN171"/>
  <c r="DF171"/>
  <c r="CM171"/>
  <c r="DE171"/>
  <c r="CG171"/>
  <c r="CU171"/>
  <c r="DB171"/>
  <c r="BR171"/>
  <c r="BS171"/>
  <c r="BW171"/>
  <c r="BV171"/>
  <c r="DO167"/>
  <c r="DN167"/>
  <c r="CG167"/>
  <c r="CN167"/>
  <c r="DA167"/>
  <c r="DF167"/>
  <c r="CF167"/>
  <c r="CI167" s="1"/>
  <c r="CM167"/>
  <c r="CU167"/>
  <c r="DE167"/>
  <c r="DG167" s="1"/>
  <c r="DH167" s="1"/>
  <c r="CT167"/>
  <c r="DB167"/>
  <c r="BR167"/>
  <c r="BW167"/>
  <c r="BV167"/>
  <c r="CC167" s="1"/>
  <c r="CD167" s="1"/>
  <c r="BS167"/>
  <c r="DO163"/>
  <c r="DN163"/>
  <c r="CF163"/>
  <c r="CT163"/>
  <c r="DA163"/>
  <c r="CN163"/>
  <c r="DF163"/>
  <c r="CM163"/>
  <c r="DE163"/>
  <c r="CG163"/>
  <c r="CU163"/>
  <c r="DB163"/>
  <c r="BR163"/>
  <c r="BS163"/>
  <c r="BW163"/>
  <c r="BV163"/>
  <c r="DO159"/>
  <c r="DN159"/>
  <c r="CF159"/>
  <c r="DF159"/>
  <c r="CN159"/>
  <c r="CU159"/>
  <c r="DE159"/>
  <c r="CM159"/>
  <c r="CT159"/>
  <c r="DB159"/>
  <c r="CG159"/>
  <c r="DA159"/>
  <c r="BR159"/>
  <c r="BW159"/>
  <c r="BV159"/>
  <c r="BS159"/>
  <c r="DO155"/>
  <c r="DN155"/>
  <c r="CN155"/>
  <c r="DF155"/>
  <c r="CM155"/>
  <c r="CU155"/>
  <c r="DE155"/>
  <c r="CG155"/>
  <c r="CT155"/>
  <c r="DB155"/>
  <c r="CF155"/>
  <c r="DA155"/>
  <c r="BR155"/>
  <c r="BS155"/>
  <c r="BW155"/>
  <c r="BV155"/>
  <c r="DO151"/>
  <c r="DN151"/>
  <c r="CM151"/>
  <c r="CU151"/>
  <c r="DE151"/>
  <c r="CG151"/>
  <c r="CT151"/>
  <c r="DB151"/>
  <c r="CF151"/>
  <c r="DA151"/>
  <c r="CN151"/>
  <c r="DF151"/>
  <c r="BR151"/>
  <c r="BW151"/>
  <c r="BV151"/>
  <c r="BX151" s="1"/>
  <c r="BY151" s="1"/>
  <c r="CE151" s="1"/>
  <c r="BS151"/>
  <c r="DO147"/>
  <c r="DN147"/>
  <c r="CF147"/>
  <c r="DF147"/>
  <c r="CN147"/>
  <c r="CU147"/>
  <c r="DE147"/>
  <c r="CM147"/>
  <c r="CT147"/>
  <c r="DB147"/>
  <c r="CG147"/>
  <c r="CI147" s="1"/>
  <c r="DA147"/>
  <c r="BR147"/>
  <c r="BW147"/>
  <c r="BV147"/>
  <c r="CC147" s="1"/>
  <c r="CD147" s="1"/>
  <c r="BS147"/>
  <c r="DO143"/>
  <c r="DN143"/>
  <c r="CN143"/>
  <c r="CU143"/>
  <c r="DE143"/>
  <c r="CM143"/>
  <c r="CT143"/>
  <c r="DB143"/>
  <c r="CG143"/>
  <c r="DA143"/>
  <c r="CF143"/>
  <c r="DF143"/>
  <c r="BR143"/>
  <c r="BS143"/>
  <c r="BW143"/>
  <c r="BV143"/>
  <c r="DO139"/>
  <c r="DN139"/>
  <c r="CM139"/>
  <c r="CT139"/>
  <c r="DB139"/>
  <c r="CG139"/>
  <c r="DA139"/>
  <c r="CF139"/>
  <c r="DF139"/>
  <c r="CN139"/>
  <c r="CU139"/>
  <c r="DE139"/>
  <c r="BR139"/>
  <c r="BS139"/>
  <c r="BW139"/>
  <c r="BV139"/>
  <c r="DO135"/>
  <c r="DN135"/>
  <c r="CG135"/>
  <c r="DA135"/>
  <c r="CF135"/>
  <c r="DF135"/>
  <c r="CN135"/>
  <c r="CU135"/>
  <c r="DE135"/>
  <c r="CM135"/>
  <c r="CT135"/>
  <c r="DB135"/>
  <c r="BS135"/>
  <c r="BV135"/>
  <c r="CC135" s="1"/>
  <c r="CD135" s="1"/>
  <c r="BR135"/>
  <c r="BW135"/>
  <c r="DO131"/>
  <c r="DN131"/>
  <c r="CF131"/>
  <c r="DF131"/>
  <c r="CN131"/>
  <c r="CU131"/>
  <c r="DE131"/>
  <c r="CM131"/>
  <c r="CT131"/>
  <c r="DB131"/>
  <c r="CG131"/>
  <c r="CI131" s="1"/>
  <c r="DA131"/>
  <c r="BV131"/>
  <c r="BW131"/>
  <c r="BS131"/>
  <c r="BR131"/>
  <c r="DO127"/>
  <c r="DN127"/>
  <c r="CN127"/>
  <c r="CU127"/>
  <c r="DE127"/>
  <c r="CM127"/>
  <c r="CT127"/>
  <c r="DB127"/>
  <c r="CG127"/>
  <c r="DA127"/>
  <c r="CF127"/>
  <c r="DF127"/>
  <c r="BV127"/>
  <c r="CC127" s="1"/>
  <c r="CD127" s="1"/>
  <c r="BS127"/>
  <c r="BR127"/>
  <c r="BW127"/>
  <c r="DO123"/>
  <c r="DN123"/>
  <c r="CM123"/>
  <c r="CT123"/>
  <c r="DB123"/>
  <c r="CG123"/>
  <c r="DA123"/>
  <c r="CF123"/>
  <c r="DF123"/>
  <c r="CN123"/>
  <c r="CU123"/>
  <c r="DE123"/>
  <c r="BV123"/>
  <c r="CC123" s="1"/>
  <c r="CD123" s="1"/>
  <c r="BS123"/>
  <c r="BR123"/>
  <c r="BW123"/>
  <c r="DO119"/>
  <c r="DN119"/>
  <c r="CG119"/>
  <c r="DA119"/>
  <c r="CF119"/>
  <c r="DF119"/>
  <c r="CN119"/>
  <c r="CU119"/>
  <c r="DE119"/>
  <c r="CM119"/>
  <c r="CT119"/>
  <c r="DB119"/>
  <c r="BV119"/>
  <c r="CC119" s="1"/>
  <c r="CD119" s="1"/>
  <c r="BW119"/>
  <c r="BS119"/>
  <c r="BR119"/>
  <c r="DO115"/>
  <c r="DN115"/>
  <c r="CF115"/>
  <c r="DF115"/>
  <c r="CN115"/>
  <c r="CU115"/>
  <c r="DE115"/>
  <c r="CM115"/>
  <c r="CT115"/>
  <c r="DB115"/>
  <c r="CG115"/>
  <c r="CI115" s="1"/>
  <c r="DA115"/>
  <c r="BV115"/>
  <c r="CC115" s="1"/>
  <c r="CD115" s="1"/>
  <c r="BS115"/>
  <c r="BR115"/>
  <c r="BW115"/>
  <c r="DO111"/>
  <c r="DN111"/>
  <c r="CU111"/>
  <c r="DB111"/>
  <c r="CG111"/>
  <c r="CT111"/>
  <c r="DA111"/>
  <c r="CF111"/>
  <c r="CN111"/>
  <c r="DF111"/>
  <c r="CM111"/>
  <c r="DE111"/>
  <c r="BV111"/>
  <c r="BS111"/>
  <c r="BR111"/>
  <c r="BW111"/>
  <c r="DO107"/>
  <c r="DN107"/>
  <c r="CM107"/>
  <c r="CU107"/>
  <c r="DE107"/>
  <c r="CG107"/>
  <c r="CT107"/>
  <c r="CF107"/>
  <c r="DB107"/>
  <c r="CN107"/>
  <c r="DA107"/>
  <c r="DF107"/>
  <c r="BV107"/>
  <c r="BS107"/>
  <c r="BR107"/>
  <c r="BW107"/>
  <c r="DO103"/>
  <c r="DN103"/>
  <c r="CM103"/>
  <c r="DE103"/>
  <c r="CU103"/>
  <c r="DB103"/>
  <c r="CG103"/>
  <c r="CT103"/>
  <c r="DA103"/>
  <c r="CF103"/>
  <c r="CN103"/>
  <c r="CO103" s="1"/>
  <c r="CQ103" s="1"/>
  <c r="DF103"/>
  <c r="BV103"/>
  <c r="CC103" s="1"/>
  <c r="CD103" s="1"/>
  <c r="BS103"/>
  <c r="BR103"/>
  <c r="BW103"/>
  <c r="DO99"/>
  <c r="DN99"/>
  <c r="CN99"/>
  <c r="DA99"/>
  <c r="DF99"/>
  <c r="CM99"/>
  <c r="CU99"/>
  <c r="DE99"/>
  <c r="CG99"/>
  <c r="CT99"/>
  <c r="CF99"/>
  <c r="DB99"/>
  <c r="BV99"/>
  <c r="CC99" s="1"/>
  <c r="CD99" s="1"/>
  <c r="BW99"/>
  <c r="BS99"/>
  <c r="BR99"/>
  <c r="DO95"/>
  <c r="DN95"/>
  <c r="CF95"/>
  <c r="CN95"/>
  <c r="DF95"/>
  <c r="CM95"/>
  <c r="DE95"/>
  <c r="CU95"/>
  <c r="DB95"/>
  <c r="CG95"/>
  <c r="CT95"/>
  <c r="DA95"/>
  <c r="BV95"/>
  <c r="BS95"/>
  <c r="BR95"/>
  <c r="BW95"/>
  <c r="DO91"/>
  <c r="DN91"/>
  <c r="CM91"/>
  <c r="CU91"/>
  <c r="DF91"/>
  <c r="CT91"/>
  <c r="DE91"/>
  <c r="CG91"/>
  <c r="DB91"/>
  <c r="CF91"/>
  <c r="CN91"/>
  <c r="CO91" s="1"/>
  <c r="CS91" s="1"/>
  <c r="DA91"/>
  <c r="BV91"/>
  <c r="CC91" s="1"/>
  <c r="CD91" s="1"/>
  <c r="BS91"/>
  <c r="BR91"/>
  <c r="BW91"/>
  <c r="DO87"/>
  <c r="DN87"/>
  <c r="DB87"/>
  <c r="CG87"/>
  <c r="CN87"/>
  <c r="CO87" s="1"/>
  <c r="CS87" s="1"/>
  <c r="DA87"/>
  <c r="CF87"/>
  <c r="CM87"/>
  <c r="CU87"/>
  <c r="DF87"/>
  <c r="CT87"/>
  <c r="DE87"/>
  <c r="BV87"/>
  <c r="BX87" s="1"/>
  <c r="BY87" s="1"/>
  <c r="CE87" s="1"/>
  <c r="BS87"/>
  <c r="BR87"/>
  <c r="BW87"/>
  <c r="CQ87"/>
  <c r="DO83"/>
  <c r="DN83"/>
  <c r="CG83"/>
  <c r="DB83"/>
  <c r="CF83"/>
  <c r="CN83"/>
  <c r="DA83"/>
  <c r="CM83"/>
  <c r="CU83"/>
  <c r="DF83"/>
  <c r="CT83"/>
  <c r="DE83"/>
  <c r="BV83"/>
  <c r="CC83" s="1"/>
  <c r="CD83" s="1"/>
  <c r="BS83"/>
  <c r="BR83"/>
  <c r="BW83"/>
  <c r="DO79"/>
  <c r="DN79"/>
  <c r="DB79"/>
  <c r="CG79"/>
  <c r="CN79"/>
  <c r="DA79"/>
  <c r="CF79"/>
  <c r="CM79"/>
  <c r="CU79"/>
  <c r="DF79"/>
  <c r="CT79"/>
  <c r="DE79"/>
  <c r="BV79"/>
  <c r="BS79"/>
  <c r="BR79"/>
  <c r="BW79"/>
  <c r="DO75"/>
  <c r="DN75"/>
  <c r="CG75"/>
  <c r="CN75"/>
  <c r="DA75"/>
  <c r="CF75"/>
  <c r="CM75"/>
  <c r="CU75"/>
  <c r="DF75"/>
  <c r="CT75"/>
  <c r="DE75"/>
  <c r="DB75"/>
  <c r="BV75"/>
  <c r="BS75"/>
  <c r="BR75"/>
  <c r="BW75"/>
  <c r="DO71"/>
  <c r="DN71"/>
  <c r="CF71"/>
  <c r="CM71"/>
  <c r="CU71"/>
  <c r="DF71"/>
  <c r="CT71"/>
  <c r="DE71"/>
  <c r="DB71"/>
  <c r="CG71"/>
  <c r="CN71"/>
  <c r="DA71"/>
  <c r="BV71"/>
  <c r="BS71"/>
  <c r="BR71"/>
  <c r="BW71"/>
  <c r="DO67"/>
  <c r="DN67"/>
  <c r="CT67"/>
  <c r="DE67"/>
  <c r="DB67"/>
  <c r="CG67"/>
  <c r="CN67"/>
  <c r="DA67"/>
  <c r="CF67"/>
  <c r="CM67"/>
  <c r="CU67"/>
  <c r="DF67"/>
  <c r="BV67"/>
  <c r="BS67"/>
  <c r="BR67"/>
  <c r="BW67"/>
  <c r="DO63"/>
  <c r="DN63"/>
  <c r="DB63"/>
  <c r="CG63"/>
  <c r="CN63"/>
  <c r="DA63"/>
  <c r="CF63"/>
  <c r="CM63"/>
  <c r="CU63"/>
  <c r="DF63"/>
  <c r="CT63"/>
  <c r="DE63"/>
  <c r="BV63"/>
  <c r="BS63"/>
  <c r="BR63"/>
  <c r="BW63"/>
  <c r="DO59"/>
  <c r="DN59"/>
  <c r="CM59"/>
  <c r="CU59"/>
  <c r="DF59"/>
  <c r="CT59"/>
  <c r="DE59"/>
  <c r="CG59"/>
  <c r="DB59"/>
  <c r="CF59"/>
  <c r="CN59"/>
  <c r="DA59"/>
  <c r="BV59"/>
  <c r="BS59"/>
  <c r="BR59"/>
  <c r="BW59"/>
  <c r="DO55"/>
  <c r="DN55"/>
  <c r="DE55"/>
  <c r="CG55"/>
  <c r="CF55"/>
  <c r="CN55"/>
  <c r="CU55"/>
  <c r="DB55"/>
  <c r="CM55"/>
  <c r="CT55"/>
  <c r="DA55"/>
  <c r="DF55"/>
  <c r="BV55"/>
  <c r="BS55"/>
  <c r="BR55"/>
  <c r="BW55"/>
  <c r="DO51"/>
  <c r="DN51"/>
  <c r="CF51"/>
  <c r="DA51"/>
  <c r="CN51"/>
  <c r="DF51"/>
  <c r="CM51"/>
  <c r="CU51"/>
  <c r="DE51"/>
  <c r="CG51"/>
  <c r="CT51"/>
  <c r="DB51"/>
  <c r="BV51"/>
  <c r="CC51" s="1"/>
  <c r="CD51" s="1"/>
  <c r="BS51"/>
  <c r="BW51"/>
  <c r="BR51"/>
  <c r="DO47"/>
  <c r="DN47"/>
  <c r="CN47"/>
  <c r="CU47"/>
  <c r="DE47"/>
  <c r="CM47"/>
  <c r="CT47"/>
  <c r="DB47"/>
  <c r="CG47"/>
  <c r="DA47"/>
  <c r="CF47"/>
  <c r="DF47"/>
  <c r="BV47"/>
  <c r="BS47"/>
  <c r="BR47"/>
  <c r="BW47"/>
  <c r="CM43"/>
  <c r="CT43"/>
  <c r="DB43"/>
  <c r="DO43"/>
  <c r="CG43"/>
  <c r="DA43"/>
  <c r="DN43"/>
  <c r="CF43"/>
  <c r="DF43"/>
  <c r="CN43"/>
  <c r="CU43"/>
  <c r="DE43"/>
  <c r="BV43"/>
  <c r="BS43"/>
  <c r="BR43"/>
  <c r="BW43"/>
  <c r="CG39"/>
  <c r="DA39"/>
  <c r="DO39"/>
  <c r="CF39"/>
  <c r="DF39"/>
  <c r="DN39"/>
  <c r="CN39"/>
  <c r="CU39"/>
  <c r="DE39"/>
  <c r="DG39" s="1"/>
  <c r="DH39" s="1"/>
  <c r="CM39"/>
  <c r="CT39"/>
  <c r="DB39"/>
  <c r="BV39"/>
  <c r="BS39"/>
  <c r="BR39"/>
  <c r="BW39"/>
  <c r="DO204"/>
  <c r="DN204"/>
  <c r="CF204"/>
  <c r="CU204"/>
  <c r="DE204"/>
  <c r="BR204"/>
  <c r="CN204"/>
  <c r="CT204"/>
  <c r="DB204"/>
  <c r="BW204"/>
  <c r="CM204"/>
  <c r="DA204"/>
  <c r="BV204"/>
  <c r="BS204"/>
  <c r="CG204"/>
  <c r="CH204" s="1"/>
  <c r="CL204" s="1"/>
  <c r="DF204"/>
  <c r="DO200"/>
  <c r="DN200"/>
  <c r="CM200"/>
  <c r="DA200"/>
  <c r="CG200"/>
  <c r="DF200"/>
  <c r="CF200"/>
  <c r="CU200"/>
  <c r="DE200"/>
  <c r="CN200"/>
  <c r="CT200"/>
  <c r="DB200"/>
  <c r="BR200"/>
  <c r="BS200"/>
  <c r="BW200"/>
  <c r="BV200"/>
  <c r="CC200" s="1"/>
  <c r="CD200" s="1"/>
  <c r="DO196"/>
  <c r="DN196"/>
  <c r="CF196"/>
  <c r="CU196"/>
  <c r="DE196"/>
  <c r="CN196"/>
  <c r="CT196"/>
  <c r="DB196"/>
  <c r="CM196"/>
  <c r="DA196"/>
  <c r="CG196"/>
  <c r="CH196" s="1"/>
  <c r="CL196" s="1"/>
  <c r="DF196"/>
  <c r="BR196"/>
  <c r="BW196"/>
  <c r="BV196"/>
  <c r="BS196"/>
  <c r="DO192"/>
  <c r="DN192"/>
  <c r="CM192"/>
  <c r="DA192"/>
  <c r="CG192"/>
  <c r="DF192"/>
  <c r="CF192"/>
  <c r="CU192"/>
  <c r="DE192"/>
  <c r="CN192"/>
  <c r="CT192"/>
  <c r="DB192"/>
  <c r="BR192"/>
  <c r="BS192"/>
  <c r="BW192"/>
  <c r="BV192"/>
  <c r="CC192" s="1"/>
  <c r="CD192" s="1"/>
  <c r="DO188"/>
  <c r="DN188"/>
  <c r="CF188"/>
  <c r="CU188"/>
  <c r="DE188"/>
  <c r="CN188"/>
  <c r="CT188"/>
  <c r="DB188"/>
  <c r="CM188"/>
  <c r="DA188"/>
  <c r="CG188"/>
  <c r="CH188" s="1"/>
  <c r="CL188" s="1"/>
  <c r="DF188"/>
  <c r="BR188"/>
  <c r="BW188"/>
  <c r="BV188"/>
  <c r="BS188"/>
  <c r="DO184"/>
  <c r="DN184"/>
  <c r="CM184"/>
  <c r="DA184"/>
  <c r="CG184"/>
  <c r="DF184"/>
  <c r="CF184"/>
  <c r="CU184"/>
  <c r="DE184"/>
  <c r="CN184"/>
  <c r="CT184"/>
  <c r="DB184"/>
  <c r="BR184"/>
  <c r="BW184"/>
  <c r="BS184"/>
  <c r="BV184"/>
  <c r="CC184" s="1"/>
  <c r="CD184" s="1"/>
  <c r="DO180"/>
  <c r="DN180"/>
  <c r="CF180"/>
  <c r="CU180"/>
  <c r="DE180"/>
  <c r="CN180"/>
  <c r="CT180"/>
  <c r="DB180"/>
  <c r="CM180"/>
  <c r="DA180"/>
  <c r="CG180"/>
  <c r="CH180" s="1"/>
  <c r="CL180" s="1"/>
  <c r="DF180"/>
  <c r="BR180"/>
  <c r="BW180"/>
  <c r="BS180"/>
  <c r="BV180"/>
  <c r="DO176"/>
  <c r="DN176"/>
  <c r="CM176"/>
  <c r="DA176"/>
  <c r="CG176"/>
  <c r="DF176"/>
  <c r="CF176"/>
  <c r="CU176"/>
  <c r="DE176"/>
  <c r="CN176"/>
  <c r="CT176"/>
  <c r="DB176"/>
  <c r="BR176"/>
  <c r="BW176"/>
  <c r="BS176"/>
  <c r="BV176"/>
  <c r="CC176" s="1"/>
  <c r="CD176" s="1"/>
  <c r="DO172"/>
  <c r="DN172"/>
  <c r="CF172"/>
  <c r="CN172"/>
  <c r="DB172"/>
  <c r="CM172"/>
  <c r="DA172"/>
  <c r="CU172"/>
  <c r="DF172"/>
  <c r="CG172"/>
  <c r="CT172"/>
  <c r="DE172"/>
  <c r="BR172"/>
  <c r="BW172"/>
  <c r="BS172"/>
  <c r="BV172"/>
  <c r="DO168"/>
  <c r="DN168"/>
  <c r="CM168"/>
  <c r="CT168"/>
  <c r="DB168"/>
  <c r="CG168"/>
  <c r="DA168"/>
  <c r="CF168"/>
  <c r="DF168"/>
  <c r="CN168"/>
  <c r="CU168"/>
  <c r="DE168"/>
  <c r="BR168"/>
  <c r="BW168"/>
  <c r="BS168"/>
  <c r="BV168"/>
  <c r="CC168" s="1"/>
  <c r="CD168" s="1"/>
  <c r="DO164"/>
  <c r="DN164"/>
  <c r="CF164"/>
  <c r="CN164"/>
  <c r="DB164"/>
  <c r="CM164"/>
  <c r="DA164"/>
  <c r="CU164"/>
  <c r="DF164"/>
  <c r="CG164"/>
  <c r="CT164"/>
  <c r="DE164"/>
  <c r="BR164"/>
  <c r="BW164"/>
  <c r="BS164"/>
  <c r="BV164"/>
  <c r="DO160"/>
  <c r="DN160"/>
  <c r="CM160"/>
  <c r="CT160"/>
  <c r="DB160"/>
  <c r="CG160"/>
  <c r="DA160"/>
  <c r="CF160"/>
  <c r="DF160"/>
  <c r="CN160"/>
  <c r="CU160"/>
  <c r="DE160"/>
  <c r="BR160"/>
  <c r="BW160"/>
  <c r="BS160"/>
  <c r="BV160"/>
  <c r="CC160" s="1"/>
  <c r="CD160" s="1"/>
  <c r="DO156"/>
  <c r="DN156"/>
  <c r="CN156"/>
  <c r="DA156"/>
  <c r="DF156"/>
  <c r="CM156"/>
  <c r="DE156"/>
  <c r="CG156"/>
  <c r="CU156"/>
  <c r="CF156"/>
  <c r="CT156"/>
  <c r="DB156"/>
  <c r="BR156"/>
  <c r="BW156"/>
  <c r="BV156"/>
  <c r="BS156"/>
  <c r="DO152"/>
  <c r="DN152"/>
  <c r="CM152"/>
  <c r="DE152"/>
  <c r="CG152"/>
  <c r="CU152"/>
  <c r="DB152"/>
  <c r="CF152"/>
  <c r="CT152"/>
  <c r="DA152"/>
  <c r="CN152"/>
  <c r="DF152"/>
  <c r="BR152"/>
  <c r="BS152"/>
  <c r="BW152"/>
  <c r="BV152"/>
  <c r="DO148"/>
  <c r="DN148"/>
  <c r="CN148"/>
  <c r="DF148"/>
  <c r="CM148"/>
  <c r="DE148"/>
  <c r="CG148"/>
  <c r="CU148"/>
  <c r="DB148"/>
  <c r="CF148"/>
  <c r="CT148"/>
  <c r="DA148"/>
  <c r="BR148"/>
  <c r="BS148"/>
  <c r="BW148"/>
  <c r="BV148"/>
  <c r="CC148" s="1"/>
  <c r="CD148" s="1"/>
  <c r="DO144"/>
  <c r="DN144"/>
  <c r="CM144"/>
  <c r="DE144"/>
  <c r="CG144"/>
  <c r="CU144"/>
  <c r="DB144"/>
  <c r="CF144"/>
  <c r="CT144"/>
  <c r="DA144"/>
  <c r="CN144"/>
  <c r="CP144" s="1"/>
  <c r="DF144"/>
  <c r="BR144"/>
  <c r="BW144"/>
  <c r="BV144"/>
  <c r="BS144"/>
  <c r="DO140"/>
  <c r="DN140"/>
  <c r="CG140"/>
  <c r="CU140"/>
  <c r="DB140"/>
  <c r="CF140"/>
  <c r="CT140"/>
  <c r="DA140"/>
  <c r="CN140"/>
  <c r="DF140"/>
  <c r="CM140"/>
  <c r="DE140"/>
  <c r="BR140"/>
  <c r="BW140"/>
  <c r="BV140"/>
  <c r="BS140"/>
  <c r="DO136"/>
  <c r="DN136"/>
  <c r="CF136"/>
  <c r="CT136"/>
  <c r="DA136"/>
  <c r="CN136"/>
  <c r="DF136"/>
  <c r="CM136"/>
  <c r="DE136"/>
  <c r="CG136"/>
  <c r="CU136"/>
  <c r="DB136"/>
  <c r="BS136"/>
  <c r="BR136"/>
  <c r="BW136"/>
  <c r="BV136"/>
  <c r="DO132"/>
  <c r="DN132"/>
  <c r="CN132"/>
  <c r="DF132"/>
  <c r="CM132"/>
  <c r="DE132"/>
  <c r="CG132"/>
  <c r="CU132"/>
  <c r="DB132"/>
  <c r="CF132"/>
  <c r="CT132"/>
  <c r="DA132"/>
  <c r="BV132"/>
  <c r="CC132" s="1"/>
  <c r="CD132" s="1"/>
  <c r="BS132"/>
  <c r="BR132"/>
  <c r="BW132"/>
  <c r="DO128"/>
  <c r="DN128"/>
  <c r="CM128"/>
  <c r="DE128"/>
  <c r="CG128"/>
  <c r="CU128"/>
  <c r="DB128"/>
  <c r="CF128"/>
  <c r="CT128"/>
  <c r="DA128"/>
  <c r="CN128"/>
  <c r="CP128" s="1"/>
  <c r="DF128"/>
  <c r="BV128"/>
  <c r="BW128"/>
  <c r="BS128"/>
  <c r="BR128"/>
  <c r="DO124"/>
  <c r="DN124"/>
  <c r="CG124"/>
  <c r="CU124"/>
  <c r="DB124"/>
  <c r="CF124"/>
  <c r="CT124"/>
  <c r="DA124"/>
  <c r="CN124"/>
  <c r="DF124"/>
  <c r="CM124"/>
  <c r="DE124"/>
  <c r="BV124"/>
  <c r="CC124" s="1"/>
  <c r="CD124" s="1"/>
  <c r="BW124"/>
  <c r="BS124"/>
  <c r="BR124"/>
  <c r="DO120"/>
  <c r="DN120"/>
  <c r="CF120"/>
  <c r="CT120"/>
  <c r="DA120"/>
  <c r="CN120"/>
  <c r="DF120"/>
  <c r="CM120"/>
  <c r="DE120"/>
  <c r="CG120"/>
  <c r="CU120"/>
  <c r="DB120"/>
  <c r="BV120"/>
  <c r="BS120"/>
  <c r="BR120"/>
  <c r="BW120"/>
  <c r="DO116"/>
  <c r="DN116"/>
  <c r="CN116"/>
  <c r="DF116"/>
  <c r="CM116"/>
  <c r="DE116"/>
  <c r="CG116"/>
  <c r="CU116"/>
  <c r="DB116"/>
  <c r="CF116"/>
  <c r="CT116"/>
  <c r="DA116"/>
  <c r="BV116"/>
  <c r="CC116" s="1"/>
  <c r="CD116" s="1"/>
  <c r="BS116"/>
  <c r="BR116"/>
  <c r="BW116"/>
  <c r="DO112"/>
  <c r="DN112"/>
  <c r="CG112"/>
  <c r="DB112"/>
  <c r="DF112"/>
  <c r="CF112"/>
  <c r="CN112"/>
  <c r="DA112"/>
  <c r="DC112" s="1"/>
  <c r="DD112" s="1"/>
  <c r="DE112"/>
  <c r="DG112" s="1"/>
  <c r="DH112" s="1"/>
  <c r="CM112"/>
  <c r="CU112"/>
  <c r="CT112"/>
  <c r="CW112" s="1"/>
  <c r="BV112"/>
  <c r="BW112"/>
  <c r="BS112"/>
  <c r="BR112"/>
  <c r="DO108"/>
  <c r="DN108"/>
  <c r="CU108"/>
  <c r="DE108"/>
  <c r="CG108"/>
  <c r="CT108"/>
  <c r="DB108"/>
  <c r="CF108"/>
  <c r="CN108"/>
  <c r="DA108"/>
  <c r="CM108"/>
  <c r="DF108"/>
  <c r="BV108"/>
  <c r="CC108" s="1"/>
  <c r="CD108" s="1"/>
  <c r="BW108"/>
  <c r="BS108"/>
  <c r="BR108"/>
  <c r="DO104"/>
  <c r="DN104"/>
  <c r="CT104"/>
  <c r="CG104"/>
  <c r="DB104"/>
  <c r="CF104"/>
  <c r="CN104"/>
  <c r="DA104"/>
  <c r="DF104"/>
  <c r="CM104"/>
  <c r="CU104"/>
  <c r="CV104" s="1"/>
  <c r="CX104" s="1"/>
  <c r="DE104"/>
  <c r="BV104"/>
  <c r="CC104" s="1"/>
  <c r="CD104" s="1"/>
  <c r="BS104"/>
  <c r="BR104"/>
  <c r="BW104"/>
  <c r="DO100"/>
  <c r="DN100"/>
  <c r="CM100"/>
  <c r="DF100"/>
  <c r="CU100"/>
  <c r="DE100"/>
  <c r="CG100"/>
  <c r="CT100"/>
  <c r="DB100"/>
  <c r="CF100"/>
  <c r="CN100"/>
  <c r="DA100"/>
  <c r="BV100"/>
  <c r="BS100"/>
  <c r="BR100"/>
  <c r="BW100"/>
  <c r="DO96"/>
  <c r="DN96"/>
  <c r="CM96"/>
  <c r="CU96"/>
  <c r="DE96"/>
  <c r="CT96"/>
  <c r="CG96"/>
  <c r="DB96"/>
  <c r="CF96"/>
  <c r="CN96"/>
  <c r="DA96"/>
  <c r="DF96"/>
  <c r="BV96"/>
  <c r="BS96"/>
  <c r="BR96"/>
  <c r="BW96"/>
  <c r="DO92"/>
  <c r="DN92"/>
  <c r="CM92"/>
  <c r="CT92"/>
  <c r="DB92"/>
  <c r="DA92"/>
  <c r="CG92"/>
  <c r="DF92"/>
  <c r="CF92"/>
  <c r="CN92"/>
  <c r="CU92"/>
  <c r="DE92"/>
  <c r="DG92" s="1"/>
  <c r="DH92" s="1"/>
  <c r="BV92"/>
  <c r="CC92" s="1"/>
  <c r="CD92" s="1"/>
  <c r="BS92"/>
  <c r="BR92"/>
  <c r="BW92"/>
  <c r="DO88"/>
  <c r="DN88"/>
  <c r="CG88"/>
  <c r="CT88"/>
  <c r="DB88"/>
  <c r="CF88"/>
  <c r="DA88"/>
  <c r="CN88"/>
  <c r="DF88"/>
  <c r="CM88"/>
  <c r="CU88"/>
  <c r="DE88"/>
  <c r="BV88"/>
  <c r="BS88"/>
  <c r="BR88"/>
  <c r="BW88"/>
  <c r="DO84"/>
  <c r="DN84"/>
  <c r="CG84"/>
  <c r="DF84"/>
  <c r="CF84"/>
  <c r="CH84" s="1"/>
  <c r="CL84" s="1"/>
  <c r="CN84"/>
  <c r="CU84"/>
  <c r="DE84"/>
  <c r="DG84" s="1"/>
  <c r="DH84" s="1"/>
  <c r="CM84"/>
  <c r="CT84"/>
  <c r="CW84" s="1"/>
  <c r="DB84"/>
  <c r="DA84"/>
  <c r="DC84" s="1"/>
  <c r="DD84" s="1"/>
  <c r="BV84"/>
  <c r="BS84"/>
  <c r="BR84"/>
  <c r="BW84"/>
  <c r="CJ84"/>
  <c r="DO80"/>
  <c r="DN80"/>
  <c r="CG80"/>
  <c r="DA80"/>
  <c r="CF80"/>
  <c r="DF80"/>
  <c r="CN80"/>
  <c r="CU80"/>
  <c r="DE80"/>
  <c r="CM80"/>
  <c r="CT80"/>
  <c r="DB80"/>
  <c r="BV80"/>
  <c r="BS80"/>
  <c r="BR80"/>
  <c r="BW80"/>
  <c r="DO76"/>
  <c r="DN76"/>
  <c r="CF76"/>
  <c r="DF76"/>
  <c r="CN76"/>
  <c r="CU76"/>
  <c r="DE76"/>
  <c r="CM76"/>
  <c r="CT76"/>
  <c r="DB76"/>
  <c r="CG76"/>
  <c r="CI76" s="1"/>
  <c r="DA76"/>
  <c r="BV76"/>
  <c r="BS76"/>
  <c r="BR76"/>
  <c r="BW76"/>
  <c r="DO72"/>
  <c r="DN72"/>
  <c r="CN72"/>
  <c r="CU72"/>
  <c r="DE72"/>
  <c r="CM72"/>
  <c r="CT72"/>
  <c r="DB72"/>
  <c r="CG72"/>
  <c r="DA72"/>
  <c r="CF72"/>
  <c r="DF72"/>
  <c r="BV72"/>
  <c r="BS72"/>
  <c r="BR72"/>
  <c r="BW72"/>
  <c r="DO68"/>
  <c r="DN68"/>
  <c r="CM68"/>
  <c r="CT68"/>
  <c r="DB68"/>
  <c r="CG68"/>
  <c r="DA68"/>
  <c r="CF68"/>
  <c r="CH68" s="1"/>
  <c r="CL68" s="1"/>
  <c r="DF68"/>
  <c r="CN68"/>
  <c r="CU68"/>
  <c r="DE68"/>
  <c r="BV68"/>
  <c r="BS68"/>
  <c r="BR68"/>
  <c r="BW68"/>
  <c r="DO64"/>
  <c r="DN64"/>
  <c r="CG64"/>
  <c r="DA64"/>
  <c r="CF64"/>
  <c r="DF64"/>
  <c r="CN64"/>
  <c r="CU64"/>
  <c r="DE64"/>
  <c r="CM64"/>
  <c r="CT64"/>
  <c r="DB64"/>
  <c r="BV64"/>
  <c r="BS64"/>
  <c r="BR64"/>
  <c r="BW64"/>
  <c r="DO60"/>
  <c r="DN60"/>
  <c r="DA60"/>
  <c r="CG60"/>
  <c r="CN60"/>
  <c r="DF60"/>
  <c r="CF60"/>
  <c r="CM60"/>
  <c r="CU60"/>
  <c r="DE60"/>
  <c r="DG60" s="1"/>
  <c r="DH60" s="1"/>
  <c r="CT60"/>
  <c r="DB60"/>
  <c r="BV60"/>
  <c r="BS60"/>
  <c r="BR60"/>
  <c r="BW60"/>
  <c r="DO56"/>
  <c r="DN56"/>
  <c r="CM56"/>
  <c r="CT56"/>
  <c r="DE56"/>
  <c r="CG56"/>
  <c r="DB56"/>
  <c r="CF56"/>
  <c r="DA56"/>
  <c r="CN56"/>
  <c r="CU56"/>
  <c r="DF56"/>
  <c r="BV56"/>
  <c r="BS56"/>
  <c r="BR56"/>
  <c r="BW56"/>
  <c r="DO52"/>
  <c r="DN52"/>
  <c r="CF52"/>
  <c r="CT52"/>
  <c r="DA52"/>
  <c r="CN52"/>
  <c r="CP52" s="1"/>
  <c r="DF52"/>
  <c r="CM52"/>
  <c r="DE52"/>
  <c r="CG52"/>
  <c r="CU52"/>
  <c r="DB52"/>
  <c r="BV52"/>
  <c r="CC52" s="1"/>
  <c r="CD52" s="1"/>
  <c r="BS52"/>
  <c r="BR52"/>
  <c r="BW52"/>
  <c r="DO48"/>
  <c r="DN48"/>
  <c r="CM48"/>
  <c r="DE48"/>
  <c r="CG48"/>
  <c r="CU48"/>
  <c r="CF48"/>
  <c r="CT48"/>
  <c r="DB48"/>
  <c r="CN48"/>
  <c r="DA48"/>
  <c r="DF48"/>
  <c r="DG48" s="1"/>
  <c r="DH48" s="1"/>
  <c r="BV48"/>
  <c r="BS48"/>
  <c r="BR48"/>
  <c r="BW48"/>
  <c r="CG44"/>
  <c r="CU44"/>
  <c r="DB44"/>
  <c r="CF44"/>
  <c r="CT44"/>
  <c r="DA44"/>
  <c r="DO44"/>
  <c r="CN44"/>
  <c r="DN44"/>
  <c r="CM44"/>
  <c r="DE44"/>
  <c r="DF44"/>
  <c r="BV44"/>
  <c r="CC44" s="1"/>
  <c r="CD44" s="1"/>
  <c r="BS44"/>
  <c r="BR44"/>
  <c r="BW44"/>
  <c r="CF40"/>
  <c r="CT40"/>
  <c r="DA40"/>
  <c r="CN40"/>
  <c r="DF40"/>
  <c r="DO40"/>
  <c r="CM40"/>
  <c r="DE40"/>
  <c r="DN40"/>
  <c r="CG40"/>
  <c r="CU40"/>
  <c r="DB40"/>
  <c r="BV40"/>
  <c r="BS40"/>
  <c r="BR40"/>
  <c r="BW40"/>
  <c r="DN205"/>
  <c r="DO205"/>
  <c r="CM205"/>
  <c r="DB205"/>
  <c r="BR205"/>
  <c r="BS205"/>
  <c r="CG205"/>
  <c r="CU205"/>
  <c r="DA205"/>
  <c r="BW205"/>
  <c r="CF205"/>
  <c r="CT205"/>
  <c r="DF205"/>
  <c r="BV205"/>
  <c r="BX205" s="1"/>
  <c r="BY205" s="1"/>
  <c r="CE205" s="1"/>
  <c r="CN205"/>
  <c r="CO205" s="1"/>
  <c r="CS205" s="1"/>
  <c r="DE205"/>
  <c r="DN201"/>
  <c r="DO201"/>
  <c r="CF201"/>
  <c r="CT201"/>
  <c r="CN201"/>
  <c r="CM201"/>
  <c r="CG201"/>
  <c r="CU201"/>
  <c r="DA201"/>
  <c r="DF201"/>
  <c r="BR201"/>
  <c r="DE201"/>
  <c r="BW201"/>
  <c r="DB201"/>
  <c r="BV201"/>
  <c r="BS201"/>
  <c r="DN197"/>
  <c r="DO197"/>
  <c r="CM197"/>
  <c r="DB197"/>
  <c r="CG197"/>
  <c r="CU197"/>
  <c r="DA197"/>
  <c r="CF197"/>
  <c r="CT197"/>
  <c r="DF197"/>
  <c r="CN197"/>
  <c r="CO197" s="1"/>
  <c r="CS197" s="1"/>
  <c r="DE197"/>
  <c r="BR197"/>
  <c r="BS197"/>
  <c r="BW197"/>
  <c r="BV197"/>
  <c r="CC197"/>
  <c r="CD197" s="1"/>
  <c r="DN193"/>
  <c r="DO193"/>
  <c r="CF193"/>
  <c r="CT193"/>
  <c r="DF193"/>
  <c r="CN193"/>
  <c r="DE193"/>
  <c r="CM193"/>
  <c r="DB193"/>
  <c r="CG193"/>
  <c r="CU193"/>
  <c r="DA193"/>
  <c r="BR193"/>
  <c r="BW193"/>
  <c r="BS193"/>
  <c r="BV193"/>
  <c r="CC193" s="1"/>
  <c r="CD193" s="1"/>
  <c r="DN189"/>
  <c r="DO189"/>
  <c r="CM189"/>
  <c r="DB189"/>
  <c r="CG189"/>
  <c r="CU189"/>
  <c r="DA189"/>
  <c r="CF189"/>
  <c r="CT189"/>
  <c r="DF189"/>
  <c r="CN189"/>
  <c r="CO189" s="1"/>
  <c r="CS189" s="1"/>
  <c r="DE189"/>
  <c r="BR189"/>
  <c r="BW189"/>
  <c r="BS189"/>
  <c r="BV189"/>
  <c r="DN185"/>
  <c r="DO185"/>
  <c r="CF185"/>
  <c r="CT185"/>
  <c r="DF185"/>
  <c r="CN185"/>
  <c r="CO185" s="1"/>
  <c r="CS185" s="1"/>
  <c r="DE185"/>
  <c r="CM185"/>
  <c r="DB185"/>
  <c r="CG185"/>
  <c r="CU185"/>
  <c r="DA185"/>
  <c r="BR185"/>
  <c r="BS185"/>
  <c r="BW185"/>
  <c r="BV185"/>
  <c r="CC185" s="1"/>
  <c r="CD185" s="1"/>
  <c r="DN181"/>
  <c r="DO181"/>
  <c r="CM181"/>
  <c r="DB181"/>
  <c r="CG181"/>
  <c r="CU181"/>
  <c r="DA181"/>
  <c r="CF181"/>
  <c r="CT181"/>
  <c r="DF181"/>
  <c r="CN181"/>
  <c r="CO181" s="1"/>
  <c r="CS181" s="1"/>
  <c r="DE181"/>
  <c r="BR181"/>
  <c r="BW181"/>
  <c r="BV181"/>
  <c r="BS181"/>
  <c r="DN177"/>
  <c r="DO177"/>
  <c r="CF177"/>
  <c r="CT177"/>
  <c r="DF177"/>
  <c r="CN177"/>
  <c r="DE177"/>
  <c r="CM177"/>
  <c r="DB177"/>
  <c r="CG177"/>
  <c r="CU177"/>
  <c r="DA177"/>
  <c r="BR177"/>
  <c r="BS177"/>
  <c r="BW177"/>
  <c r="BV177"/>
  <c r="CC177" s="1"/>
  <c r="CD177" s="1"/>
  <c r="DN173"/>
  <c r="DO173"/>
  <c r="CG173"/>
  <c r="CT173"/>
  <c r="DE173"/>
  <c r="CF173"/>
  <c r="DB173"/>
  <c r="CN173"/>
  <c r="DA173"/>
  <c r="CM173"/>
  <c r="CU173"/>
  <c r="DF173"/>
  <c r="BR173"/>
  <c r="BW173"/>
  <c r="BV173"/>
  <c r="BS173"/>
  <c r="DN169"/>
  <c r="DO169"/>
  <c r="CG169"/>
  <c r="CN169"/>
  <c r="DE169"/>
  <c r="CF169"/>
  <c r="CM169"/>
  <c r="CU169"/>
  <c r="DB169"/>
  <c r="CT169"/>
  <c r="DA169"/>
  <c r="DF169"/>
  <c r="BR169"/>
  <c r="BS169"/>
  <c r="BW169"/>
  <c r="BV169"/>
  <c r="DN165"/>
  <c r="DO165"/>
  <c r="CG165"/>
  <c r="CT165"/>
  <c r="DE165"/>
  <c r="CF165"/>
  <c r="DB165"/>
  <c r="CN165"/>
  <c r="DA165"/>
  <c r="CM165"/>
  <c r="CU165"/>
  <c r="DF165"/>
  <c r="BR165"/>
  <c r="BW165"/>
  <c r="BV165"/>
  <c r="CC165" s="1"/>
  <c r="CD165" s="1"/>
  <c r="BS165"/>
  <c r="DN161"/>
  <c r="DO161"/>
  <c r="CG161"/>
  <c r="CN161"/>
  <c r="DE161"/>
  <c r="CF161"/>
  <c r="CM161"/>
  <c r="CU161"/>
  <c r="DB161"/>
  <c r="CT161"/>
  <c r="DA161"/>
  <c r="DF161"/>
  <c r="BR161"/>
  <c r="BS161"/>
  <c r="BW161"/>
  <c r="BV161"/>
  <c r="DN157"/>
  <c r="DO157"/>
  <c r="CU157"/>
  <c r="DE157"/>
  <c r="CG157"/>
  <c r="CT157"/>
  <c r="CF157"/>
  <c r="CN157"/>
  <c r="DB157"/>
  <c r="CM157"/>
  <c r="DA157"/>
  <c r="DF157"/>
  <c r="BR157"/>
  <c r="BW157"/>
  <c r="BS157"/>
  <c r="BV157"/>
  <c r="BX157" s="1"/>
  <c r="BY157" s="1"/>
  <c r="CE157" s="1"/>
  <c r="DN153"/>
  <c r="DO153"/>
  <c r="CG153"/>
  <c r="CT153"/>
  <c r="CF153"/>
  <c r="CN153"/>
  <c r="DB153"/>
  <c r="CM153"/>
  <c r="DA153"/>
  <c r="DF153"/>
  <c r="CU153"/>
  <c r="DE153"/>
  <c r="BR153"/>
  <c r="BW153"/>
  <c r="BS153"/>
  <c r="BV153"/>
  <c r="CC153" s="1"/>
  <c r="CD153" s="1"/>
  <c r="DN149"/>
  <c r="DO149"/>
  <c r="CM149"/>
  <c r="DA149"/>
  <c r="DF149"/>
  <c r="CU149"/>
  <c r="DE149"/>
  <c r="CG149"/>
  <c r="CT149"/>
  <c r="CF149"/>
  <c r="CN149"/>
  <c r="DB149"/>
  <c r="BR149"/>
  <c r="BW149"/>
  <c r="BV149"/>
  <c r="BS149"/>
  <c r="DN145"/>
  <c r="DO145"/>
  <c r="CU145"/>
  <c r="DE145"/>
  <c r="CG145"/>
  <c r="CT145"/>
  <c r="CF145"/>
  <c r="CN145"/>
  <c r="DB145"/>
  <c r="CM145"/>
  <c r="DA145"/>
  <c r="DF145"/>
  <c r="BR145"/>
  <c r="BW145"/>
  <c r="BS145"/>
  <c r="BV145"/>
  <c r="DN141"/>
  <c r="DO141"/>
  <c r="CG141"/>
  <c r="CT141"/>
  <c r="CF141"/>
  <c r="CN141"/>
  <c r="DB141"/>
  <c r="CM141"/>
  <c r="DA141"/>
  <c r="DF141"/>
  <c r="CU141"/>
  <c r="DE141"/>
  <c r="BR141"/>
  <c r="BS141"/>
  <c r="BW141"/>
  <c r="BV141"/>
  <c r="CC141" s="1"/>
  <c r="CD141" s="1"/>
  <c r="DN137"/>
  <c r="DO137"/>
  <c r="CF137"/>
  <c r="CN137"/>
  <c r="DB137"/>
  <c r="CM137"/>
  <c r="DA137"/>
  <c r="DF137"/>
  <c r="CU137"/>
  <c r="DE137"/>
  <c r="CG137"/>
  <c r="CT137"/>
  <c r="BR137"/>
  <c r="BW137"/>
  <c r="BS137"/>
  <c r="BV137"/>
  <c r="CC137" s="1"/>
  <c r="CD137" s="1"/>
  <c r="DN133"/>
  <c r="DO133"/>
  <c r="CM133"/>
  <c r="DA133"/>
  <c r="DF133"/>
  <c r="CU133"/>
  <c r="DE133"/>
  <c r="CG133"/>
  <c r="CT133"/>
  <c r="CV133" s="1"/>
  <c r="CZ133" s="1"/>
  <c r="CF133"/>
  <c r="CN133"/>
  <c r="DB133"/>
  <c r="BV133"/>
  <c r="BX133" s="1"/>
  <c r="BY133" s="1"/>
  <c r="CE133" s="1"/>
  <c r="BW133"/>
  <c r="BS133"/>
  <c r="BR133"/>
  <c r="CC133"/>
  <c r="CD133" s="1"/>
  <c r="DN129"/>
  <c r="DO129"/>
  <c r="CU129"/>
  <c r="DE129"/>
  <c r="CG129"/>
  <c r="CT129"/>
  <c r="CF129"/>
  <c r="CN129"/>
  <c r="DB129"/>
  <c r="CM129"/>
  <c r="DA129"/>
  <c r="DF129"/>
  <c r="BV129"/>
  <c r="BS129"/>
  <c r="BW129"/>
  <c r="BR129"/>
  <c r="CC129"/>
  <c r="CD129" s="1"/>
  <c r="DN125"/>
  <c r="DO125"/>
  <c r="CG125"/>
  <c r="CT125"/>
  <c r="CF125"/>
  <c r="CN125"/>
  <c r="DB125"/>
  <c r="CM125"/>
  <c r="DA125"/>
  <c r="DF125"/>
  <c r="CU125"/>
  <c r="DE125"/>
  <c r="BV125"/>
  <c r="BS125"/>
  <c r="BR125"/>
  <c r="BW125"/>
  <c r="CC125"/>
  <c r="CD125" s="1"/>
  <c r="DN121"/>
  <c r="DO121"/>
  <c r="CF121"/>
  <c r="CN121"/>
  <c r="DB121"/>
  <c r="CM121"/>
  <c r="DA121"/>
  <c r="DF121"/>
  <c r="CU121"/>
  <c r="DE121"/>
  <c r="CG121"/>
  <c r="CT121"/>
  <c r="BV121"/>
  <c r="CC121" s="1"/>
  <c r="CD121" s="1"/>
  <c r="BS121"/>
  <c r="BR121"/>
  <c r="BW121"/>
  <c r="DN117"/>
  <c r="DO117"/>
  <c r="CM117"/>
  <c r="DA117"/>
  <c r="DF117"/>
  <c r="CU117"/>
  <c r="DE117"/>
  <c r="CG117"/>
  <c r="CT117"/>
  <c r="CF117"/>
  <c r="CN117"/>
  <c r="DB117"/>
  <c r="BV117"/>
  <c r="BW117"/>
  <c r="BS117"/>
  <c r="BR117"/>
  <c r="CC117"/>
  <c r="CD117" s="1"/>
  <c r="DN113"/>
  <c r="DO113"/>
  <c r="CG113"/>
  <c r="CM113"/>
  <c r="DE113"/>
  <c r="CF113"/>
  <c r="CU113"/>
  <c r="CT113"/>
  <c r="DB113"/>
  <c r="CN113"/>
  <c r="DA113"/>
  <c r="DF113"/>
  <c r="BV113"/>
  <c r="BS113"/>
  <c r="BR113"/>
  <c r="BW113"/>
  <c r="CC113"/>
  <c r="CD113" s="1"/>
  <c r="DN109"/>
  <c r="DO109"/>
  <c r="DB109"/>
  <c r="CG109"/>
  <c r="CN109"/>
  <c r="DA109"/>
  <c r="CF109"/>
  <c r="CM109"/>
  <c r="CU109"/>
  <c r="DF109"/>
  <c r="CT109"/>
  <c r="DE109"/>
  <c r="BV109"/>
  <c r="BS109"/>
  <c r="BR109"/>
  <c r="BW109"/>
  <c r="CC109"/>
  <c r="CD109" s="1"/>
  <c r="DN105"/>
  <c r="DO105"/>
  <c r="CF105"/>
  <c r="DA105"/>
  <c r="CN105"/>
  <c r="DF105"/>
  <c r="CM105"/>
  <c r="CU105"/>
  <c r="DE105"/>
  <c r="CG105"/>
  <c r="CT105"/>
  <c r="DB105"/>
  <c r="DC105" s="1"/>
  <c r="DD105" s="1"/>
  <c r="BV105"/>
  <c r="BW105"/>
  <c r="BS105"/>
  <c r="BR105"/>
  <c r="CC105"/>
  <c r="CD105" s="1"/>
  <c r="DN101"/>
  <c r="DO101"/>
  <c r="CT101"/>
  <c r="DE101"/>
  <c r="DB101"/>
  <c r="CG101"/>
  <c r="CN101"/>
  <c r="DA101"/>
  <c r="CF101"/>
  <c r="CM101"/>
  <c r="CU101"/>
  <c r="DF101"/>
  <c r="DG101" s="1"/>
  <c r="DH101" s="1"/>
  <c r="BV101"/>
  <c r="BS101"/>
  <c r="BR101"/>
  <c r="BW101"/>
  <c r="CC101"/>
  <c r="CD101" s="1"/>
  <c r="DN97"/>
  <c r="DO97"/>
  <c r="CG97"/>
  <c r="CT97"/>
  <c r="DB97"/>
  <c r="CF97"/>
  <c r="DA97"/>
  <c r="CN97"/>
  <c r="DF97"/>
  <c r="CM97"/>
  <c r="CU97"/>
  <c r="DE97"/>
  <c r="BV97"/>
  <c r="BS97"/>
  <c r="BR97"/>
  <c r="BW97"/>
  <c r="DN93"/>
  <c r="DO93"/>
  <c r="CG93"/>
  <c r="CM93"/>
  <c r="CU93"/>
  <c r="DF93"/>
  <c r="CF93"/>
  <c r="CT93"/>
  <c r="DE93"/>
  <c r="DB93"/>
  <c r="CN93"/>
  <c r="DA93"/>
  <c r="BV93"/>
  <c r="BS93"/>
  <c r="BR93"/>
  <c r="BW93"/>
  <c r="DN89"/>
  <c r="DO89"/>
  <c r="CG89"/>
  <c r="CU89"/>
  <c r="DB89"/>
  <c r="CF89"/>
  <c r="CT89"/>
  <c r="DA89"/>
  <c r="CN89"/>
  <c r="DF89"/>
  <c r="CM89"/>
  <c r="DE89"/>
  <c r="BV89"/>
  <c r="BS89"/>
  <c r="BR89"/>
  <c r="BW89"/>
  <c r="DN85"/>
  <c r="DO85"/>
  <c r="CN85"/>
  <c r="DA85"/>
  <c r="DF85"/>
  <c r="CM85"/>
  <c r="DE85"/>
  <c r="CG85"/>
  <c r="CU85"/>
  <c r="CF85"/>
  <c r="CT85"/>
  <c r="DB85"/>
  <c r="DC85" s="1"/>
  <c r="DD85" s="1"/>
  <c r="BV85"/>
  <c r="BS85"/>
  <c r="BR85"/>
  <c r="BW85"/>
  <c r="DN81"/>
  <c r="DO81"/>
  <c r="CF81"/>
  <c r="DF81"/>
  <c r="CN81"/>
  <c r="DE81"/>
  <c r="CM81"/>
  <c r="CU81"/>
  <c r="DB81"/>
  <c r="CG81"/>
  <c r="CT81"/>
  <c r="DA81"/>
  <c r="BV81"/>
  <c r="BS81"/>
  <c r="BR81"/>
  <c r="BW81"/>
  <c r="DN77"/>
  <c r="DO77"/>
  <c r="CN77"/>
  <c r="DF77"/>
  <c r="CM77"/>
  <c r="DE77"/>
  <c r="CG77"/>
  <c r="CU77"/>
  <c r="DB77"/>
  <c r="CF77"/>
  <c r="CT77"/>
  <c r="DA77"/>
  <c r="BV77"/>
  <c r="BS77"/>
  <c r="BR77"/>
  <c r="BW77"/>
  <c r="DN73"/>
  <c r="DO73"/>
  <c r="CM73"/>
  <c r="DE73"/>
  <c r="CG73"/>
  <c r="CU73"/>
  <c r="DB73"/>
  <c r="CF73"/>
  <c r="CT73"/>
  <c r="DA73"/>
  <c r="CN73"/>
  <c r="CP73" s="1"/>
  <c r="DF73"/>
  <c r="DG73" s="1"/>
  <c r="DH73" s="1"/>
  <c r="BV73"/>
  <c r="BS73"/>
  <c r="BR73"/>
  <c r="BW73"/>
  <c r="DN69"/>
  <c r="DO69"/>
  <c r="CG69"/>
  <c r="CU69"/>
  <c r="DB69"/>
  <c r="CF69"/>
  <c r="CT69"/>
  <c r="DA69"/>
  <c r="CN69"/>
  <c r="DF69"/>
  <c r="CM69"/>
  <c r="DE69"/>
  <c r="BV69"/>
  <c r="BS69"/>
  <c r="BR69"/>
  <c r="BW69"/>
  <c r="DN65"/>
  <c r="DO65"/>
  <c r="CF65"/>
  <c r="CT65"/>
  <c r="DA65"/>
  <c r="CN65"/>
  <c r="DF65"/>
  <c r="CM65"/>
  <c r="DE65"/>
  <c r="CG65"/>
  <c r="CU65"/>
  <c r="DB65"/>
  <c r="BV65"/>
  <c r="BS65"/>
  <c r="BR65"/>
  <c r="BW65"/>
  <c r="DN61"/>
  <c r="DO61"/>
  <c r="CN61"/>
  <c r="CU61"/>
  <c r="CM61"/>
  <c r="CT61"/>
  <c r="DB61"/>
  <c r="CG61"/>
  <c r="DA61"/>
  <c r="DF61"/>
  <c r="CF61"/>
  <c r="DE61"/>
  <c r="BV61"/>
  <c r="CC61" s="1"/>
  <c r="CD61" s="1"/>
  <c r="BS61"/>
  <c r="BR61"/>
  <c r="BW61"/>
  <c r="DN57"/>
  <c r="DO57"/>
  <c r="CM57"/>
  <c r="DE57"/>
  <c r="CG57"/>
  <c r="CU57"/>
  <c r="DB57"/>
  <c r="CF57"/>
  <c r="CT57"/>
  <c r="DA57"/>
  <c r="CN57"/>
  <c r="DF57"/>
  <c r="BV57"/>
  <c r="BS57"/>
  <c r="BR57"/>
  <c r="BW57"/>
  <c r="DN53"/>
  <c r="DO53"/>
  <c r="CM53"/>
  <c r="DA53"/>
  <c r="DF53"/>
  <c r="CU53"/>
  <c r="DE53"/>
  <c r="CG53"/>
  <c r="CT53"/>
  <c r="CV53" s="1"/>
  <c r="CZ53" s="1"/>
  <c r="CF53"/>
  <c r="CN53"/>
  <c r="DB53"/>
  <c r="BV53"/>
  <c r="BS53"/>
  <c r="BR53"/>
  <c r="BW53"/>
  <c r="DN49"/>
  <c r="DO49"/>
  <c r="CU49"/>
  <c r="DE49"/>
  <c r="CG49"/>
  <c r="CT49"/>
  <c r="CF49"/>
  <c r="CN49"/>
  <c r="DB49"/>
  <c r="CM49"/>
  <c r="DA49"/>
  <c r="DF49"/>
  <c r="BV49"/>
  <c r="CC49" s="1"/>
  <c r="CD49" s="1"/>
  <c r="BS49"/>
  <c r="BR49"/>
  <c r="BW49"/>
  <c r="DN45"/>
  <c r="DO45"/>
  <c r="CG45"/>
  <c r="CT45"/>
  <c r="CF45"/>
  <c r="CN45"/>
  <c r="DB45"/>
  <c r="CM45"/>
  <c r="DA45"/>
  <c r="DF45"/>
  <c r="CU45"/>
  <c r="DE45"/>
  <c r="BV45"/>
  <c r="BS45"/>
  <c r="BR45"/>
  <c r="BW45"/>
  <c r="DN41"/>
  <c r="CF41"/>
  <c r="CN41"/>
  <c r="DB41"/>
  <c r="CM41"/>
  <c r="DA41"/>
  <c r="DF41"/>
  <c r="CU41"/>
  <c r="DE41"/>
  <c r="DO41"/>
  <c r="CG41"/>
  <c r="CT41"/>
  <c r="CV41" s="1"/>
  <c r="CZ41" s="1"/>
  <c r="BV41"/>
  <c r="CC41" s="1"/>
  <c r="CD41" s="1"/>
  <c r="BS41"/>
  <c r="BR41"/>
  <c r="BW41"/>
  <c r="DO206"/>
  <c r="DN206"/>
  <c r="CG206"/>
  <c r="CT206"/>
  <c r="BR206"/>
  <c r="CF206"/>
  <c r="CN206"/>
  <c r="DB206"/>
  <c r="BW206"/>
  <c r="CM206"/>
  <c r="DA206"/>
  <c r="DF206"/>
  <c r="BV206"/>
  <c r="CC206" s="1"/>
  <c r="CD206" s="1"/>
  <c r="BS206"/>
  <c r="CU206"/>
  <c r="DE206"/>
  <c r="DO202"/>
  <c r="DN202"/>
  <c r="CM202"/>
  <c r="DA202"/>
  <c r="DF202"/>
  <c r="BR202"/>
  <c r="BS202"/>
  <c r="CU202"/>
  <c r="DE202"/>
  <c r="DG202" s="1"/>
  <c r="DH202" s="1"/>
  <c r="BW202"/>
  <c r="CG202"/>
  <c r="CT202"/>
  <c r="CW202" s="1"/>
  <c r="BV202"/>
  <c r="CC202" s="1"/>
  <c r="CD202" s="1"/>
  <c r="CF202"/>
  <c r="CN202"/>
  <c r="DB202"/>
  <c r="DO198"/>
  <c r="DN198"/>
  <c r="CG198"/>
  <c r="CT198"/>
  <c r="CF198"/>
  <c r="CN198"/>
  <c r="DB198"/>
  <c r="CM198"/>
  <c r="DA198"/>
  <c r="DF198"/>
  <c r="CU198"/>
  <c r="DE198"/>
  <c r="BR198"/>
  <c r="BW198"/>
  <c r="BS198"/>
  <c r="BV198"/>
  <c r="BX198" s="1"/>
  <c r="BY198" s="1"/>
  <c r="CE198" s="1"/>
  <c r="DO194"/>
  <c r="DN194"/>
  <c r="CM194"/>
  <c r="DA194"/>
  <c r="DF194"/>
  <c r="CU194"/>
  <c r="DE194"/>
  <c r="CG194"/>
  <c r="CT194"/>
  <c r="CF194"/>
  <c r="CN194"/>
  <c r="DB194"/>
  <c r="BR194"/>
  <c r="BW194"/>
  <c r="BV194"/>
  <c r="CC194" s="1"/>
  <c r="CD194" s="1"/>
  <c r="BS194"/>
  <c r="DO190"/>
  <c r="DN190"/>
  <c r="CG190"/>
  <c r="CT190"/>
  <c r="CF190"/>
  <c r="CN190"/>
  <c r="DB190"/>
  <c r="CM190"/>
  <c r="DA190"/>
  <c r="DF190"/>
  <c r="CU190"/>
  <c r="DE190"/>
  <c r="BR190"/>
  <c r="BS190"/>
  <c r="BW190"/>
  <c r="BV190"/>
  <c r="CC190" s="1"/>
  <c r="CD190" s="1"/>
  <c r="DO186"/>
  <c r="DN186"/>
  <c r="CM186"/>
  <c r="DA186"/>
  <c r="DF186"/>
  <c r="CU186"/>
  <c r="DE186"/>
  <c r="DG186" s="1"/>
  <c r="DH186" s="1"/>
  <c r="CG186"/>
  <c r="CT186"/>
  <c r="CF186"/>
  <c r="CN186"/>
  <c r="DB186"/>
  <c r="BR186"/>
  <c r="BW186"/>
  <c r="BV186"/>
  <c r="CC186" s="1"/>
  <c r="CD186" s="1"/>
  <c r="BS186"/>
  <c r="DO182"/>
  <c r="DN182"/>
  <c r="CG182"/>
  <c r="CT182"/>
  <c r="CF182"/>
  <c r="CN182"/>
  <c r="DB182"/>
  <c r="CM182"/>
  <c r="DA182"/>
  <c r="DF182"/>
  <c r="CU182"/>
  <c r="DE182"/>
  <c r="BR182"/>
  <c r="BS182"/>
  <c r="BW182"/>
  <c r="BV182"/>
  <c r="CC182" s="1"/>
  <c r="CD182" s="1"/>
  <c r="DO178"/>
  <c r="DN178"/>
  <c r="CM178"/>
  <c r="DA178"/>
  <c r="DF178"/>
  <c r="CU178"/>
  <c r="DE178"/>
  <c r="CG178"/>
  <c r="CT178"/>
  <c r="CF178"/>
  <c r="CN178"/>
  <c r="DB178"/>
  <c r="BR178"/>
  <c r="BW178"/>
  <c r="BV178"/>
  <c r="CC178" s="1"/>
  <c r="CD178" s="1"/>
  <c r="BS178"/>
  <c r="DO174"/>
  <c r="DN174"/>
  <c r="CG174"/>
  <c r="CT174"/>
  <c r="CF174"/>
  <c r="CN174"/>
  <c r="DB174"/>
  <c r="CM174"/>
  <c r="DA174"/>
  <c r="DF174"/>
  <c r="CU174"/>
  <c r="DE174"/>
  <c r="BR174"/>
  <c r="BS174"/>
  <c r="BW174"/>
  <c r="BV174"/>
  <c r="CC174" s="1"/>
  <c r="CD174" s="1"/>
  <c r="DO170"/>
  <c r="DN170"/>
  <c r="CM170"/>
  <c r="CT170"/>
  <c r="CG170"/>
  <c r="DB170"/>
  <c r="CF170"/>
  <c r="DA170"/>
  <c r="DF170"/>
  <c r="CN170"/>
  <c r="CU170"/>
  <c r="DE170"/>
  <c r="BR170"/>
  <c r="BW170"/>
  <c r="BV170"/>
  <c r="CC170" s="1"/>
  <c r="CD170" s="1"/>
  <c r="BS170"/>
  <c r="DO166"/>
  <c r="DN166"/>
  <c r="CG166"/>
  <c r="CT166"/>
  <c r="DB166"/>
  <c r="CF166"/>
  <c r="CN166"/>
  <c r="DA166"/>
  <c r="CM166"/>
  <c r="DF166"/>
  <c r="CU166"/>
  <c r="DE166"/>
  <c r="BR166"/>
  <c r="BS166"/>
  <c r="BW166"/>
  <c r="BV166"/>
  <c r="DO162"/>
  <c r="DN162"/>
  <c r="CM162"/>
  <c r="CT162"/>
  <c r="CG162"/>
  <c r="DB162"/>
  <c r="CF162"/>
  <c r="DA162"/>
  <c r="DF162"/>
  <c r="CN162"/>
  <c r="CU162"/>
  <c r="DE162"/>
  <c r="BR162"/>
  <c r="BW162"/>
  <c r="BV162"/>
  <c r="CC162" s="1"/>
  <c r="CD162" s="1"/>
  <c r="BS162"/>
  <c r="DO158"/>
  <c r="DN158"/>
  <c r="CG158"/>
  <c r="CN158"/>
  <c r="DA158"/>
  <c r="CF158"/>
  <c r="CM158"/>
  <c r="CU158"/>
  <c r="DF158"/>
  <c r="CT158"/>
  <c r="DE158"/>
  <c r="DB158"/>
  <c r="BR158"/>
  <c r="BS158"/>
  <c r="BW158"/>
  <c r="BV158"/>
  <c r="DO154"/>
  <c r="DN154"/>
  <c r="CF154"/>
  <c r="CM154"/>
  <c r="CU154"/>
  <c r="DF154"/>
  <c r="CT154"/>
  <c r="DE154"/>
  <c r="DB154"/>
  <c r="CG154"/>
  <c r="CN154"/>
  <c r="DA154"/>
  <c r="BR154"/>
  <c r="BW154"/>
  <c r="BV154"/>
  <c r="BS154"/>
  <c r="DO150"/>
  <c r="DN150"/>
  <c r="CT150"/>
  <c r="DE150"/>
  <c r="CG150"/>
  <c r="DB150"/>
  <c r="CF150"/>
  <c r="CN150"/>
  <c r="DA150"/>
  <c r="CM150"/>
  <c r="CU150"/>
  <c r="DF150"/>
  <c r="DG150" s="1"/>
  <c r="DH150" s="1"/>
  <c r="BR150"/>
  <c r="BW150"/>
  <c r="BS150"/>
  <c r="BV150"/>
  <c r="DO146"/>
  <c r="DN146"/>
  <c r="CG146"/>
  <c r="CN146"/>
  <c r="DA146"/>
  <c r="CF146"/>
  <c r="CM146"/>
  <c r="CU146"/>
  <c r="DF146"/>
  <c r="CT146"/>
  <c r="DE146"/>
  <c r="DB146"/>
  <c r="BR146"/>
  <c r="BS146"/>
  <c r="BW146"/>
  <c r="BV146"/>
  <c r="CC146" s="1"/>
  <c r="CD146" s="1"/>
  <c r="DO142"/>
  <c r="DN142"/>
  <c r="CF142"/>
  <c r="CM142"/>
  <c r="CU142"/>
  <c r="DF142"/>
  <c r="CT142"/>
  <c r="DE142"/>
  <c r="DB142"/>
  <c r="CG142"/>
  <c r="CN142"/>
  <c r="DA142"/>
  <c r="BR142"/>
  <c r="BW142"/>
  <c r="BS142"/>
  <c r="BV142"/>
  <c r="DO138"/>
  <c r="DN138"/>
  <c r="CT138"/>
  <c r="DE138"/>
  <c r="DB138"/>
  <c r="CG138"/>
  <c r="CN138"/>
  <c r="DA138"/>
  <c r="CF138"/>
  <c r="CM138"/>
  <c r="CU138"/>
  <c r="DF138"/>
  <c r="DG138" s="1"/>
  <c r="DH138" s="1"/>
  <c r="BR138"/>
  <c r="BS138"/>
  <c r="BW138"/>
  <c r="CC138"/>
  <c r="CD138" s="1"/>
  <c r="BV138"/>
  <c r="DO134"/>
  <c r="DN134"/>
  <c r="DB134"/>
  <c r="DC134" s="1"/>
  <c r="DD134" s="1"/>
  <c r="CG134"/>
  <c r="CN134"/>
  <c r="DA134"/>
  <c r="CF134"/>
  <c r="CM134"/>
  <c r="CU134"/>
  <c r="DF134"/>
  <c r="CT134"/>
  <c r="DE134"/>
  <c r="BS134"/>
  <c r="BR134"/>
  <c r="BW134"/>
  <c r="BV134"/>
  <c r="DO130"/>
  <c r="DN130"/>
  <c r="CG130"/>
  <c r="CN130"/>
  <c r="DA130"/>
  <c r="CF130"/>
  <c r="CM130"/>
  <c r="CU130"/>
  <c r="DF130"/>
  <c r="CT130"/>
  <c r="DE130"/>
  <c r="DB130"/>
  <c r="BV130"/>
  <c r="CC130" s="1"/>
  <c r="CD130" s="1"/>
  <c r="BS130"/>
  <c r="BR130"/>
  <c r="BW130"/>
  <c r="DO126"/>
  <c r="DN126"/>
  <c r="CF126"/>
  <c r="CM126"/>
  <c r="CU126"/>
  <c r="DF126"/>
  <c r="CT126"/>
  <c r="DE126"/>
  <c r="DB126"/>
  <c r="CG126"/>
  <c r="CN126"/>
  <c r="DA126"/>
  <c r="BV126"/>
  <c r="BW126"/>
  <c r="BS126"/>
  <c r="BR126"/>
  <c r="DO122"/>
  <c r="DN122"/>
  <c r="CT122"/>
  <c r="DE122"/>
  <c r="DB122"/>
  <c r="CG122"/>
  <c r="CN122"/>
  <c r="DA122"/>
  <c r="CF122"/>
  <c r="CM122"/>
  <c r="CU122"/>
  <c r="DF122"/>
  <c r="DG122" s="1"/>
  <c r="DH122" s="1"/>
  <c r="BV122"/>
  <c r="BW122"/>
  <c r="BS122"/>
  <c r="BR122"/>
  <c r="DO118"/>
  <c r="DN118"/>
  <c r="DB118"/>
  <c r="CG118"/>
  <c r="CN118"/>
  <c r="DA118"/>
  <c r="CF118"/>
  <c r="CM118"/>
  <c r="CU118"/>
  <c r="DF118"/>
  <c r="CT118"/>
  <c r="DE118"/>
  <c r="BV118"/>
  <c r="BS118"/>
  <c r="BR118"/>
  <c r="BW118"/>
  <c r="DO114"/>
  <c r="DN114"/>
  <c r="CG114"/>
  <c r="CN114"/>
  <c r="DA114"/>
  <c r="CF114"/>
  <c r="CM114"/>
  <c r="CU114"/>
  <c r="DF114"/>
  <c r="CT114"/>
  <c r="DE114"/>
  <c r="DB114"/>
  <c r="BV114"/>
  <c r="CC114" s="1"/>
  <c r="CD114" s="1"/>
  <c r="BW114"/>
  <c r="BS114"/>
  <c r="BR114"/>
  <c r="DO110"/>
  <c r="DN110"/>
  <c r="CF110"/>
  <c r="DF110"/>
  <c r="CN110"/>
  <c r="CU110"/>
  <c r="DE110"/>
  <c r="CM110"/>
  <c r="CT110"/>
  <c r="DB110"/>
  <c r="CG110"/>
  <c r="CH110" s="1"/>
  <c r="CJ110" s="1"/>
  <c r="DA110"/>
  <c r="BV110"/>
  <c r="BS110"/>
  <c r="BW110"/>
  <c r="BR110"/>
  <c r="DO106"/>
  <c r="DN106"/>
  <c r="CM106"/>
  <c r="DE106"/>
  <c r="CU106"/>
  <c r="CG106"/>
  <c r="CT106"/>
  <c r="DB106"/>
  <c r="CF106"/>
  <c r="CN106"/>
  <c r="DA106"/>
  <c r="DF106"/>
  <c r="BV106"/>
  <c r="BS106"/>
  <c r="BR106"/>
  <c r="BW106"/>
  <c r="DO102"/>
  <c r="DN102"/>
  <c r="CG102"/>
  <c r="DA102"/>
  <c r="CF102"/>
  <c r="DF102"/>
  <c r="CN102"/>
  <c r="CU102"/>
  <c r="DE102"/>
  <c r="CM102"/>
  <c r="CT102"/>
  <c r="DB102"/>
  <c r="BV102"/>
  <c r="BW102"/>
  <c r="BS102"/>
  <c r="BR102"/>
  <c r="DO98"/>
  <c r="DN98"/>
  <c r="CF98"/>
  <c r="CN98"/>
  <c r="DA98"/>
  <c r="DF98"/>
  <c r="CM98"/>
  <c r="DE98"/>
  <c r="CU98"/>
  <c r="CG98"/>
  <c r="CT98"/>
  <c r="DB98"/>
  <c r="BV98"/>
  <c r="CC98" s="1"/>
  <c r="CD98" s="1"/>
  <c r="BS98"/>
  <c r="BR98"/>
  <c r="BW98"/>
  <c r="DO94"/>
  <c r="DN94"/>
  <c r="CM94"/>
  <c r="CT94"/>
  <c r="DB94"/>
  <c r="CG94"/>
  <c r="DA94"/>
  <c r="CF94"/>
  <c r="DF94"/>
  <c r="CN94"/>
  <c r="CU94"/>
  <c r="DE94"/>
  <c r="BV94"/>
  <c r="BW94"/>
  <c r="BS94"/>
  <c r="BR94"/>
  <c r="DO90"/>
  <c r="DN90"/>
  <c r="CF90"/>
  <c r="CN90"/>
  <c r="DB90"/>
  <c r="CM90"/>
  <c r="DA90"/>
  <c r="DF90"/>
  <c r="CU90"/>
  <c r="DE90"/>
  <c r="CG90"/>
  <c r="CH90" s="1"/>
  <c r="CL90" s="1"/>
  <c r="CT90"/>
  <c r="BV90"/>
  <c r="CC90" s="1"/>
  <c r="CD90" s="1"/>
  <c r="BS90"/>
  <c r="BR90"/>
  <c r="BW90"/>
  <c r="DO86"/>
  <c r="DN86"/>
  <c r="CM86"/>
  <c r="DA86"/>
  <c r="DF86"/>
  <c r="CU86"/>
  <c r="DE86"/>
  <c r="CG86"/>
  <c r="CT86"/>
  <c r="CF86"/>
  <c r="CN86"/>
  <c r="DB86"/>
  <c r="BV86"/>
  <c r="CC86" s="1"/>
  <c r="CD86" s="1"/>
  <c r="BS86"/>
  <c r="BR86"/>
  <c r="BW86"/>
  <c r="DO82"/>
  <c r="DN82"/>
  <c r="CU82"/>
  <c r="DE82"/>
  <c r="CG82"/>
  <c r="CT82"/>
  <c r="CF82"/>
  <c r="CN82"/>
  <c r="DB82"/>
  <c r="CM82"/>
  <c r="DA82"/>
  <c r="DF82"/>
  <c r="BV82"/>
  <c r="BS82"/>
  <c r="BR82"/>
  <c r="BW82"/>
  <c r="DO78"/>
  <c r="DN78"/>
  <c r="CM78"/>
  <c r="DA78"/>
  <c r="DF78"/>
  <c r="CU78"/>
  <c r="DE78"/>
  <c r="CG78"/>
  <c r="CT78"/>
  <c r="CF78"/>
  <c r="CN78"/>
  <c r="DB78"/>
  <c r="BV78"/>
  <c r="CC78" s="1"/>
  <c r="CD78" s="1"/>
  <c r="BS78"/>
  <c r="BR78"/>
  <c r="BW78"/>
  <c r="DO74"/>
  <c r="DN74"/>
  <c r="CU74"/>
  <c r="DE74"/>
  <c r="CG74"/>
  <c r="CT74"/>
  <c r="CF74"/>
  <c r="CN74"/>
  <c r="DB74"/>
  <c r="CM74"/>
  <c r="DA74"/>
  <c r="DF74"/>
  <c r="BV74"/>
  <c r="CC74" s="1"/>
  <c r="CD74" s="1"/>
  <c r="BS74"/>
  <c r="BR74"/>
  <c r="BW74"/>
  <c r="DO70"/>
  <c r="DN70"/>
  <c r="CG70"/>
  <c r="CT70"/>
  <c r="CF70"/>
  <c r="CN70"/>
  <c r="DB70"/>
  <c r="CM70"/>
  <c r="DA70"/>
  <c r="DF70"/>
  <c r="CU70"/>
  <c r="DE70"/>
  <c r="BV70"/>
  <c r="CC70" s="1"/>
  <c r="CD70" s="1"/>
  <c r="BS70"/>
  <c r="BR70"/>
  <c r="BW70"/>
  <c r="DO66"/>
  <c r="DN66"/>
  <c r="CF66"/>
  <c r="CN66"/>
  <c r="DB66"/>
  <c r="CM66"/>
  <c r="DA66"/>
  <c r="DF66"/>
  <c r="CU66"/>
  <c r="DE66"/>
  <c r="CG66"/>
  <c r="CH66" s="1"/>
  <c r="CL66" s="1"/>
  <c r="CT66"/>
  <c r="BV66"/>
  <c r="BS66"/>
  <c r="BR66"/>
  <c r="BW66"/>
  <c r="DO62"/>
  <c r="DN62"/>
  <c r="CF62"/>
  <c r="CT62"/>
  <c r="DA62"/>
  <c r="DF62"/>
  <c r="CN62"/>
  <c r="DE62"/>
  <c r="CM62"/>
  <c r="CG62"/>
  <c r="CU62"/>
  <c r="DB62"/>
  <c r="BV62"/>
  <c r="BW62"/>
  <c r="BS62"/>
  <c r="BR62"/>
  <c r="DO58"/>
  <c r="DN58"/>
  <c r="CU58"/>
  <c r="DF58"/>
  <c r="CG58"/>
  <c r="CT58"/>
  <c r="DE58"/>
  <c r="CF58"/>
  <c r="CN58"/>
  <c r="DB58"/>
  <c r="CM58"/>
  <c r="DA58"/>
  <c r="BV58"/>
  <c r="CC58" s="1"/>
  <c r="CD58" s="1"/>
  <c r="BS58"/>
  <c r="BR58"/>
  <c r="BW58"/>
  <c r="DO54"/>
  <c r="DN54"/>
  <c r="CT54"/>
  <c r="DE54"/>
  <c r="CG54"/>
  <c r="DB54"/>
  <c r="CF54"/>
  <c r="CN54"/>
  <c r="DA54"/>
  <c r="CM54"/>
  <c r="CU54"/>
  <c r="DF54"/>
  <c r="BV54"/>
  <c r="CC54" s="1"/>
  <c r="CD54" s="1"/>
  <c r="BS54"/>
  <c r="BR54"/>
  <c r="BW54"/>
  <c r="DO50"/>
  <c r="DN50"/>
  <c r="CG50"/>
  <c r="CN50"/>
  <c r="DA50"/>
  <c r="CF50"/>
  <c r="CM50"/>
  <c r="CU50"/>
  <c r="DF50"/>
  <c r="CT50"/>
  <c r="DE50"/>
  <c r="DB50"/>
  <c r="BV50"/>
  <c r="CC50" s="1"/>
  <c r="CD50" s="1"/>
  <c r="BS50"/>
  <c r="BR50"/>
  <c r="BW50"/>
  <c r="DO46"/>
  <c r="DN46"/>
  <c r="CF46"/>
  <c r="CM46"/>
  <c r="CU46"/>
  <c r="DF46"/>
  <c r="CT46"/>
  <c r="DE46"/>
  <c r="DB46"/>
  <c r="CG46"/>
  <c r="CN46"/>
  <c r="DA46"/>
  <c r="BV46"/>
  <c r="CC46" s="1"/>
  <c r="CD46" s="1"/>
  <c r="BS46"/>
  <c r="BR46"/>
  <c r="BW46"/>
  <c r="DO42"/>
  <c r="CT42"/>
  <c r="DE42"/>
  <c r="DN42"/>
  <c r="DB42"/>
  <c r="CG42"/>
  <c r="CN42"/>
  <c r="DA42"/>
  <c r="CF42"/>
  <c r="CM42"/>
  <c r="CU42"/>
  <c r="DF42"/>
  <c r="BV42"/>
  <c r="CC42" s="1"/>
  <c r="CD42" s="1"/>
  <c r="BS42"/>
  <c r="BR42"/>
  <c r="BW42"/>
  <c r="DO38"/>
  <c r="DB38"/>
  <c r="DN38"/>
  <c r="CG38"/>
  <c r="CN38"/>
  <c r="DA38"/>
  <c r="DC38" s="1"/>
  <c r="DD38" s="1"/>
  <c r="CF38"/>
  <c r="CM38"/>
  <c r="CU38"/>
  <c r="DF38"/>
  <c r="CT38"/>
  <c r="DE38"/>
  <c r="BV38"/>
  <c r="CC38" s="1"/>
  <c r="CD38" s="1"/>
  <c r="BS38"/>
  <c r="BR38"/>
  <c r="BW38"/>
  <c r="DN37"/>
  <c r="CM37"/>
  <c r="DA37"/>
  <c r="DF37"/>
  <c r="BW37"/>
  <c r="CU37"/>
  <c r="DE37"/>
  <c r="BV37"/>
  <c r="CG37"/>
  <c r="CT37"/>
  <c r="CV37" s="1"/>
  <c r="CX37" s="1"/>
  <c r="BS37"/>
  <c r="DO37"/>
  <c r="CF37"/>
  <c r="CN37"/>
  <c r="DB37"/>
  <c r="BR37"/>
  <c r="DN33"/>
  <c r="CM33"/>
  <c r="DA33"/>
  <c r="DF33"/>
  <c r="BW33"/>
  <c r="CU33"/>
  <c r="DE33"/>
  <c r="BV33"/>
  <c r="CG33"/>
  <c r="CT33"/>
  <c r="BS33"/>
  <c r="DO33"/>
  <c r="CF33"/>
  <c r="CN33"/>
  <c r="DB33"/>
  <c r="BR33"/>
  <c r="DN29"/>
  <c r="CM29"/>
  <c r="DA29"/>
  <c r="DF29"/>
  <c r="BW29"/>
  <c r="CU29"/>
  <c r="DE29"/>
  <c r="BV29"/>
  <c r="CG29"/>
  <c r="CT29"/>
  <c r="CV29" s="1"/>
  <c r="CY29" s="1"/>
  <c r="CZ29" s="1"/>
  <c r="BS29"/>
  <c r="DO29"/>
  <c r="CF29"/>
  <c r="CN29"/>
  <c r="DB29"/>
  <c r="BR29"/>
  <c r="DN25"/>
  <c r="CM25"/>
  <c r="DA25"/>
  <c r="DF25"/>
  <c r="BW25"/>
  <c r="CU25"/>
  <c r="DE25"/>
  <c r="BV25"/>
  <c r="CG25"/>
  <c r="CT25"/>
  <c r="CV25" s="1"/>
  <c r="BS25"/>
  <c r="DO25"/>
  <c r="CF25"/>
  <c r="CN25"/>
  <c r="DB25"/>
  <c r="BR25"/>
  <c r="DN21"/>
  <c r="CM21"/>
  <c r="DA21"/>
  <c r="DF21"/>
  <c r="BW21"/>
  <c r="CU21"/>
  <c r="DE21"/>
  <c r="BV21"/>
  <c r="CG21"/>
  <c r="CT21"/>
  <c r="BS21"/>
  <c r="DO21"/>
  <c r="CF21"/>
  <c r="CN21"/>
  <c r="DB21"/>
  <c r="BR21"/>
  <c r="DN17"/>
  <c r="CM17"/>
  <c r="DA17"/>
  <c r="DF17"/>
  <c r="BW17"/>
  <c r="CU17"/>
  <c r="DE17"/>
  <c r="BV17"/>
  <c r="CG17"/>
  <c r="CT17"/>
  <c r="CV17" s="1"/>
  <c r="BS17"/>
  <c r="DO17"/>
  <c r="CF17"/>
  <c r="CN17"/>
  <c r="DB17"/>
  <c r="BR17"/>
  <c r="DN13"/>
  <c r="CM13"/>
  <c r="DA13"/>
  <c r="DF13"/>
  <c r="BW13"/>
  <c r="CU13"/>
  <c r="DE13"/>
  <c r="BV13"/>
  <c r="CG13"/>
  <c r="CT13"/>
  <c r="CV13" s="1"/>
  <c r="BS13"/>
  <c r="DO13"/>
  <c r="CF13"/>
  <c r="CN13"/>
  <c r="DB13"/>
  <c r="BR13"/>
  <c r="DO34"/>
  <c r="CT34"/>
  <c r="DE34"/>
  <c r="BW34"/>
  <c r="DN34"/>
  <c r="CG34"/>
  <c r="DB34"/>
  <c r="BV34"/>
  <c r="BX34" s="1"/>
  <c r="CF34"/>
  <c r="CN34"/>
  <c r="DA34"/>
  <c r="DC34" s="1"/>
  <c r="DD34" s="1"/>
  <c r="BS34"/>
  <c r="CM34"/>
  <c r="CU34"/>
  <c r="DF34"/>
  <c r="BR34"/>
  <c r="DO30"/>
  <c r="CT30"/>
  <c r="DE30"/>
  <c r="BW30"/>
  <c r="DN30"/>
  <c r="CG30"/>
  <c r="DB30"/>
  <c r="BV30"/>
  <c r="BX30" s="1"/>
  <c r="CF30"/>
  <c r="CN30"/>
  <c r="DA30"/>
  <c r="DC30" s="1"/>
  <c r="DD30" s="1"/>
  <c r="BS30"/>
  <c r="CM30"/>
  <c r="CU30"/>
  <c r="DF30"/>
  <c r="BR30"/>
  <c r="DO26"/>
  <c r="CT26"/>
  <c r="DE26"/>
  <c r="BW26"/>
  <c r="DN26"/>
  <c r="CG26"/>
  <c r="DB26"/>
  <c r="BV26"/>
  <c r="BX26" s="1"/>
  <c r="CF26"/>
  <c r="CN26"/>
  <c r="DA26"/>
  <c r="DC26" s="1"/>
  <c r="DD26" s="1"/>
  <c r="BS26"/>
  <c r="CM26"/>
  <c r="CU26"/>
  <c r="DF26"/>
  <c r="BR26"/>
  <c r="DO22"/>
  <c r="CT22"/>
  <c r="DE22"/>
  <c r="BW22"/>
  <c r="DN22"/>
  <c r="CG22"/>
  <c r="DB22"/>
  <c r="BV22"/>
  <c r="BX22" s="1"/>
  <c r="CF22"/>
  <c r="CN22"/>
  <c r="DA22"/>
  <c r="DC22" s="1"/>
  <c r="DD22" s="1"/>
  <c r="BS22"/>
  <c r="CM22"/>
  <c r="CU22"/>
  <c r="DF22"/>
  <c r="BR22"/>
  <c r="DO18"/>
  <c r="CT18"/>
  <c r="DE18"/>
  <c r="BW18"/>
  <c r="DN18"/>
  <c r="CG18"/>
  <c r="DB18"/>
  <c r="BV18"/>
  <c r="BX18" s="1"/>
  <c r="CF18"/>
  <c r="CN18"/>
  <c r="DA18"/>
  <c r="DC18" s="1"/>
  <c r="DD18" s="1"/>
  <c r="BS18"/>
  <c r="CM18"/>
  <c r="CU18"/>
  <c r="DF18"/>
  <c r="BR18"/>
  <c r="DO14"/>
  <c r="CT14"/>
  <c r="DE14"/>
  <c r="BW14"/>
  <c r="DN14"/>
  <c r="CG14"/>
  <c r="DB14"/>
  <c r="BV14"/>
  <c r="CF14"/>
  <c r="CN14"/>
  <c r="DA14"/>
  <c r="DC14" s="1"/>
  <c r="BS14"/>
  <c r="CM14"/>
  <c r="CU14"/>
  <c r="DF14"/>
  <c r="BR14"/>
  <c r="CM35"/>
  <c r="CU35"/>
  <c r="DE35"/>
  <c r="BW35"/>
  <c r="DO35"/>
  <c r="CG35"/>
  <c r="CT35"/>
  <c r="DB35"/>
  <c r="BV35"/>
  <c r="DN35"/>
  <c r="CF35"/>
  <c r="DA35"/>
  <c r="BS35"/>
  <c r="CN35"/>
  <c r="DF35"/>
  <c r="BR35"/>
  <c r="CM31"/>
  <c r="CU31"/>
  <c r="DE31"/>
  <c r="BW31"/>
  <c r="DO31"/>
  <c r="CG31"/>
  <c r="CT31"/>
  <c r="DB31"/>
  <c r="BV31"/>
  <c r="DN31"/>
  <c r="CF31"/>
  <c r="DA31"/>
  <c r="DC31" s="1"/>
  <c r="DD31" s="1"/>
  <c r="BS31"/>
  <c r="CN31"/>
  <c r="DF31"/>
  <c r="BR31"/>
  <c r="CM27"/>
  <c r="CU27"/>
  <c r="DE27"/>
  <c r="BW27"/>
  <c r="DO27"/>
  <c r="CG27"/>
  <c r="CT27"/>
  <c r="DB27"/>
  <c r="BV27"/>
  <c r="DN27"/>
  <c r="CF27"/>
  <c r="DA27"/>
  <c r="DC27" s="1"/>
  <c r="DD27" s="1"/>
  <c r="BS27"/>
  <c r="CN27"/>
  <c r="DF27"/>
  <c r="BR27"/>
  <c r="CM23"/>
  <c r="CU23"/>
  <c r="DE23"/>
  <c r="BW23"/>
  <c r="DO23"/>
  <c r="CG23"/>
  <c r="CT23"/>
  <c r="DB23"/>
  <c r="BV23"/>
  <c r="DN23"/>
  <c r="CF23"/>
  <c r="DA23"/>
  <c r="DC23" s="1"/>
  <c r="DD23" s="1"/>
  <c r="BS23"/>
  <c r="CN23"/>
  <c r="DF23"/>
  <c r="BR23"/>
  <c r="CM19"/>
  <c r="CU19"/>
  <c r="DE19"/>
  <c r="BW19"/>
  <c r="DO19"/>
  <c r="CG19"/>
  <c r="CT19"/>
  <c r="DB19"/>
  <c r="BV19"/>
  <c r="DN19"/>
  <c r="CF19"/>
  <c r="DA19"/>
  <c r="DC19" s="1"/>
  <c r="DD19" s="1"/>
  <c r="BS19"/>
  <c r="CN19"/>
  <c r="DF19"/>
  <c r="BR19"/>
  <c r="CM15"/>
  <c r="CU15"/>
  <c r="DE15"/>
  <c r="BW15"/>
  <c r="DO15"/>
  <c r="CG15"/>
  <c r="CT15"/>
  <c r="DB15"/>
  <c r="BV15"/>
  <c r="DN15"/>
  <c r="CF15"/>
  <c r="DA15"/>
  <c r="BS15"/>
  <c r="CN15"/>
  <c r="DF15"/>
  <c r="BR15"/>
  <c r="CM11"/>
  <c r="CU11"/>
  <c r="DE11"/>
  <c r="BW11"/>
  <c r="DO11"/>
  <c r="CG11"/>
  <c r="CT11"/>
  <c r="DB11"/>
  <c r="BV11"/>
  <c r="DN11"/>
  <c r="CF11"/>
  <c r="DA11"/>
  <c r="BS11"/>
  <c r="CN11"/>
  <c r="DF11"/>
  <c r="BR11"/>
  <c r="CM36"/>
  <c r="DF36"/>
  <c r="BW36"/>
  <c r="CG36"/>
  <c r="CU36"/>
  <c r="DE36"/>
  <c r="BV36"/>
  <c r="DO36"/>
  <c r="CF36"/>
  <c r="CT36"/>
  <c r="DB36"/>
  <c r="BS36"/>
  <c r="DN36"/>
  <c r="CN36"/>
  <c r="DA36"/>
  <c r="BR36"/>
  <c r="CM32"/>
  <c r="DF32"/>
  <c r="BW32"/>
  <c r="CG32"/>
  <c r="CU32"/>
  <c r="DE32"/>
  <c r="DG32" s="1"/>
  <c r="DH32" s="1"/>
  <c r="BV32"/>
  <c r="BX32" s="1"/>
  <c r="DO32"/>
  <c r="CF32"/>
  <c r="CT32"/>
  <c r="DB32"/>
  <c r="BS32"/>
  <c r="DN32"/>
  <c r="CN32"/>
  <c r="DA32"/>
  <c r="BR32"/>
  <c r="CM28"/>
  <c r="DF28"/>
  <c r="BW28"/>
  <c r="CG28"/>
  <c r="CU28"/>
  <c r="DE28"/>
  <c r="BV28"/>
  <c r="DO28"/>
  <c r="CF28"/>
  <c r="CT28"/>
  <c r="DB28"/>
  <c r="BS28"/>
  <c r="DN28"/>
  <c r="CN28"/>
  <c r="DA28"/>
  <c r="BR28"/>
  <c r="CM24"/>
  <c r="DF24"/>
  <c r="BW24"/>
  <c r="CG24"/>
  <c r="CU24"/>
  <c r="DE24"/>
  <c r="DG24" s="1"/>
  <c r="DH24" s="1"/>
  <c r="BV24"/>
  <c r="BX24" s="1"/>
  <c r="DO24"/>
  <c r="CF24"/>
  <c r="CT24"/>
  <c r="DB24"/>
  <c r="BS24"/>
  <c r="DN24"/>
  <c r="CN24"/>
  <c r="DA24"/>
  <c r="BR24"/>
  <c r="CM20"/>
  <c r="DF20"/>
  <c r="BW20"/>
  <c r="CG20"/>
  <c r="CU20"/>
  <c r="DE20"/>
  <c r="BV20"/>
  <c r="DO20"/>
  <c r="CF20"/>
  <c r="CT20"/>
  <c r="DB20"/>
  <c r="BS20"/>
  <c r="DN20"/>
  <c r="CN20"/>
  <c r="DA20"/>
  <c r="BR20"/>
  <c r="CM16"/>
  <c r="DF16"/>
  <c r="BW16"/>
  <c r="CG16"/>
  <c r="CU16"/>
  <c r="DE16"/>
  <c r="BV16"/>
  <c r="DO16"/>
  <c r="CF16"/>
  <c r="CT16"/>
  <c r="DB16"/>
  <c r="BS16"/>
  <c r="DN16"/>
  <c r="CN16"/>
  <c r="DA16"/>
  <c r="DC16" s="1"/>
  <c r="BR16"/>
  <c r="CM12"/>
  <c r="DF12"/>
  <c r="BW12"/>
  <c r="CG12"/>
  <c r="CU12"/>
  <c r="DE12"/>
  <c r="BV12"/>
  <c r="BX12" s="1"/>
  <c r="DO12"/>
  <c r="CF12"/>
  <c r="CT12"/>
  <c r="DB12"/>
  <c r="BS12"/>
  <c r="DN12"/>
  <c r="CN12"/>
  <c r="DA12"/>
  <c r="BR12"/>
  <c r="CG10"/>
  <c r="DB10"/>
  <c r="BS10"/>
  <c r="DO10"/>
  <c r="CF10"/>
  <c r="CN10"/>
  <c r="DA10"/>
  <c r="BR10"/>
  <c r="DN10"/>
  <c r="CM10"/>
  <c r="CP10" s="1"/>
  <c r="CU10"/>
  <c r="DF10"/>
  <c r="BW10"/>
  <c r="CT10"/>
  <c r="DE10"/>
  <c r="DG10" s="1"/>
  <c r="BV10"/>
  <c r="CM9"/>
  <c r="DA9"/>
  <c r="DF9"/>
  <c r="BS9"/>
  <c r="DO9"/>
  <c r="CU9"/>
  <c r="DE9"/>
  <c r="DG9" s="1"/>
  <c r="BR9"/>
  <c r="DN9"/>
  <c r="CG9"/>
  <c r="CT9"/>
  <c r="BW9"/>
  <c r="CF9"/>
  <c r="CN9"/>
  <c r="DB9"/>
  <c r="BV9"/>
  <c r="BE206"/>
  <c r="BD206"/>
  <c r="BA206"/>
  <c r="AZ206"/>
  <c r="AM206"/>
  <c r="U206"/>
  <c r="AL206"/>
  <c r="Y206"/>
  <c r="T206"/>
  <c r="AA206" s="1"/>
  <c r="AB206" s="1"/>
  <c r="AI206"/>
  <c r="Q206"/>
  <c r="AH206"/>
  <c r="P206"/>
  <c r="BE202"/>
  <c r="BD202"/>
  <c r="BA202"/>
  <c r="AZ202"/>
  <c r="AM202"/>
  <c r="U202"/>
  <c r="AL202"/>
  <c r="AS202" s="1"/>
  <c r="AT202" s="1"/>
  <c r="Y202"/>
  <c r="T202"/>
  <c r="AA202" s="1"/>
  <c r="AB202" s="1"/>
  <c r="AI202"/>
  <c r="Q202"/>
  <c r="AH202"/>
  <c r="P202"/>
  <c r="BE198"/>
  <c r="AM198"/>
  <c r="BD198"/>
  <c r="BK198" s="1"/>
  <c r="BL198" s="1"/>
  <c r="AL198"/>
  <c r="AS198" s="1"/>
  <c r="AT198" s="1"/>
  <c r="BA198"/>
  <c r="AI198"/>
  <c r="AZ198"/>
  <c r="AH198"/>
  <c r="U198"/>
  <c r="Y198"/>
  <c r="T198"/>
  <c r="Q198"/>
  <c r="P198"/>
  <c r="BE194"/>
  <c r="AM194"/>
  <c r="BD194"/>
  <c r="BK194" s="1"/>
  <c r="BL194" s="1"/>
  <c r="AL194"/>
  <c r="AS194" s="1"/>
  <c r="AT194" s="1"/>
  <c r="BA194"/>
  <c r="AI194"/>
  <c r="AZ194"/>
  <c r="AH194"/>
  <c r="U194"/>
  <c r="Y194"/>
  <c r="T194"/>
  <c r="AA194" s="1"/>
  <c r="AB194" s="1"/>
  <c r="Q194"/>
  <c r="P194"/>
  <c r="BE190"/>
  <c r="AM190"/>
  <c r="BD190"/>
  <c r="BK190" s="1"/>
  <c r="BL190" s="1"/>
  <c r="AL190"/>
  <c r="AS190" s="1"/>
  <c r="AT190" s="1"/>
  <c r="BA190"/>
  <c r="AI190"/>
  <c r="AZ190"/>
  <c r="AH190"/>
  <c r="U190"/>
  <c r="Y190"/>
  <c r="T190"/>
  <c r="Q190"/>
  <c r="P190"/>
  <c r="BE186"/>
  <c r="AM186"/>
  <c r="BD186"/>
  <c r="AL186"/>
  <c r="AS186" s="1"/>
  <c r="AT186" s="1"/>
  <c r="BA186"/>
  <c r="AI186"/>
  <c r="AZ186"/>
  <c r="AH186"/>
  <c r="U186"/>
  <c r="Y186"/>
  <c r="T186"/>
  <c r="AA186" s="1"/>
  <c r="AB186" s="1"/>
  <c r="Q186"/>
  <c r="P186"/>
  <c r="BE182"/>
  <c r="AM182"/>
  <c r="BD182"/>
  <c r="BK182" s="1"/>
  <c r="BL182" s="1"/>
  <c r="AL182"/>
  <c r="AS182" s="1"/>
  <c r="AT182" s="1"/>
  <c r="BA182"/>
  <c r="AI182"/>
  <c r="AZ182"/>
  <c r="AH182"/>
  <c r="U182"/>
  <c r="Y182"/>
  <c r="T182"/>
  <c r="Q182"/>
  <c r="P182"/>
  <c r="BE178"/>
  <c r="AM178"/>
  <c r="BD178"/>
  <c r="BK178" s="1"/>
  <c r="BL178" s="1"/>
  <c r="AL178"/>
  <c r="AS178" s="1"/>
  <c r="AT178" s="1"/>
  <c r="BA178"/>
  <c r="AI178"/>
  <c r="AZ178"/>
  <c r="AH178"/>
  <c r="U178"/>
  <c r="Y178"/>
  <c r="T178"/>
  <c r="AA178" s="1"/>
  <c r="AB178" s="1"/>
  <c r="Q178"/>
  <c r="P178"/>
  <c r="BE174"/>
  <c r="AM174"/>
  <c r="BD174"/>
  <c r="BK174" s="1"/>
  <c r="BL174" s="1"/>
  <c r="AL174"/>
  <c r="AS174" s="1"/>
  <c r="AT174" s="1"/>
  <c r="BA174"/>
  <c r="AI174"/>
  <c r="AZ174"/>
  <c r="AH174"/>
  <c r="U174"/>
  <c r="Y174"/>
  <c r="T174"/>
  <c r="Q174"/>
  <c r="P174"/>
  <c r="BE170"/>
  <c r="AM170"/>
  <c r="BD170"/>
  <c r="AL170"/>
  <c r="AS170" s="1"/>
  <c r="AT170" s="1"/>
  <c r="BA170"/>
  <c r="AI170"/>
  <c r="AZ170"/>
  <c r="AH170"/>
  <c r="U170"/>
  <c r="Y170"/>
  <c r="T170"/>
  <c r="AA170" s="1"/>
  <c r="AB170" s="1"/>
  <c r="Q170"/>
  <c r="P170"/>
  <c r="BE166"/>
  <c r="AM166"/>
  <c r="BD166"/>
  <c r="BK166" s="1"/>
  <c r="BL166" s="1"/>
  <c r="AL166"/>
  <c r="AS166" s="1"/>
  <c r="AT166" s="1"/>
  <c r="BA166"/>
  <c r="AI166"/>
  <c r="AZ166"/>
  <c r="AH166"/>
  <c r="U166"/>
  <c r="Y166"/>
  <c r="T166"/>
  <c r="Q166"/>
  <c r="P166"/>
  <c r="BE162"/>
  <c r="AM162"/>
  <c r="BD162"/>
  <c r="BK162" s="1"/>
  <c r="BL162" s="1"/>
  <c r="AL162"/>
  <c r="AS162" s="1"/>
  <c r="AT162" s="1"/>
  <c r="BA162"/>
  <c r="AI162"/>
  <c r="AZ162"/>
  <c r="AH162"/>
  <c r="U162"/>
  <c r="Y162"/>
  <c r="T162"/>
  <c r="AA162" s="1"/>
  <c r="AB162" s="1"/>
  <c r="Q162"/>
  <c r="P162"/>
  <c r="BE158"/>
  <c r="AM158"/>
  <c r="BD158"/>
  <c r="BK158" s="1"/>
  <c r="BL158" s="1"/>
  <c r="AL158"/>
  <c r="AS158" s="1"/>
  <c r="AT158" s="1"/>
  <c r="BA158"/>
  <c r="AI158"/>
  <c r="AZ158"/>
  <c r="AH158"/>
  <c r="U158"/>
  <c r="Y158"/>
  <c r="T158"/>
  <c r="Q158"/>
  <c r="P158"/>
  <c r="BE154"/>
  <c r="AM154"/>
  <c r="BD154"/>
  <c r="AL154"/>
  <c r="AS154" s="1"/>
  <c r="AT154" s="1"/>
  <c r="BA154"/>
  <c r="AI154"/>
  <c r="AZ154"/>
  <c r="AH154"/>
  <c r="U154"/>
  <c r="Y154"/>
  <c r="T154"/>
  <c r="AA154" s="1"/>
  <c r="AB154" s="1"/>
  <c r="Q154"/>
  <c r="P154"/>
  <c r="BD150"/>
  <c r="BK150" s="1"/>
  <c r="BL150" s="1"/>
  <c r="AZ150"/>
  <c r="BA150"/>
  <c r="AM150"/>
  <c r="AL150"/>
  <c r="AI150"/>
  <c r="BE150"/>
  <c r="AH150"/>
  <c r="U150"/>
  <c r="Y150"/>
  <c r="T150"/>
  <c r="Q150"/>
  <c r="P150"/>
  <c r="BD146"/>
  <c r="BK146" s="1"/>
  <c r="BL146" s="1"/>
  <c r="AZ146"/>
  <c r="BA146"/>
  <c r="AM146"/>
  <c r="AL146"/>
  <c r="AS146" s="1"/>
  <c r="AT146" s="1"/>
  <c r="AI146"/>
  <c r="BE146"/>
  <c r="AH146"/>
  <c r="U146"/>
  <c r="Y146"/>
  <c r="T146"/>
  <c r="AA146" s="1"/>
  <c r="AB146" s="1"/>
  <c r="Q146"/>
  <c r="P146"/>
  <c r="BD142"/>
  <c r="BK142" s="1"/>
  <c r="BL142" s="1"/>
  <c r="AZ142"/>
  <c r="BA142"/>
  <c r="AM142"/>
  <c r="AL142"/>
  <c r="AI142"/>
  <c r="BE142"/>
  <c r="AH142"/>
  <c r="U142"/>
  <c r="Y142"/>
  <c r="T142"/>
  <c r="Q142"/>
  <c r="P142"/>
  <c r="BD138"/>
  <c r="BK138" s="1"/>
  <c r="BL138" s="1"/>
  <c r="AZ138"/>
  <c r="BA138"/>
  <c r="AM138"/>
  <c r="AL138"/>
  <c r="AS138" s="1"/>
  <c r="AT138" s="1"/>
  <c r="AI138"/>
  <c r="BE138"/>
  <c r="AH138"/>
  <c r="U138"/>
  <c r="Y138"/>
  <c r="T138"/>
  <c r="AA138" s="1"/>
  <c r="AB138" s="1"/>
  <c r="Q138"/>
  <c r="P138"/>
  <c r="AZ134"/>
  <c r="BE134"/>
  <c r="BD134"/>
  <c r="BK134" s="1"/>
  <c r="BL134" s="1"/>
  <c r="BA134"/>
  <c r="AI134"/>
  <c r="AH134"/>
  <c r="AM134"/>
  <c r="AL134"/>
  <c r="Q134"/>
  <c r="Y134"/>
  <c r="P134"/>
  <c r="U134"/>
  <c r="T134"/>
  <c r="BA130"/>
  <c r="AZ130"/>
  <c r="BE130"/>
  <c r="BD130"/>
  <c r="AL130"/>
  <c r="AS130" s="1"/>
  <c r="AT130" s="1"/>
  <c r="AI130"/>
  <c r="AH130"/>
  <c r="AM130"/>
  <c r="T130"/>
  <c r="AA130" s="1"/>
  <c r="AB130" s="1"/>
  <c r="Y130"/>
  <c r="Q130"/>
  <c r="P130"/>
  <c r="U130"/>
  <c r="AZ126"/>
  <c r="BE126"/>
  <c r="BD126"/>
  <c r="BK126" s="1"/>
  <c r="BL126" s="1"/>
  <c r="BA126"/>
  <c r="AI126"/>
  <c r="AH126"/>
  <c r="AM126"/>
  <c r="AL126"/>
  <c r="Q126"/>
  <c r="Y126"/>
  <c r="P126"/>
  <c r="U126"/>
  <c r="T126"/>
  <c r="BA122"/>
  <c r="AZ122"/>
  <c r="BE122"/>
  <c r="BD122"/>
  <c r="AL122"/>
  <c r="AS122" s="1"/>
  <c r="AT122" s="1"/>
  <c r="AI122"/>
  <c r="AH122"/>
  <c r="AM122"/>
  <c r="T122"/>
  <c r="AA122" s="1"/>
  <c r="AB122" s="1"/>
  <c r="Y122"/>
  <c r="Q122"/>
  <c r="P122"/>
  <c r="U122"/>
  <c r="AZ118"/>
  <c r="BE118"/>
  <c r="BD118"/>
  <c r="BK118" s="1"/>
  <c r="BL118" s="1"/>
  <c r="BA118"/>
  <c r="AI118"/>
  <c r="AH118"/>
  <c r="AM118"/>
  <c r="AL118"/>
  <c r="T118"/>
  <c r="AA118" s="1"/>
  <c r="AB118" s="1"/>
  <c r="Y118"/>
  <c r="Q118"/>
  <c r="P118"/>
  <c r="U118"/>
  <c r="BA114"/>
  <c r="AZ114"/>
  <c r="BE114"/>
  <c r="BD114"/>
  <c r="AL114"/>
  <c r="AS114" s="1"/>
  <c r="AT114" s="1"/>
  <c r="AI114"/>
  <c r="AH114"/>
  <c r="AM114"/>
  <c r="T114"/>
  <c r="AA114" s="1"/>
  <c r="AB114" s="1"/>
  <c r="Y114"/>
  <c r="Q114"/>
  <c r="P114"/>
  <c r="U114"/>
  <c r="AZ110"/>
  <c r="BE110"/>
  <c r="BD110"/>
  <c r="BK110" s="1"/>
  <c r="BL110" s="1"/>
  <c r="BA110"/>
  <c r="AI110"/>
  <c r="AH110"/>
  <c r="AM110"/>
  <c r="AL110"/>
  <c r="T110"/>
  <c r="AA110" s="1"/>
  <c r="AB110" s="1"/>
  <c r="Y110"/>
  <c r="Q110"/>
  <c r="P110"/>
  <c r="U110"/>
  <c r="BA106"/>
  <c r="AZ106"/>
  <c r="BE106"/>
  <c r="BD106"/>
  <c r="AL106"/>
  <c r="AS106" s="1"/>
  <c r="AT106" s="1"/>
  <c r="AI106"/>
  <c r="AH106"/>
  <c r="AM106"/>
  <c r="T106"/>
  <c r="AA106" s="1"/>
  <c r="AB106" s="1"/>
  <c r="Y106"/>
  <c r="Q106"/>
  <c r="P106"/>
  <c r="U106"/>
  <c r="AZ102"/>
  <c r="BE102"/>
  <c r="BD102"/>
  <c r="BK102" s="1"/>
  <c r="BL102" s="1"/>
  <c r="BA102"/>
  <c r="AI102"/>
  <c r="AH102"/>
  <c r="AM102"/>
  <c r="AL102"/>
  <c r="T102"/>
  <c r="AA102" s="1"/>
  <c r="AB102" s="1"/>
  <c r="Y102"/>
  <c r="Q102"/>
  <c r="P102"/>
  <c r="U102"/>
  <c r="BA98"/>
  <c r="AZ98"/>
  <c r="BE98"/>
  <c r="BD98"/>
  <c r="AI98"/>
  <c r="AH98"/>
  <c r="AM98"/>
  <c r="AL98"/>
  <c r="T98"/>
  <c r="AA98" s="1"/>
  <c r="AB98" s="1"/>
  <c r="Y98"/>
  <c r="Q98"/>
  <c r="P98"/>
  <c r="U98"/>
  <c r="BD94"/>
  <c r="BK94" s="1"/>
  <c r="BL94" s="1"/>
  <c r="BA94"/>
  <c r="AZ94"/>
  <c r="BE94"/>
  <c r="AI94"/>
  <c r="AH94"/>
  <c r="AM94"/>
  <c r="AL94"/>
  <c r="T94"/>
  <c r="AA94" s="1"/>
  <c r="AB94" s="1"/>
  <c r="Y94"/>
  <c r="Q94"/>
  <c r="P94"/>
  <c r="U94"/>
  <c r="BD90"/>
  <c r="BK90" s="1"/>
  <c r="BL90" s="1"/>
  <c r="BA90"/>
  <c r="AZ90"/>
  <c r="BE90"/>
  <c r="AI90"/>
  <c r="AH90"/>
  <c r="AM90"/>
  <c r="AL90"/>
  <c r="T90"/>
  <c r="AA90" s="1"/>
  <c r="AB90" s="1"/>
  <c r="Y90"/>
  <c r="Q90"/>
  <c r="P90"/>
  <c r="U90"/>
  <c r="BD86"/>
  <c r="BK86" s="1"/>
  <c r="BL86" s="1"/>
  <c r="BA86"/>
  <c r="AZ86"/>
  <c r="BE86"/>
  <c r="AI86"/>
  <c r="AH86"/>
  <c r="AM86"/>
  <c r="AL86"/>
  <c r="T86"/>
  <c r="AA86" s="1"/>
  <c r="AB86" s="1"/>
  <c r="Y86"/>
  <c r="Q86"/>
  <c r="P86"/>
  <c r="U86"/>
  <c r="BD82"/>
  <c r="BK82" s="1"/>
  <c r="BL82" s="1"/>
  <c r="BA82"/>
  <c r="AZ82"/>
  <c r="BE82"/>
  <c r="AI82"/>
  <c r="AH82"/>
  <c r="AM82"/>
  <c r="AL82"/>
  <c r="T82"/>
  <c r="AA82" s="1"/>
  <c r="AB82" s="1"/>
  <c r="Y82"/>
  <c r="Q82"/>
  <c r="P82"/>
  <c r="U82"/>
  <c r="BD78"/>
  <c r="BK78" s="1"/>
  <c r="BL78" s="1"/>
  <c r="BA78"/>
  <c r="AZ78"/>
  <c r="BE78"/>
  <c r="AI78"/>
  <c r="AH78"/>
  <c r="AM78"/>
  <c r="AL78"/>
  <c r="T78"/>
  <c r="AA78" s="1"/>
  <c r="AB78" s="1"/>
  <c r="Y78"/>
  <c r="Q78"/>
  <c r="P78"/>
  <c r="U78"/>
  <c r="BD74"/>
  <c r="BK74" s="1"/>
  <c r="BL74" s="1"/>
  <c r="BA74"/>
  <c r="AZ74"/>
  <c r="BE74"/>
  <c r="AI74"/>
  <c r="AH74"/>
  <c r="AM74"/>
  <c r="AL74"/>
  <c r="T74"/>
  <c r="AA74" s="1"/>
  <c r="AB74" s="1"/>
  <c r="Y74"/>
  <c r="Q74"/>
  <c r="P74"/>
  <c r="U74"/>
  <c r="BD70"/>
  <c r="BK70" s="1"/>
  <c r="BL70" s="1"/>
  <c r="BA70"/>
  <c r="AZ70"/>
  <c r="BE70"/>
  <c r="AI70"/>
  <c r="AH70"/>
  <c r="AM70"/>
  <c r="AL70"/>
  <c r="T70"/>
  <c r="AA70" s="1"/>
  <c r="AB70" s="1"/>
  <c r="Y70"/>
  <c r="Q70"/>
  <c r="P70"/>
  <c r="U70"/>
  <c r="BD66"/>
  <c r="BK66" s="1"/>
  <c r="BL66" s="1"/>
  <c r="BA66"/>
  <c r="AZ66"/>
  <c r="BE66"/>
  <c r="AI66"/>
  <c r="AH66"/>
  <c r="AM66"/>
  <c r="AL66"/>
  <c r="T66"/>
  <c r="AA66" s="1"/>
  <c r="AB66" s="1"/>
  <c r="Y66"/>
  <c r="Q66"/>
  <c r="P66"/>
  <c r="U66"/>
  <c r="BD62"/>
  <c r="BK62" s="1"/>
  <c r="BL62" s="1"/>
  <c r="BA62"/>
  <c r="AZ62"/>
  <c r="BE62"/>
  <c r="AI62"/>
  <c r="AH62"/>
  <c r="AM62"/>
  <c r="AL62"/>
  <c r="T62"/>
  <c r="AA62" s="1"/>
  <c r="AB62" s="1"/>
  <c r="Y62"/>
  <c r="Q62"/>
  <c r="P62"/>
  <c r="U62"/>
  <c r="BD58"/>
  <c r="BK58" s="1"/>
  <c r="BL58" s="1"/>
  <c r="BA58"/>
  <c r="AZ58"/>
  <c r="BE58"/>
  <c r="AI58"/>
  <c r="AH58"/>
  <c r="AM58"/>
  <c r="AL58"/>
  <c r="T58"/>
  <c r="AA58" s="1"/>
  <c r="AB58" s="1"/>
  <c r="Y58"/>
  <c r="Q58"/>
  <c r="P58"/>
  <c r="U58"/>
  <c r="BD54"/>
  <c r="BK54" s="1"/>
  <c r="BL54" s="1"/>
  <c r="BA54"/>
  <c r="AZ54"/>
  <c r="BE54"/>
  <c r="AI54"/>
  <c r="AH54"/>
  <c r="AM54"/>
  <c r="AL54"/>
  <c r="T54"/>
  <c r="AA54" s="1"/>
  <c r="AB54" s="1"/>
  <c r="Y54"/>
  <c r="Q54"/>
  <c r="P54"/>
  <c r="U54"/>
  <c r="BD50"/>
  <c r="BK50" s="1"/>
  <c r="BL50" s="1"/>
  <c r="BA50"/>
  <c r="AZ50"/>
  <c r="BE50"/>
  <c r="AI50"/>
  <c r="AH50"/>
  <c r="AM50"/>
  <c r="AL50"/>
  <c r="T50"/>
  <c r="AA50" s="1"/>
  <c r="AB50" s="1"/>
  <c r="Y50"/>
  <c r="Q50"/>
  <c r="P50"/>
  <c r="U50"/>
  <c r="BD46"/>
  <c r="BK46" s="1"/>
  <c r="BL46" s="1"/>
  <c r="BA46"/>
  <c r="AZ46"/>
  <c r="BE46"/>
  <c r="AI46"/>
  <c r="AH46"/>
  <c r="AM46"/>
  <c r="AL46"/>
  <c r="T46"/>
  <c r="AA46" s="1"/>
  <c r="AB46" s="1"/>
  <c r="Y46"/>
  <c r="Q46"/>
  <c r="P46"/>
  <c r="U46"/>
  <c r="BD42"/>
  <c r="BK42" s="1"/>
  <c r="BL42" s="1"/>
  <c r="BA42"/>
  <c r="AZ42"/>
  <c r="BE42"/>
  <c r="AI42"/>
  <c r="AH42"/>
  <c r="AM42"/>
  <c r="AL42"/>
  <c r="T42"/>
  <c r="AA42" s="1"/>
  <c r="AB42" s="1"/>
  <c r="Y42"/>
  <c r="Q42"/>
  <c r="P42"/>
  <c r="U42"/>
  <c r="BD38"/>
  <c r="BK38" s="1"/>
  <c r="BL38" s="1"/>
  <c r="BA38"/>
  <c r="AZ38"/>
  <c r="BE38"/>
  <c r="AI38"/>
  <c r="AH38"/>
  <c r="AM38"/>
  <c r="AL38"/>
  <c r="T38"/>
  <c r="AA38" s="1"/>
  <c r="AB38" s="1"/>
  <c r="Y38"/>
  <c r="Q38"/>
  <c r="P38"/>
  <c r="U38"/>
  <c r="BD34"/>
  <c r="BA34"/>
  <c r="AZ34"/>
  <c r="BE34"/>
  <c r="AI34"/>
  <c r="AH34"/>
  <c r="AM34"/>
  <c r="AL34"/>
  <c r="T34"/>
  <c r="Q34"/>
  <c r="P34"/>
  <c r="U34"/>
  <c r="BD30"/>
  <c r="BA30"/>
  <c r="AZ30"/>
  <c r="BE30"/>
  <c r="AI30"/>
  <c r="AH30"/>
  <c r="AM30"/>
  <c r="AL30"/>
  <c r="T30"/>
  <c r="Q30"/>
  <c r="P30"/>
  <c r="U30"/>
  <c r="BD26"/>
  <c r="BA26"/>
  <c r="AZ26"/>
  <c r="BE26"/>
  <c r="AI26"/>
  <c r="AH26"/>
  <c r="AM26"/>
  <c r="AL26"/>
  <c r="T26"/>
  <c r="Q26"/>
  <c r="P26"/>
  <c r="U26"/>
  <c r="BD22"/>
  <c r="BA22"/>
  <c r="AZ22"/>
  <c r="BE22"/>
  <c r="AI22"/>
  <c r="AH22"/>
  <c r="AM22"/>
  <c r="AL22"/>
  <c r="T22"/>
  <c r="Q22"/>
  <c r="P22"/>
  <c r="U22"/>
  <c r="BD18"/>
  <c r="BA18"/>
  <c r="AZ18"/>
  <c r="BE18"/>
  <c r="AI18"/>
  <c r="AH18"/>
  <c r="AM18"/>
  <c r="AL18"/>
  <c r="T18"/>
  <c r="Q18"/>
  <c r="P18"/>
  <c r="U18"/>
  <c r="BD14"/>
  <c r="BA14"/>
  <c r="AZ14"/>
  <c r="BE14"/>
  <c r="AI14"/>
  <c r="AH14"/>
  <c r="AM14"/>
  <c r="AL14"/>
  <c r="T14"/>
  <c r="Q14"/>
  <c r="P14"/>
  <c r="U14"/>
  <c r="BD10"/>
  <c r="BA10"/>
  <c r="AZ10"/>
  <c r="BE10"/>
  <c r="AI10"/>
  <c r="AH10"/>
  <c r="AM10"/>
  <c r="AL10"/>
  <c r="T10"/>
  <c r="Q10"/>
  <c r="P10"/>
  <c r="U10"/>
  <c r="BE207"/>
  <c r="BD207"/>
  <c r="BK207" s="1"/>
  <c r="BL207" s="1"/>
  <c r="BA207"/>
  <c r="AZ207"/>
  <c r="AM207"/>
  <c r="Y207"/>
  <c r="U207"/>
  <c r="AL207"/>
  <c r="AS207" s="1"/>
  <c r="AT207" s="1"/>
  <c r="T207"/>
  <c r="AA207" s="1"/>
  <c r="AB207" s="1"/>
  <c r="AI207"/>
  <c r="Q207"/>
  <c r="AH207"/>
  <c r="P207"/>
  <c r="BE203"/>
  <c r="BD203"/>
  <c r="BA203"/>
  <c r="AZ203"/>
  <c r="AM203"/>
  <c r="Y203"/>
  <c r="U203"/>
  <c r="AL203"/>
  <c r="T203"/>
  <c r="AA203" s="1"/>
  <c r="AB203" s="1"/>
  <c r="AI203"/>
  <c r="Q203"/>
  <c r="AH203"/>
  <c r="P203"/>
  <c r="BE199"/>
  <c r="AM199"/>
  <c r="BD199"/>
  <c r="BK199" s="1"/>
  <c r="BL199" s="1"/>
  <c r="AL199"/>
  <c r="BA199"/>
  <c r="AI199"/>
  <c r="AZ199"/>
  <c r="AH199"/>
  <c r="Y199"/>
  <c r="U199"/>
  <c r="T199"/>
  <c r="AA199" s="1"/>
  <c r="AB199" s="1"/>
  <c r="Q199"/>
  <c r="P199"/>
  <c r="BE195"/>
  <c r="AM195"/>
  <c r="BD195"/>
  <c r="BK195" s="1"/>
  <c r="BL195" s="1"/>
  <c r="AL195"/>
  <c r="BA195"/>
  <c r="AI195"/>
  <c r="AZ195"/>
  <c r="AH195"/>
  <c r="Y195"/>
  <c r="U195"/>
  <c r="T195"/>
  <c r="Q195"/>
  <c r="P195"/>
  <c r="BE191"/>
  <c r="AM191"/>
  <c r="BD191"/>
  <c r="BK191" s="1"/>
  <c r="BL191" s="1"/>
  <c r="AL191"/>
  <c r="BA191"/>
  <c r="AI191"/>
  <c r="AZ191"/>
  <c r="AH191"/>
  <c r="Y191"/>
  <c r="U191"/>
  <c r="T191"/>
  <c r="AA191" s="1"/>
  <c r="AB191" s="1"/>
  <c r="Q191"/>
  <c r="P191"/>
  <c r="BE187"/>
  <c r="AM187"/>
  <c r="BD187"/>
  <c r="BK187" s="1"/>
  <c r="BL187" s="1"/>
  <c r="AL187"/>
  <c r="BA187"/>
  <c r="AI187"/>
  <c r="AZ187"/>
  <c r="AH187"/>
  <c r="Y187"/>
  <c r="U187"/>
  <c r="T187"/>
  <c r="AA187" s="1"/>
  <c r="AB187" s="1"/>
  <c r="Q187"/>
  <c r="P187"/>
  <c r="BE183"/>
  <c r="AM183"/>
  <c r="BD183"/>
  <c r="BK183" s="1"/>
  <c r="BL183" s="1"/>
  <c r="AL183"/>
  <c r="BA183"/>
  <c r="AI183"/>
  <c r="AZ183"/>
  <c r="AH183"/>
  <c r="Y183"/>
  <c r="U183"/>
  <c r="T183"/>
  <c r="AA183" s="1"/>
  <c r="AB183" s="1"/>
  <c r="Q183"/>
  <c r="P183"/>
  <c r="BE179"/>
  <c r="AM179"/>
  <c r="BD179"/>
  <c r="BK179" s="1"/>
  <c r="BL179" s="1"/>
  <c r="AL179"/>
  <c r="BA179"/>
  <c r="AI179"/>
  <c r="AZ179"/>
  <c r="AH179"/>
  <c r="Y179"/>
  <c r="U179"/>
  <c r="T179"/>
  <c r="Q179"/>
  <c r="P179"/>
  <c r="BE175"/>
  <c r="AM175"/>
  <c r="BD175"/>
  <c r="BK175" s="1"/>
  <c r="BL175" s="1"/>
  <c r="AL175"/>
  <c r="BA175"/>
  <c r="AI175"/>
  <c r="AZ175"/>
  <c r="AH175"/>
  <c r="Y175"/>
  <c r="U175"/>
  <c r="T175"/>
  <c r="AA175" s="1"/>
  <c r="AB175" s="1"/>
  <c r="Q175"/>
  <c r="P175"/>
  <c r="BE171"/>
  <c r="AM171"/>
  <c r="BD171"/>
  <c r="BK171" s="1"/>
  <c r="BL171" s="1"/>
  <c r="AL171"/>
  <c r="BA171"/>
  <c r="AI171"/>
  <c r="AZ171"/>
  <c r="AH171"/>
  <c r="Y171"/>
  <c r="U171"/>
  <c r="T171"/>
  <c r="AA171" s="1"/>
  <c r="AB171" s="1"/>
  <c r="Q171"/>
  <c r="P171"/>
  <c r="BE167"/>
  <c r="AM167"/>
  <c r="BD167"/>
  <c r="BK167" s="1"/>
  <c r="BL167" s="1"/>
  <c r="AL167"/>
  <c r="BA167"/>
  <c r="AI167"/>
  <c r="AZ167"/>
  <c r="AH167"/>
  <c r="Y167"/>
  <c r="U167"/>
  <c r="T167"/>
  <c r="AA167" s="1"/>
  <c r="AB167" s="1"/>
  <c r="Q167"/>
  <c r="P167"/>
  <c r="BE163"/>
  <c r="AM163"/>
  <c r="BD163"/>
  <c r="BK163" s="1"/>
  <c r="BL163" s="1"/>
  <c r="AL163"/>
  <c r="BA163"/>
  <c r="AI163"/>
  <c r="AZ163"/>
  <c r="AH163"/>
  <c r="Y163"/>
  <c r="U163"/>
  <c r="T163"/>
  <c r="Q163"/>
  <c r="P163"/>
  <c r="BE159"/>
  <c r="AM159"/>
  <c r="BD159"/>
  <c r="BK159" s="1"/>
  <c r="BL159" s="1"/>
  <c r="AL159"/>
  <c r="BA159"/>
  <c r="AI159"/>
  <c r="AZ159"/>
  <c r="AH159"/>
  <c r="Y159"/>
  <c r="U159"/>
  <c r="T159"/>
  <c r="AA159" s="1"/>
  <c r="AB159" s="1"/>
  <c r="Q159"/>
  <c r="P159"/>
  <c r="BE155"/>
  <c r="AM155"/>
  <c r="BD155"/>
  <c r="BK155" s="1"/>
  <c r="BL155" s="1"/>
  <c r="AL155"/>
  <c r="BA155"/>
  <c r="AI155"/>
  <c r="AZ155"/>
  <c r="AH155"/>
  <c r="Y155"/>
  <c r="U155"/>
  <c r="T155"/>
  <c r="AA155" s="1"/>
  <c r="AB155" s="1"/>
  <c r="Q155"/>
  <c r="P155"/>
  <c r="BD151"/>
  <c r="BK151" s="1"/>
  <c r="BL151" s="1"/>
  <c r="AZ151"/>
  <c r="AM151"/>
  <c r="BE151"/>
  <c r="AL151"/>
  <c r="BA151"/>
  <c r="AI151"/>
  <c r="AH151"/>
  <c r="Y151"/>
  <c r="U151"/>
  <c r="T151"/>
  <c r="AA151" s="1"/>
  <c r="AB151" s="1"/>
  <c r="Q151"/>
  <c r="P151"/>
  <c r="BD147"/>
  <c r="AZ147"/>
  <c r="AM147"/>
  <c r="BE147"/>
  <c r="AL147"/>
  <c r="BA147"/>
  <c r="AI147"/>
  <c r="AH147"/>
  <c r="Y147"/>
  <c r="U147"/>
  <c r="T147"/>
  <c r="AA147" s="1"/>
  <c r="AB147" s="1"/>
  <c r="Q147"/>
  <c r="P147"/>
  <c r="BD143"/>
  <c r="BK143" s="1"/>
  <c r="BL143" s="1"/>
  <c r="AZ143"/>
  <c r="AM143"/>
  <c r="BE143"/>
  <c r="AL143"/>
  <c r="BA143"/>
  <c r="AI143"/>
  <c r="AH143"/>
  <c r="Y143"/>
  <c r="U143"/>
  <c r="T143"/>
  <c r="AA143" s="1"/>
  <c r="AB143" s="1"/>
  <c r="Q143"/>
  <c r="P143"/>
  <c r="BD139"/>
  <c r="AZ139"/>
  <c r="AM139"/>
  <c r="BE139"/>
  <c r="AL139"/>
  <c r="BA139"/>
  <c r="AI139"/>
  <c r="AH139"/>
  <c r="Y139"/>
  <c r="U139"/>
  <c r="T139"/>
  <c r="AA139" s="1"/>
  <c r="AB139" s="1"/>
  <c r="Q139"/>
  <c r="P139"/>
  <c r="BE135"/>
  <c r="BD135"/>
  <c r="BK135" s="1"/>
  <c r="BL135" s="1"/>
  <c r="BA135"/>
  <c r="AZ135"/>
  <c r="AH135"/>
  <c r="AM135"/>
  <c r="AL135"/>
  <c r="AI135"/>
  <c r="Y135"/>
  <c r="P135"/>
  <c r="U135"/>
  <c r="T135"/>
  <c r="Q135"/>
  <c r="BA131"/>
  <c r="AZ131"/>
  <c r="BE131"/>
  <c r="BD131"/>
  <c r="BK131" s="1"/>
  <c r="BL131" s="1"/>
  <c r="AL131"/>
  <c r="AS131" s="1"/>
  <c r="AT131" s="1"/>
  <c r="AI131"/>
  <c r="AH131"/>
  <c r="AM131"/>
  <c r="Y131"/>
  <c r="T131"/>
  <c r="AA131" s="1"/>
  <c r="AB131" s="1"/>
  <c r="Q131"/>
  <c r="P131"/>
  <c r="U131"/>
  <c r="BE127"/>
  <c r="BD127"/>
  <c r="BK127" s="1"/>
  <c r="BL127" s="1"/>
  <c r="BA127"/>
  <c r="AZ127"/>
  <c r="AH127"/>
  <c r="AM127"/>
  <c r="AL127"/>
  <c r="AI127"/>
  <c r="Y127"/>
  <c r="P127"/>
  <c r="U127"/>
  <c r="T127"/>
  <c r="Q127"/>
  <c r="BA123"/>
  <c r="AZ123"/>
  <c r="BE123"/>
  <c r="BD123"/>
  <c r="BK123" s="1"/>
  <c r="BL123" s="1"/>
  <c r="AL123"/>
  <c r="AS123" s="1"/>
  <c r="AT123" s="1"/>
  <c r="AI123"/>
  <c r="AH123"/>
  <c r="AM123"/>
  <c r="Y123"/>
  <c r="T123"/>
  <c r="AA123" s="1"/>
  <c r="AB123" s="1"/>
  <c r="Q123"/>
  <c r="P123"/>
  <c r="U123"/>
  <c r="BE119"/>
  <c r="BD119"/>
  <c r="BK119" s="1"/>
  <c r="BL119" s="1"/>
  <c r="BA119"/>
  <c r="AZ119"/>
  <c r="AH119"/>
  <c r="AM119"/>
  <c r="AL119"/>
  <c r="AI119"/>
  <c r="Y119"/>
  <c r="T119"/>
  <c r="AA119" s="1"/>
  <c r="AB119" s="1"/>
  <c r="Q119"/>
  <c r="P119"/>
  <c r="Z119" s="1"/>
  <c r="U119"/>
  <c r="BA115"/>
  <c r="AZ115"/>
  <c r="BE115"/>
  <c r="BD115"/>
  <c r="BK115" s="1"/>
  <c r="BL115" s="1"/>
  <c r="AL115"/>
  <c r="AS115" s="1"/>
  <c r="AT115" s="1"/>
  <c r="AI115"/>
  <c r="AH115"/>
  <c r="AM115"/>
  <c r="Y115"/>
  <c r="T115"/>
  <c r="Q115"/>
  <c r="P115"/>
  <c r="U115"/>
  <c r="BE111"/>
  <c r="BD111"/>
  <c r="BK111" s="1"/>
  <c r="BL111" s="1"/>
  <c r="BA111"/>
  <c r="AZ111"/>
  <c r="AH111"/>
  <c r="AM111"/>
  <c r="AL111"/>
  <c r="AI111"/>
  <c r="Y111"/>
  <c r="T111"/>
  <c r="AA111" s="1"/>
  <c r="AB111" s="1"/>
  <c r="Q111"/>
  <c r="P111"/>
  <c r="U111"/>
  <c r="BA107"/>
  <c r="AZ107"/>
  <c r="BE107"/>
  <c r="BD107"/>
  <c r="BK107" s="1"/>
  <c r="BL107" s="1"/>
  <c r="AL107"/>
  <c r="AS107" s="1"/>
  <c r="AT107" s="1"/>
  <c r="AI107"/>
  <c r="AH107"/>
  <c r="AM107"/>
  <c r="Y107"/>
  <c r="T107"/>
  <c r="AA107" s="1"/>
  <c r="AB107" s="1"/>
  <c r="Q107"/>
  <c r="P107"/>
  <c r="U107"/>
  <c r="BE103"/>
  <c r="BD103"/>
  <c r="BK103" s="1"/>
  <c r="BL103" s="1"/>
  <c r="BA103"/>
  <c r="AZ103"/>
  <c r="AH103"/>
  <c r="AM103"/>
  <c r="AL103"/>
  <c r="AI103"/>
  <c r="Y103"/>
  <c r="T103"/>
  <c r="AA103" s="1"/>
  <c r="AB103" s="1"/>
  <c r="Q103"/>
  <c r="P103"/>
  <c r="Z103" s="1"/>
  <c r="U103"/>
  <c r="BA99"/>
  <c r="AZ99"/>
  <c r="BE99"/>
  <c r="BD99"/>
  <c r="BK99" s="1"/>
  <c r="BL99" s="1"/>
  <c r="AI99"/>
  <c r="AH99"/>
  <c r="AM99"/>
  <c r="AL99"/>
  <c r="AS99" s="1"/>
  <c r="AT99" s="1"/>
  <c r="Y99"/>
  <c r="T99"/>
  <c r="AA99" s="1"/>
  <c r="AB99" s="1"/>
  <c r="Q99"/>
  <c r="P99"/>
  <c r="U99"/>
  <c r="BD95"/>
  <c r="BK95" s="1"/>
  <c r="BL95" s="1"/>
  <c r="BA95"/>
  <c r="AZ95"/>
  <c r="BE95"/>
  <c r="AI95"/>
  <c r="AH95"/>
  <c r="AM95"/>
  <c r="AL95"/>
  <c r="AS95" s="1"/>
  <c r="AT95" s="1"/>
  <c r="Y95"/>
  <c r="T95"/>
  <c r="AA95" s="1"/>
  <c r="AB95" s="1"/>
  <c r="Q95"/>
  <c r="P95"/>
  <c r="U95"/>
  <c r="BD91"/>
  <c r="BA91"/>
  <c r="AZ91"/>
  <c r="BE91"/>
  <c r="AI91"/>
  <c r="AH91"/>
  <c r="AM91"/>
  <c r="AL91"/>
  <c r="AS91" s="1"/>
  <c r="AT91" s="1"/>
  <c r="Y91"/>
  <c r="T91"/>
  <c r="AA91" s="1"/>
  <c r="AB91" s="1"/>
  <c r="Q91"/>
  <c r="P91"/>
  <c r="U91"/>
  <c r="BD87"/>
  <c r="BK87" s="1"/>
  <c r="BL87" s="1"/>
  <c r="BA87"/>
  <c r="AZ87"/>
  <c r="BE87"/>
  <c r="AI87"/>
  <c r="AH87"/>
  <c r="AM87"/>
  <c r="AL87"/>
  <c r="AS87" s="1"/>
  <c r="AT87" s="1"/>
  <c r="Y87"/>
  <c r="T87"/>
  <c r="AA87" s="1"/>
  <c r="AB87" s="1"/>
  <c r="Q87"/>
  <c r="P87"/>
  <c r="Z87" s="1"/>
  <c r="U87"/>
  <c r="BD83"/>
  <c r="BA83"/>
  <c r="AZ83"/>
  <c r="BE83"/>
  <c r="AI83"/>
  <c r="AH83"/>
  <c r="AM83"/>
  <c r="AL83"/>
  <c r="AS83" s="1"/>
  <c r="AT83" s="1"/>
  <c r="Y83"/>
  <c r="T83"/>
  <c r="AA83" s="1"/>
  <c r="AB83" s="1"/>
  <c r="Q83"/>
  <c r="P83"/>
  <c r="U83"/>
  <c r="BD79"/>
  <c r="BA79"/>
  <c r="AZ79"/>
  <c r="BE79"/>
  <c r="AI79"/>
  <c r="AH79"/>
  <c r="AM79"/>
  <c r="AL79"/>
  <c r="AS79" s="1"/>
  <c r="AT79" s="1"/>
  <c r="Y79"/>
  <c r="T79"/>
  <c r="AA79" s="1"/>
  <c r="AB79" s="1"/>
  <c r="Q79"/>
  <c r="P79"/>
  <c r="U79"/>
  <c r="BD75"/>
  <c r="BA75"/>
  <c r="AZ75"/>
  <c r="BE75"/>
  <c r="AI75"/>
  <c r="AH75"/>
  <c r="AM75"/>
  <c r="AL75"/>
  <c r="AS75" s="1"/>
  <c r="AT75" s="1"/>
  <c r="Y75"/>
  <c r="T75"/>
  <c r="AA75" s="1"/>
  <c r="AB75" s="1"/>
  <c r="Q75"/>
  <c r="P75"/>
  <c r="U75"/>
  <c r="BD71"/>
  <c r="BA71"/>
  <c r="AZ71"/>
  <c r="BE71"/>
  <c r="AI71"/>
  <c r="AH71"/>
  <c r="AM71"/>
  <c r="AL71"/>
  <c r="AS71" s="1"/>
  <c r="AT71" s="1"/>
  <c r="Y71"/>
  <c r="T71"/>
  <c r="AA71" s="1"/>
  <c r="AB71" s="1"/>
  <c r="Q71"/>
  <c r="P71"/>
  <c r="U71"/>
  <c r="BD67"/>
  <c r="BA67"/>
  <c r="AZ67"/>
  <c r="BE67"/>
  <c r="AI67"/>
  <c r="AH67"/>
  <c r="AM67"/>
  <c r="AL67"/>
  <c r="AS67" s="1"/>
  <c r="AT67" s="1"/>
  <c r="Y67"/>
  <c r="T67"/>
  <c r="AA67" s="1"/>
  <c r="AB67" s="1"/>
  <c r="Q67"/>
  <c r="P67"/>
  <c r="U67"/>
  <c r="BD63"/>
  <c r="BK63" s="1"/>
  <c r="BL63" s="1"/>
  <c r="BA63"/>
  <c r="AZ63"/>
  <c r="BE63"/>
  <c r="AI63"/>
  <c r="AH63"/>
  <c r="AM63"/>
  <c r="AL63"/>
  <c r="AS63" s="1"/>
  <c r="AT63" s="1"/>
  <c r="Y63"/>
  <c r="T63"/>
  <c r="AA63" s="1"/>
  <c r="AB63" s="1"/>
  <c r="Q63"/>
  <c r="P63"/>
  <c r="U63"/>
  <c r="BD59"/>
  <c r="BA59"/>
  <c r="AZ59"/>
  <c r="BE59"/>
  <c r="AI59"/>
  <c r="AH59"/>
  <c r="AM59"/>
  <c r="AL59"/>
  <c r="AS59" s="1"/>
  <c r="AT59" s="1"/>
  <c r="Y59"/>
  <c r="T59"/>
  <c r="AA59" s="1"/>
  <c r="AB59" s="1"/>
  <c r="Q59"/>
  <c r="P59"/>
  <c r="U59"/>
  <c r="BD55"/>
  <c r="BK55" s="1"/>
  <c r="BL55" s="1"/>
  <c r="BA55"/>
  <c r="AZ55"/>
  <c r="BE55"/>
  <c r="AI55"/>
  <c r="AH55"/>
  <c r="AM55"/>
  <c r="AL55"/>
  <c r="AS55" s="1"/>
  <c r="AT55" s="1"/>
  <c r="Y55"/>
  <c r="T55"/>
  <c r="AA55" s="1"/>
  <c r="AB55" s="1"/>
  <c r="Q55"/>
  <c r="P55"/>
  <c r="Z55" s="1"/>
  <c r="U55"/>
  <c r="BD51"/>
  <c r="BA51"/>
  <c r="AZ51"/>
  <c r="BE51"/>
  <c r="AI51"/>
  <c r="AH51"/>
  <c r="AM51"/>
  <c r="AL51"/>
  <c r="AS51" s="1"/>
  <c r="AT51" s="1"/>
  <c r="Y51"/>
  <c r="T51"/>
  <c r="AA51" s="1"/>
  <c r="AB51" s="1"/>
  <c r="Q51"/>
  <c r="P51"/>
  <c r="U51"/>
  <c r="BD47"/>
  <c r="BA47"/>
  <c r="AZ47"/>
  <c r="BE47"/>
  <c r="AI47"/>
  <c r="AH47"/>
  <c r="AM47"/>
  <c r="AL47"/>
  <c r="AS47" s="1"/>
  <c r="AT47" s="1"/>
  <c r="Y47"/>
  <c r="T47"/>
  <c r="AA47" s="1"/>
  <c r="AB47" s="1"/>
  <c r="Q47"/>
  <c r="P47"/>
  <c r="U47"/>
  <c r="BD43"/>
  <c r="BA43"/>
  <c r="AZ43"/>
  <c r="BE43"/>
  <c r="AI43"/>
  <c r="AH43"/>
  <c r="AM43"/>
  <c r="AL43"/>
  <c r="AS43" s="1"/>
  <c r="AT43" s="1"/>
  <c r="Y43"/>
  <c r="T43"/>
  <c r="AA43" s="1"/>
  <c r="AB43" s="1"/>
  <c r="Q43"/>
  <c r="P43"/>
  <c r="U43"/>
  <c r="BD39"/>
  <c r="BA39"/>
  <c r="AZ39"/>
  <c r="BE39"/>
  <c r="AI39"/>
  <c r="AH39"/>
  <c r="AM39"/>
  <c r="AL39"/>
  <c r="AS39" s="1"/>
  <c r="AT39" s="1"/>
  <c r="Y39"/>
  <c r="T39"/>
  <c r="AA39" s="1"/>
  <c r="AB39" s="1"/>
  <c r="Q39"/>
  <c r="P39"/>
  <c r="Z39" s="1"/>
  <c r="U39"/>
  <c r="BD35"/>
  <c r="BA35"/>
  <c r="AZ35"/>
  <c r="BE35"/>
  <c r="AI35"/>
  <c r="AH35"/>
  <c r="AM35"/>
  <c r="AL35"/>
  <c r="T35"/>
  <c r="Q35"/>
  <c r="P35"/>
  <c r="U35"/>
  <c r="BD31"/>
  <c r="BA31"/>
  <c r="AZ31"/>
  <c r="BE31"/>
  <c r="AI31"/>
  <c r="AH31"/>
  <c r="AM31"/>
  <c r="AL31"/>
  <c r="T31"/>
  <c r="Q31"/>
  <c r="P31"/>
  <c r="Z31" s="1"/>
  <c r="U31"/>
  <c r="BD27"/>
  <c r="BA27"/>
  <c r="AZ27"/>
  <c r="BE27"/>
  <c r="AI27"/>
  <c r="AH27"/>
  <c r="AM27"/>
  <c r="AL27"/>
  <c r="T27"/>
  <c r="Q27"/>
  <c r="P27"/>
  <c r="Z27" s="1"/>
  <c r="U27"/>
  <c r="BD23"/>
  <c r="BA23"/>
  <c r="AZ23"/>
  <c r="BE23"/>
  <c r="AI23"/>
  <c r="AH23"/>
  <c r="AM23"/>
  <c r="AL23"/>
  <c r="T23"/>
  <c r="Q23"/>
  <c r="P23"/>
  <c r="Z23" s="1"/>
  <c r="U23"/>
  <c r="BD19"/>
  <c r="BA19"/>
  <c r="AZ19"/>
  <c r="BE19"/>
  <c r="AI19"/>
  <c r="AH19"/>
  <c r="AM19"/>
  <c r="AL19"/>
  <c r="T19"/>
  <c r="Q19"/>
  <c r="P19"/>
  <c r="U19"/>
  <c r="BD15"/>
  <c r="BA15"/>
  <c r="AZ15"/>
  <c r="BE15"/>
  <c r="AI15"/>
  <c r="AH15"/>
  <c r="AM15"/>
  <c r="AL15"/>
  <c r="T15"/>
  <c r="Q15"/>
  <c r="P15"/>
  <c r="U15"/>
  <c r="BD11"/>
  <c r="BA11"/>
  <c r="AZ11"/>
  <c r="BE11"/>
  <c r="AI11"/>
  <c r="AH11"/>
  <c r="AM11"/>
  <c r="AL11"/>
  <c r="T11"/>
  <c r="Q11"/>
  <c r="P11"/>
  <c r="U11"/>
  <c r="BE204"/>
  <c r="BD204"/>
  <c r="BA204"/>
  <c r="AZ204"/>
  <c r="AM204"/>
  <c r="U204"/>
  <c r="AL204"/>
  <c r="T204"/>
  <c r="AI204"/>
  <c r="Q204"/>
  <c r="AH204"/>
  <c r="Y204"/>
  <c r="P204"/>
  <c r="BE200"/>
  <c r="AM200"/>
  <c r="BD200"/>
  <c r="AL200"/>
  <c r="BA200"/>
  <c r="AI200"/>
  <c r="AZ200"/>
  <c r="AS200"/>
  <c r="AT200" s="1"/>
  <c r="AH200"/>
  <c r="U200"/>
  <c r="T200"/>
  <c r="AA200" s="1"/>
  <c r="AB200" s="1"/>
  <c r="Q200"/>
  <c r="Y200"/>
  <c r="P200"/>
  <c r="BE196"/>
  <c r="AM196"/>
  <c r="BD196"/>
  <c r="AL196"/>
  <c r="BA196"/>
  <c r="AI196"/>
  <c r="AZ196"/>
  <c r="AS196"/>
  <c r="AT196" s="1"/>
  <c r="AH196"/>
  <c r="U196"/>
  <c r="T196"/>
  <c r="AA196" s="1"/>
  <c r="AB196" s="1"/>
  <c r="Q196"/>
  <c r="Y196"/>
  <c r="P196"/>
  <c r="BE192"/>
  <c r="AM192"/>
  <c r="BD192"/>
  <c r="AL192"/>
  <c r="BA192"/>
  <c r="AI192"/>
  <c r="AZ192"/>
  <c r="AS192"/>
  <c r="AT192" s="1"/>
  <c r="AH192"/>
  <c r="U192"/>
  <c r="T192"/>
  <c r="AA192" s="1"/>
  <c r="AB192" s="1"/>
  <c r="Q192"/>
  <c r="Y192"/>
  <c r="P192"/>
  <c r="BE188"/>
  <c r="AM188"/>
  <c r="BD188"/>
  <c r="AL188"/>
  <c r="BA188"/>
  <c r="AI188"/>
  <c r="AZ188"/>
  <c r="AS188"/>
  <c r="AT188" s="1"/>
  <c r="AH188"/>
  <c r="U188"/>
  <c r="T188"/>
  <c r="AA188" s="1"/>
  <c r="AB188" s="1"/>
  <c r="Q188"/>
  <c r="Y188"/>
  <c r="P188"/>
  <c r="BE184"/>
  <c r="AM184"/>
  <c r="BD184"/>
  <c r="AL184"/>
  <c r="BA184"/>
  <c r="AI184"/>
  <c r="AZ184"/>
  <c r="AS184"/>
  <c r="AT184" s="1"/>
  <c r="AH184"/>
  <c r="U184"/>
  <c r="T184"/>
  <c r="AA184" s="1"/>
  <c r="AB184" s="1"/>
  <c r="Q184"/>
  <c r="Y184"/>
  <c r="P184"/>
  <c r="BE180"/>
  <c r="AM180"/>
  <c r="BD180"/>
  <c r="AL180"/>
  <c r="BA180"/>
  <c r="AI180"/>
  <c r="AZ180"/>
  <c r="AS180"/>
  <c r="AT180" s="1"/>
  <c r="AH180"/>
  <c r="U180"/>
  <c r="T180"/>
  <c r="AA180" s="1"/>
  <c r="AB180" s="1"/>
  <c r="Q180"/>
  <c r="Y180"/>
  <c r="P180"/>
  <c r="BE176"/>
  <c r="AM176"/>
  <c r="BD176"/>
  <c r="AL176"/>
  <c r="BA176"/>
  <c r="AI176"/>
  <c r="AZ176"/>
  <c r="AS176"/>
  <c r="AT176" s="1"/>
  <c r="AH176"/>
  <c r="U176"/>
  <c r="T176"/>
  <c r="AA176" s="1"/>
  <c r="AB176" s="1"/>
  <c r="Q176"/>
  <c r="Y176"/>
  <c r="P176"/>
  <c r="BE172"/>
  <c r="AM172"/>
  <c r="BD172"/>
  <c r="AL172"/>
  <c r="BA172"/>
  <c r="AI172"/>
  <c r="AZ172"/>
  <c r="AS172"/>
  <c r="AT172" s="1"/>
  <c r="AH172"/>
  <c r="U172"/>
  <c r="T172"/>
  <c r="AA172" s="1"/>
  <c r="AB172" s="1"/>
  <c r="Q172"/>
  <c r="Y172"/>
  <c r="P172"/>
  <c r="BE168"/>
  <c r="AM168"/>
  <c r="BD168"/>
  <c r="AL168"/>
  <c r="BA168"/>
  <c r="AI168"/>
  <c r="AZ168"/>
  <c r="AS168"/>
  <c r="AT168" s="1"/>
  <c r="AH168"/>
  <c r="U168"/>
  <c r="T168"/>
  <c r="AA168" s="1"/>
  <c r="AB168" s="1"/>
  <c r="Q168"/>
  <c r="Y168"/>
  <c r="P168"/>
  <c r="BE164"/>
  <c r="AM164"/>
  <c r="BD164"/>
  <c r="AL164"/>
  <c r="AS164" s="1"/>
  <c r="AT164" s="1"/>
  <c r="BA164"/>
  <c r="AI164"/>
  <c r="AZ164"/>
  <c r="AH164"/>
  <c r="U164"/>
  <c r="T164"/>
  <c r="AA164" s="1"/>
  <c r="AB164" s="1"/>
  <c r="Q164"/>
  <c r="Y164"/>
  <c r="P164"/>
  <c r="BE160"/>
  <c r="AM160"/>
  <c r="BD160"/>
  <c r="AL160"/>
  <c r="BA160"/>
  <c r="AI160"/>
  <c r="AZ160"/>
  <c r="AS160"/>
  <c r="AT160" s="1"/>
  <c r="AH160"/>
  <c r="U160"/>
  <c r="T160"/>
  <c r="AA160" s="1"/>
  <c r="AB160" s="1"/>
  <c r="Q160"/>
  <c r="Y160"/>
  <c r="P160"/>
  <c r="BE156"/>
  <c r="AM156"/>
  <c r="BD156"/>
  <c r="AL156"/>
  <c r="AS156" s="1"/>
  <c r="AT156" s="1"/>
  <c r="BA156"/>
  <c r="AI156"/>
  <c r="AZ156"/>
  <c r="AH156"/>
  <c r="U156"/>
  <c r="T156"/>
  <c r="AA156" s="1"/>
  <c r="AB156" s="1"/>
  <c r="Q156"/>
  <c r="Y156"/>
  <c r="P156"/>
  <c r="BD152"/>
  <c r="BK152" s="1"/>
  <c r="BL152" s="1"/>
  <c r="AZ152"/>
  <c r="BA152"/>
  <c r="AM152"/>
  <c r="AL152"/>
  <c r="AI152"/>
  <c r="BE152"/>
  <c r="AH152"/>
  <c r="U152"/>
  <c r="T152"/>
  <c r="AA152" s="1"/>
  <c r="AB152" s="1"/>
  <c r="Q152"/>
  <c r="Y152"/>
  <c r="P152"/>
  <c r="BD148"/>
  <c r="BK148" s="1"/>
  <c r="BL148" s="1"/>
  <c r="AZ148"/>
  <c r="BA148"/>
  <c r="AM148"/>
  <c r="AL148"/>
  <c r="AI148"/>
  <c r="BE148"/>
  <c r="AH148"/>
  <c r="U148"/>
  <c r="T148"/>
  <c r="AA148" s="1"/>
  <c r="AB148" s="1"/>
  <c r="Q148"/>
  <c r="Y148"/>
  <c r="P148"/>
  <c r="BD144"/>
  <c r="BK144" s="1"/>
  <c r="BL144" s="1"/>
  <c r="AZ144"/>
  <c r="BA144"/>
  <c r="AM144"/>
  <c r="AL144"/>
  <c r="AI144"/>
  <c r="BE144"/>
  <c r="AH144"/>
  <c r="U144"/>
  <c r="T144"/>
  <c r="Q144"/>
  <c r="Y144"/>
  <c r="P144"/>
  <c r="BD140"/>
  <c r="BK140" s="1"/>
  <c r="BL140" s="1"/>
  <c r="AZ140"/>
  <c r="BA140"/>
  <c r="AM140"/>
  <c r="AL140"/>
  <c r="AI140"/>
  <c r="BE140"/>
  <c r="AH140"/>
  <c r="U140"/>
  <c r="T140"/>
  <c r="AA140" s="1"/>
  <c r="AB140" s="1"/>
  <c r="Q140"/>
  <c r="Y140"/>
  <c r="P140"/>
  <c r="BD136"/>
  <c r="BK136" s="1"/>
  <c r="BL136" s="1"/>
  <c r="BA136"/>
  <c r="AZ136"/>
  <c r="AH136"/>
  <c r="AM136"/>
  <c r="AL136"/>
  <c r="AS136" s="1"/>
  <c r="AT136" s="1"/>
  <c r="BE136"/>
  <c r="AI136"/>
  <c r="P136"/>
  <c r="U136"/>
  <c r="T136"/>
  <c r="Y136"/>
  <c r="Q136"/>
  <c r="BA132"/>
  <c r="AZ132"/>
  <c r="BE132"/>
  <c r="BD132"/>
  <c r="AI132"/>
  <c r="AH132"/>
  <c r="AM132"/>
  <c r="AL132"/>
  <c r="AS132" s="1"/>
  <c r="AT132" s="1"/>
  <c r="Q132"/>
  <c r="P132"/>
  <c r="U132"/>
  <c r="Y132"/>
  <c r="T132"/>
  <c r="V132" s="1"/>
  <c r="W132" s="1"/>
  <c r="BD128"/>
  <c r="BK128" s="1"/>
  <c r="BL128" s="1"/>
  <c r="BA128"/>
  <c r="AZ128"/>
  <c r="BE128"/>
  <c r="AH128"/>
  <c r="AM128"/>
  <c r="AL128"/>
  <c r="AI128"/>
  <c r="P128"/>
  <c r="U128"/>
  <c r="T128"/>
  <c r="Y128"/>
  <c r="Q128"/>
  <c r="BA124"/>
  <c r="AZ124"/>
  <c r="BE124"/>
  <c r="BD124"/>
  <c r="AI124"/>
  <c r="AH124"/>
  <c r="AM124"/>
  <c r="AL124"/>
  <c r="AS124" s="1"/>
  <c r="AT124" s="1"/>
  <c r="Q124"/>
  <c r="P124"/>
  <c r="U124"/>
  <c r="Y124"/>
  <c r="T124"/>
  <c r="BD120"/>
  <c r="BK120" s="1"/>
  <c r="BL120" s="1"/>
  <c r="BA120"/>
  <c r="AZ120"/>
  <c r="BE120"/>
  <c r="AH120"/>
  <c r="AM120"/>
  <c r="AL120"/>
  <c r="AI120"/>
  <c r="T120"/>
  <c r="AA120" s="1"/>
  <c r="AB120" s="1"/>
  <c r="Q120"/>
  <c r="P120"/>
  <c r="Y120"/>
  <c r="U120"/>
  <c r="BA116"/>
  <c r="AZ116"/>
  <c r="BE116"/>
  <c r="BD116"/>
  <c r="AI116"/>
  <c r="AH116"/>
  <c r="AM116"/>
  <c r="AL116"/>
  <c r="AS116" s="1"/>
  <c r="AT116" s="1"/>
  <c r="T116"/>
  <c r="AA116" s="1"/>
  <c r="AB116" s="1"/>
  <c r="Q116"/>
  <c r="P116"/>
  <c r="Y116"/>
  <c r="U116"/>
  <c r="BD112"/>
  <c r="BK112" s="1"/>
  <c r="BL112" s="1"/>
  <c r="BA112"/>
  <c r="AZ112"/>
  <c r="BE112"/>
  <c r="AH112"/>
  <c r="AM112"/>
  <c r="AL112"/>
  <c r="AI112"/>
  <c r="T112"/>
  <c r="AA112" s="1"/>
  <c r="AB112" s="1"/>
  <c r="Q112"/>
  <c r="P112"/>
  <c r="Y112"/>
  <c r="U112"/>
  <c r="BA108"/>
  <c r="AZ108"/>
  <c r="BE108"/>
  <c r="BD108"/>
  <c r="AI108"/>
  <c r="AH108"/>
  <c r="AM108"/>
  <c r="AL108"/>
  <c r="AS108" s="1"/>
  <c r="AT108" s="1"/>
  <c r="T108"/>
  <c r="AA108" s="1"/>
  <c r="AB108" s="1"/>
  <c r="Q108"/>
  <c r="P108"/>
  <c r="Y108"/>
  <c r="U108"/>
  <c r="BD104"/>
  <c r="BK104" s="1"/>
  <c r="BL104" s="1"/>
  <c r="BA104"/>
  <c r="AZ104"/>
  <c r="BE104"/>
  <c r="AH104"/>
  <c r="AM104"/>
  <c r="AL104"/>
  <c r="AI104"/>
  <c r="T104"/>
  <c r="AA104" s="1"/>
  <c r="AB104" s="1"/>
  <c r="Q104"/>
  <c r="P104"/>
  <c r="Y104"/>
  <c r="U104"/>
  <c r="BA100"/>
  <c r="AZ100"/>
  <c r="BE100"/>
  <c r="BD100"/>
  <c r="AI100"/>
  <c r="AH100"/>
  <c r="AM100"/>
  <c r="AL100"/>
  <c r="AS100" s="1"/>
  <c r="AT100" s="1"/>
  <c r="T100"/>
  <c r="AA100" s="1"/>
  <c r="AB100" s="1"/>
  <c r="Q100"/>
  <c r="P100"/>
  <c r="Y100"/>
  <c r="U100"/>
  <c r="BD96"/>
  <c r="BK96" s="1"/>
  <c r="BL96" s="1"/>
  <c r="BA96"/>
  <c r="AZ96"/>
  <c r="BE96"/>
  <c r="AI96"/>
  <c r="AH96"/>
  <c r="AM96"/>
  <c r="AL96"/>
  <c r="T96"/>
  <c r="AA96" s="1"/>
  <c r="AB96" s="1"/>
  <c r="Q96"/>
  <c r="P96"/>
  <c r="Z96" s="1"/>
  <c r="Y96"/>
  <c r="U96"/>
  <c r="BD92"/>
  <c r="BK92" s="1"/>
  <c r="BL92" s="1"/>
  <c r="BA92"/>
  <c r="AZ92"/>
  <c r="BE92"/>
  <c r="AI92"/>
  <c r="AH92"/>
  <c r="AM92"/>
  <c r="AL92"/>
  <c r="AS92" s="1"/>
  <c r="AT92" s="1"/>
  <c r="T92"/>
  <c r="AA92" s="1"/>
  <c r="AB92" s="1"/>
  <c r="Q92"/>
  <c r="P92"/>
  <c r="Y92"/>
  <c r="U92"/>
  <c r="BD88"/>
  <c r="BK88" s="1"/>
  <c r="BL88" s="1"/>
  <c r="BA88"/>
  <c r="AZ88"/>
  <c r="BE88"/>
  <c r="AI88"/>
  <c r="AH88"/>
  <c r="AM88"/>
  <c r="AL88"/>
  <c r="T88"/>
  <c r="AA88" s="1"/>
  <c r="AB88" s="1"/>
  <c r="Q88"/>
  <c r="P88"/>
  <c r="Y88"/>
  <c r="U88"/>
  <c r="BD84"/>
  <c r="BK84" s="1"/>
  <c r="BL84" s="1"/>
  <c r="BA84"/>
  <c r="AZ84"/>
  <c r="BE84"/>
  <c r="AI84"/>
  <c r="AH84"/>
  <c r="AM84"/>
  <c r="AL84"/>
  <c r="AS84" s="1"/>
  <c r="AT84" s="1"/>
  <c r="T84"/>
  <c r="AA84" s="1"/>
  <c r="AB84" s="1"/>
  <c r="Q84"/>
  <c r="P84"/>
  <c r="Y84"/>
  <c r="U84"/>
  <c r="BD80"/>
  <c r="BK80" s="1"/>
  <c r="BL80" s="1"/>
  <c r="BA80"/>
  <c r="AZ80"/>
  <c r="BE80"/>
  <c r="AI80"/>
  <c r="AH80"/>
  <c r="AM80"/>
  <c r="AL80"/>
  <c r="T80"/>
  <c r="AA80" s="1"/>
  <c r="AB80" s="1"/>
  <c r="Q80"/>
  <c r="P80"/>
  <c r="Y80"/>
  <c r="U80"/>
  <c r="BD76"/>
  <c r="BK76" s="1"/>
  <c r="BL76" s="1"/>
  <c r="BA76"/>
  <c r="AZ76"/>
  <c r="BE76"/>
  <c r="AI76"/>
  <c r="AH76"/>
  <c r="AM76"/>
  <c r="AL76"/>
  <c r="AS76" s="1"/>
  <c r="AT76" s="1"/>
  <c r="T76"/>
  <c r="AA76" s="1"/>
  <c r="AB76" s="1"/>
  <c r="Q76"/>
  <c r="P76"/>
  <c r="Y76"/>
  <c r="U76"/>
  <c r="BD72"/>
  <c r="BK72" s="1"/>
  <c r="BL72" s="1"/>
  <c r="BA72"/>
  <c r="AZ72"/>
  <c r="BE72"/>
  <c r="AI72"/>
  <c r="AH72"/>
  <c r="AM72"/>
  <c r="AL72"/>
  <c r="T72"/>
  <c r="AA72" s="1"/>
  <c r="AB72" s="1"/>
  <c r="Q72"/>
  <c r="P72"/>
  <c r="Y72"/>
  <c r="U72"/>
  <c r="BD68"/>
  <c r="BK68" s="1"/>
  <c r="BL68" s="1"/>
  <c r="BA68"/>
  <c r="AZ68"/>
  <c r="BE68"/>
  <c r="AI68"/>
  <c r="AH68"/>
  <c r="AM68"/>
  <c r="AL68"/>
  <c r="AS68" s="1"/>
  <c r="AT68" s="1"/>
  <c r="T68"/>
  <c r="AA68" s="1"/>
  <c r="AB68" s="1"/>
  <c r="Q68"/>
  <c r="P68"/>
  <c r="Y68"/>
  <c r="U68"/>
  <c r="BD64"/>
  <c r="BK64" s="1"/>
  <c r="BL64" s="1"/>
  <c r="BA64"/>
  <c r="AZ64"/>
  <c r="BE64"/>
  <c r="AI64"/>
  <c r="AH64"/>
  <c r="AM64"/>
  <c r="AL64"/>
  <c r="T64"/>
  <c r="AA64" s="1"/>
  <c r="AB64" s="1"/>
  <c r="Q64"/>
  <c r="P64"/>
  <c r="Z64" s="1"/>
  <c r="Y64"/>
  <c r="U64"/>
  <c r="BD60"/>
  <c r="BK60" s="1"/>
  <c r="BL60" s="1"/>
  <c r="BA60"/>
  <c r="AZ60"/>
  <c r="BE60"/>
  <c r="AI60"/>
  <c r="AH60"/>
  <c r="AM60"/>
  <c r="AL60"/>
  <c r="AS60" s="1"/>
  <c r="AT60" s="1"/>
  <c r="T60"/>
  <c r="AA60" s="1"/>
  <c r="AB60" s="1"/>
  <c r="Q60"/>
  <c r="P60"/>
  <c r="Y60"/>
  <c r="U60"/>
  <c r="BD56"/>
  <c r="BK56" s="1"/>
  <c r="BL56" s="1"/>
  <c r="BA56"/>
  <c r="AZ56"/>
  <c r="BE56"/>
  <c r="AI56"/>
  <c r="AH56"/>
  <c r="AM56"/>
  <c r="AL56"/>
  <c r="T56"/>
  <c r="AA56" s="1"/>
  <c r="AB56" s="1"/>
  <c r="Q56"/>
  <c r="P56"/>
  <c r="Y56"/>
  <c r="U56"/>
  <c r="BD52"/>
  <c r="BK52" s="1"/>
  <c r="BL52" s="1"/>
  <c r="BA52"/>
  <c r="AZ52"/>
  <c r="BE52"/>
  <c r="AI52"/>
  <c r="AH52"/>
  <c r="AM52"/>
  <c r="AL52"/>
  <c r="AS52" s="1"/>
  <c r="AT52" s="1"/>
  <c r="T52"/>
  <c r="AA52" s="1"/>
  <c r="AB52" s="1"/>
  <c r="Q52"/>
  <c r="P52"/>
  <c r="Y52"/>
  <c r="U52"/>
  <c r="BD48"/>
  <c r="BK48" s="1"/>
  <c r="BL48" s="1"/>
  <c r="BA48"/>
  <c r="AZ48"/>
  <c r="BE48"/>
  <c r="AI48"/>
  <c r="AH48"/>
  <c r="AM48"/>
  <c r="AL48"/>
  <c r="T48"/>
  <c r="AA48" s="1"/>
  <c r="AB48" s="1"/>
  <c r="Q48"/>
  <c r="P48"/>
  <c r="Y48"/>
  <c r="U48"/>
  <c r="BD44"/>
  <c r="BK44" s="1"/>
  <c r="BL44" s="1"/>
  <c r="BA44"/>
  <c r="AZ44"/>
  <c r="BE44"/>
  <c r="AI44"/>
  <c r="AH44"/>
  <c r="AM44"/>
  <c r="AL44"/>
  <c r="AS44" s="1"/>
  <c r="AT44" s="1"/>
  <c r="T44"/>
  <c r="AA44" s="1"/>
  <c r="AB44" s="1"/>
  <c r="Q44"/>
  <c r="P44"/>
  <c r="Y44"/>
  <c r="U44"/>
  <c r="BD40"/>
  <c r="BK40" s="1"/>
  <c r="BL40" s="1"/>
  <c r="BA40"/>
  <c r="AZ40"/>
  <c r="BE40"/>
  <c r="AI40"/>
  <c r="AH40"/>
  <c r="AM40"/>
  <c r="AL40"/>
  <c r="T40"/>
  <c r="AA40" s="1"/>
  <c r="AB40" s="1"/>
  <c r="Q40"/>
  <c r="P40"/>
  <c r="Y40"/>
  <c r="U40"/>
  <c r="BD36"/>
  <c r="BA36"/>
  <c r="AZ36"/>
  <c r="BE36"/>
  <c r="AI36"/>
  <c r="AH36"/>
  <c r="AM36"/>
  <c r="AL36"/>
  <c r="T36"/>
  <c r="Q36"/>
  <c r="P36"/>
  <c r="U36"/>
  <c r="BD32"/>
  <c r="BA32"/>
  <c r="AZ32"/>
  <c r="BE32"/>
  <c r="AI32"/>
  <c r="AH32"/>
  <c r="AM32"/>
  <c r="AL32"/>
  <c r="T32"/>
  <c r="Z32" s="1"/>
  <c r="Q32"/>
  <c r="P32"/>
  <c r="U32"/>
  <c r="BD28"/>
  <c r="BA28"/>
  <c r="AZ28"/>
  <c r="BE28"/>
  <c r="AI28"/>
  <c r="AH28"/>
  <c r="AM28"/>
  <c r="AL28"/>
  <c r="T28"/>
  <c r="Q28"/>
  <c r="P28"/>
  <c r="U28"/>
  <c r="BD24"/>
  <c r="BA24"/>
  <c r="AZ24"/>
  <c r="BE24"/>
  <c r="AI24"/>
  <c r="AH24"/>
  <c r="AM24"/>
  <c r="AL24"/>
  <c r="T24"/>
  <c r="Q24"/>
  <c r="P24"/>
  <c r="U24"/>
  <c r="BD20"/>
  <c r="BA20"/>
  <c r="AZ20"/>
  <c r="BE20"/>
  <c r="AI20"/>
  <c r="AH20"/>
  <c r="AM20"/>
  <c r="AL20"/>
  <c r="T20"/>
  <c r="Q20"/>
  <c r="P20"/>
  <c r="U20"/>
  <c r="BD16"/>
  <c r="BA16"/>
  <c r="AZ16"/>
  <c r="BE16"/>
  <c r="AI16"/>
  <c r="AH16"/>
  <c r="AM16"/>
  <c r="AL16"/>
  <c r="T16"/>
  <c r="Q16"/>
  <c r="P16"/>
  <c r="U16"/>
  <c r="BD12"/>
  <c r="BA12"/>
  <c r="AZ12"/>
  <c r="BE12"/>
  <c r="AI12"/>
  <c r="AH12"/>
  <c r="AM12"/>
  <c r="AL12"/>
  <c r="T12"/>
  <c r="Q12"/>
  <c r="P12"/>
  <c r="U12"/>
  <c r="BE205"/>
  <c r="BD205"/>
  <c r="BK205" s="1"/>
  <c r="BL205" s="1"/>
  <c r="BA205"/>
  <c r="AZ205"/>
  <c r="AM205"/>
  <c r="U205"/>
  <c r="AL205"/>
  <c r="T205"/>
  <c r="AA205" s="1"/>
  <c r="AB205" s="1"/>
  <c r="AI205"/>
  <c r="Y205"/>
  <c r="Q205"/>
  <c r="AH205"/>
  <c r="P205"/>
  <c r="BE201"/>
  <c r="AM201"/>
  <c r="BD201"/>
  <c r="AL201"/>
  <c r="AS201" s="1"/>
  <c r="AT201" s="1"/>
  <c r="BA201"/>
  <c r="AI201"/>
  <c r="AZ201"/>
  <c r="AH201"/>
  <c r="U201"/>
  <c r="T201"/>
  <c r="AA201" s="1"/>
  <c r="AB201" s="1"/>
  <c r="Y201"/>
  <c r="Q201"/>
  <c r="P201"/>
  <c r="BE197"/>
  <c r="AM197"/>
  <c r="BD197"/>
  <c r="AL197"/>
  <c r="BA197"/>
  <c r="AI197"/>
  <c r="AZ197"/>
  <c r="AH197"/>
  <c r="U197"/>
  <c r="T197"/>
  <c r="AA197" s="1"/>
  <c r="AB197" s="1"/>
  <c r="Y197"/>
  <c r="Q197"/>
  <c r="P197"/>
  <c r="BE193"/>
  <c r="AM193"/>
  <c r="BD193"/>
  <c r="AL193"/>
  <c r="AS193" s="1"/>
  <c r="AT193" s="1"/>
  <c r="BA193"/>
  <c r="AI193"/>
  <c r="AZ193"/>
  <c r="AH193"/>
  <c r="U193"/>
  <c r="T193"/>
  <c r="AA193" s="1"/>
  <c r="AB193" s="1"/>
  <c r="Y193"/>
  <c r="Q193"/>
  <c r="P193"/>
  <c r="BE189"/>
  <c r="AM189"/>
  <c r="BD189"/>
  <c r="AL189"/>
  <c r="BA189"/>
  <c r="AI189"/>
  <c r="AZ189"/>
  <c r="AH189"/>
  <c r="U189"/>
  <c r="T189"/>
  <c r="AA189" s="1"/>
  <c r="AB189" s="1"/>
  <c r="Y189"/>
  <c r="Q189"/>
  <c r="P189"/>
  <c r="BE185"/>
  <c r="AM185"/>
  <c r="BD185"/>
  <c r="AL185"/>
  <c r="AS185" s="1"/>
  <c r="AT185" s="1"/>
  <c r="BA185"/>
  <c r="AI185"/>
  <c r="AZ185"/>
  <c r="AH185"/>
  <c r="U185"/>
  <c r="T185"/>
  <c r="AA185" s="1"/>
  <c r="AB185" s="1"/>
  <c r="Y185"/>
  <c r="Q185"/>
  <c r="P185"/>
  <c r="BE181"/>
  <c r="AM181"/>
  <c r="BD181"/>
  <c r="AL181"/>
  <c r="BA181"/>
  <c r="AI181"/>
  <c r="AZ181"/>
  <c r="AH181"/>
  <c r="U181"/>
  <c r="T181"/>
  <c r="AA181" s="1"/>
  <c r="AB181" s="1"/>
  <c r="Y181"/>
  <c r="Q181"/>
  <c r="P181"/>
  <c r="BE177"/>
  <c r="AM177"/>
  <c r="BD177"/>
  <c r="AL177"/>
  <c r="AS177" s="1"/>
  <c r="AT177" s="1"/>
  <c r="BA177"/>
  <c r="AI177"/>
  <c r="AZ177"/>
  <c r="AH177"/>
  <c r="U177"/>
  <c r="T177"/>
  <c r="AA177" s="1"/>
  <c r="AB177" s="1"/>
  <c r="Y177"/>
  <c r="Q177"/>
  <c r="P177"/>
  <c r="BE173"/>
  <c r="AM173"/>
  <c r="BD173"/>
  <c r="AL173"/>
  <c r="BA173"/>
  <c r="AI173"/>
  <c r="AZ173"/>
  <c r="AH173"/>
  <c r="U173"/>
  <c r="T173"/>
  <c r="AA173" s="1"/>
  <c r="AB173" s="1"/>
  <c r="Y173"/>
  <c r="Q173"/>
  <c r="P173"/>
  <c r="BE169"/>
  <c r="AM169"/>
  <c r="BD169"/>
  <c r="AL169"/>
  <c r="AS169" s="1"/>
  <c r="AT169" s="1"/>
  <c r="BA169"/>
  <c r="AI169"/>
  <c r="AZ169"/>
  <c r="AH169"/>
  <c r="U169"/>
  <c r="T169"/>
  <c r="AA169" s="1"/>
  <c r="AB169" s="1"/>
  <c r="Y169"/>
  <c r="Q169"/>
  <c r="P169"/>
  <c r="BE165"/>
  <c r="AM165"/>
  <c r="BD165"/>
  <c r="AL165"/>
  <c r="BA165"/>
  <c r="AI165"/>
  <c r="AZ165"/>
  <c r="AH165"/>
  <c r="U165"/>
  <c r="T165"/>
  <c r="AA165" s="1"/>
  <c r="AB165" s="1"/>
  <c r="Y165"/>
  <c r="Q165"/>
  <c r="P165"/>
  <c r="BE161"/>
  <c r="AM161"/>
  <c r="BD161"/>
  <c r="AL161"/>
  <c r="AS161" s="1"/>
  <c r="AT161" s="1"/>
  <c r="BA161"/>
  <c r="AI161"/>
  <c r="AZ161"/>
  <c r="AH161"/>
  <c r="U161"/>
  <c r="T161"/>
  <c r="AA161" s="1"/>
  <c r="AB161" s="1"/>
  <c r="Y161"/>
  <c r="Q161"/>
  <c r="P161"/>
  <c r="BE157"/>
  <c r="AM157"/>
  <c r="BD157"/>
  <c r="AL157"/>
  <c r="BA157"/>
  <c r="AI157"/>
  <c r="AZ157"/>
  <c r="AH157"/>
  <c r="U157"/>
  <c r="T157"/>
  <c r="AA157" s="1"/>
  <c r="AB157" s="1"/>
  <c r="Y157"/>
  <c r="Q157"/>
  <c r="P157"/>
  <c r="AZ153"/>
  <c r="BE153"/>
  <c r="AM153"/>
  <c r="BD153"/>
  <c r="BK153" s="1"/>
  <c r="BL153" s="1"/>
  <c r="AL153"/>
  <c r="AS153" s="1"/>
  <c r="AT153" s="1"/>
  <c r="BA153"/>
  <c r="AI153"/>
  <c r="AH153"/>
  <c r="U153"/>
  <c r="T153"/>
  <c r="AA153" s="1"/>
  <c r="AB153" s="1"/>
  <c r="Y153"/>
  <c r="Q153"/>
  <c r="P153"/>
  <c r="BD149"/>
  <c r="AZ149"/>
  <c r="AM149"/>
  <c r="BE149"/>
  <c r="AL149"/>
  <c r="BA149"/>
  <c r="AI149"/>
  <c r="AH149"/>
  <c r="U149"/>
  <c r="T149"/>
  <c r="AA149" s="1"/>
  <c r="AB149" s="1"/>
  <c r="Y149"/>
  <c r="Q149"/>
  <c r="P149"/>
  <c r="BD145"/>
  <c r="BK145" s="1"/>
  <c r="BL145" s="1"/>
  <c r="AZ145"/>
  <c r="AM145"/>
  <c r="BE145"/>
  <c r="AL145"/>
  <c r="AS145" s="1"/>
  <c r="AT145" s="1"/>
  <c r="BA145"/>
  <c r="AI145"/>
  <c r="AH145"/>
  <c r="U145"/>
  <c r="T145"/>
  <c r="AA145" s="1"/>
  <c r="AB145" s="1"/>
  <c r="Y145"/>
  <c r="Q145"/>
  <c r="P145"/>
  <c r="BD141"/>
  <c r="AZ141"/>
  <c r="AM141"/>
  <c r="BE141"/>
  <c r="AL141"/>
  <c r="BA141"/>
  <c r="AI141"/>
  <c r="AH141"/>
  <c r="U141"/>
  <c r="T141"/>
  <c r="AA141" s="1"/>
  <c r="AB141" s="1"/>
  <c r="Y141"/>
  <c r="Q141"/>
  <c r="P141"/>
  <c r="BD137"/>
  <c r="AZ137"/>
  <c r="AM137"/>
  <c r="BE137"/>
  <c r="AL137"/>
  <c r="AS137" s="1"/>
  <c r="AT137" s="1"/>
  <c r="BA137"/>
  <c r="AI137"/>
  <c r="AH137"/>
  <c r="U137"/>
  <c r="T137"/>
  <c r="AA137" s="1"/>
  <c r="AB137" s="1"/>
  <c r="Y137"/>
  <c r="Q137"/>
  <c r="P137"/>
  <c r="AZ133"/>
  <c r="BE133"/>
  <c r="BD133"/>
  <c r="BA133"/>
  <c r="AI133"/>
  <c r="AH133"/>
  <c r="AM133"/>
  <c r="AL133"/>
  <c r="AS133" s="1"/>
  <c r="AT133" s="1"/>
  <c r="Q133"/>
  <c r="P133"/>
  <c r="Y133"/>
  <c r="U133"/>
  <c r="T133"/>
  <c r="AA133" s="1"/>
  <c r="AB133" s="1"/>
  <c r="BD129"/>
  <c r="BA129"/>
  <c r="AZ129"/>
  <c r="BE129"/>
  <c r="AM129"/>
  <c r="AL129"/>
  <c r="AS129" s="1"/>
  <c r="AT129" s="1"/>
  <c r="AI129"/>
  <c r="AH129"/>
  <c r="U129"/>
  <c r="T129"/>
  <c r="AA129" s="1"/>
  <c r="AB129" s="1"/>
  <c r="Y129"/>
  <c r="Q129"/>
  <c r="P129"/>
  <c r="AZ125"/>
  <c r="BE125"/>
  <c r="BD125"/>
  <c r="BA125"/>
  <c r="AI125"/>
  <c r="AH125"/>
  <c r="AM125"/>
  <c r="AL125"/>
  <c r="AS125" s="1"/>
  <c r="AT125" s="1"/>
  <c r="Q125"/>
  <c r="P125"/>
  <c r="Y125"/>
  <c r="U125"/>
  <c r="T125"/>
  <c r="BD121"/>
  <c r="BK121" s="1"/>
  <c r="BL121" s="1"/>
  <c r="BA121"/>
  <c r="AZ121"/>
  <c r="BE121"/>
  <c r="AM121"/>
  <c r="AL121"/>
  <c r="AS121" s="1"/>
  <c r="AT121" s="1"/>
  <c r="AI121"/>
  <c r="AH121"/>
  <c r="T121"/>
  <c r="Q121"/>
  <c r="Y121"/>
  <c r="P121"/>
  <c r="AA121"/>
  <c r="AB121" s="1"/>
  <c r="U121"/>
  <c r="AZ117"/>
  <c r="BE117"/>
  <c r="BD117"/>
  <c r="BA117"/>
  <c r="AI117"/>
  <c r="AH117"/>
  <c r="AM117"/>
  <c r="AL117"/>
  <c r="AS117" s="1"/>
  <c r="AT117" s="1"/>
  <c r="T117"/>
  <c r="Q117"/>
  <c r="Y117"/>
  <c r="P117"/>
  <c r="AA117"/>
  <c r="AB117" s="1"/>
  <c r="U117"/>
  <c r="BD113"/>
  <c r="BK113" s="1"/>
  <c r="BL113" s="1"/>
  <c r="BA113"/>
  <c r="AZ113"/>
  <c r="BE113"/>
  <c r="AM113"/>
  <c r="AL113"/>
  <c r="AS113" s="1"/>
  <c r="AT113" s="1"/>
  <c r="AI113"/>
  <c r="AH113"/>
  <c r="T113"/>
  <c r="Q113"/>
  <c r="Y113"/>
  <c r="P113"/>
  <c r="AA113"/>
  <c r="AB113" s="1"/>
  <c r="U113"/>
  <c r="AZ109"/>
  <c r="BE109"/>
  <c r="BD109"/>
  <c r="BA109"/>
  <c r="AI109"/>
  <c r="AH109"/>
  <c r="AM109"/>
  <c r="AL109"/>
  <c r="AS109" s="1"/>
  <c r="AT109" s="1"/>
  <c r="T109"/>
  <c r="Q109"/>
  <c r="Y109"/>
  <c r="P109"/>
  <c r="AA109"/>
  <c r="AB109" s="1"/>
  <c r="U109"/>
  <c r="BD105"/>
  <c r="BA105"/>
  <c r="AZ105"/>
  <c r="BE105"/>
  <c r="AM105"/>
  <c r="AL105"/>
  <c r="AS105" s="1"/>
  <c r="AT105" s="1"/>
  <c r="AI105"/>
  <c r="AH105"/>
  <c r="T105"/>
  <c r="Q105"/>
  <c r="Y105"/>
  <c r="P105"/>
  <c r="AA105"/>
  <c r="AB105" s="1"/>
  <c r="U105"/>
  <c r="AZ101"/>
  <c r="BE101"/>
  <c r="BD101"/>
  <c r="BA101"/>
  <c r="AI101"/>
  <c r="AH101"/>
  <c r="AM101"/>
  <c r="AL101"/>
  <c r="AS101" s="1"/>
  <c r="AT101" s="1"/>
  <c r="T101"/>
  <c r="Q101"/>
  <c r="Y101"/>
  <c r="P101"/>
  <c r="AA101"/>
  <c r="AB101" s="1"/>
  <c r="U101"/>
  <c r="BD97"/>
  <c r="BA97"/>
  <c r="AZ97"/>
  <c r="BE97"/>
  <c r="AI97"/>
  <c r="AH97"/>
  <c r="AM97"/>
  <c r="AL97"/>
  <c r="T97"/>
  <c r="Q97"/>
  <c r="Y97"/>
  <c r="P97"/>
  <c r="AA97"/>
  <c r="AB97" s="1"/>
  <c r="U97"/>
  <c r="BD93"/>
  <c r="BA93"/>
  <c r="AZ93"/>
  <c r="BE93"/>
  <c r="AI93"/>
  <c r="AH93"/>
  <c r="AM93"/>
  <c r="AL93"/>
  <c r="AS93" s="1"/>
  <c r="AT93" s="1"/>
  <c r="T93"/>
  <c r="Q93"/>
  <c r="Y93"/>
  <c r="P93"/>
  <c r="AA93"/>
  <c r="AB93" s="1"/>
  <c r="U93"/>
  <c r="BD89"/>
  <c r="BA89"/>
  <c r="AZ89"/>
  <c r="BE89"/>
  <c r="AI89"/>
  <c r="AH89"/>
  <c r="AM89"/>
  <c r="AL89"/>
  <c r="T89"/>
  <c r="Q89"/>
  <c r="Y89"/>
  <c r="P89"/>
  <c r="AA89"/>
  <c r="AB89" s="1"/>
  <c r="U89"/>
  <c r="BD85"/>
  <c r="BA85"/>
  <c r="AZ85"/>
  <c r="BE85"/>
  <c r="AI85"/>
  <c r="AH85"/>
  <c r="AM85"/>
  <c r="AL85"/>
  <c r="AS85" s="1"/>
  <c r="AT85" s="1"/>
  <c r="T85"/>
  <c r="Q85"/>
  <c r="Y85"/>
  <c r="P85"/>
  <c r="AA85"/>
  <c r="AB85" s="1"/>
  <c r="U85"/>
  <c r="BD81"/>
  <c r="BA81"/>
  <c r="AZ81"/>
  <c r="BE81"/>
  <c r="AI81"/>
  <c r="AH81"/>
  <c r="AM81"/>
  <c r="AL81"/>
  <c r="T81"/>
  <c r="Q81"/>
  <c r="Y81"/>
  <c r="P81"/>
  <c r="AA81"/>
  <c r="AB81" s="1"/>
  <c r="U81"/>
  <c r="BD77"/>
  <c r="BA77"/>
  <c r="AZ77"/>
  <c r="BE77"/>
  <c r="AI77"/>
  <c r="AH77"/>
  <c r="AM77"/>
  <c r="AL77"/>
  <c r="AS77" s="1"/>
  <c r="AT77" s="1"/>
  <c r="T77"/>
  <c r="Q77"/>
  <c r="Y77"/>
  <c r="P77"/>
  <c r="AA77"/>
  <c r="AB77" s="1"/>
  <c r="U77"/>
  <c r="BD73"/>
  <c r="BA73"/>
  <c r="AZ73"/>
  <c r="BE73"/>
  <c r="AI73"/>
  <c r="AH73"/>
  <c r="AM73"/>
  <c r="AL73"/>
  <c r="T73"/>
  <c r="Q73"/>
  <c r="Y73"/>
  <c r="P73"/>
  <c r="AA73"/>
  <c r="AB73" s="1"/>
  <c r="U73"/>
  <c r="BD69"/>
  <c r="BA69"/>
  <c r="AZ69"/>
  <c r="BE69"/>
  <c r="AI69"/>
  <c r="AH69"/>
  <c r="AM69"/>
  <c r="AL69"/>
  <c r="AS69" s="1"/>
  <c r="AT69" s="1"/>
  <c r="T69"/>
  <c r="Q69"/>
  <c r="Y69"/>
  <c r="P69"/>
  <c r="AA69"/>
  <c r="AB69" s="1"/>
  <c r="U69"/>
  <c r="BD65"/>
  <c r="BA65"/>
  <c r="AZ65"/>
  <c r="BE65"/>
  <c r="AI65"/>
  <c r="AH65"/>
  <c r="AM65"/>
  <c r="AL65"/>
  <c r="T65"/>
  <c r="Q65"/>
  <c r="Y65"/>
  <c r="P65"/>
  <c r="AA65"/>
  <c r="AB65" s="1"/>
  <c r="U65"/>
  <c r="BD61"/>
  <c r="BA61"/>
  <c r="AZ61"/>
  <c r="BE61"/>
  <c r="AI61"/>
  <c r="AH61"/>
  <c r="AM61"/>
  <c r="AL61"/>
  <c r="AS61" s="1"/>
  <c r="AT61" s="1"/>
  <c r="T61"/>
  <c r="Q61"/>
  <c r="Y61"/>
  <c r="P61"/>
  <c r="AA61"/>
  <c r="AB61" s="1"/>
  <c r="U61"/>
  <c r="BD57"/>
  <c r="BA57"/>
  <c r="AZ57"/>
  <c r="BE57"/>
  <c r="AI57"/>
  <c r="AH57"/>
  <c r="AM57"/>
  <c r="AL57"/>
  <c r="T57"/>
  <c r="Q57"/>
  <c r="Y57"/>
  <c r="P57"/>
  <c r="AA57"/>
  <c r="AB57" s="1"/>
  <c r="U57"/>
  <c r="BD53"/>
  <c r="BA53"/>
  <c r="AZ53"/>
  <c r="BE53"/>
  <c r="AI53"/>
  <c r="AH53"/>
  <c r="AM53"/>
  <c r="AL53"/>
  <c r="AS53" s="1"/>
  <c r="AT53" s="1"/>
  <c r="T53"/>
  <c r="Q53"/>
  <c r="Y53"/>
  <c r="P53"/>
  <c r="AA53"/>
  <c r="AB53" s="1"/>
  <c r="U53"/>
  <c r="BD49"/>
  <c r="BA49"/>
  <c r="AZ49"/>
  <c r="BE49"/>
  <c r="AI49"/>
  <c r="AH49"/>
  <c r="AM49"/>
  <c r="AL49"/>
  <c r="T49"/>
  <c r="Q49"/>
  <c r="Y49"/>
  <c r="P49"/>
  <c r="AA49"/>
  <c r="AB49" s="1"/>
  <c r="U49"/>
  <c r="BD45"/>
  <c r="BA45"/>
  <c r="AZ45"/>
  <c r="BE45"/>
  <c r="AI45"/>
  <c r="AH45"/>
  <c r="AM45"/>
  <c r="AL45"/>
  <c r="AS45" s="1"/>
  <c r="AT45" s="1"/>
  <c r="T45"/>
  <c r="Q45"/>
  <c r="Y45"/>
  <c r="P45"/>
  <c r="AA45"/>
  <c r="AB45" s="1"/>
  <c r="U45"/>
  <c r="BD41"/>
  <c r="BA41"/>
  <c r="AZ41"/>
  <c r="BE41"/>
  <c r="AI41"/>
  <c r="AH41"/>
  <c r="AM41"/>
  <c r="AL41"/>
  <c r="T41"/>
  <c r="Q41"/>
  <c r="Y41"/>
  <c r="P41"/>
  <c r="AA41"/>
  <c r="AB41" s="1"/>
  <c r="U41"/>
  <c r="BD37"/>
  <c r="BA37"/>
  <c r="AZ37"/>
  <c r="BE37"/>
  <c r="AI37"/>
  <c r="AH37"/>
  <c r="AM37"/>
  <c r="AL37"/>
  <c r="T37"/>
  <c r="Q37"/>
  <c r="P37"/>
  <c r="U37"/>
  <c r="BD33"/>
  <c r="BA33"/>
  <c r="AZ33"/>
  <c r="BE33"/>
  <c r="AI33"/>
  <c r="AH33"/>
  <c r="AM33"/>
  <c r="AL33"/>
  <c r="T33"/>
  <c r="Q33"/>
  <c r="P33"/>
  <c r="U33"/>
  <c r="BD29"/>
  <c r="BA29"/>
  <c r="AZ29"/>
  <c r="BE29"/>
  <c r="AI29"/>
  <c r="AH29"/>
  <c r="AM29"/>
  <c r="AL29"/>
  <c r="T29"/>
  <c r="Q29"/>
  <c r="P29"/>
  <c r="U29"/>
  <c r="BD25"/>
  <c r="BA25"/>
  <c r="AZ25"/>
  <c r="BE25"/>
  <c r="AI25"/>
  <c r="AH25"/>
  <c r="AM25"/>
  <c r="AL25"/>
  <c r="T25"/>
  <c r="Q25"/>
  <c r="P25"/>
  <c r="U25"/>
  <c r="BD21"/>
  <c r="BA21"/>
  <c r="AZ21"/>
  <c r="BE21"/>
  <c r="AI21"/>
  <c r="AH21"/>
  <c r="AM21"/>
  <c r="AL21"/>
  <c r="T21"/>
  <c r="Q21"/>
  <c r="P21"/>
  <c r="U21"/>
  <c r="BD17"/>
  <c r="BA17"/>
  <c r="AZ17"/>
  <c r="BE17"/>
  <c r="AI17"/>
  <c r="AH17"/>
  <c r="AM17"/>
  <c r="AL17"/>
  <c r="T17"/>
  <c r="Q17"/>
  <c r="P17"/>
  <c r="U17"/>
  <c r="BD13"/>
  <c r="BA13"/>
  <c r="AZ13"/>
  <c r="BE13"/>
  <c r="AI13"/>
  <c r="AH13"/>
  <c r="AM13"/>
  <c r="AL13"/>
  <c r="T13"/>
  <c r="Q13"/>
  <c r="P13"/>
  <c r="U13"/>
  <c r="BD9"/>
  <c r="BA9"/>
  <c r="AZ9"/>
  <c r="BE9"/>
  <c r="AI9"/>
  <c r="AH9"/>
  <c r="AM9"/>
  <c r="AL9"/>
  <c r="T9"/>
  <c r="Q9"/>
  <c r="P9"/>
  <c r="U9"/>
  <c r="D206"/>
  <c r="I206"/>
  <c r="G206" i="29" s="1"/>
  <c r="F206" i="17"/>
  <c r="E206"/>
  <c r="J206"/>
  <c r="K206"/>
  <c r="H206" i="29" s="1"/>
  <c r="H206" i="17"/>
  <c r="C206"/>
  <c r="G206"/>
  <c r="D202"/>
  <c r="E202"/>
  <c r="I202"/>
  <c r="K202"/>
  <c r="F202"/>
  <c r="C202" i="29" s="1"/>
  <c r="J202" i="17"/>
  <c r="C202"/>
  <c r="G202"/>
  <c r="H202"/>
  <c r="F202" i="29" s="1"/>
  <c r="D198" i="17"/>
  <c r="I198"/>
  <c r="F198"/>
  <c r="E198"/>
  <c r="D198" i="29" s="1"/>
  <c r="J198" i="17"/>
  <c r="G198"/>
  <c r="K198"/>
  <c r="H198"/>
  <c r="F198" i="29" s="1"/>
  <c r="C198" i="17"/>
  <c r="D194"/>
  <c r="F194"/>
  <c r="K194"/>
  <c r="H194" i="29" s="1"/>
  <c r="E194" i="17"/>
  <c r="J194"/>
  <c r="C194"/>
  <c r="I194"/>
  <c r="G194" i="29" s="1"/>
  <c r="G194" i="17"/>
  <c r="H194"/>
  <c r="D190"/>
  <c r="F190"/>
  <c r="C190" i="29" s="1"/>
  <c r="K190" i="17"/>
  <c r="E190"/>
  <c r="J190"/>
  <c r="C190"/>
  <c r="I190"/>
  <c r="G190"/>
  <c r="H190"/>
  <c r="D186"/>
  <c r="F186"/>
  <c r="K186"/>
  <c r="E186"/>
  <c r="J186"/>
  <c r="I186" i="29" s="1"/>
  <c r="C186" i="17"/>
  <c r="I186"/>
  <c r="G186"/>
  <c r="H186"/>
  <c r="F186" i="29" s="1"/>
  <c r="D182" i="17"/>
  <c r="F182"/>
  <c r="K182"/>
  <c r="E182"/>
  <c r="D182" i="29" s="1"/>
  <c r="J182" i="17"/>
  <c r="C182"/>
  <c r="I182"/>
  <c r="G182"/>
  <c r="H182"/>
  <c r="D178"/>
  <c r="F178"/>
  <c r="K178"/>
  <c r="H178" i="29" s="1"/>
  <c r="E178" i="17"/>
  <c r="J178"/>
  <c r="C178"/>
  <c r="I178"/>
  <c r="G178" i="29" s="1"/>
  <c r="G178" i="17"/>
  <c r="H178"/>
  <c r="D174"/>
  <c r="F174"/>
  <c r="C174" i="29" s="1"/>
  <c r="K174" i="17"/>
  <c r="E174"/>
  <c r="J174"/>
  <c r="C174"/>
  <c r="I174"/>
  <c r="G174"/>
  <c r="H174"/>
  <c r="D170"/>
  <c r="F170"/>
  <c r="K170"/>
  <c r="E170"/>
  <c r="J170"/>
  <c r="I170" i="29" s="1"/>
  <c r="C170" i="17"/>
  <c r="I170"/>
  <c r="G170"/>
  <c r="H170"/>
  <c r="F170" i="29" s="1"/>
  <c r="D166" i="17"/>
  <c r="F166"/>
  <c r="K166"/>
  <c r="E166"/>
  <c r="D166" i="29" s="1"/>
  <c r="J166" i="17"/>
  <c r="C166"/>
  <c r="I166"/>
  <c r="G166"/>
  <c r="E166" i="29" s="1"/>
  <c r="H166" i="17"/>
  <c r="D162"/>
  <c r="F162"/>
  <c r="K162"/>
  <c r="H162" i="29" s="1"/>
  <c r="E162" i="17"/>
  <c r="J162"/>
  <c r="C162"/>
  <c r="I162"/>
  <c r="G162" i="29" s="1"/>
  <c r="G162" i="17"/>
  <c r="H162"/>
  <c r="D158"/>
  <c r="F158"/>
  <c r="C158" i="29" s="1"/>
  <c r="K158" i="17"/>
  <c r="E158"/>
  <c r="J158"/>
  <c r="C158"/>
  <c r="I158"/>
  <c r="G158"/>
  <c r="H158"/>
  <c r="D154"/>
  <c r="F154"/>
  <c r="K154"/>
  <c r="E154"/>
  <c r="J154"/>
  <c r="I154" i="29" s="1"/>
  <c r="C154" i="17"/>
  <c r="I154"/>
  <c r="G154"/>
  <c r="H154"/>
  <c r="F154" i="29" s="1"/>
  <c r="D150" i="17"/>
  <c r="F150"/>
  <c r="K150"/>
  <c r="E150"/>
  <c r="D150" i="29" s="1"/>
  <c r="J150" i="17"/>
  <c r="C150"/>
  <c r="I150"/>
  <c r="G150"/>
  <c r="DI150" s="1"/>
  <c r="DJ150" s="1"/>
  <c r="DK150" s="1"/>
  <c r="H150"/>
  <c r="D146"/>
  <c r="F146"/>
  <c r="K146"/>
  <c r="H146" i="29" s="1"/>
  <c r="E146" i="17"/>
  <c r="J146"/>
  <c r="C146"/>
  <c r="I146"/>
  <c r="G146" i="29" s="1"/>
  <c r="G146" i="17"/>
  <c r="H146"/>
  <c r="D142"/>
  <c r="F142"/>
  <c r="C142" i="29" s="1"/>
  <c r="K142" i="17"/>
  <c r="E142"/>
  <c r="J142"/>
  <c r="C142"/>
  <c r="I142"/>
  <c r="G142"/>
  <c r="H142"/>
  <c r="D138"/>
  <c r="F138"/>
  <c r="K138"/>
  <c r="E138"/>
  <c r="J138"/>
  <c r="I138" i="29" s="1"/>
  <c r="C138" i="17"/>
  <c r="I138"/>
  <c r="G138"/>
  <c r="H138"/>
  <c r="F138" i="29" s="1"/>
  <c r="D134" i="17"/>
  <c r="F134"/>
  <c r="K134"/>
  <c r="E134"/>
  <c r="D134" i="29" s="1"/>
  <c r="J134" i="17"/>
  <c r="C134"/>
  <c r="I134"/>
  <c r="G134"/>
  <c r="E134" i="29" s="1"/>
  <c r="H134" i="17"/>
  <c r="D130"/>
  <c r="F130"/>
  <c r="K130"/>
  <c r="H130" i="29" s="1"/>
  <c r="E130" i="17"/>
  <c r="J130"/>
  <c r="C130"/>
  <c r="I130"/>
  <c r="G130" i="29" s="1"/>
  <c r="G130" i="17"/>
  <c r="H130"/>
  <c r="D126"/>
  <c r="F126"/>
  <c r="C126" i="29" s="1"/>
  <c r="K126" i="17"/>
  <c r="E126"/>
  <c r="J126"/>
  <c r="C126"/>
  <c r="I126"/>
  <c r="G126"/>
  <c r="H126"/>
  <c r="D122"/>
  <c r="F122"/>
  <c r="K122"/>
  <c r="E122"/>
  <c r="J122"/>
  <c r="I122" i="29" s="1"/>
  <c r="C122" i="17"/>
  <c r="I122"/>
  <c r="G122"/>
  <c r="H122"/>
  <c r="F122" i="29" s="1"/>
  <c r="D118" i="17"/>
  <c r="F118"/>
  <c r="K118"/>
  <c r="E118"/>
  <c r="D118" i="29" s="1"/>
  <c r="J118" i="17"/>
  <c r="C118"/>
  <c r="I118"/>
  <c r="G118"/>
  <c r="E118" i="29" s="1"/>
  <c r="H118" i="17"/>
  <c r="D114"/>
  <c r="F114"/>
  <c r="K114"/>
  <c r="H114" i="29" s="1"/>
  <c r="E114" i="17"/>
  <c r="J114"/>
  <c r="C114"/>
  <c r="I114"/>
  <c r="G114" i="29" s="1"/>
  <c r="G114" i="17"/>
  <c r="H114"/>
  <c r="H110"/>
  <c r="J110"/>
  <c r="I110" i="29" s="1"/>
  <c r="D110" i="17"/>
  <c r="E110"/>
  <c r="K110"/>
  <c r="F110"/>
  <c r="C110" i="29" s="1"/>
  <c r="G110" i="17"/>
  <c r="C110"/>
  <c r="I110"/>
  <c r="H106"/>
  <c r="F106" i="29" s="1"/>
  <c r="J106" i="17"/>
  <c r="F106"/>
  <c r="G106"/>
  <c r="C106"/>
  <c r="I106"/>
  <c r="K106"/>
  <c r="D106"/>
  <c r="E106"/>
  <c r="D106" i="29" s="1"/>
  <c r="H102" i="17"/>
  <c r="J102"/>
  <c r="F102"/>
  <c r="C102"/>
  <c r="I102"/>
  <c r="D102"/>
  <c r="E102"/>
  <c r="K102"/>
  <c r="H102" i="29" s="1"/>
  <c r="G102" i="17"/>
  <c r="H98"/>
  <c r="J98"/>
  <c r="C98"/>
  <c r="D98"/>
  <c r="E98"/>
  <c r="K98"/>
  <c r="F98"/>
  <c r="C98" i="29" s="1"/>
  <c r="G98" i="17"/>
  <c r="I98"/>
  <c r="H94"/>
  <c r="J94"/>
  <c r="I94" i="29" s="1"/>
  <c r="D94" i="17"/>
  <c r="K94"/>
  <c r="F94"/>
  <c r="G94"/>
  <c r="DI94" s="1"/>
  <c r="DJ94" s="1"/>
  <c r="DK94" s="1"/>
  <c r="E94"/>
  <c r="C94"/>
  <c r="I94"/>
  <c r="H90"/>
  <c r="F90" i="29" s="1"/>
  <c r="J90" i="17"/>
  <c r="F90"/>
  <c r="G90"/>
  <c r="C90"/>
  <c r="I90"/>
  <c r="D90"/>
  <c r="E90"/>
  <c r="K90"/>
  <c r="H90" i="29" s="1"/>
  <c r="H86" i="17"/>
  <c r="J86"/>
  <c r="F86"/>
  <c r="C86"/>
  <c r="I86"/>
  <c r="D86"/>
  <c r="E86"/>
  <c r="G86"/>
  <c r="E86" i="29" s="1"/>
  <c r="K86" i="17"/>
  <c r="H82"/>
  <c r="J82"/>
  <c r="I82"/>
  <c r="G82" i="29" s="1"/>
  <c r="D82" i="17"/>
  <c r="E82"/>
  <c r="K82"/>
  <c r="F82"/>
  <c r="C82" i="29" s="1"/>
  <c r="G82" i="17"/>
  <c r="C82"/>
  <c r="H78"/>
  <c r="J78"/>
  <c r="I78" i="29" s="1"/>
  <c r="D78" i="17"/>
  <c r="K78"/>
  <c r="F78"/>
  <c r="G78"/>
  <c r="DI78" s="1"/>
  <c r="DJ78" s="1"/>
  <c r="DK78" s="1"/>
  <c r="E78"/>
  <c r="C78"/>
  <c r="I78"/>
  <c r="H74"/>
  <c r="F74" i="29" s="1"/>
  <c r="J74" i="17"/>
  <c r="F74"/>
  <c r="G74"/>
  <c r="C74"/>
  <c r="I74"/>
  <c r="D74"/>
  <c r="E74"/>
  <c r="K74"/>
  <c r="H74" i="29" s="1"/>
  <c r="H70" i="17"/>
  <c r="J70"/>
  <c r="F70"/>
  <c r="C70"/>
  <c r="I70"/>
  <c r="D70"/>
  <c r="E70"/>
  <c r="G70"/>
  <c r="K70"/>
  <c r="H66"/>
  <c r="J66"/>
  <c r="D66"/>
  <c r="E66"/>
  <c r="K66"/>
  <c r="I66"/>
  <c r="F66"/>
  <c r="C66" i="29" s="1"/>
  <c r="G66" i="17"/>
  <c r="C66"/>
  <c r="H62"/>
  <c r="J62"/>
  <c r="I62" i="29" s="1"/>
  <c r="D62" i="17"/>
  <c r="K62"/>
  <c r="F62"/>
  <c r="G62"/>
  <c r="E62" i="29" s="1"/>
  <c r="C62" i="17"/>
  <c r="I62"/>
  <c r="E62"/>
  <c r="H58"/>
  <c r="F58" i="29" s="1"/>
  <c r="J58" i="17"/>
  <c r="F58"/>
  <c r="G58"/>
  <c r="C58"/>
  <c r="I58"/>
  <c r="K58"/>
  <c r="D58"/>
  <c r="E58"/>
  <c r="D58" i="29" s="1"/>
  <c r="H54" i="17"/>
  <c r="J54"/>
  <c r="F54"/>
  <c r="C54"/>
  <c r="I54"/>
  <c r="D54"/>
  <c r="E54"/>
  <c r="K54"/>
  <c r="H54" i="29" s="1"/>
  <c r="G54" i="17"/>
  <c r="H50"/>
  <c r="J50"/>
  <c r="C50"/>
  <c r="D50"/>
  <c r="E50"/>
  <c r="K50"/>
  <c r="I50"/>
  <c r="G50" i="29" s="1"/>
  <c r="F50" i="17"/>
  <c r="G50"/>
  <c r="H46"/>
  <c r="J46"/>
  <c r="I46" i="29" s="1"/>
  <c r="D46" i="17"/>
  <c r="K46"/>
  <c r="F46"/>
  <c r="G46"/>
  <c r="E46" i="29" s="1"/>
  <c r="C46" i="17"/>
  <c r="I46"/>
  <c r="E46"/>
  <c r="H42"/>
  <c r="F42" i="29" s="1"/>
  <c r="J42" i="17"/>
  <c r="F42"/>
  <c r="G42"/>
  <c r="C42"/>
  <c r="I42"/>
  <c r="K42"/>
  <c r="D42"/>
  <c r="E42"/>
  <c r="D42" i="29" s="1"/>
  <c r="H38" i="17"/>
  <c r="J38"/>
  <c r="F38"/>
  <c r="C38"/>
  <c r="I38"/>
  <c r="D38"/>
  <c r="E38"/>
  <c r="K38"/>
  <c r="H38" i="29" s="1"/>
  <c r="G38" i="17"/>
  <c r="C34"/>
  <c r="F34"/>
  <c r="D34"/>
  <c r="J34"/>
  <c r="H34"/>
  <c r="G34"/>
  <c r="I34"/>
  <c r="G34" i="29" s="1"/>
  <c r="E34" i="17"/>
  <c r="K34"/>
  <c r="C30"/>
  <c r="J30"/>
  <c r="I30" i="29" s="1"/>
  <c r="H30" i="17"/>
  <c r="F30"/>
  <c r="D30"/>
  <c r="G30"/>
  <c r="E30" i="29" s="1"/>
  <c r="E30" i="17"/>
  <c r="K30"/>
  <c r="I30"/>
  <c r="C26"/>
  <c r="J26"/>
  <c r="H26"/>
  <c r="F26"/>
  <c r="D26"/>
  <c r="E26"/>
  <c r="K26"/>
  <c r="I26"/>
  <c r="G26"/>
  <c r="E26" i="29" s="1"/>
  <c r="C22" i="17"/>
  <c r="J22"/>
  <c r="H22"/>
  <c r="F22"/>
  <c r="C22" i="29" s="1"/>
  <c r="D22" i="17"/>
  <c r="G22"/>
  <c r="I22"/>
  <c r="E22"/>
  <c r="D22" i="29" s="1"/>
  <c r="K22" i="17"/>
  <c r="C18"/>
  <c r="J18"/>
  <c r="H18"/>
  <c r="F18" i="29" s="1"/>
  <c r="F18" i="17"/>
  <c r="D18"/>
  <c r="E18"/>
  <c r="K18"/>
  <c r="H18" i="29" s="1"/>
  <c r="I18" i="17"/>
  <c r="G18"/>
  <c r="C14"/>
  <c r="J14"/>
  <c r="I14" i="29" s="1"/>
  <c r="H14" i="17"/>
  <c r="F14"/>
  <c r="D14"/>
  <c r="G14"/>
  <c r="E14" i="29" s="1"/>
  <c r="I14" i="17"/>
  <c r="E14"/>
  <c r="K14"/>
  <c r="C10"/>
  <c r="J10"/>
  <c r="H10"/>
  <c r="F10"/>
  <c r="D10"/>
  <c r="I10"/>
  <c r="E10"/>
  <c r="K10"/>
  <c r="G10"/>
  <c r="E10" i="29" s="1"/>
  <c r="E183" i="17"/>
  <c r="I183"/>
  <c r="D183"/>
  <c r="H183"/>
  <c r="F183" i="29" s="1"/>
  <c r="C183" i="17"/>
  <c r="G183"/>
  <c r="K183"/>
  <c r="F183"/>
  <c r="C183" i="29" s="1"/>
  <c r="J183" i="17"/>
  <c r="E179"/>
  <c r="I179"/>
  <c r="D179"/>
  <c r="H179"/>
  <c r="C179"/>
  <c r="G179"/>
  <c r="K179"/>
  <c r="H179" i="29" s="1"/>
  <c r="F179" i="17"/>
  <c r="J179"/>
  <c r="E175"/>
  <c r="I175"/>
  <c r="G175" i="29" s="1"/>
  <c r="D175" i="17"/>
  <c r="H175"/>
  <c r="C175"/>
  <c r="G175"/>
  <c r="DI175" s="1"/>
  <c r="DJ175" s="1"/>
  <c r="DK175" s="1"/>
  <c r="K175"/>
  <c r="F175"/>
  <c r="J175"/>
  <c r="E171"/>
  <c r="D171" i="29" s="1"/>
  <c r="I171" i="17"/>
  <c r="D171"/>
  <c r="H171"/>
  <c r="C171"/>
  <c r="G171"/>
  <c r="K171"/>
  <c r="F171"/>
  <c r="J171"/>
  <c r="I171" i="29" s="1"/>
  <c r="E167" i="17"/>
  <c r="I167"/>
  <c r="D167"/>
  <c r="H167"/>
  <c r="F167" i="29" s="1"/>
  <c r="C167" i="17"/>
  <c r="G167"/>
  <c r="K167"/>
  <c r="F167"/>
  <c r="C167" i="29" s="1"/>
  <c r="J167" i="17"/>
  <c r="E163"/>
  <c r="I163"/>
  <c r="D163"/>
  <c r="H163"/>
  <c r="C163"/>
  <c r="G163"/>
  <c r="K163"/>
  <c r="H163" i="29" s="1"/>
  <c r="F163" i="17"/>
  <c r="J163"/>
  <c r="E159"/>
  <c r="I159"/>
  <c r="G159" i="29" s="1"/>
  <c r="D159" i="17"/>
  <c r="H159"/>
  <c r="C159"/>
  <c r="G159"/>
  <c r="E159" i="29" s="1"/>
  <c r="K159" i="17"/>
  <c r="F159"/>
  <c r="J159"/>
  <c r="E155"/>
  <c r="D155" i="29" s="1"/>
  <c r="I155" i="17"/>
  <c r="D155"/>
  <c r="H155"/>
  <c r="C155"/>
  <c r="G155"/>
  <c r="K155"/>
  <c r="F155"/>
  <c r="J155"/>
  <c r="I155" i="29" s="1"/>
  <c r="E151" i="17"/>
  <c r="I151"/>
  <c r="D151"/>
  <c r="H151"/>
  <c r="F151" i="29" s="1"/>
  <c r="C151" i="17"/>
  <c r="G151"/>
  <c r="K151"/>
  <c r="F151"/>
  <c r="C151" i="29" s="1"/>
  <c r="J151" i="17"/>
  <c r="E147"/>
  <c r="I147"/>
  <c r="D147"/>
  <c r="H147"/>
  <c r="C147"/>
  <c r="G147"/>
  <c r="K147"/>
  <c r="H147" i="29" s="1"/>
  <c r="F147" i="17"/>
  <c r="J147"/>
  <c r="E143"/>
  <c r="I143"/>
  <c r="G143" i="29" s="1"/>
  <c r="D143" i="17"/>
  <c r="H143"/>
  <c r="C143"/>
  <c r="G143"/>
  <c r="E143" i="29" s="1"/>
  <c r="K143" i="17"/>
  <c r="F143"/>
  <c r="J143"/>
  <c r="E139"/>
  <c r="D139" i="29" s="1"/>
  <c r="I139" i="17"/>
  <c r="D139"/>
  <c r="H139"/>
  <c r="C139"/>
  <c r="G139"/>
  <c r="K139"/>
  <c r="F139"/>
  <c r="J139"/>
  <c r="I139" i="29" s="1"/>
  <c r="E135" i="17"/>
  <c r="I135"/>
  <c r="D135"/>
  <c r="H135"/>
  <c r="F135" i="29" s="1"/>
  <c r="C135" i="17"/>
  <c r="G135"/>
  <c r="K135"/>
  <c r="F135"/>
  <c r="C135" i="29" s="1"/>
  <c r="J135" i="17"/>
  <c r="E131"/>
  <c r="I131"/>
  <c r="D131"/>
  <c r="H131"/>
  <c r="C131"/>
  <c r="G131"/>
  <c r="K131"/>
  <c r="H131" i="29" s="1"/>
  <c r="F131" i="17"/>
  <c r="J131"/>
  <c r="E127"/>
  <c r="I127"/>
  <c r="G127" i="29" s="1"/>
  <c r="D127" i="17"/>
  <c r="H127"/>
  <c r="C127"/>
  <c r="G127"/>
  <c r="E127" i="29" s="1"/>
  <c r="K127" i="17"/>
  <c r="F127"/>
  <c r="J127"/>
  <c r="E123"/>
  <c r="D123" i="29" s="1"/>
  <c r="I123" i="17"/>
  <c r="D123"/>
  <c r="H123"/>
  <c r="C123"/>
  <c r="G123"/>
  <c r="K123"/>
  <c r="F123"/>
  <c r="J123"/>
  <c r="I123" i="29" s="1"/>
  <c r="E119" i="17"/>
  <c r="I119"/>
  <c r="D119"/>
  <c r="H119"/>
  <c r="F119" i="29" s="1"/>
  <c r="C119" i="17"/>
  <c r="G119"/>
  <c r="K119"/>
  <c r="F119"/>
  <c r="C119" i="29" s="1"/>
  <c r="J119" i="17"/>
  <c r="E115"/>
  <c r="I115"/>
  <c r="D115"/>
  <c r="H115"/>
  <c r="C115"/>
  <c r="G115"/>
  <c r="K115"/>
  <c r="H115" i="29" s="1"/>
  <c r="F115" i="17"/>
  <c r="J115"/>
  <c r="H111"/>
  <c r="G111"/>
  <c r="E111" i="29" s="1"/>
  <c r="D111" i="17"/>
  <c r="K111"/>
  <c r="I111"/>
  <c r="F111"/>
  <c r="C111" i="29" s="1"/>
  <c r="J111" i="17"/>
  <c r="C111"/>
  <c r="E111"/>
  <c r="D107"/>
  <c r="J107"/>
  <c r="H107"/>
  <c r="I107"/>
  <c r="E107"/>
  <c r="D107" i="29" s="1"/>
  <c r="K107" i="17"/>
  <c r="G107"/>
  <c r="F107"/>
  <c r="C107"/>
  <c r="J103"/>
  <c r="H103"/>
  <c r="D103"/>
  <c r="E103"/>
  <c r="D103" i="29" s="1"/>
  <c r="K103" i="17"/>
  <c r="G103"/>
  <c r="C103"/>
  <c r="I103"/>
  <c r="G103" i="29" s="1"/>
  <c r="F103" i="17"/>
  <c r="D99"/>
  <c r="J99"/>
  <c r="H99"/>
  <c r="F99" i="29" s="1"/>
  <c r="G99" i="17"/>
  <c r="C99"/>
  <c r="I99"/>
  <c r="F99"/>
  <c r="C99" i="29" s="1"/>
  <c r="E99" i="17"/>
  <c r="K99"/>
  <c r="J95"/>
  <c r="H95"/>
  <c r="F95" i="29" s="1"/>
  <c r="D95" i="17"/>
  <c r="C95"/>
  <c r="F95"/>
  <c r="I95"/>
  <c r="G95" i="29" s="1"/>
  <c r="E95" i="17"/>
  <c r="K95"/>
  <c r="G95"/>
  <c r="D91"/>
  <c r="J91"/>
  <c r="H91"/>
  <c r="I91"/>
  <c r="E91"/>
  <c r="D91" i="29" s="1"/>
  <c r="K91" i="17"/>
  <c r="G91"/>
  <c r="F91"/>
  <c r="C91"/>
  <c r="J87"/>
  <c r="H87"/>
  <c r="D87"/>
  <c r="E87"/>
  <c r="D87" i="29" s="1"/>
  <c r="K87" i="17"/>
  <c r="G87"/>
  <c r="C87"/>
  <c r="F87"/>
  <c r="C87" i="29" s="1"/>
  <c r="I87" i="17"/>
  <c r="D83"/>
  <c r="J83"/>
  <c r="H83"/>
  <c r="F83" i="29" s="1"/>
  <c r="G83" i="17"/>
  <c r="C83"/>
  <c r="I83"/>
  <c r="F83"/>
  <c r="C83" i="29" s="1"/>
  <c r="E83" i="17"/>
  <c r="K83"/>
  <c r="J79"/>
  <c r="H79"/>
  <c r="F79" i="29" s="1"/>
  <c r="D79" i="17"/>
  <c r="C79"/>
  <c r="F79"/>
  <c r="I79"/>
  <c r="G79" i="29" s="1"/>
  <c r="E79" i="17"/>
  <c r="K79"/>
  <c r="G79"/>
  <c r="D75"/>
  <c r="J75"/>
  <c r="H75"/>
  <c r="I75"/>
  <c r="E75"/>
  <c r="D75" i="29" s="1"/>
  <c r="K75" i="17"/>
  <c r="G75"/>
  <c r="F75"/>
  <c r="C75"/>
  <c r="J71"/>
  <c r="H71"/>
  <c r="D71"/>
  <c r="E71"/>
  <c r="D71" i="29" s="1"/>
  <c r="K71" i="17"/>
  <c r="F71"/>
  <c r="G71"/>
  <c r="C71"/>
  <c r="I71"/>
  <c r="D67"/>
  <c r="J67"/>
  <c r="H67"/>
  <c r="F67" i="29" s="1"/>
  <c r="G67" i="17"/>
  <c r="C67"/>
  <c r="I67"/>
  <c r="F67"/>
  <c r="C67" i="29" s="1"/>
  <c r="E67" i="17"/>
  <c r="K67"/>
  <c r="J63"/>
  <c r="H63"/>
  <c r="F63" i="29" s="1"/>
  <c r="D63" i="17"/>
  <c r="C63"/>
  <c r="F63"/>
  <c r="I63"/>
  <c r="G63" i="29" s="1"/>
  <c r="E63" i="17"/>
  <c r="K63"/>
  <c r="G63"/>
  <c r="D59"/>
  <c r="J59"/>
  <c r="H59"/>
  <c r="I59"/>
  <c r="E59"/>
  <c r="D59" i="29" s="1"/>
  <c r="K59" i="17"/>
  <c r="G59"/>
  <c r="F59"/>
  <c r="C59"/>
  <c r="J55"/>
  <c r="H55"/>
  <c r="D55"/>
  <c r="E55"/>
  <c r="D55" i="29" s="1"/>
  <c r="K55" i="17"/>
  <c r="F55"/>
  <c r="G55"/>
  <c r="C55"/>
  <c r="I55"/>
  <c r="D51"/>
  <c r="J51"/>
  <c r="H51"/>
  <c r="F51" i="29" s="1"/>
  <c r="G51" i="17"/>
  <c r="C51"/>
  <c r="I51"/>
  <c r="F51"/>
  <c r="C51" i="29" s="1"/>
  <c r="E51" i="17"/>
  <c r="K51"/>
  <c r="J47"/>
  <c r="H47"/>
  <c r="F47" i="29" s="1"/>
  <c r="D47" i="17"/>
  <c r="C47"/>
  <c r="F47"/>
  <c r="I47"/>
  <c r="G47" i="29" s="1"/>
  <c r="E47" i="17"/>
  <c r="K47"/>
  <c r="G47"/>
  <c r="D43"/>
  <c r="J43"/>
  <c r="H43"/>
  <c r="I43"/>
  <c r="E43"/>
  <c r="D43" i="29" s="1"/>
  <c r="K43" i="17"/>
  <c r="G43"/>
  <c r="F43"/>
  <c r="C43"/>
  <c r="J39"/>
  <c r="H39"/>
  <c r="D39"/>
  <c r="E39"/>
  <c r="D39" i="29" s="1"/>
  <c r="K39" i="17"/>
  <c r="G39"/>
  <c r="C39"/>
  <c r="F39"/>
  <c r="C39" i="29" s="1"/>
  <c r="I39" i="17"/>
  <c r="D35"/>
  <c r="J35"/>
  <c r="H35"/>
  <c r="F35" i="29" s="1"/>
  <c r="G35" i="17"/>
  <c r="C35"/>
  <c r="I35"/>
  <c r="F35"/>
  <c r="C35" i="29" s="1"/>
  <c r="E35" i="17"/>
  <c r="K35"/>
  <c r="F31"/>
  <c r="H31"/>
  <c r="F31" i="29" s="1"/>
  <c r="D31" i="17"/>
  <c r="K31"/>
  <c r="I31"/>
  <c r="G31"/>
  <c r="E31" i="29" s="1"/>
  <c r="E31" i="17"/>
  <c r="C31"/>
  <c r="J31"/>
  <c r="E27"/>
  <c r="D27" i="29" s="1"/>
  <c r="J27" i="17"/>
  <c r="F27"/>
  <c r="K27"/>
  <c r="D27"/>
  <c r="I27"/>
  <c r="C27"/>
  <c r="H27"/>
  <c r="G27"/>
  <c r="E27" i="29" s="1"/>
  <c r="E23" i="17"/>
  <c r="J23"/>
  <c r="F23"/>
  <c r="I23"/>
  <c r="G23" i="29" s="1"/>
  <c r="C23" i="17"/>
  <c r="G23"/>
  <c r="D23"/>
  <c r="K23"/>
  <c r="H23" i="29" s="1"/>
  <c r="H23" i="17"/>
  <c r="E19"/>
  <c r="J19"/>
  <c r="F19"/>
  <c r="C19" i="29" s="1"/>
  <c r="G19" i="17"/>
  <c r="D19"/>
  <c r="I19"/>
  <c r="K19"/>
  <c r="H19" i="29" s="1"/>
  <c r="C19" i="17"/>
  <c r="H19"/>
  <c r="E15"/>
  <c r="J15"/>
  <c r="I15" i="29" s="1"/>
  <c r="F15" i="17"/>
  <c r="G15"/>
  <c r="D15"/>
  <c r="C15"/>
  <c r="K15"/>
  <c r="H15"/>
  <c r="I15"/>
  <c r="E11"/>
  <c r="D11" i="29" s="1"/>
  <c r="J11" i="17"/>
  <c r="F11"/>
  <c r="D11"/>
  <c r="I11"/>
  <c r="G11" i="29" s="1"/>
  <c r="G11" i="17"/>
  <c r="K11"/>
  <c r="C11"/>
  <c r="H11"/>
  <c r="F11" i="29" s="1"/>
  <c r="D207" i="17"/>
  <c r="H207"/>
  <c r="C207"/>
  <c r="G207"/>
  <c r="E207" i="29" s="1"/>
  <c r="K207" i="17"/>
  <c r="H207" i="29" s="1"/>
  <c r="F207" i="17"/>
  <c r="J207"/>
  <c r="I207" i="29" s="1"/>
  <c r="E207" i="17"/>
  <c r="D207" i="29" s="1"/>
  <c r="I207" i="17"/>
  <c r="D203"/>
  <c r="H203"/>
  <c r="C203"/>
  <c r="G203"/>
  <c r="K203"/>
  <c r="F203"/>
  <c r="J203"/>
  <c r="I203" i="29" s="1"/>
  <c r="E203" i="17"/>
  <c r="I203"/>
  <c r="D199"/>
  <c r="H199"/>
  <c r="F199" i="29" s="1"/>
  <c r="C199" i="17"/>
  <c r="G199"/>
  <c r="K199"/>
  <c r="F199"/>
  <c r="C199" i="29" s="1"/>
  <c r="J199" i="17"/>
  <c r="E199"/>
  <c r="I199"/>
  <c r="E195"/>
  <c r="D195" i="29" s="1"/>
  <c r="I195" i="17"/>
  <c r="D195"/>
  <c r="H195"/>
  <c r="C195"/>
  <c r="G195"/>
  <c r="K195"/>
  <c r="F195"/>
  <c r="J195"/>
  <c r="I195" i="29" s="1"/>
  <c r="E191" i="17"/>
  <c r="I191"/>
  <c r="D191"/>
  <c r="H191"/>
  <c r="F191" i="29" s="1"/>
  <c r="C191" i="17"/>
  <c r="G191"/>
  <c r="K191"/>
  <c r="F191"/>
  <c r="C191" i="29" s="1"/>
  <c r="J191" i="17"/>
  <c r="E187"/>
  <c r="I187"/>
  <c r="D187"/>
  <c r="H187"/>
  <c r="C187"/>
  <c r="G187"/>
  <c r="K187"/>
  <c r="H187" i="29" s="1"/>
  <c r="F187" i="17"/>
  <c r="J187"/>
  <c r="K8"/>
  <c r="G8"/>
  <c r="C8"/>
  <c r="H8"/>
  <c r="D8"/>
  <c r="I8"/>
  <c r="E8"/>
  <c r="J8"/>
  <c r="F8"/>
  <c r="D204"/>
  <c r="I204"/>
  <c r="E204"/>
  <c r="J204"/>
  <c r="I204" i="29" s="1"/>
  <c r="C204" i="17"/>
  <c r="H204"/>
  <c r="G204"/>
  <c r="K204"/>
  <c r="F204"/>
  <c r="C204" i="29" s="1"/>
  <c r="D200" i="17"/>
  <c r="J200"/>
  <c r="I200"/>
  <c r="F200"/>
  <c r="C200" i="29" s="1"/>
  <c r="E200" i="17"/>
  <c r="K200"/>
  <c r="C200"/>
  <c r="H200"/>
  <c r="F200" i="29" s="1"/>
  <c r="G200" i="17"/>
  <c r="D196"/>
  <c r="C196"/>
  <c r="I196"/>
  <c r="G196" i="29" s="1"/>
  <c r="G196" i="17"/>
  <c r="F196"/>
  <c r="K196"/>
  <c r="E196"/>
  <c r="D196" i="29" s="1"/>
  <c r="J196" i="17"/>
  <c r="H196"/>
  <c r="D192"/>
  <c r="C192"/>
  <c r="I192"/>
  <c r="G192"/>
  <c r="F192"/>
  <c r="K192"/>
  <c r="H192" i="29" s="1"/>
  <c r="E192" i="17"/>
  <c r="J192"/>
  <c r="H192"/>
  <c r="D188"/>
  <c r="C188"/>
  <c r="I188"/>
  <c r="G188"/>
  <c r="F188"/>
  <c r="C188" i="29" s="1"/>
  <c r="K188" i="17"/>
  <c r="E188"/>
  <c r="J188"/>
  <c r="H188"/>
  <c r="F188" i="29" s="1"/>
  <c r="D184" i="17"/>
  <c r="C184"/>
  <c r="I184"/>
  <c r="G184"/>
  <c r="E184" i="29" s="1"/>
  <c r="F184" i="17"/>
  <c r="K184"/>
  <c r="E184"/>
  <c r="J184"/>
  <c r="I184" i="29" s="1"/>
  <c r="H184" i="17"/>
  <c r="D180"/>
  <c r="C180"/>
  <c r="I180"/>
  <c r="G180" i="29" s="1"/>
  <c r="G180" i="17"/>
  <c r="F180"/>
  <c r="K180"/>
  <c r="E180"/>
  <c r="D180" i="29" s="1"/>
  <c r="J180" i="17"/>
  <c r="H180"/>
  <c r="D176"/>
  <c r="C176"/>
  <c r="I176"/>
  <c r="G176"/>
  <c r="F176"/>
  <c r="K176"/>
  <c r="H176" i="29" s="1"/>
  <c r="E176" i="17"/>
  <c r="J176"/>
  <c r="H176"/>
  <c r="D172"/>
  <c r="C172"/>
  <c r="I172"/>
  <c r="G172"/>
  <c r="F172"/>
  <c r="C172" i="29" s="1"/>
  <c r="K172" i="17"/>
  <c r="E172"/>
  <c r="J172"/>
  <c r="H172"/>
  <c r="F172" i="29" s="1"/>
  <c r="D168" i="17"/>
  <c r="C168"/>
  <c r="I168"/>
  <c r="G168"/>
  <c r="E168" i="29" s="1"/>
  <c r="F168" i="17"/>
  <c r="K168"/>
  <c r="E168"/>
  <c r="J168"/>
  <c r="I168" i="29" s="1"/>
  <c r="H168" i="17"/>
  <c r="D164"/>
  <c r="C164"/>
  <c r="I164"/>
  <c r="G164" i="29" s="1"/>
  <c r="G164" i="17"/>
  <c r="F164"/>
  <c r="K164"/>
  <c r="E164"/>
  <c r="D164" i="29" s="1"/>
  <c r="J164" i="17"/>
  <c r="H164"/>
  <c r="D160"/>
  <c r="C160"/>
  <c r="I160"/>
  <c r="G160"/>
  <c r="F160"/>
  <c r="K160"/>
  <c r="H160" i="29" s="1"/>
  <c r="E160" i="17"/>
  <c r="J160"/>
  <c r="H160"/>
  <c r="D156"/>
  <c r="C156"/>
  <c r="I156"/>
  <c r="G156"/>
  <c r="F156"/>
  <c r="C156" i="29" s="1"/>
  <c r="K156" i="17"/>
  <c r="E156"/>
  <c r="J156"/>
  <c r="H156"/>
  <c r="F156" i="29" s="1"/>
  <c r="D152" i="17"/>
  <c r="C152"/>
  <c r="I152"/>
  <c r="G152"/>
  <c r="E152" i="29" s="1"/>
  <c r="F152" i="17"/>
  <c r="K152"/>
  <c r="E152"/>
  <c r="J152"/>
  <c r="I152" i="29" s="1"/>
  <c r="H152" i="17"/>
  <c r="D148"/>
  <c r="C148"/>
  <c r="I148"/>
  <c r="G148" i="29" s="1"/>
  <c r="G148" i="17"/>
  <c r="F148"/>
  <c r="K148"/>
  <c r="E148"/>
  <c r="D148" i="29" s="1"/>
  <c r="J148" i="17"/>
  <c r="H148"/>
  <c r="D144"/>
  <c r="C144"/>
  <c r="I144"/>
  <c r="G144"/>
  <c r="F144"/>
  <c r="K144"/>
  <c r="H144" i="29" s="1"/>
  <c r="E144" i="17"/>
  <c r="J144"/>
  <c r="H144"/>
  <c r="D140"/>
  <c r="C140"/>
  <c r="I140"/>
  <c r="G140"/>
  <c r="F140"/>
  <c r="C140" i="29" s="1"/>
  <c r="K140" i="17"/>
  <c r="E140"/>
  <c r="J140"/>
  <c r="H140"/>
  <c r="F140" i="29" s="1"/>
  <c r="D136" i="17"/>
  <c r="C136"/>
  <c r="I136"/>
  <c r="G136"/>
  <c r="E136" i="29" s="1"/>
  <c r="F136" i="17"/>
  <c r="K136"/>
  <c r="E136"/>
  <c r="J136"/>
  <c r="I136" i="29" s="1"/>
  <c r="H136" i="17"/>
  <c r="D132"/>
  <c r="C132"/>
  <c r="I132"/>
  <c r="G132" i="29" s="1"/>
  <c r="G132" i="17"/>
  <c r="F132"/>
  <c r="K132"/>
  <c r="E132"/>
  <c r="D132" i="29" s="1"/>
  <c r="J132" i="17"/>
  <c r="H132"/>
  <c r="D128"/>
  <c r="C128"/>
  <c r="I128"/>
  <c r="G128"/>
  <c r="F128"/>
  <c r="K128"/>
  <c r="H128" i="29" s="1"/>
  <c r="E128" i="17"/>
  <c r="J128"/>
  <c r="H128"/>
  <c r="D124"/>
  <c r="C124"/>
  <c r="I124"/>
  <c r="G124"/>
  <c r="F124"/>
  <c r="C124" i="29" s="1"/>
  <c r="K124" i="17"/>
  <c r="E124"/>
  <c r="J124"/>
  <c r="H124"/>
  <c r="F124" i="29" s="1"/>
  <c r="D120" i="17"/>
  <c r="C120"/>
  <c r="I120"/>
  <c r="G120"/>
  <c r="F120"/>
  <c r="K120"/>
  <c r="E120"/>
  <c r="J120"/>
  <c r="I120" i="29" s="1"/>
  <c r="H120" i="17"/>
  <c r="D116"/>
  <c r="C116"/>
  <c r="I116"/>
  <c r="G116" i="29" s="1"/>
  <c r="G116" i="17"/>
  <c r="F116"/>
  <c r="K116"/>
  <c r="E116"/>
  <c r="D116" i="29" s="1"/>
  <c r="J116" i="17"/>
  <c r="H116"/>
  <c r="D112"/>
  <c r="C112"/>
  <c r="I112"/>
  <c r="G112"/>
  <c r="F112"/>
  <c r="K112"/>
  <c r="H112" i="29" s="1"/>
  <c r="E112" i="17"/>
  <c r="J112"/>
  <c r="H112"/>
  <c r="H108"/>
  <c r="F108" i="29" s="1"/>
  <c r="F108" i="17"/>
  <c r="J108"/>
  <c r="G108"/>
  <c r="C108"/>
  <c r="I108"/>
  <c r="E108"/>
  <c r="K108"/>
  <c r="D108"/>
  <c r="H104"/>
  <c r="J104"/>
  <c r="F104"/>
  <c r="C104"/>
  <c r="I104"/>
  <c r="E104"/>
  <c r="D104"/>
  <c r="K104"/>
  <c r="H104" i="29" s="1"/>
  <c r="G104" i="17"/>
  <c r="H100"/>
  <c r="F100"/>
  <c r="J100"/>
  <c r="I100" i="29" s="1"/>
  <c r="E100" i="17"/>
  <c r="K100"/>
  <c r="G100"/>
  <c r="C100"/>
  <c r="I100"/>
  <c r="D100"/>
  <c r="H96"/>
  <c r="J96"/>
  <c r="I96" i="29" s="1"/>
  <c r="F96" i="17"/>
  <c r="K96"/>
  <c r="G96"/>
  <c r="D96"/>
  <c r="C96"/>
  <c r="I96"/>
  <c r="E96"/>
  <c r="H92"/>
  <c r="F92" i="29" s="1"/>
  <c r="F92" i="17"/>
  <c r="J92"/>
  <c r="G92"/>
  <c r="C92"/>
  <c r="I92"/>
  <c r="E92"/>
  <c r="K92"/>
  <c r="D92"/>
  <c r="H88"/>
  <c r="J88"/>
  <c r="F88"/>
  <c r="C88"/>
  <c r="I88"/>
  <c r="E88"/>
  <c r="D88"/>
  <c r="K88"/>
  <c r="H88" i="29" s="1"/>
  <c r="G88" i="17"/>
  <c r="H84"/>
  <c r="F84"/>
  <c r="J84"/>
  <c r="I84" i="29" s="1"/>
  <c r="E84" i="17"/>
  <c r="K84"/>
  <c r="G84"/>
  <c r="C84"/>
  <c r="I84"/>
  <c r="D84"/>
  <c r="H80"/>
  <c r="J80"/>
  <c r="I80" i="29" s="1"/>
  <c r="F80" i="17"/>
  <c r="K80"/>
  <c r="G80"/>
  <c r="D80"/>
  <c r="C80"/>
  <c r="I80"/>
  <c r="E80"/>
  <c r="H76"/>
  <c r="F76" i="29" s="1"/>
  <c r="F76" i="17"/>
  <c r="J76"/>
  <c r="G76"/>
  <c r="C76"/>
  <c r="I76"/>
  <c r="E76"/>
  <c r="K76"/>
  <c r="D76"/>
  <c r="H72"/>
  <c r="J72"/>
  <c r="F72"/>
  <c r="C72"/>
  <c r="I72"/>
  <c r="E72"/>
  <c r="D72"/>
  <c r="K72"/>
  <c r="H72" i="29" s="1"/>
  <c r="G72" i="17"/>
  <c r="H68"/>
  <c r="F68"/>
  <c r="J68"/>
  <c r="I68" i="29" s="1"/>
  <c r="E68" i="17"/>
  <c r="K68"/>
  <c r="G68"/>
  <c r="C68"/>
  <c r="I68"/>
  <c r="D68"/>
  <c r="H64"/>
  <c r="J64"/>
  <c r="I64" i="29" s="1"/>
  <c r="F64" i="17"/>
  <c r="K64"/>
  <c r="G64"/>
  <c r="D64"/>
  <c r="C64"/>
  <c r="I64"/>
  <c r="E64"/>
  <c r="H60"/>
  <c r="F60" i="29" s="1"/>
  <c r="F60" i="17"/>
  <c r="J60"/>
  <c r="G60"/>
  <c r="C60"/>
  <c r="I60"/>
  <c r="E60"/>
  <c r="K60"/>
  <c r="D60"/>
  <c r="H56"/>
  <c r="J56"/>
  <c r="F56"/>
  <c r="C56"/>
  <c r="I56"/>
  <c r="E56"/>
  <c r="D56"/>
  <c r="K56"/>
  <c r="H56" i="29" s="1"/>
  <c r="G56" i="17"/>
  <c r="H52"/>
  <c r="F52"/>
  <c r="J52"/>
  <c r="I52" i="29" s="1"/>
  <c r="E52" i="17"/>
  <c r="K52"/>
  <c r="G52"/>
  <c r="C52"/>
  <c r="I52"/>
  <c r="D52"/>
  <c r="H48"/>
  <c r="J48"/>
  <c r="I48" i="29" s="1"/>
  <c r="F48" i="17"/>
  <c r="K48"/>
  <c r="G48"/>
  <c r="D48"/>
  <c r="C48"/>
  <c r="I48"/>
  <c r="E48"/>
  <c r="H44"/>
  <c r="F44" i="29" s="1"/>
  <c r="F44" i="17"/>
  <c r="J44"/>
  <c r="G44"/>
  <c r="C44"/>
  <c r="I44"/>
  <c r="E44"/>
  <c r="K44"/>
  <c r="D44"/>
  <c r="H40"/>
  <c r="J40"/>
  <c r="F40"/>
  <c r="C40"/>
  <c r="I40"/>
  <c r="E40"/>
  <c r="D40"/>
  <c r="K40"/>
  <c r="H40" i="29" s="1"/>
  <c r="G40" i="17"/>
  <c r="H36"/>
  <c r="F36"/>
  <c r="J36"/>
  <c r="I36" i="29" s="1"/>
  <c r="E36" i="17"/>
  <c r="K36"/>
  <c r="G36"/>
  <c r="C36"/>
  <c r="I36"/>
  <c r="D36"/>
  <c r="C32"/>
  <c r="D32"/>
  <c r="J32"/>
  <c r="H32"/>
  <c r="F32"/>
  <c r="E32"/>
  <c r="D32" i="29" s="1"/>
  <c r="K32" i="17"/>
  <c r="I32"/>
  <c r="G32"/>
  <c r="C28"/>
  <c r="J28"/>
  <c r="H28"/>
  <c r="F28"/>
  <c r="D28"/>
  <c r="E28"/>
  <c r="I28"/>
  <c r="G28"/>
  <c r="K28"/>
  <c r="H28" i="29" s="1"/>
  <c r="C24" i="17"/>
  <c r="J24"/>
  <c r="H24"/>
  <c r="F24"/>
  <c r="C24" i="29" s="1"/>
  <c r="D24" i="17"/>
  <c r="K24"/>
  <c r="I24"/>
  <c r="G24"/>
  <c r="E24" i="29" s="1"/>
  <c r="E24" i="17"/>
  <c r="C20"/>
  <c r="J20"/>
  <c r="H20"/>
  <c r="F20" i="29" s="1"/>
  <c r="F20" i="17"/>
  <c r="D20"/>
  <c r="E20"/>
  <c r="I20"/>
  <c r="G20" i="29" s="1"/>
  <c r="G20" i="17"/>
  <c r="K20"/>
  <c r="C16"/>
  <c r="J16"/>
  <c r="I16" i="29" s="1"/>
  <c r="H16" i="17"/>
  <c r="F16"/>
  <c r="D16"/>
  <c r="K16"/>
  <c r="H16" i="29" s="1"/>
  <c r="I16" i="17"/>
  <c r="G16"/>
  <c r="E16"/>
  <c r="C12"/>
  <c r="J12"/>
  <c r="H12"/>
  <c r="F12"/>
  <c r="D12"/>
  <c r="E12"/>
  <c r="K12"/>
  <c r="I12"/>
  <c r="G12"/>
  <c r="E12" i="29" s="1"/>
  <c r="C205" i="17"/>
  <c r="G205"/>
  <c r="K205"/>
  <c r="H205" i="29" s="1"/>
  <c r="F205" i="17"/>
  <c r="C205" i="29" s="1"/>
  <c r="J205" i="17"/>
  <c r="I205" i="29" s="1"/>
  <c r="E205" i="17"/>
  <c r="I205"/>
  <c r="G205" i="29" s="1"/>
  <c r="D205" i="17"/>
  <c r="H205"/>
  <c r="E201"/>
  <c r="I201"/>
  <c r="D201"/>
  <c r="H201"/>
  <c r="C201"/>
  <c r="G201"/>
  <c r="K201"/>
  <c r="H201" i="29" s="1"/>
  <c r="F201" i="17"/>
  <c r="J201"/>
  <c r="C197"/>
  <c r="G197"/>
  <c r="E197" i="29" s="1"/>
  <c r="K197" i="17"/>
  <c r="F197"/>
  <c r="J197"/>
  <c r="E197"/>
  <c r="D197" i="29" s="1"/>
  <c r="I197" i="17"/>
  <c r="D197"/>
  <c r="H197"/>
  <c r="C193"/>
  <c r="G193"/>
  <c r="K193"/>
  <c r="F193"/>
  <c r="J193"/>
  <c r="I193" i="29" s="1"/>
  <c r="E193" i="17"/>
  <c r="I193"/>
  <c r="D193"/>
  <c r="H193"/>
  <c r="F193" i="29" s="1"/>
  <c r="C189" i="17"/>
  <c r="G189"/>
  <c r="K189"/>
  <c r="F189"/>
  <c r="C189" i="29" s="1"/>
  <c r="J189" i="17"/>
  <c r="E189"/>
  <c r="I189"/>
  <c r="D189"/>
  <c r="H189"/>
  <c r="C185"/>
  <c r="G185"/>
  <c r="K185"/>
  <c r="H185" i="29" s="1"/>
  <c r="F185" i="17"/>
  <c r="J185"/>
  <c r="E185"/>
  <c r="I185"/>
  <c r="G185" i="29" s="1"/>
  <c r="D185" i="17"/>
  <c r="H185"/>
  <c r="C181"/>
  <c r="G181"/>
  <c r="DI181" s="1"/>
  <c r="DJ181" s="1"/>
  <c r="DK181" s="1"/>
  <c r="K181"/>
  <c r="F181"/>
  <c r="J181"/>
  <c r="E181"/>
  <c r="D181" i="29" s="1"/>
  <c r="I181" i="17"/>
  <c r="D181"/>
  <c r="H181"/>
  <c r="C177"/>
  <c r="G177"/>
  <c r="K177"/>
  <c r="F177"/>
  <c r="J177"/>
  <c r="I177" i="29" s="1"/>
  <c r="E177" i="17"/>
  <c r="I177"/>
  <c r="D177"/>
  <c r="H177"/>
  <c r="F177" i="29" s="1"/>
  <c r="C173" i="17"/>
  <c r="G173"/>
  <c r="K173"/>
  <c r="F173"/>
  <c r="C173" i="29" s="1"/>
  <c r="J173" i="17"/>
  <c r="E173"/>
  <c r="I173"/>
  <c r="D173"/>
  <c r="H173"/>
  <c r="C169"/>
  <c r="G169"/>
  <c r="K169"/>
  <c r="H169" i="29" s="1"/>
  <c r="F169" i="17"/>
  <c r="J169"/>
  <c r="E169"/>
  <c r="I169"/>
  <c r="G169" i="29" s="1"/>
  <c r="D169" i="17"/>
  <c r="H169"/>
  <c r="C165"/>
  <c r="G165"/>
  <c r="E165" i="29" s="1"/>
  <c r="K165" i="17"/>
  <c r="F165"/>
  <c r="J165"/>
  <c r="E165"/>
  <c r="D165" i="29" s="1"/>
  <c r="I165" i="17"/>
  <c r="D165"/>
  <c r="H165"/>
  <c r="C161"/>
  <c r="G161"/>
  <c r="K161"/>
  <c r="F161"/>
  <c r="J161"/>
  <c r="I161" i="29" s="1"/>
  <c r="E161" i="17"/>
  <c r="I161"/>
  <c r="D161"/>
  <c r="H161"/>
  <c r="F161" i="29" s="1"/>
  <c r="C157" i="17"/>
  <c r="G157"/>
  <c r="K157"/>
  <c r="F157"/>
  <c r="C157" i="29" s="1"/>
  <c r="J157" i="17"/>
  <c r="E157"/>
  <c r="I157"/>
  <c r="D157"/>
  <c r="H157"/>
  <c r="C153"/>
  <c r="G153"/>
  <c r="K153"/>
  <c r="H153" i="29" s="1"/>
  <c r="F153" i="17"/>
  <c r="J153"/>
  <c r="E153"/>
  <c r="I153"/>
  <c r="G153" i="29" s="1"/>
  <c r="D153" i="17"/>
  <c r="H153"/>
  <c r="C149"/>
  <c r="G149"/>
  <c r="E149" i="29" s="1"/>
  <c r="K149" i="17"/>
  <c r="F149"/>
  <c r="J149"/>
  <c r="E149"/>
  <c r="D149" i="29" s="1"/>
  <c r="I149" i="17"/>
  <c r="D149"/>
  <c r="H149"/>
  <c r="C145"/>
  <c r="G145"/>
  <c r="K145"/>
  <c r="F145"/>
  <c r="J145"/>
  <c r="I145" i="29" s="1"/>
  <c r="E145" i="17"/>
  <c r="I145"/>
  <c r="D145"/>
  <c r="H145"/>
  <c r="F145" i="29" s="1"/>
  <c r="C141" i="17"/>
  <c r="G141"/>
  <c r="K141"/>
  <c r="F141"/>
  <c r="C141" i="29" s="1"/>
  <c r="J141" i="17"/>
  <c r="E141"/>
  <c r="I141"/>
  <c r="D141"/>
  <c r="H141"/>
  <c r="C137"/>
  <c r="G137"/>
  <c r="K137"/>
  <c r="H137" i="29" s="1"/>
  <c r="F137" i="17"/>
  <c r="J137"/>
  <c r="E137"/>
  <c r="I137"/>
  <c r="G137" i="29" s="1"/>
  <c r="D137" i="17"/>
  <c r="H137"/>
  <c r="C133"/>
  <c r="G133"/>
  <c r="E133" i="29" s="1"/>
  <c r="K133" i="17"/>
  <c r="F133"/>
  <c r="J133"/>
  <c r="E133"/>
  <c r="D133" i="29" s="1"/>
  <c r="I133" i="17"/>
  <c r="D133"/>
  <c r="H133"/>
  <c r="C129"/>
  <c r="G129"/>
  <c r="K129"/>
  <c r="F129"/>
  <c r="J129"/>
  <c r="I129" i="29" s="1"/>
  <c r="E129" i="17"/>
  <c r="I129"/>
  <c r="D129"/>
  <c r="H129"/>
  <c r="F129" i="29" s="1"/>
  <c r="C125" i="17"/>
  <c r="G125"/>
  <c r="K125"/>
  <c r="F125"/>
  <c r="C125" i="29" s="1"/>
  <c r="J125" i="17"/>
  <c r="E125"/>
  <c r="I125"/>
  <c r="D125"/>
  <c r="H125"/>
  <c r="C121"/>
  <c r="G121"/>
  <c r="K121"/>
  <c r="H121" i="29" s="1"/>
  <c r="F121" i="17"/>
  <c r="J121"/>
  <c r="E121"/>
  <c r="I121"/>
  <c r="G121" i="29" s="1"/>
  <c r="D121" i="17"/>
  <c r="H121"/>
  <c r="C117"/>
  <c r="G117"/>
  <c r="E117" i="29" s="1"/>
  <c r="K117" i="17"/>
  <c r="F117"/>
  <c r="J117"/>
  <c r="E117"/>
  <c r="D117" i="29" s="1"/>
  <c r="I117" i="17"/>
  <c r="D117"/>
  <c r="H117"/>
  <c r="C113"/>
  <c r="G113"/>
  <c r="K113"/>
  <c r="F113"/>
  <c r="J113"/>
  <c r="I113" i="29" s="1"/>
  <c r="E113" i="17"/>
  <c r="I113"/>
  <c r="D113"/>
  <c r="H113"/>
  <c r="F113" i="29" s="1"/>
  <c r="F109" i="17"/>
  <c r="D109"/>
  <c r="J109"/>
  <c r="H109"/>
  <c r="F109" i="29" s="1"/>
  <c r="G109" i="17"/>
  <c r="C109"/>
  <c r="I109"/>
  <c r="E109"/>
  <c r="D109" i="29" s="1"/>
  <c r="K109" i="17"/>
  <c r="J105"/>
  <c r="H105"/>
  <c r="F105"/>
  <c r="C105" i="29" s="1"/>
  <c r="D105" i="17"/>
  <c r="C105"/>
  <c r="I105"/>
  <c r="E105"/>
  <c r="D105" i="29" s="1"/>
  <c r="K105" i="17"/>
  <c r="G105"/>
  <c r="F101"/>
  <c r="D101"/>
  <c r="J101"/>
  <c r="H101"/>
  <c r="I101"/>
  <c r="E101"/>
  <c r="D101" i="29" s="1"/>
  <c r="K101" i="17"/>
  <c r="G101"/>
  <c r="C101"/>
  <c r="J97"/>
  <c r="H97"/>
  <c r="F97"/>
  <c r="D97"/>
  <c r="E97"/>
  <c r="D97" i="29" s="1"/>
  <c r="K97" i="17"/>
  <c r="G97"/>
  <c r="C97"/>
  <c r="I97"/>
  <c r="G97" i="29" s="1"/>
  <c r="F93" i="17"/>
  <c r="D93"/>
  <c r="J93"/>
  <c r="H93"/>
  <c r="F93" i="29" s="1"/>
  <c r="G93" i="17"/>
  <c r="C93"/>
  <c r="I93"/>
  <c r="E93"/>
  <c r="D93" i="29" s="1"/>
  <c r="K93" i="17"/>
  <c r="J89"/>
  <c r="H89"/>
  <c r="F89"/>
  <c r="C89" i="29" s="1"/>
  <c r="D89" i="17"/>
  <c r="C89"/>
  <c r="I89"/>
  <c r="E89"/>
  <c r="D89" i="29" s="1"/>
  <c r="K89" i="17"/>
  <c r="G89"/>
  <c r="F85"/>
  <c r="D85"/>
  <c r="J85"/>
  <c r="H85"/>
  <c r="I85"/>
  <c r="E85"/>
  <c r="D85" i="29" s="1"/>
  <c r="K85" i="17"/>
  <c r="G85"/>
  <c r="C85"/>
  <c r="J81"/>
  <c r="I81" i="29" s="1"/>
  <c r="H81" i="17"/>
  <c r="F81"/>
  <c r="D81"/>
  <c r="E81"/>
  <c r="D81" i="29" s="1"/>
  <c r="K81" i="17"/>
  <c r="G81"/>
  <c r="C81"/>
  <c r="I81"/>
  <c r="G81" i="29" s="1"/>
  <c r="F77" i="17"/>
  <c r="D77"/>
  <c r="J77"/>
  <c r="H77"/>
  <c r="F77" i="29" s="1"/>
  <c r="G77" i="17"/>
  <c r="C77"/>
  <c r="I77"/>
  <c r="E77"/>
  <c r="D77" i="29" s="1"/>
  <c r="K77" i="17"/>
  <c r="J73"/>
  <c r="H73"/>
  <c r="F73"/>
  <c r="C73" i="29" s="1"/>
  <c r="D73" i="17"/>
  <c r="C73"/>
  <c r="I73"/>
  <c r="E73"/>
  <c r="D73" i="29" s="1"/>
  <c r="K73" i="17"/>
  <c r="G73"/>
  <c r="F69"/>
  <c r="D69"/>
  <c r="J69"/>
  <c r="H69"/>
  <c r="I69"/>
  <c r="E69"/>
  <c r="D69" i="29" s="1"/>
  <c r="K69" i="17"/>
  <c r="G69"/>
  <c r="C69"/>
  <c r="J65"/>
  <c r="I65" i="29" s="1"/>
  <c r="H65" i="17"/>
  <c r="F65"/>
  <c r="D65"/>
  <c r="E65"/>
  <c r="D65" i="29" s="1"/>
  <c r="K65" i="17"/>
  <c r="G65"/>
  <c r="C65"/>
  <c r="I65"/>
  <c r="G65" i="29" s="1"/>
  <c r="F61" i="17"/>
  <c r="D61"/>
  <c r="J61"/>
  <c r="H61"/>
  <c r="F61" i="29" s="1"/>
  <c r="G61" i="17"/>
  <c r="C61"/>
  <c r="I61"/>
  <c r="E61"/>
  <c r="D61" i="29" s="1"/>
  <c r="K61" i="17"/>
  <c r="J57"/>
  <c r="H57"/>
  <c r="F57"/>
  <c r="C57" i="29" s="1"/>
  <c r="D57" i="17"/>
  <c r="C57"/>
  <c r="I57"/>
  <c r="E57"/>
  <c r="D57" i="29" s="1"/>
  <c r="K57" i="17"/>
  <c r="G57"/>
  <c r="F53"/>
  <c r="D53"/>
  <c r="J53"/>
  <c r="H53"/>
  <c r="I53"/>
  <c r="E53"/>
  <c r="D53" i="29" s="1"/>
  <c r="K53" i="17"/>
  <c r="G53"/>
  <c r="C53"/>
  <c r="J49"/>
  <c r="I49" i="29" s="1"/>
  <c r="H49" i="17"/>
  <c r="F49"/>
  <c r="D49"/>
  <c r="E49"/>
  <c r="D49" i="29" s="1"/>
  <c r="K49" i="17"/>
  <c r="G49"/>
  <c r="C49"/>
  <c r="I49"/>
  <c r="G49" i="29" s="1"/>
  <c r="F45" i="17"/>
  <c r="D45"/>
  <c r="J45"/>
  <c r="H45"/>
  <c r="F45" i="29" s="1"/>
  <c r="G45" i="17"/>
  <c r="C45"/>
  <c r="I45"/>
  <c r="E45"/>
  <c r="D45" i="29" s="1"/>
  <c r="K45" i="17"/>
  <c r="J41"/>
  <c r="H41"/>
  <c r="F41"/>
  <c r="C41" i="29" s="1"/>
  <c r="D41" i="17"/>
  <c r="C41"/>
  <c r="I41"/>
  <c r="E41"/>
  <c r="D41" i="29" s="1"/>
  <c r="K41" i="17"/>
  <c r="G41"/>
  <c r="DI41" s="1"/>
  <c r="DJ41" s="1"/>
  <c r="DK41" s="1"/>
  <c r="F37"/>
  <c r="D37"/>
  <c r="J37"/>
  <c r="H37"/>
  <c r="I37"/>
  <c r="E37"/>
  <c r="D37" i="29" s="1"/>
  <c r="K37" i="17"/>
  <c r="G37"/>
  <c r="C37"/>
  <c r="F33"/>
  <c r="C33" i="29" s="1"/>
  <c r="D33" i="17"/>
  <c r="K33"/>
  <c r="I33"/>
  <c r="G33"/>
  <c r="E33" i="29" s="1"/>
  <c r="J33" i="17"/>
  <c r="E33"/>
  <c r="C33"/>
  <c r="H33"/>
  <c r="F33" i="29" s="1"/>
  <c r="E29" i="17"/>
  <c r="J29"/>
  <c r="F29"/>
  <c r="G29"/>
  <c r="E29" i="29" s="1"/>
  <c r="H29" i="17"/>
  <c r="K29"/>
  <c r="C29"/>
  <c r="D29"/>
  <c r="I29"/>
  <c r="E25"/>
  <c r="J25"/>
  <c r="F25"/>
  <c r="C25" i="29" s="1"/>
  <c r="C25" i="17"/>
  <c r="K25"/>
  <c r="H25"/>
  <c r="G25"/>
  <c r="E25" i="29" s="1"/>
  <c r="I25" i="17"/>
  <c r="D25"/>
  <c r="E21"/>
  <c r="J21"/>
  <c r="I21" i="29" s="1"/>
  <c r="F21" i="17"/>
  <c r="I21"/>
  <c r="G21"/>
  <c r="K21"/>
  <c r="H21" i="29" s="1"/>
  <c r="D21" i="17"/>
  <c r="H21"/>
  <c r="C21"/>
  <c r="E17"/>
  <c r="D17" i="29" s="1"/>
  <c r="J17" i="17"/>
  <c r="F17"/>
  <c r="H17"/>
  <c r="C17"/>
  <c r="K17"/>
  <c r="G17"/>
  <c r="I17"/>
  <c r="D17"/>
  <c r="E13"/>
  <c r="J13"/>
  <c r="F13"/>
  <c r="G13"/>
  <c r="E13" i="29" s="1"/>
  <c r="I13" i="17"/>
  <c r="K13"/>
  <c r="D13"/>
  <c r="H13"/>
  <c r="F13" i="29" s="1"/>
  <c r="C13" i="17"/>
  <c r="E9"/>
  <c r="J9"/>
  <c r="F9"/>
  <c r="C9" i="29" s="1"/>
  <c r="C9" i="17"/>
  <c r="H9"/>
  <c r="G9"/>
  <c r="I9"/>
  <c r="G9" i="29" s="1"/>
  <c r="K9" i="17"/>
  <c r="D9"/>
  <c r="B207" i="29"/>
  <c r="B203"/>
  <c r="B199"/>
  <c r="B195"/>
  <c r="B191"/>
  <c r="B187"/>
  <c r="B183"/>
  <c r="B179"/>
  <c r="B175"/>
  <c r="B171"/>
  <c r="B167"/>
  <c r="B163"/>
  <c r="B159"/>
  <c r="B155"/>
  <c r="B151"/>
  <c r="B147"/>
  <c r="B143"/>
  <c r="B139"/>
  <c r="B135"/>
  <c r="B131"/>
  <c r="B127"/>
  <c r="B123"/>
  <c r="B119"/>
  <c r="B115"/>
  <c r="B111"/>
  <c r="B107"/>
  <c r="B103"/>
  <c r="B99"/>
  <c r="B95"/>
  <c r="B91"/>
  <c r="B87"/>
  <c r="B83"/>
  <c r="B79"/>
  <c r="B75"/>
  <c r="B71"/>
  <c r="B67"/>
  <c r="B63"/>
  <c r="B59"/>
  <c r="B55"/>
  <c r="B51"/>
  <c r="B47"/>
  <c r="B43"/>
  <c r="B39"/>
  <c r="B35"/>
  <c r="B31"/>
  <c r="B27"/>
  <c r="B23"/>
  <c r="B19"/>
  <c r="B15"/>
  <c r="B11"/>
  <c r="B8"/>
  <c r="B204"/>
  <c r="B200"/>
  <c r="B196"/>
  <c r="B192"/>
  <c r="B188"/>
  <c r="B184"/>
  <c r="B180"/>
  <c r="B176"/>
  <c r="B172"/>
  <c r="B168"/>
  <c r="B164"/>
  <c r="B160"/>
  <c r="B156"/>
  <c r="B152"/>
  <c r="B148"/>
  <c r="B144"/>
  <c r="B140"/>
  <c r="B136"/>
  <c r="B132"/>
  <c r="B128"/>
  <c r="B124"/>
  <c r="B120"/>
  <c r="B116"/>
  <c r="B112"/>
  <c r="B108"/>
  <c r="B104"/>
  <c r="B100"/>
  <c r="B96"/>
  <c r="B92"/>
  <c r="B88"/>
  <c r="B84"/>
  <c r="B80"/>
  <c r="B76"/>
  <c r="B72"/>
  <c r="B68"/>
  <c r="B64"/>
  <c r="B60"/>
  <c r="B56"/>
  <c r="B52"/>
  <c r="B48"/>
  <c r="B44"/>
  <c r="B40"/>
  <c r="B36"/>
  <c r="B32"/>
  <c r="B28"/>
  <c r="B24"/>
  <c r="B20"/>
  <c r="B16"/>
  <c r="B12"/>
  <c r="B205"/>
  <c r="B201"/>
  <c r="B197"/>
  <c r="B193"/>
  <c r="B189"/>
  <c r="B185"/>
  <c r="B181"/>
  <c r="B177"/>
  <c r="B173"/>
  <c r="B169"/>
  <c r="B165"/>
  <c r="B161"/>
  <c r="B157"/>
  <c r="B153"/>
  <c r="B149"/>
  <c r="B145"/>
  <c r="B141"/>
  <c r="B137"/>
  <c r="B133"/>
  <c r="B129"/>
  <c r="B125"/>
  <c r="B121"/>
  <c r="B117"/>
  <c r="B113"/>
  <c r="B109"/>
  <c r="B105"/>
  <c r="B101"/>
  <c r="B97"/>
  <c r="B93"/>
  <c r="B89"/>
  <c r="B85"/>
  <c r="B81"/>
  <c r="B77"/>
  <c r="B73"/>
  <c r="B69"/>
  <c r="B65"/>
  <c r="B61"/>
  <c r="B57"/>
  <c r="B53"/>
  <c r="B49"/>
  <c r="B45"/>
  <c r="B41"/>
  <c r="B37"/>
  <c r="B33"/>
  <c r="B29"/>
  <c r="B25"/>
  <c r="B21"/>
  <c r="B17"/>
  <c r="B13"/>
  <c r="B9"/>
  <c r="B206"/>
  <c r="B202"/>
  <c r="B198"/>
  <c r="B194"/>
  <c r="B190"/>
  <c r="B186"/>
  <c r="B182"/>
  <c r="B178"/>
  <c r="B174"/>
  <c r="B170"/>
  <c r="B166"/>
  <c r="B162"/>
  <c r="B158"/>
  <c r="B154"/>
  <c r="B150"/>
  <c r="B146"/>
  <c r="B142"/>
  <c r="B138"/>
  <c r="B134"/>
  <c r="B130"/>
  <c r="B126"/>
  <c r="B122"/>
  <c r="B118"/>
  <c r="B114"/>
  <c r="B110"/>
  <c r="B106"/>
  <c r="B102"/>
  <c r="B98"/>
  <c r="B94"/>
  <c r="B90"/>
  <c r="B86"/>
  <c r="B82"/>
  <c r="B78"/>
  <c r="B74"/>
  <c r="B70"/>
  <c r="B66"/>
  <c r="B62"/>
  <c r="B58"/>
  <c r="B54"/>
  <c r="B50"/>
  <c r="B46"/>
  <c r="B42"/>
  <c r="B38"/>
  <c r="B34"/>
  <c r="B30"/>
  <c r="B26"/>
  <c r="B22"/>
  <c r="B18"/>
  <c r="B14"/>
  <c r="B10"/>
  <c r="A5" i="23"/>
  <c r="A7"/>
  <c r="A6"/>
  <c r="A8"/>
  <c r="C207" i="29"/>
  <c r="G207"/>
  <c r="F207"/>
  <c r="D204"/>
  <c r="D205"/>
  <c r="E205"/>
  <c r="CB205" i="17"/>
  <c r="I206" i="29"/>
  <c r="F206"/>
  <c r="C206"/>
  <c r="I202"/>
  <c r="I198"/>
  <c r="C198"/>
  <c r="I194"/>
  <c r="F194"/>
  <c r="C194"/>
  <c r="F190"/>
  <c r="I190"/>
  <c r="CB190" i="17"/>
  <c r="E186" i="29"/>
  <c r="H186"/>
  <c r="C186"/>
  <c r="D186"/>
  <c r="G186"/>
  <c r="H182"/>
  <c r="C182"/>
  <c r="I182"/>
  <c r="G182"/>
  <c r="F182"/>
  <c r="E178"/>
  <c r="C178"/>
  <c r="I178"/>
  <c r="D178"/>
  <c r="F178"/>
  <c r="E174"/>
  <c r="H174"/>
  <c r="I174"/>
  <c r="D174"/>
  <c r="G174"/>
  <c r="F174"/>
  <c r="E170"/>
  <c r="H170"/>
  <c r="C170"/>
  <c r="D170"/>
  <c r="G170"/>
  <c r="G166"/>
  <c r="F166"/>
  <c r="H166"/>
  <c r="C166"/>
  <c r="I166"/>
  <c r="E162"/>
  <c r="C162"/>
  <c r="I162"/>
  <c r="D162"/>
  <c r="F162"/>
  <c r="D158"/>
  <c r="G158"/>
  <c r="F158"/>
  <c r="E158"/>
  <c r="H158"/>
  <c r="I158"/>
  <c r="E154"/>
  <c r="H154"/>
  <c r="C154"/>
  <c r="D154"/>
  <c r="G154"/>
  <c r="G150"/>
  <c r="F150"/>
  <c r="H150"/>
  <c r="C150"/>
  <c r="I150"/>
  <c r="C146"/>
  <c r="CB146" i="17"/>
  <c r="I146" i="29"/>
  <c r="D142"/>
  <c r="E142"/>
  <c r="H142"/>
  <c r="I142"/>
  <c r="D138"/>
  <c r="E138"/>
  <c r="C138"/>
  <c r="H138"/>
  <c r="I130"/>
  <c r="E126"/>
  <c r="H126"/>
  <c r="I126"/>
  <c r="E122"/>
  <c r="C122"/>
  <c r="I118"/>
  <c r="C118"/>
  <c r="H118"/>
  <c r="E114"/>
  <c r="C114"/>
  <c r="I114"/>
  <c r="H110"/>
  <c r="E110"/>
  <c r="E106"/>
  <c r="C106"/>
  <c r="H106"/>
  <c r="I106"/>
  <c r="I102"/>
  <c r="E102"/>
  <c r="C102"/>
  <c r="E98"/>
  <c r="H98"/>
  <c r="I98"/>
  <c r="C94"/>
  <c r="E90"/>
  <c r="CB90" i="17"/>
  <c r="C90" i="29"/>
  <c r="D90"/>
  <c r="I90"/>
  <c r="G90"/>
  <c r="G86"/>
  <c r="C86"/>
  <c r="H86"/>
  <c r="D86"/>
  <c r="I86"/>
  <c r="E82"/>
  <c r="H82"/>
  <c r="D82"/>
  <c r="I82"/>
  <c r="C78"/>
  <c r="F78"/>
  <c r="D78"/>
  <c r="C74"/>
  <c r="I74"/>
  <c r="F70"/>
  <c r="C70"/>
  <c r="I70"/>
  <c r="I66"/>
  <c r="F66"/>
  <c r="F62"/>
  <c r="H62"/>
  <c r="C62"/>
  <c r="D62"/>
  <c r="G62"/>
  <c r="G58"/>
  <c r="E58"/>
  <c r="H58"/>
  <c r="C58"/>
  <c r="I58"/>
  <c r="D54"/>
  <c r="G54"/>
  <c r="F54"/>
  <c r="E54"/>
  <c r="C54"/>
  <c r="I54"/>
  <c r="D50"/>
  <c r="F50"/>
  <c r="E50"/>
  <c r="H50"/>
  <c r="C50"/>
  <c r="I50"/>
  <c r="C46"/>
  <c r="H46"/>
  <c r="D46"/>
  <c r="G46"/>
  <c r="H42"/>
  <c r="I42"/>
  <c r="D38"/>
  <c r="E38"/>
  <c r="C38"/>
  <c r="I38"/>
  <c r="D34"/>
  <c r="C34"/>
  <c r="H34"/>
  <c r="I34"/>
  <c r="E34"/>
  <c r="D30"/>
  <c r="H30"/>
  <c r="C30"/>
  <c r="C26"/>
  <c r="F22"/>
  <c r="I22"/>
  <c r="E18"/>
  <c r="C18"/>
  <c r="I18"/>
  <c r="D18"/>
  <c r="G18"/>
  <c r="F14"/>
  <c r="H14"/>
  <c r="C14"/>
  <c r="D14"/>
  <c r="G14"/>
  <c r="C10"/>
  <c r="I10"/>
  <c r="D10"/>
  <c r="G10"/>
  <c r="F10"/>
  <c r="H10"/>
  <c r="E203"/>
  <c r="H203"/>
  <c r="C203"/>
  <c r="D203"/>
  <c r="G203"/>
  <c r="F203"/>
  <c r="I199"/>
  <c r="D199"/>
  <c r="G199"/>
  <c r="E199"/>
  <c r="H199"/>
  <c r="G195"/>
  <c r="F195"/>
  <c r="E195"/>
  <c r="H195"/>
  <c r="C195"/>
  <c r="E191"/>
  <c r="H191"/>
  <c r="I191"/>
  <c r="D191"/>
  <c r="G191"/>
  <c r="G187"/>
  <c r="F187"/>
  <c r="C187"/>
  <c r="D187"/>
  <c r="I187"/>
  <c r="I183"/>
  <c r="I179"/>
  <c r="I175"/>
  <c r="C175"/>
  <c r="I167"/>
  <c r="I163"/>
  <c r="C163"/>
  <c r="I159"/>
  <c r="C159"/>
  <c r="C155"/>
  <c r="I151"/>
  <c r="D147"/>
  <c r="E147"/>
  <c r="C147"/>
  <c r="I147"/>
  <c r="F147"/>
  <c r="D143"/>
  <c r="I143"/>
  <c r="F143"/>
  <c r="C143"/>
  <c r="H143"/>
  <c r="F139"/>
  <c r="E139"/>
  <c r="C139"/>
  <c r="H139"/>
  <c r="E135"/>
  <c r="H135"/>
  <c r="I135"/>
  <c r="D135"/>
  <c r="G135"/>
  <c r="E131"/>
  <c r="C131"/>
  <c r="I131"/>
  <c r="D131"/>
  <c r="G131"/>
  <c r="F131"/>
  <c r="F127"/>
  <c r="H127"/>
  <c r="C127"/>
  <c r="I127"/>
  <c r="D127"/>
  <c r="C123"/>
  <c r="G123"/>
  <c r="F123"/>
  <c r="E123"/>
  <c r="H123"/>
  <c r="E119"/>
  <c r="H119"/>
  <c r="I119"/>
  <c r="D119"/>
  <c r="G119"/>
  <c r="C115"/>
  <c r="I115"/>
  <c r="D115"/>
  <c r="G115"/>
  <c r="F115"/>
  <c r="E115"/>
  <c r="F111"/>
  <c r="H111"/>
  <c r="I111"/>
  <c r="D111"/>
  <c r="G111"/>
  <c r="C107"/>
  <c r="I107"/>
  <c r="G107"/>
  <c r="F107"/>
  <c r="E107"/>
  <c r="H107"/>
  <c r="F103"/>
  <c r="E103"/>
  <c r="H103"/>
  <c r="C103"/>
  <c r="I103"/>
  <c r="I99"/>
  <c r="D99"/>
  <c r="G99"/>
  <c r="E99"/>
  <c r="H99"/>
  <c r="I95"/>
  <c r="E95"/>
  <c r="C95"/>
  <c r="H95"/>
  <c r="I91"/>
  <c r="F91"/>
  <c r="E91"/>
  <c r="C91"/>
  <c r="H91"/>
  <c r="I87"/>
  <c r="F87"/>
  <c r="I83"/>
  <c r="D79"/>
  <c r="E79"/>
  <c r="C79"/>
  <c r="H79"/>
  <c r="I75"/>
  <c r="G75"/>
  <c r="E75"/>
  <c r="C75"/>
  <c r="H75"/>
  <c r="I71"/>
  <c r="G71"/>
  <c r="E71"/>
  <c r="C71"/>
  <c r="H71"/>
  <c r="H67"/>
  <c r="D67"/>
  <c r="I67"/>
  <c r="G67"/>
  <c r="E67"/>
  <c r="CB67" i="17"/>
  <c r="C63" i="29"/>
  <c r="I59"/>
  <c r="G59"/>
  <c r="F59"/>
  <c r="C59"/>
  <c r="C55"/>
  <c r="I55"/>
  <c r="G55"/>
  <c r="F55"/>
  <c r="D51"/>
  <c r="I51"/>
  <c r="G51"/>
  <c r="D47"/>
  <c r="I47"/>
  <c r="C47"/>
  <c r="F43"/>
  <c r="C43"/>
  <c r="H43"/>
  <c r="I43"/>
  <c r="I39"/>
  <c r="F39"/>
  <c r="E39"/>
  <c r="H39"/>
  <c r="D35"/>
  <c r="E35"/>
  <c r="H35"/>
  <c r="I35"/>
  <c r="D31"/>
  <c r="C31"/>
  <c r="H31"/>
  <c r="I31"/>
  <c r="C27"/>
  <c r="I27"/>
  <c r="G27"/>
  <c r="F27"/>
  <c r="H27"/>
  <c r="F23"/>
  <c r="E23"/>
  <c r="C23"/>
  <c r="I23"/>
  <c r="D23"/>
  <c r="G19"/>
  <c r="F19"/>
  <c r="C15"/>
  <c r="I11"/>
  <c r="C11"/>
  <c r="D200"/>
  <c r="I200"/>
  <c r="I196"/>
  <c r="C196"/>
  <c r="D192"/>
  <c r="C192"/>
  <c r="I192"/>
  <c r="E188"/>
  <c r="D188"/>
  <c r="I188"/>
  <c r="C184"/>
  <c r="H184"/>
  <c r="C180"/>
  <c r="H180"/>
  <c r="I180"/>
  <c r="E180"/>
  <c r="E176"/>
  <c r="C176"/>
  <c r="I176"/>
  <c r="I172"/>
  <c r="E172"/>
  <c r="H172"/>
  <c r="C168"/>
  <c r="H168"/>
  <c r="H164"/>
  <c r="I164"/>
  <c r="E164"/>
  <c r="C164"/>
  <c r="E160"/>
  <c r="C160"/>
  <c r="I160"/>
  <c r="H156"/>
  <c r="I156"/>
  <c r="E156"/>
  <c r="C152"/>
  <c r="H152"/>
  <c r="E148"/>
  <c r="H148"/>
  <c r="C148"/>
  <c r="I148"/>
  <c r="F148"/>
  <c r="D144"/>
  <c r="G144"/>
  <c r="F144"/>
  <c r="E144"/>
  <c r="C144"/>
  <c r="I144"/>
  <c r="E140"/>
  <c r="H140"/>
  <c r="I140"/>
  <c r="D140"/>
  <c r="G140"/>
  <c r="C136"/>
  <c r="D136"/>
  <c r="G136"/>
  <c r="F136"/>
  <c r="H136"/>
  <c r="C132"/>
  <c r="I132"/>
  <c r="F132"/>
  <c r="F128"/>
  <c r="C128"/>
  <c r="D128"/>
  <c r="I128"/>
  <c r="G128"/>
  <c r="D124"/>
  <c r="I124"/>
  <c r="G124"/>
  <c r="D120"/>
  <c r="G120"/>
  <c r="F120"/>
  <c r="C120"/>
  <c r="C116"/>
  <c r="I116"/>
  <c r="F116"/>
  <c r="F112"/>
  <c r="C112"/>
  <c r="D112"/>
  <c r="I112"/>
  <c r="G112"/>
  <c r="D108"/>
  <c r="I108"/>
  <c r="G108"/>
  <c r="C108"/>
  <c r="F104"/>
  <c r="C104"/>
  <c r="D104"/>
  <c r="I104"/>
  <c r="G104"/>
  <c r="D100"/>
  <c r="G100"/>
  <c r="F100"/>
  <c r="C100"/>
  <c r="D96"/>
  <c r="G96"/>
  <c r="F96"/>
  <c r="E96"/>
  <c r="H96"/>
  <c r="C96"/>
  <c r="C92"/>
  <c r="I92"/>
  <c r="D92"/>
  <c r="G92"/>
  <c r="E92"/>
  <c r="H92"/>
  <c r="E88"/>
  <c r="C88"/>
  <c r="I88"/>
  <c r="D88"/>
  <c r="G88"/>
  <c r="F88"/>
  <c r="E84"/>
  <c r="H84"/>
  <c r="C84"/>
  <c r="D84"/>
  <c r="G84"/>
  <c r="F84"/>
  <c r="C80"/>
  <c r="D80"/>
  <c r="G80"/>
  <c r="F80"/>
  <c r="E80"/>
  <c r="H80"/>
  <c r="I76"/>
  <c r="C72"/>
  <c r="I72"/>
  <c r="D68"/>
  <c r="C68"/>
  <c r="C64"/>
  <c r="E64"/>
  <c r="D64"/>
  <c r="I60"/>
  <c r="G60"/>
  <c r="D60"/>
  <c r="G56"/>
  <c r="I56"/>
  <c r="C52"/>
  <c r="D52"/>
  <c r="G52"/>
  <c r="C48"/>
  <c r="D48"/>
  <c r="G48"/>
  <c r="E44"/>
  <c r="H44"/>
  <c r="C44"/>
  <c r="I44"/>
  <c r="D44"/>
  <c r="G44"/>
  <c r="C40"/>
  <c r="I40"/>
  <c r="D40"/>
  <c r="G40"/>
  <c r="F40"/>
  <c r="E40"/>
  <c r="E36"/>
  <c r="H36"/>
  <c r="C36"/>
  <c r="D36"/>
  <c r="G36"/>
  <c r="F36"/>
  <c r="C32"/>
  <c r="I32"/>
  <c r="G32"/>
  <c r="F32"/>
  <c r="E32"/>
  <c r="H32"/>
  <c r="C28"/>
  <c r="F28"/>
  <c r="D28"/>
  <c r="I28"/>
  <c r="G28"/>
  <c r="I24"/>
  <c r="C20"/>
  <c r="E20"/>
  <c r="E16"/>
  <c r="C16"/>
  <c r="C12"/>
  <c r="H12"/>
  <c r="D12"/>
  <c r="I12"/>
  <c r="G12"/>
  <c r="E201"/>
  <c r="C201"/>
  <c r="D201"/>
  <c r="I201"/>
  <c r="G201"/>
  <c r="C197"/>
  <c r="H197"/>
  <c r="I197"/>
  <c r="G197"/>
  <c r="D193"/>
  <c r="G193"/>
  <c r="E193"/>
  <c r="C193"/>
  <c r="H193"/>
  <c r="H189"/>
  <c r="F189"/>
  <c r="E189"/>
  <c r="D185"/>
  <c r="F185"/>
  <c r="E185"/>
  <c r="C185"/>
  <c r="I185"/>
  <c r="C181"/>
  <c r="H181"/>
  <c r="I181"/>
  <c r="F181"/>
  <c r="D177"/>
  <c r="E177"/>
  <c r="C177"/>
  <c r="H177"/>
  <c r="D173"/>
  <c r="E173"/>
  <c r="H173"/>
  <c r="I173"/>
  <c r="F173"/>
  <c r="D169"/>
  <c r="E169"/>
  <c r="C169"/>
  <c r="I169"/>
  <c r="F169"/>
  <c r="I165"/>
  <c r="F165"/>
  <c r="C165"/>
  <c r="H165"/>
  <c r="D161"/>
  <c r="E161"/>
  <c r="C161"/>
  <c r="H161"/>
  <c r="D157"/>
  <c r="I157"/>
  <c r="F157"/>
  <c r="E157"/>
  <c r="H157"/>
  <c r="D153"/>
  <c r="E153"/>
  <c r="C153"/>
  <c r="I153"/>
  <c r="F153"/>
  <c r="I149"/>
  <c r="G149"/>
  <c r="F149"/>
  <c r="G145"/>
  <c r="D145"/>
  <c r="I141"/>
  <c r="D137"/>
  <c r="I137"/>
  <c r="C137"/>
  <c r="C133"/>
  <c r="G133"/>
  <c r="G129"/>
  <c r="C129"/>
  <c r="D129"/>
  <c r="I125"/>
  <c r="C121"/>
  <c r="CB121" i="17"/>
  <c r="D121" i="29"/>
  <c r="I121"/>
  <c r="I117"/>
  <c r="C117"/>
  <c r="C113"/>
  <c r="I109"/>
  <c r="C109"/>
  <c r="I105"/>
  <c r="I101"/>
  <c r="C101"/>
  <c r="C97"/>
  <c r="F97"/>
  <c r="C93"/>
  <c r="G93"/>
  <c r="I89"/>
  <c r="C81"/>
  <c r="E77"/>
  <c r="H77"/>
  <c r="C77"/>
  <c r="I77"/>
  <c r="G77"/>
  <c r="F73"/>
  <c r="E73"/>
  <c r="H73"/>
  <c r="I73"/>
  <c r="G73"/>
  <c r="F69"/>
  <c r="E69"/>
  <c r="H69"/>
  <c r="C69"/>
  <c r="I69"/>
  <c r="G69"/>
  <c r="F65"/>
  <c r="E65"/>
  <c r="H65"/>
  <c r="C65"/>
  <c r="E61"/>
  <c r="I61"/>
  <c r="H57"/>
  <c r="I57"/>
  <c r="E57"/>
  <c r="CB57" i="17"/>
  <c r="I53" i="29"/>
  <c r="C53"/>
  <c r="C49"/>
  <c r="I45"/>
  <c r="C45"/>
  <c r="G41"/>
  <c r="I41"/>
  <c r="I37"/>
  <c r="C37"/>
  <c r="I33"/>
  <c r="I29"/>
  <c r="C29"/>
  <c r="H25"/>
  <c r="D25"/>
  <c r="I25"/>
  <c r="G25"/>
  <c r="C21"/>
  <c r="D21"/>
  <c r="G21"/>
  <c r="E21"/>
  <c r="E17"/>
  <c r="C17"/>
  <c r="H17"/>
  <c r="I17"/>
  <c r="F17"/>
  <c r="D13"/>
  <c r="C13"/>
  <c r="H13"/>
  <c r="I13"/>
  <c r="D9"/>
  <c r="I9"/>
  <c r="E183"/>
  <c r="H183"/>
  <c r="Z182" i="17"/>
  <c r="E179" i="29"/>
  <c r="F179"/>
  <c r="H175"/>
  <c r="F175"/>
  <c r="Z174" i="17"/>
  <c r="E187" i="29"/>
  <c r="Z169" i="17"/>
  <c r="D206" i="29"/>
  <c r="F205"/>
  <c r="H204"/>
  <c r="E204"/>
  <c r="G202"/>
  <c r="D202"/>
  <c r="F201"/>
  <c r="H200"/>
  <c r="E200"/>
  <c r="G198"/>
  <c r="F197"/>
  <c r="H196"/>
  <c r="E196"/>
  <c r="Z195" i="17"/>
  <c r="D194" i="29"/>
  <c r="CB193" i="17"/>
  <c r="E192" i="29"/>
  <c r="Z191" i="17"/>
  <c r="G190" i="29"/>
  <c r="D190"/>
  <c r="I189"/>
  <c r="H188"/>
  <c r="D183"/>
  <c r="D179"/>
  <c r="D175"/>
  <c r="E171"/>
  <c r="H171"/>
  <c r="G171"/>
  <c r="F171"/>
  <c r="CB204" i="17"/>
  <c r="F204" i="29"/>
  <c r="Z202" i="17"/>
  <c r="CB200"/>
  <c r="F196" i="29"/>
  <c r="Z194" i="17"/>
  <c r="F192" i="29"/>
  <c r="Z190" i="17"/>
  <c r="C179" i="29"/>
  <c r="D189"/>
  <c r="G189"/>
  <c r="Z186" i="17"/>
  <c r="F184" i="29"/>
  <c r="D184"/>
  <c r="G184"/>
  <c r="F180"/>
  <c r="F176"/>
  <c r="D176"/>
  <c r="G176"/>
  <c r="E206"/>
  <c r="G204"/>
  <c r="H202"/>
  <c r="G200"/>
  <c r="H198"/>
  <c r="E198"/>
  <c r="G192"/>
  <c r="H190"/>
  <c r="E190"/>
  <c r="G188"/>
  <c r="G183"/>
  <c r="G179"/>
  <c r="C171"/>
  <c r="H149"/>
  <c r="D146"/>
  <c r="F146"/>
  <c r="G172"/>
  <c r="D172"/>
  <c r="G168"/>
  <c r="D168"/>
  <c r="F163"/>
  <c r="G160"/>
  <c r="D160"/>
  <c r="F159"/>
  <c r="G156"/>
  <c r="D156"/>
  <c r="CB155" i="17"/>
  <c r="F155" i="29"/>
  <c r="Z153" i="17"/>
  <c r="G152" i="29"/>
  <c r="D152"/>
  <c r="E145"/>
  <c r="H145"/>
  <c r="G167"/>
  <c r="D167"/>
  <c r="G163"/>
  <c r="D163"/>
  <c r="D159"/>
  <c r="G155"/>
  <c r="G151"/>
  <c r="D151"/>
  <c r="D141"/>
  <c r="G141"/>
  <c r="F141"/>
  <c r="E141"/>
  <c r="H141"/>
  <c r="G181"/>
  <c r="G177"/>
  <c r="G173"/>
  <c r="Z170" i="17"/>
  <c r="F168" i="29"/>
  <c r="H167"/>
  <c r="E167"/>
  <c r="Z166" i="17"/>
  <c r="G165" i="29"/>
  <c r="F164"/>
  <c r="Z162" i="17"/>
  <c r="G161" i="29"/>
  <c r="F160"/>
  <c r="H159"/>
  <c r="Z158" i="17"/>
  <c r="G157" i="29"/>
  <c r="H155"/>
  <c r="E155"/>
  <c r="Z154" i="17"/>
  <c r="F152" i="29"/>
  <c r="H151"/>
  <c r="E151"/>
  <c r="Z150" i="17"/>
  <c r="C149" i="29"/>
  <c r="E146"/>
  <c r="C145"/>
  <c r="G134"/>
  <c r="F130"/>
  <c r="D130"/>
  <c r="E125"/>
  <c r="H125"/>
  <c r="F125"/>
  <c r="CB122" i="17"/>
  <c r="CB117"/>
  <c r="E129" i="29"/>
  <c r="H129"/>
  <c r="G147"/>
  <c r="CB142" i="17"/>
  <c r="F142" i="29"/>
  <c r="G139"/>
  <c r="CB138" i="17"/>
  <c r="E137" i="29"/>
  <c r="Z136" i="17"/>
  <c r="F134" i="29"/>
  <c r="I133"/>
  <c r="D125"/>
  <c r="E132"/>
  <c r="H132"/>
  <c r="D122"/>
  <c r="G122"/>
  <c r="G142"/>
  <c r="G138"/>
  <c r="F137"/>
  <c r="I134"/>
  <c r="H133"/>
  <c r="C130"/>
  <c r="F133"/>
  <c r="F126"/>
  <c r="D126"/>
  <c r="G126"/>
  <c r="E121"/>
  <c r="F121"/>
  <c r="H117"/>
  <c r="G117"/>
  <c r="F117"/>
  <c r="H134"/>
  <c r="C134"/>
  <c r="E130"/>
  <c r="G125"/>
  <c r="H122"/>
  <c r="E128"/>
  <c r="H124"/>
  <c r="E124"/>
  <c r="H120"/>
  <c r="G118"/>
  <c r="H116"/>
  <c r="E116"/>
  <c r="D114"/>
  <c r="E112"/>
  <c r="G110"/>
  <c r="D110"/>
  <c r="CB109" i="17"/>
  <c r="H108" i="29"/>
  <c r="E108"/>
  <c r="G106"/>
  <c r="F105"/>
  <c r="E104"/>
  <c r="G102"/>
  <c r="D102"/>
  <c r="F101"/>
  <c r="H100"/>
  <c r="E100"/>
  <c r="G98"/>
  <c r="D98"/>
  <c r="D94"/>
  <c r="E97"/>
  <c r="H97"/>
  <c r="E93"/>
  <c r="H93"/>
  <c r="G85"/>
  <c r="F85"/>
  <c r="E85"/>
  <c r="H85"/>
  <c r="G113"/>
  <c r="D113"/>
  <c r="G109"/>
  <c r="G105"/>
  <c r="G101"/>
  <c r="H94"/>
  <c r="F94"/>
  <c r="G89"/>
  <c r="F89"/>
  <c r="E89"/>
  <c r="H89"/>
  <c r="CB91" i="17"/>
  <c r="C85" i="29"/>
  <c r="D95"/>
  <c r="G91"/>
  <c r="CB118" i="17"/>
  <c r="F118" i="29"/>
  <c r="CB114" i="17"/>
  <c r="F114" i="29"/>
  <c r="H113"/>
  <c r="E113"/>
  <c r="Z112" i="17"/>
  <c r="CB110"/>
  <c r="F110" i="29"/>
  <c r="H109"/>
  <c r="E109"/>
  <c r="CB106" i="17"/>
  <c r="H105" i="29"/>
  <c r="E105"/>
  <c r="CB102" i="17"/>
  <c r="F102" i="29"/>
  <c r="H101"/>
  <c r="E101"/>
  <c r="CB98" i="17"/>
  <c r="F98" i="29"/>
  <c r="I97"/>
  <c r="G94"/>
  <c r="I93"/>
  <c r="I85"/>
  <c r="D72"/>
  <c r="G72"/>
  <c r="F72"/>
  <c r="E72"/>
  <c r="G87"/>
  <c r="CB86" i="17"/>
  <c r="F86" i="29"/>
  <c r="G83"/>
  <c r="D83"/>
  <c r="CB82" i="17"/>
  <c r="F82" i="29"/>
  <c r="H81"/>
  <c r="E81"/>
  <c r="I79"/>
  <c r="CB74" i="17"/>
  <c r="H78" i="29"/>
  <c r="CB72" i="17"/>
  <c r="F81" i="29"/>
  <c r="C76"/>
  <c r="H87"/>
  <c r="E87"/>
  <c r="H83"/>
  <c r="E83"/>
  <c r="G78"/>
  <c r="D76"/>
  <c r="G76"/>
  <c r="E76"/>
  <c r="H76"/>
  <c r="E63"/>
  <c r="H63"/>
  <c r="E60"/>
  <c r="H60"/>
  <c r="Z58" i="17"/>
  <c r="G74" i="29"/>
  <c r="D74"/>
  <c r="G70"/>
  <c r="D70"/>
  <c r="H68"/>
  <c r="E68"/>
  <c r="G66"/>
  <c r="D66"/>
  <c r="H64"/>
  <c r="H61"/>
  <c r="D56"/>
  <c r="F64"/>
  <c r="Z59" i="17"/>
  <c r="Z70"/>
  <c r="F68" i="29"/>
  <c r="Z66" i="17"/>
  <c r="C61" i="29"/>
  <c r="C56"/>
  <c r="Z62" i="17"/>
  <c r="G57" i="29"/>
  <c r="F57"/>
  <c r="CB75" i="17"/>
  <c r="F75" i="29"/>
  <c r="E74"/>
  <c r="CB71" i="17"/>
  <c r="F71" i="29"/>
  <c r="H70"/>
  <c r="G68"/>
  <c r="H66"/>
  <c r="G64"/>
  <c r="I63"/>
  <c r="D63"/>
  <c r="C60"/>
  <c r="G61"/>
  <c r="F56"/>
  <c r="E56"/>
  <c r="G42"/>
  <c r="F37"/>
  <c r="E37"/>
  <c r="H37"/>
  <c r="G37"/>
  <c r="F41"/>
  <c r="E41"/>
  <c r="H41"/>
  <c r="Z40" i="17"/>
  <c r="H53" i="29"/>
  <c r="E53"/>
  <c r="H49"/>
  <c r="E49"/>
  <c r="E45"/>
  <c r="H45"/>
  <c r="F53"/>
  <c r="H52"/>
  <c r="E52"/>
  <c r="F49"/>
  <c r="H48"/>
  <c r="E48"/>
  <c r="C42"/>
  <c r="F46"/>
  <c r="H59"/>
  <c r="E59"/>
  <c r="H55"/>
  <c r="E55"/>
  <c r="Z54" i="17"/>
  <c r="G53" i="29"/>
  <c r="CB52" i="17"/>
  <c r="F52" i="29"/>
  <c r="H51"/>
  <c r="E51"/>
  <c r="F48"/>
  <c r="H47"/>
  <c r="E47"/>
  <c r="G45"/>
  <c r="E42"/>
  <c r="G33"/>
  <c r="D33"/>
  <c r="G29"/>
  <c r="D29"/>
  <c r="Z26" i="17"/>
  <c r="H26" i="29"/>
  <c r="D26"/>
  <c r="G26"/>
  <c r="F24"/>
  <c r="H24"/>
  <c r="D24"/>
  <c r="G24"/>
  <c r="G43"/>
  <c r="G39"/>
  <c r="CB38" i="17"/>
  <c r="F38" i="29"/>
  <c r="G35"/>
  <c r="F34"/>
  <c r="H33"/>
  <c r="G31"/>
  <c r="CB30" i="17"/>
  <c r="F30" i="29"/>
  <c r="H29"/>
  <c r="F26"/>
  <c r="E28"/>
  <c r="CB25" i="17"/>
  <c r="G38" i="29"/>
  <c r="Z35" i="17"/>
  <c r="CB33"/>
  <c r="G30" i="29"/>
  <c r="F29"/>
  <c r="I26"/>
  <c r="E19"/>
  <c r="H22"/>
  <c r="E22"/>
  <c r="H20"/>
  <c r="CB15" i="17"/>
  <c r="Z18"/>
  <c r="F25" i="29"/>
  <c r="G22"/>
  <c r="CB21" i="17"/>
  <c r="F21" i="29"/>
  <c r="I19"/>
  <c r="D19"/>
  <c r="Z22" i="17"/>
  <c r="I20" i="29"/>
  <c r="D20"/>
  <c r="G16"/>
  <c r="D16"/>
  <c r="F15"/>
  <c r="Z13" i="17"/>
  <c r="CB11"/>
  <c r="G15" i="29"/>
  <c r="D15"/>
  <c r="H9"/>
  <c r="E9"/>
  <c r="F9"/>
  <c r="G17"/>
  <c r="CB16" i="17"/>
  <c r="F16" i="29"/>
  <c r="H15"/>
  <c r="E15"/>
  <c r="Z14" i="17"/>
  <c r="G13" i="29"/>
  <c r="F12"/>
  <c r="H11"/>
  <c r="E11"/>
  <c r="Z10" i="17"/>
  <c r="BX8"/>
  <c r="AA63" i="27"/>
  <c r="V63"/>
  <c r="R63"/>
  <c r="K63"/>
  <c r="F63"/>
  <c r="B63"/>
  <c r="R42"/>
  <c r="B42"/>
  <c r="Z40"/>
  <c r="R40"/>
  <c r="J40"/>
  <c r="B40"/>
  <c r="Z39"/>
  <c r="R39"/>
  <c r="J39"/>
  <c r="B39"/>
  <c r="Z38"/>
  <c r="R38"/>
  <c r="J38"/>
  <c r="B38"/>
  <c r="Z37"/>
  <c r="U37"/>
  <c r="R37"/>
  <c r="J37"/>
  <c r="E37"/>
  <c r="B37"/>
  <c r="R35"/>
  <c r="B35"/>
  <c r="R34"/>
  <c r="B34"/>
  <c r="R33"/>
  <c r="B33"/>
  <c r="AA31"/>
  <c r="V31"/>
  <c r="R31"/>
  <c r="K31"/>
  <c r="F31"/>
  <c r="B31"/>
  <c r="R29"/>
  <c r="B29"/>
  <c r="Y28"/>
  <c r="R28"/>
  <c r="I28"/>
  <c r="B28"/>
  <c r="Y27"/>
  <c r="R27"/>
  <c r="I27"/>
  <c r="B27"/>
  <c r="Y26"/>
  <c r="R26"/>
  <c r="I26"/>
  <c r="B26"/>
  <c r="AB25"/>
  <c r="W25"/>
  <c r="R25"/>
  <c r="L25"/>
  <c r="G25"/>
  <c r="B25"/>
  <c r="AF24"/>
  <c r="AD24"/>
  <c r="AB24"/>
  <c r="AA24"/>
  <c r="Y24"/>
  <c r="W24"/>
  <c r="V24"/>
  <c r="T24"/>
  <c r="R24"/>
  <c r="P24"/>
  <c r="N24"/>
  <c r="L24"/>
  <c r="K24"/>
  <c r="I24"/>
  <c r="G24"/>
  <c r="F24"/>
  <c r="D24"/>
  <c r="B24"/>
  <c r="L11"/>
  <c r="K11"/>
  <c r="R10"/>
  <c r="P10"/>
  <c r="O10"/>
  <c r="B10"/>
  <c r="Z8"/>
  <c r="R8"/>
  <c r="J8"/>
  <c r="B8"/>
  <c r="Z7"/>
  <c r="R7"/>
  <c r="J7"/>
  <c r="B7"/>
  <c r="Z6"/>
  <c r="R6"/>
  <c r="J6"/>
  <c r="B6"/>
  <c r="Z5"/>
  <c r="U5"/>
  <c r="R5"/>
  <c r="J5"/>
  <c r="E5"/>
  <c r="B5"/>
  <c r="R3"/>
  <c r="B3"/>
  <c r="R2"/>
  <c r="B2"/>
  <c r="R1"/>
  <c r="B1"/>
  <c r="DA3" i="17"/>
  <c r="Z147" l="1"/>
  <c r="DG50"/>
  <c r="DH50" s="1"/>
  <c r="BX173"/>
  <c r="BY173" s="1"/>
  <c r="CE173" s="1"/>
  <c r="CI173"/>
  <c r="Z36"/>
  <c r="DC58"/>
  <c r="DD58" s="1"/>
  <c r="CH86"/>
  <c r="CL86" s="1"/>
  <c r="CK90"/>
  <c r="DC125"/>
  <c r="DD125" s="1"/>
  <c r="DG133"/>
  <c r="DH133" s="1"/>
  <c r="DC145"/>
  <c r="DD145" s="1"/>
  <c r="DG149"/>
  <c r="DH149" s="1"/>
  <c r="CH127"/>
  <c r="CL127" s="1"/>
  <c r="CI135"/>
  <c r="CH143"/>
  <c r="CL143" s="1"/>
  <c r="CP38"/>
  <c r="BX62"/>
  <c r="BY62" s="1"/>
  <c r="CE62" s="1"/>
  <c r="CV86"/>
  <c r="CX86" s="1"/>
  <c r="CV198"/>
  <c r="CZ198" s="1"/>
  <c r="CW206"/>
  <c r="DC206"/>
  <c r="DD206" s="1"/>
  <c r="BX161"/>
  <c r="BY161" s="1"/>
  <c r="CE161" s="1"/>
  <c r="DC165"/>
  <c r="DD165" s="1"/>
  <c r="DG165"/>
  <c r="DH165" s="1"/>
  <c r="DG139"/>
  <c r="DH139" s="1"/>
  <c r="DI191"/>
  <c r="DJ191" s="1"/>
  <c r="DK191" s="1"/>
  <c r="AN66"/>
  <c r="AO66" s="1"/>
  <c r="AN82"/>
  <c r="AO82" s="1"/>
  <c r="CV70"/>
  <c r="CZ70" s="1"/>
  <c r="DC181"/>
  <c r="DD181" s="1"/>
  <c r="CH55"/>
  <c r="CL55" s="1"/>
  <c r="BX59"/>
  <c r="BY59" s="1"/>
  <c r="CE59" s="1"/>
  <c r="CO63"/>
  <c r="CS63" s="1"/>
  <c r="BX67"/>
  <c r="BY67" s="1"/>
  <c r="CE67" s="1"/>
  <c r="DG87"/>
  <c r="DH87" s="1"/>
  <c r="BX107"/>
  <c r="BY107" s="1"/>
  <c r="CE107" s="1"/>
  <c r="DI154"/>
  <c r="DJ154" s="1"/>
  <c r="DK154" s="1"/>
  <c r="AN181"/>
  <c r="AO181" s="1"/>
  <c r="AQ181" s="1"/>
  <c r="Z43"/>
  <c r="Z107"/>
  <c r="Z143"/>
  <c r="BX150"/>
  <c r="BY150" s="1"/>
  <c r="CE150" s="1"/>
  <c r="CX198"/>
  <c r="BX189"/>
  <c r="BY189" s="1"/>
  <c r="CE189" s="1"/>
  <c r="DG189"/>
  <c r="DH189" s="1"/>
  <c r="CO168"/>
  <c r="CS168" s="1"/>
  <c r="CP172"/>
  <c r="DM154"/>
  <c r="Z73"/>
  <c r="DC73"/>
  <c r="DD73" s="1"/>
  <c r="CO79"/>
  <c r="Z51"/>
  <c r="Z83"/>
  <c r="Z104"/>
  <c r="V136"/>
  <c r="W136" s="1"/>
  <c r="AC136" s="1"/>
  <c r="DC10"/>
  <c r="CH15"/>
  <c r="CO62"/>
  <c r="CS62" s="1"/>
  <c r="DC70"/>
  <c r="DD70" s="1"/>
  <c r="CI70"/>
  <c r="DC90"/>
  <c r="DD90" s="1"/>
  <c r="DG98"/>
  <c r="DH98" s="1"/>
  <c r="CC198"/>
  <c r="CD198" s="1"/>
  <c r="DG198"/>
  <c r="DH198" s="1"/>
  <c r="DC77"/>
  <c r="DD77" s="1"/>
  <c r="CW169"/>
  <c r="DG177"/>
  <c r="DH177" s="1"/>
  <c r="BX181"/>
  <c r="BY181" s="1"/>
  <c r="CE181" s="1"/>
  <c r="CQ189"/>
  <c r="CO193"/>
  <c r="BX201"/>
  <c r="BY201" s="1"/>
  <c r="CE201" s="1"/>
  <c r="CJ68"/>
  <c r="DG72"/>
  <c r="DH72" s="1"/>
  <c r="BX76"/>
  <c r="BY76" s="1"/>
  <c r="CE76" s="1"/>
  <c r="BX80"/>
  <c r="BY80" s="1"/>
  <c r="CE80" s="1"/>
  <c r="DC92"/>
  <c r="DD92" s="1"/>
  <c r="BX156"/>
  <c r="BY156" s="1"/>
  <c r="CE156" s="1"/>
  <c r="CI184"/>
  <c r="CI200"/>
  <c r="CH47"/>
  <c r="CL47" s="1"/>
  <c r="CV55"/>
  <c r="CZ55" s="1"/>
  <c r="DC147"/>
  <c r="DD147" s="1"/>
  <c r="DC191"/>
  <c r="DD191" s="1"/>
  <c r="E78" i="29"/>
  <c r="Z88" i="17"/>
  <c r="DI49"/>
  <c r="DJ49" s="1"/>
  <c r="DK49" s="1"/>
  <c r="DI53"/>
  <c r="DJ53" s="1"/>
  <c r="DK53" s="1"/>
  <c r="DI69"/>
  <c r="DJ69" s="1"/>
  <c r="DK69" s="1"/>
  <c r="DI199"/>
  <c r="DJ199" s="1"/>
  <c r="DK199" s="1"/>
  <c r="DI87"/>
  <c r="DJ87" s="1"/>
  <c r="DK87" s="1"/>
  <c r="DI103"/>
  <c r="DJ103" s="1"/>
  <c r="DK103" s="1"/>
  <c r="AN48"/>
  <c r="AO48" s="1"/>
  <c r="BF168"/>
  <c r="BG168" s="1"/>
  <c r="BM168" s="1"/>
  <c r="BF200"/>
  <c r="BG200" s="1"/>
  <c r="BM200" s="1"/>
  <c r="V204"/>
  <c r="W204" s="1"/>
  <c r="CY37"/>
  <c r="CV90"/>
  <c r="CZ90" s="1"/>
  <c r="CI102"/>
  <c r="BX122"/>
  <c r="BY122" s="1"/>
  <c r="CE122" s="1"/>
  <c r="DC122"/>
  <c r="DD122" s="1"/>
  <c r="DC162"/>
  <c r="DD162" s="1"/>
  <c r="CP174"/>
  <c r="CV194"/>
  <c r="CZ194" s="1"/>
  <c r="CA198"/>
  <c r="DG125"/>
  <c r="DH125" s="1"/>
  <c r="CV145"/>
  <c r="CZ145" s="1"/>
  <c r="CV165"/>
  <c r="CX165" s="1"/>
  <c r="CV173"/>
  <c r="CX173" s="1"/>
  <c r="DG181"/>
  <c r="DH181" s="1"/>
  <c r="CR185"/>
  <c r="DG197"/>
  <c r="DH197" s="1"/>
  <c r="CA205"/>
  <c r="DG124"/>
  <c r="DH124" s="1"/>
  <c r="BX164"/>
  <c r="BY164" s="1"/>
  <c r="CE164" s="1"/>
  <c r="CH39"/>
  <c r="CL39" s="1"/>
  <c r="DG91"/>
  <c r="DH91" s="1"/>
  <c r="CO99"/>
  <c r="CS99" s="1"/>
  <c r="DG111"/>
  <c r="DH111" s="1"/>
  <c r="CH123"/>
  <c r="CL123" s="1"/>
  <c r="CK127"/>
  <c r="DC183"/>
  <c r="DD183" s="1"/>
  <c r="DM53"/>
  <c r="DM69"/>
  <c r="E175" i="29"/>
  <c r="CP14" i="17"/>
  <c r="CP18"/>
  <c r="CP26"/>
  <c r="CP34"/>
  <c r="CP42"/>
  <c r="CP50"/>
  <c r="BX94"/>
  <c r="BY94" s="1"/>
  <c r="CE94" s="1"/>
  <c r="CV182"/>
  <c r="CZ182" s="1"/>
  <c r="CP48"/>
  <c r="CO56"/>
  <c r="CS56" s="1"/>
  <c r="CW72"/>
  <c r="DG76"/>
  <c r="DH76" s="1"/>
  <c r="CW80"/>
  <c r="DG104"/>
  <c r="DH104" s="1"/>
  <c r="DC104"/>
  <c r="DD104" s="1"/>
  <c r="DC116"/>
  <c r="DD116" s="1"/>
  <c r="DG184"/>
  <c r="DH184" s="1"/>
  <c r="DG29"/>
  <c r="DH29" s="1"/>
  <c r="DG33"/>
  <c r="DH33" s="1"/>
  <c r="CX90"/>
  <c r="CA94"/>
  <c r="CH98"/>
  <c r="DC114"/>
  <c r="DD114" s="1"/>
  <c r="DC170"/>
  <c r="DD170" s="1"/>
  <c r="CV178"/>
  <c r="CZ178" s="1"/>
  <c r="CV190"/>
  <c r="CW45"/>
  <c r="CH57"/>
  <c r="CL57" s="1"/>
  <c r="BX101"/>
  <c r="BY101" s="1"/>
  <c r="CE101" s="1"/>
  <c r="DC101"/>
  <c r="DD101" s="1"/>
  <c r="BX117"/>
  <c r="BY117" s="1"/>
  <c r="CE117" s="1"/>
  <c r="CV117"/>
  <c r="CZ117" s="1"/>
  <c r="CX133"/>
  <c r="CW141"/>
  <c r="CO177"/>
  <c r="CR197"/>
  <c r="DC40"/>
  <c r="DD40" s="1"/>
  <c r="CO60"/>
  <c r="CQ60" s="1"/>
  <c r="BX64"/>
  <c r="BY64" s="1"/>
  <c r="CE64" s="1"/>
  <c r="DC72"/>
  <c r="DD72" s="1"/>
  <c r="CV88"/>
  <c r="CZ88" s="1"/>
  <c r="DC88"/>
  <c r="DD88" s="1"/>
  <c r="CI92"/>
  <c r="DC124"/>
  <c r="DD124" s="1"/>
  <c r="DC132"/>
  <c r="DD132" s="1"/>
  <c r="DC140"/>
  <c r="DD140" s="1"/>
  <c r="BX152"/>
  <c r="BY152" s="1"/>
  <c r="CE152" s="1"/>
  <c r="DG160"/>
  <c r="DH160" s="1"/>
  <c r="DG164"/>
  <c r="DH164" s="1"/>
  <c r="CQ168"/>
  <c r="DG176"/>
  <c r="DH176" s="1"/>
  <c r="DC180"/>
  <c r="DD180" s="1"/>
  <c r="CR79"/>
  <c r="CQ91"/>
  <c r="DG123"/>
  <c r="DH123" s="1"/>
  <c r="DC143"/>
  <c r="DD143" s="1"/>
  <c r="CH163"/>
  <c r="CJ163" s="1"/>
  <c r="BX175"/>
  <c r="BY175" s="1"/>
  <c r="CE175" s="1"/>
  <c r="DG203"/>
  <c r="DH203" s="1"/>
  <c r="DI121"/>
  <c r="DJ121" s="1"/>
  <c r="DK121" s="1"/>
  <c r="DI137"/>
  <c r="DJ137" s="1"/>
  <c r="DK137" s="1"/>
  <c r="DI153"/>
  <c r="DJ153" s="1"/>
  <c r="DK153" s="1"/>
  <c r="DI47"/>
  <c r="DJ47" s="1"/>
  <c r="DK47" s="1"/>
  <c r="DI63"/>
  <c r="DJ63" s="1"/>
  <c r="DK63" s="1"/>
  <c r="BF106"/>
  <c r="BG106" s="1"/>
  <c r="BM106" s="1"/>
  <c r="CX29"/>
  <c r="BX66"/>
  <c r="BY66" s="1"/>
  <c r="CE66" s="1"/>
  <c r="CW66"/>
  <c r="DG78"/>
  <c r="DH78" s="1"/>
  <c r="CW82"/>
  <c r="CJ86"/>
  <c r="BX102"/>
  <c r="BY102" s="1"/>
  <c r="DG102"/>
  <c r="DH102" s="1"/>
  <c r="BX110"/>
  <c r="BY110" s="1"/>
  <c r="CE110" s="1"/>
  <c r="DG118"/>
  <c r="DH118" s="1"/>
  <c r="BX158"/>
  <c r="BY158" s="1"/>
  <c r="CE158" s="1"/>
  <c r="BX166"/>
  <c r="BY166" s="1"/>
  <c r="CE166" s="1"/>
  <c r="DC190"/>
  <c r="DD190" s="1"/>
  <c r="DC57"/>
  <c r="DD57" s="1"/>
  <c r="CV57"/>
  <c r="CZ57" s="1"/>
  <c r="CP65"/>
  <c r="CV121"/>
  <c r="CZ121" s="1"/>
  <c r="CV129"/>
  <c r="CZ129" s="1"/>
  <c r="CV137"/>
  <c r="CZ137" s="1"/>
  <c r="DC141"/>
  <c r="DD141" s="1"/>
  <c r="CQ185"/>
  <c r="DG185"/>
  <c r="DH185" s="1"/>
  <c r="CC189"/>
  <c r="CD189" s="1"/>
  <c r="CQ205"/>
  <c r="DC60"/>
  <c r="DD60" s="1"/>
  <c r="CW64"/>
  <c r="BX88"/>
  <c r="BY88" s="1"/>
  <c r="CE88" s="1"/>
  <c r="CP136"/>
  <c r="CO160"/>
  <c r="CS160" s="1"/>
  <c r="CJ188"/>
  <c r="DG192"/>
  <c r="DH192" s="1"/>
  <c r="DG200"/>
  <c r="DH200" s="1"/>
  <c r="BX43"/>
  <c r="BY43" s="1"/>
  <c r="CE43" s="1"/>
  <c r="CI43"/>
  <c r="DC91"/>
  <c r="DD91" s="1"/>
  <c r="CO95"/>
  <c r="CQ95" s="1"/>
  <c r="CO107"/>
  <c r="BX155"/>
  <c r="BY155" s="1"/>
  <c r="CE155" s="1"/>
  <c r="BX163"/>
  <c r="BY163" s="1"/>
  <c r="CE163" s="1"/>
  <c r="BX199"/>
  <c r="BY199" s="1"/>
  <c r="CE199" s="1"/>
  <c r="BX203"/>
  <c r="BY203" s="1"/>
  <c r="CE203" s="1"/>
  <c r="DI61"/>
  <c r="DJ61" s="1"/>
  <c r="DK61" s="1"/>
  <c r="DI77"/>
  <c r="DJ77" s="1"/>
  <c r="DK77" s="1"/>
  <c r="DI66"/>
  <c r="DJ66" s="1"/>
  <c r="DK66" s="1"/>
  <c r="AN74"/>
  <c r="AO74" s="1"/>
  <c r="BF114"/>
  <c r="BG114" s="1"/>
  <c r="BM114" s="1"/>
  <c r="DG38"/>
  <c r="DH38" s="1"/>
  <c r="CP46"/>
  <c r="DG66"/>
  <c r="DH66" s="1"/>
  <c r="DC74"/>
  <c r="DD74" s="1"/>
  <c r="CI74"/>
  <c r="DG86"/>
  <c r="DH86" s="1"/>
  <c r="BX142"/>
  <c r="BY142" s="1"/>
  <c r="CE142" s="1"/>
  <c r="DG158"/>
  <c r="DH158" s="1"/>
  <c r="CO166"/>
  <c r="CS166" s="1"/>
  <c r="DC49"/>
  <c r="DD49" s="1"/>
  <c r="DG65"/>
  <c r="DH65" s="1"/>
  <c r="DG193"/>
  <c r="DH193" s="1"/>
  <c r="CP44"/>
  <c r="CW96"/>
  <c r="CP120"/>
  <c r="DG156"/>
  <c r="DH156" s="1"/>
  <c r="DC164"/>
  <c r="DD164" s="1"/>
  <c r="CK180"/>
  <c r="CP111"/>
  <c r="DC131"/>
  <c r="DD131" s="1"/>
  <c r="CH139"/>
  <c r="CL139" s="1"/>
  <c r="CK143"/>
  <c r="DI72"/>
  <c r="DJ72" s="1"/>
  <c r="DK72" s="1"/>
  <c r="DI164"/>
  <c r="DJ164" s="1"/>
  <c r="DK164" s="1"/>
  <c r="DM63"/>
  <c r="DM175"/>
  <c r="DI38"/>
  <c r="DJ38" s="1"/>
  <c r="DK38" s="1"/>
  <c r="DI54"/>
  <c r="DJ54" s="1"/>
  <c r="DK54" s="1"/>
  <c r="DM78"/>
  <c r="DI82"/>
  <c r="DJ82" s="1"/>
  <c r="DK82" s="1"/>
  <c r="DM94"/>
  <c r="DI98"/>
  <c r="DJ98" s="1"/>
  <c r="DK98" s="1"/>
  <c r="DI110"/>
  <c r="DJ110" s="1"/>
  <c r="DK110" s="1"/>
  <c r="DI178"/>
  <c r="DJ178" s="1"/>
  <c r="DK178" s="1"/>
  <c r="DI194"/>
  <c r="DJ194" s="1"/>
  <c r="DK194" s="1"/>
  <c r="AN78"/>
  <c r="AO78" s="1"/>
  <c r="AQ78" s="1"/>
  <c r="CR62"/>
  <c r="CW74"/>
  <c r="BX106"/>
  <c r="BY106" s="1"/>
  <c r="CE106" s="1"/>
  <c r="CI106"/>
  <c r="CI114"/>
  <c r="DC118"/>
  <c r="DD118" s="1"/>
  <c r="CA122"/>
  <c r="BX126"/>
  <c r="BY126" s="1"/>
  <c r="DC126"/>
  <c r="DD126" s="1"/>
  <c r="DG134"/>
  <c r="DH134" s="1"/>
  <c r="CA142"/>
  <c r="DC154"/>
  <c r="DD154" s="1"/>
  <c r="CR166"/>
  <c r="DG182"/>
  <c r="DH182" s="1"/>
  <c r="CX57"/>
  <c r="BX73"/>
  <c r="BY73" s="1"/>
  <c r="BX81"/>
  <c r="BY81" s="1"/>
  <c r="DC81"/>
  <c r="DD81" s="1"/>
  <c r="BX97"/>
  <c r="BY97" s="1"/>
  <c r="DG97"/>
  <c r="DH97" s="1"/>
  <c r="BX125"/>
  <c r="BY125" s="1"/>
  <c r="CE125" s="1"/>
  <c r="CY137"/>
  <c r="BX149"/>
  <c r="BY149" s="1"/>
  <c r="CE149" s="1"/>
  <c r="CA161"/>
  <c r="CR177"/>
  <c r="BX68"/>
  <c r="BY68" s="1"/>
  <c r="CE68" s="1"/>
  <c r="BX72"/>
  <c r="BY72" s="1"/>
  <c r="CE72" s="1"/>
  <c r="DG108"/>
  <c r="DH108" s="1"/>
  <c r="CW47"/>
  <c r="CI51"/>
  <c r="CO71"/>
  <c r="CP75"/>
  <c r="DC103"/>
  <c r="DD103" s="1"/>
  <c r="DC115"/>
  <c r="DD115" s="1"/>
  <c r="DC123"/>
  <c r="DD123" s="1"/>
  <c r="CJ127"/>
  <c r="DC127"/>
  <c r="DD127" s="1"/>
  <c r="CJ143"/>
  <c r="BX159"/>
  <c r="BY159" s="1"/>
  <c r="CE159" s="1"/>
  <c r="DG159"/>
  <c r="DH159" s="1"/>
  <c r="BX171"/>
  <c r="BY171" s="1"/>
  <c r="CE171" s="1"/>
  <c r="DM61"/>
  <c r="DM77"/>
  <c r="DI101"/>
  <c r="DJ101" s="1"/>
  <c r="DK101" s="1"/>
  <c r="DI125"/>
  <c r="DJ125" s="1"/>
  <c r="DK125" s="1"/>
  <c r="DI141"/>
  <c r="DJ141" s="1"/>
  <c r="DK141" s="1"/>
  <c r="DI157"/>
  <c r="DJ157" s="1"/>
  <c r="DK157" s="1"/>
  <c r="DI173"/>
  <c r="DJ173" s="1"/>
  <c r="DK173" s="1"/>
  <c r="DI189"/>
  <c r="DJ189" s="1"/>
  <c r="DK189" s="1"/>
  <c r="DI205"/>
  <c r="DJ205" s="1"/>
  <c r="DK205" s="1"/>
  <c r="DI160"/>
  <c r="DJ160" s="1"/>
  <c r="DK160" s="1"/>
  <c r="DM164"/>
  <c r="DI39"/>
  <c r="DJ39" s="1"/>
  <c r="DK39" s="1"/>
  <c r="DI43"/>
  <c r="DJ43" s="1"/>
  <c r="DK43" s="1"/>
  <c r="DI151"/>
  <c r="DJ151" s="1"/>
  <c r="DK151" s="1"/>
  <c r="DI167"/>
  <c r="DJ167" s="1"/>
  <c r="DK167" s="1"/>
  <c r="DI183"/>
  <c r="DJ183" s="1"/>
  <c r="DK183" s="1"/>
  <c r="AN143"/>
  <c r="AO143" s="1"/>
  <c r="AQ143" s="1"/>
  <c r="V198"/>
  <c r="W198" s="1"/>
  <c r="CO12"/>
  <c r="CO16"/>
  <c r="CO24"/>
  <c r="CR24" s="1"/>
  <c r="CS24" s="1"/>
  <c r="CO32"/>
  <c r="CR32" s="1"/>
  <c r="CS32" s="1"/>
  <c r="BX19"/>
  <c r="CI27"/>
  <c r="CV27"/>
  <c r="CP58"/>
  <c r="BX82"/>
  <c r="BY82" s="1"/>
  <c r="CE82" s="1"/>
  <c r="CH82"/>
  <c r="CL82" s="1"/>
  <c r="BX86"/>
  <c r="BY86" s="1"/>
  <c r="CE86" s="1"/>
  <c r="CH94"/>
  <c r="CJ94" s="1"/>
  <c r="CK98"/>
  <c r="DG126"/>
  <c r="DH126" s="1"/>
  <c r="DC142"/>
  <c r="DD142" s="1"/>
  <c r="DC150"/>
  <c r="DD150" s="1"/>
  <c r="DG154"/>
  <c r="DH154" s="1"/>
  <c r="CQ166"/>
  <c r="CV186"/>
  <c r="CZ186" s="1"/>
  <c r="CX41"/>
  <c r="BX53"/>
  <c r="BY53" s="1"/>
  <c r="CY57"/>
  <c r="DG57"/>
  <c r="DH57" s="1"/>
  <c r="CH61"/>
  <c r="BX69"/>
  <c r="BY69" s="1"/>
  <c r="CP69"/>
  <c r="DC69"/>
  <c r="DD69" s="1"/>
  <c r="DG77"/>
  <c r="DH77" s="1"/>
  <c r="CP85"/>
  <c r="BX93"/>
  <c r="BY93" s="1"/>
  <c r="BX109"/>
  <c r="BY109" s="1"/>
  <c r="CE109" s="1"/>
  <c r="DG117"/>
  <c r="DH117" s="1"/>
  <c r="DC129"/>
  <c r="DD129" s="1"/>
  <c r="DG137"/>
  <c r="DH137" s="1"/>
  <c r="BX145"/>
  <c r="BY145" s="1"/>
  <c r="CE145" s="1"/>
  <c r="CC157"/>
  <c r="CD157" s="1"/>
  <c r="CW161"/>
  <c r="BX165"/>
  <c r="BY165" s="1"/>
  <c r="CE165" s="1"/>
  <c r="CI165"/>
  <c r="BX169"/>
  <c r="BY169" s="1"/>
  <c r="CC173"/>
  <c r="CD173" s="1"/>
  <c r="DC173"/>
  <c r="DD173" s="1"/>
  <c r="DG173"/>
  <c r="DH173" s="1"/>
  <c r="CC181"/>
  <c r="CD181" s="1"/>
  <c r="CR205"/>
  <c r="BX40"/>
  <c r="BY40" s="1"/>
  <c r="CE40" s="1"/>
  <c r="BX44"/>
  <c r="BY44" s="1"/>
  <c r="CE44" s="1"/>
  <c r="BX84"/>
  <c r="BY84" s="1"/>
  <c r="CE84" s="1"/>
  <c r="CI88"/>
  <c r="CW92"/>
  <c r="BX100"/>
  <c r="BY100" s="1"/>
  <c r="CE100" s="1"/>
  <c r="CV100"/>
  <c r="CP124"/>
  <c r="BX136"/>
  <c r="BY136" s="1"/>
  <c r="CE136" s="1"/>
  <c r="DG140"/>
  <c r="DH140" s="1"/>
  <c r="DC168"/>
  <c r="DD168" s="1"/>
  <c r="DG188"/>
  <c r="DH188" s="1"/>
  <c r="BX196"/>
  <c r="BY196" s="1"/>
  <c r="CE196" s="1"/>
  <c r="BX39"/>
  <c r="BY39" s="1"/>
  <c r="BX55"/>
  <c r="BY55" s="1"/>
  <c r="BX63"/>
  <c r="BY63" s="1"/>
  <c r="BX95"/>
  <c r="BY95" s="1"/>
  <c r="CW167"/>
  <c r="BX191"/>
  <c r="BY191" s="1"/>
  <c r="CE191" s="1"/>
  <c r="DI44"/>
  <c r="DJ44" s="1"/>
  <c r="DK44" s="1"/>
  <c r="DI64"/>
  <c r="DJ64" s="1"/>
  <c r="DK64" s="1"/>
  <c r="DM72"/>
  <c r="DI80"/>
  <c r="DJ80" s="1"/>
  <c r="DK80" s="1"/>
  <c r="DI92"/>
  <c r="DJ92" s="1"/>
  <c r="DK92" s="1"/>
  <c r="DI108"/>
  <c r="DJ108" s="1"/>
  <c r="DK108" s="1"/>
  <c r="DM191"/>
  <c r="DM199"/>
  <c r="DM39"/>
  <c r="DI55"/>
  <c r="DJ55" s="1"/>
  <c r="DK55" s="1"/>
  <c r="DI71"/>
  <c r="DJ71" s="1"/>
  <c r="DK71" s="1"/>
  <c r="DI79"/>
  <c r="DJ79" s="1"/>
  <c r="DK79" s="1"/>
  <c r="DM87"/>
  <c r="DI95"/>
  <c r="DJ95" s="1"/>
  <c r="DK95" s="1"/>
  <c r="DM103"/>
  <c r="DM151"/>
  <c r="DM167"/>
  <c r="DM183"/>
  <c r="DI42"/>
  <c r="DJ42" s="1"/>
  <c r="DK42" s="1"/>
  <c r="DI58"/>
  <c r="DJ58" s="1"/>
  <c r="DK58" s="1"/>
  <c r="DG13"/>
  <c r="DG17"/>
  <c r="DG21"/>
  <c r="DH21" s="1"/>
  <c r="DG25"/>
  <c r="DH25" s="1"/>
  <c r="DG37"/>
  <c r="DH37" s="1"/>
  <c r="DC46"/>
  <c r="DD46" s="1"/>
  <c r="DG46"/>
  <c r="DH46" s="1"/>
  <c r="BX50"/>
  <c r="BY50" s="1"/>
  <c r="CE50" s="1"/>
  <c r="DC50"/>
  <c r="DD50" s="1"/>
  <c r="CP54"/>
  <c r="DC54"/>
  <c r="DD54" s="1"/>
  <c r="CA62"/>
  <c r="DG70"/>
  <c r="DH70" s="1"/>
  <c r="BX74"/>
  <c r="BY74" s="1"/>
  <c r="CE74" s="1"/>
  <c r="CI78"/>
  <c r="CW78"/>
  <c r="CK86"/>
  <c r="CJ90"/>
  <c r="DG90"/>
  <c r="DH90" s="1"/>
  <c r="DC94"/>
  <c r="DD94" s="1"/>
  <c r="BX98"/>
  <c r="BY98" s="1"/>
  <c r="CE98" s="1"/>
  <c r="DC106"/>
  <c r="DD106" s="1"/>
  <c r="CA110"/>
  <c r="DG114"/>
  <c r="DH114" s="1"/>
  <c r="BX118"/>
  <c r="BY118" s="1"/>
  <c r="CE118" s="1"/>
  <c r="DC138"/>
  <c r="DD138" s="1"/>
  <c r="DG142"/>
  <c r="DH142" s="1"/>
  <c r="BX154"/>
  <c r="BY154" s="1"/>
  <c r="CE154" s="1"/>
  <c r="CC158"/>
  <c r="CD158" s="1"/>
  <c r="DC158"/>
  <c r="DD158" s="1"/>
  <c r="CC166"/>
  <c r="CD166" s="1"/>
  <c r="DC174"/>
  <c r="DD174" s="1"/>
  <c r="CY194"/>
  <c r="DG206"/>
  <c r="DH206" s="1"/>
  <c r="DG45"/>
  <c r="DH45" s="1"/>
  <c r="DG61"/>
  <c r="DH61" s="1"/>
  <c r="CV61"/>
  <c r="CX61" s="1"/>
  <c r="BX65"/>
  <c r="BY65" s="1"/>
  <c r="BX77"/>
  <c r="BY77" s="1"/>
  <c r="CO77"/>
  <c r="CO81"/>
  <c r="BX89"/>
  <c r="BY89" s="1"/>
  <c r="CP89"/>
  <c r="DC89"/>
  <c r="DD89" s="1"/>
  <c r="DG93"/>
  <c r="DH93" s="1"/>
  <c r="BX105"/>
  <c r="BY105" s="1"/>
  <c r="CE105" s="1"/>
  <c r="DG109"/>
  <c r="DH109" s="1"/>
  <c r="DC113"/>
  <c r="DD113" s="1"/>
  <c r="CY121"/>
  <c r="DG121"/>
  <c r="DH121" s="1"/>
  <c r="CW125"/>
  <c r="DG141"/>
  <c r="DH141" s="1"/>
  <c r="CX145"/>
  <c r="DC153"/>
  <c r="DD153" s="1"/>
  <c r="DC189"/>
  <c r="DD189" s="1"/>
  <c r="DC197"/>
  <c r="DD197" s="1"/>
  <c r="DC201"/>
  <c r="DD201" s="1"/>
  <c r="CO201"/>
  <c r="CC205"/>
  <c r="CD205" s="1"/>
  <c r="DC205"/>
  <c r="DD205" s="1"/>
  <c r="DC44"/>
  <c r="DD44" s="1"/>
  <c r="DC52"/>
  <c r="DD52" s="1"/>
  <c r="CC64"/>
  <c r="CD64" s="1"/>
  <c r="DG64"/>
  <c r="DH64" s="1"/>
  <c r="CH64"/>
  <c r="CL64" s="1"/>
  <c r="CV68"/>
  <c r="DC68"/>
  <c r="DD68" s="1"/>
  <c r="DC76"/>
  <c r="DD76" s="1"/>
  <c r="CC80"/>
  <c r="CD80" s="1"/>
  <c r="DG80"/>
  <c r="DH80" s="1"/>
  <c r="CH80"/>
  <c r="CL80" s="1"/>
  <c r="BX108"/>
  <c r="BY108" s="1"/>
  <c r="CE108" s="1"/>
  <c r="DC108"/>
  <c r="DD108" s="1"/>
  <c r="CW108"/>
  <c r="CO116"/>
  <c r="DC128"/>
  <c r="DD128" s="1"/>
  <c r="CO132"/>
  <c r="CP140"/>
  <c r="DG148"/>
  <c r="DH148" s="1"/>
  <c r="DC152"/>
  <c r="DD152" s="1"/>
  <c r="CP164"/>
  <c r="BX172"/>
  <c r="BY172" s="1"/>
  <c r="CE172" s="1"/>
  <c r="CC172"/>
  <c r="CD172" s="1"/>
  <c r="DC188"/>
  <c r="DD188" s="1"/>
  <c r="CI192"/>
  <c r="BX204"/>
  <c r="BY204" s="1"/>
  <c r="CE204" s="1"/>
  <c r="DG204"/>
  <c r="DH204" s="1"/>
  <c r="DC39"/>
  <c r="DD39" s="1"/>
  <c r="CV43"/>
  <c r="BX47"/>
  <c r="BY47" s="1"/>
  <c r="DG47"/>
  <c r="DH47" s="1"/>
  <c r="CV51"/>
  <c r="CJ55"/>
  <c r="CQ63"/>
  <c r="CO67"/>
  <c r="BX71"/>
  <c r="BY71" s="1"/>
  <c r="BX75"/>
  <c r="BY75" s="1"/>
  <c r="CE75" s="1"/>
  <c r="DC75"/>
  <c r="DD75" s="1"/>
  <c r="CR107"/>
  <c r="BX111"/>
  <c r="BY111" s="1"/>
  <c r="CE111" s="1"/>
  <c r="BX139"/>
  <c r="BY139" s="1"/>
  <c r="DG151"/>
  <c r="DH151" s="1"/>
  <c r="CH171"/>
  <c r="CJ171" s="1"/>
  <c r="DC175"/>
  <c r="DD175" s="1"/>
  <c r="BX183"/>
  <c r="BY183" s="1"/>
  <c r="CE183" s="1"/>
  <c r="CA199"/>
  <c r="DM101"/>
  <c r="DM125"/>
  <c r="DM141"/>
  <c r="DM157"/>
  <c r="DM173"/>
  <c r="DM189"/>
  <c r="DM205"/>
  <c r="DM92"/>
  <c r="DM108"/>
  <c r="DG106"/>
  <c r="DH106" s="1"/>
  <c r="BX130"/>
  <c r="BY130" s="1"/>
  <c r="CE130" s="1"/>
  <c r="BX45"/>
  <c r="BY45" s="1"/>
  <c r="BX57"/>
  <c r="BY57" s="1"/>
  <c r="BX85"/>
  <c r="BY85" s="1"/>
  <c r="CO40"/>
  <c r="CC72"/>
  <c r="CD72" s="1"/>
  <c r="CI72"/>
  <c r="CW76"/>
  <c r="CK84"/>
  <c r="CX88"/>
  <c r="DC144"/>
  <c r="DD144" s="1"/>
  <c r="CI176"/>
  <c r="BX180"/>
  <c r="BY180" s="1"/>
  <c r="CE180" s="1"/>
  <c r="CC180"/>
  <c r="CD180" s="1"/>
  <c r="DG180"/>
  <c r="DH180" s="1"/>
  <c r="BX188"/>
  <c r="BY188" s="1"/>
  <c r="CE188" s="1"/>
  <c r="CK196"/>
  <c r="DG196"/>
  <c r="DH196" s="1"/>
  <c r="CW39"/>
  <c r="CJ47"/>
  <c r="DC47"/>
  <c r="DD47" s="1"/>
  <c r="DC55"/>
  <c r="DD55" s="1"/>
  <c r="DG55"/>
  <c r="DH55" s="1"/>
  <c r="CV59"/>
  <c r="CX59" s="1"/>
  <c r="CR63"/>
  <c r="BX79"/>
  <c r="BY79" s="1"/>
  <c r="CO83"/>
  <c r="CS83" s="1"/>
  <c r="CR91"/>
  <c r="DG95"/>
  <c r="DH95" s="1"/>
  <c r="CH119"/>
  <c r="CI127"/>
  <c r="BX143"/>
  <c r="BY143" s="1"/>
  <c r="CE143" s="1"/>
  <c r="CA151"/>
  <c r="CA207"/>
  <c r="DM41"/>
  <c r="DM121"/>
  <c r="DM137"/>
  <c r="DM153"/>
  <c r="DM47"/>
  <c r="DM82"/>
  <c r="DM98"/>
  <c r="DM110"/>
  <c r="DM150"/>
  <c r="DM181"/>
  <c r="DM38"/>
  <c r="DM54"/>
  <c r="DM178"/>
  <c r="DM194"/>
  <c r="DM49"/>
  <c r="DM160"/>
  <c r="DM55"/>
  <c r="DM71"/>
  <c r="DM44"/>
  <c r="DM64"/>
  <c r="DM80"/>
  <c r="DM43"/>
  <c r="DM66"/>
  <c r="CW38"/>
  <c r="CV38"/>
  <c r="BT42"/>
  <c r="BU42" s="1"/>
  <c r="BZ42"/>
  <c r="CI42"/>
  <c r="CH42"/>
  <c r="CW46"/>
  <c r="CV46"/>
  <c r="CI46"/>
  <c r="CH46"/>
  <c r="CV50"/>
  <c r="CW50"/>
  <c r="CI50"/>
  <c r="CH50"/>
  <c r="BT54"/>
  <c r="BU54" s="1"/>
  <c r="BZ54"/>
  <c r="CP74"/>
  <c r="CO74"/>
  <c r="BT78"/>
  <c r="BU78" s="1"/>
  <c r="BZ78"/>
  <c r="BT90"/>
  <c r="BU90" s="1"/>
  <c r="BZ90"/>
  <c r="CP98"/>
  <c r="CO98"/>
  <c r="BT102"/>
  <c r="BU102" s="1"/>
  <c r="BZ102"/>
  <c r="CP102"/>
  <c r="CO102"/>
  <c r="CV110"/>
  <c r="CW110"/>
  <c r="CO118"/>
  <c r="CP118"/>
  <c r="BT122"/>
  <c r="BU122" s="1"/>
  <c r="BZ122"/>
  <c r="CO122"/>
  <c r="CP122"/>
  <c r="CO126"/>
  <c r="CP126"/>
  <c r="CW130"/>
  <c r="CV130"/>
  <c r="CI130"/>
  <c r="CH130"/>
  <c r="BT134"/>
  <c r="BU134" s="1"/>
  <c r="BZ134"/>
  <c r="CO134"/>
  <c r="CP134"/>
  <c r="CO138"/>
  <c r="CP138"/>
  <c r="CO142"/>
  <c r="CP142"/>
  <c r="CW146"/>
  <c r="CV146"/>
  <c r="CI146"/>
  <c r="CH146"/>
  <c r="BT150"/>
  <c r="BU150" s="1"/>
  <c r="BZ150"/>
  <c r="CO154"/>
  <c r="CP154"/>
  <c r="CO158"/>
  <c r="CP158"/>
  <c r="BT162"/>
  <c r="BU162" s="1"/>
  <c r="BZ162"/>
  <c r="BT170"/>
  <c r="BU170" s="1"/>
  <c r="BZ170"/>
  <c r="CW174"/>
  <c r="CV174"/>
  <c r="CO178"/>
  <c r="CP178"/>
  <c r="BT186"/>
  <c r="BU186" s="1"/>
  <c r="BZ186"/>
  <c r="CO190"/>
  <c r="CP190"/>
  <c r="CO194"/>
  <c r="CP194"/>
  <c r="BT41"/>
  <c r="BU41" s="1"/>
  <c r="BZ41"/>
  <c r="CP57"/>
  <c r="CO57"/>
  <c r="BT61"/>
  <c r="BU61" s="1"/>
  <c r="BZ61"/>
  <c r="CY61"/>
  <c r="CZ61"/>
  <c r="CI81"/>
  <c r="CH81"/>
  <c r="CI85"/>
  <c r="CH85"/>
  <c r="CO97"/>
  <c r="CP97"/>
  <c r="CI97"/>
  <c r="CH97"/>
  <c r="CO101"/>
  <c r="CP101"/>
  <c r="BT105"/>
  <c r="BU105" s="1"/>
  <c r="BZ105"/>
  <c r="BT113"/>
  <c r="BU113" s="1"/>
  <c r="BZ113"/>
  <c r="CH117"/>
  <c r="CI117"/>
  <c r="CP125"/>
  <c r="CO125"/>
  <c r="CH129"/>
  <c r="CI129"/>
  <c r="CH133"/>
  <c r="CI133"/>
  <c r="BT137"/>
  <c r="BU137" s="1"/>
  <c r="BZ137"/>
  <c r="CP141"/>
  <c r="CO141"/>
  <c r="CH145"/>
  <c r="CI145"/>
  <c r="CH149"/>
  <c r="CI149"/>
  <c r="BT153"/>
  <c r="BU153" s="1"/>
  <c r="BZ153"/>
  <c r="CH153"/>
  <c r="CI153"/>
  <c r="BT161"/>
  <c r="BU161" s="1"/>
  <c r="BZ161"/>
  <c r="CH161"/>
  <c r="CI161"/>
  <c r="BT169"/>
  <c r="BU169" s="1"/>
  <c r="BZ169"/>
  <c r="CH169"/>
  <c r="CI169"/>
  <c r="CH181"/>
  <c r="CI181"/>
  <c r="CH189"/>
  <c r="CI189"/>
  <c r="CH197"/>
  <c r="CI197"/>
  <c r="CV205"/>
  <c r="CW205"/>
  <c r="CI40"/>
  <c r="CH40"/>
  <c r="CI44"/>
  <c r="CH44"/>
  <c r="CH48"/>
  <c r="CI48"/>
  <c r="BT52"/>
  <c r="BU52" s="1"/>
  <c r="BZ52"/>
  <c r="CW56"/>
  <c r="CV56"/>
  <c r="CW60"/>
  <c r="CV60"/>
  <c r="CP64"/>
  <c r="CO64"/>
  <c r="CP72"/>
  <c r="CO72"/>
  <c r="CP76"/>
  <c r="CO76"/>
  <c r="CP80"/>
  <c r="CO80"/>
  <c r="CP84"/>
  <c r="CO84"/>
  <c r="BT92"/>
  <c r="BU92" s="1"/>
  <c r="BZ92"/>
  <c r="CP92"/>
  <c r="CO92"/>
  <c r="CP96"/>
  <c r="CO96"/>
  <c r="BT104"/>
  <c r="BU104" s="1"/>
  <c r="BZ104"/>
  <c r="BT108"/>
  <c r="BU108" s="1"/>
  <c r="BZ108"/>
  <c r="CP108"/>
  <c r="CO108"/>
  <c r="BT116"/>
  <c r="BU116" s="1"/>
  <c r="BZ116"/>
  <c r="CI120"/>
  <c r="CH120"/>
  <c r="BT132"/>
  <c r="BU132" s="1"/>
  <c r="BZ132"/>
  <c r="CI136"/>
  <c r="CH136"/>
  <c r="BT144"/>
  <c r="BU144" s="1"/>
  <c r="BZ144"/>
  <c r="CH148"/>
  <c r="CI148"/>
  <c r="CW152"/>
  <c r="CV152"/>
  <c r="BT164"/>
  <c r="BU164" s="1"/>
  <c r="BZ164"/>
  <c r="CW164"/>
  <c r="CV164"/>
  <c r="CI164"/>
  <c r="CH164"/>
  <c r="CI168"/>
  <c r="CH168"/>
  <c r="CV204"/>
  <c r="CW204"/>
  <c r="CP51"/>
  <c r="CO51"/>
  <c r="CH59"/>
  <c r="CI59"/>
  <c r="CW75"/>
  <c r="CV75"/>
  <c r="CI75"/>
  <c r="CH75"/>
  <c r="CV83"/>
  <c r="CW83"/>
  <c r="BT91"/>
  <c r="BU91" s="1"/>
  <c r="BZ91"/>
  <c r="CW103"/>
  <c r="CV103"/>
  <c r="CW107"/>
  <c r="CV107"/>
  <c r="BT115"/>
  <c r="BU115" s="1"/>
  <c r="BZ115"/>
  <c r="CV115"/>
  <c r="CW115"/>
  <c r="CV119"/>
  <c r="CW119"/>
  <c r="BT123"/>
  <c r="BU123" s="1"/>
  <c r="BZ123"/>
  <c r="CV127"/>
  <c r="CW127"/>
  <c r="CV131"/>
  <c r="CW131"/>
  <c r="CV135"/>
  <c r="CW135"/>
  <c r="BT139"/>
  <c r="BU139" s="1"/>
  <c r="BZ139"/>
  <c r="CV143"/>
  <c r="CW143"/>
  <c r="BT147"/>
  <c r="BU147" s="1"/>
  <c r="BZ147"/>
  <c r="CV147"/>
  <c r="CW147"/>
  <c r="CH155"/>
  <c r="CI155"/>
  <c r="CV163"/>
  <c r="CW163"/>
  <c r="BT167"/>
  <c r="BU167" s="1"/>
  <c r="BZ167"/>
  <c r="CV171"/>
  <c r="CW171"/>
  <c r="CO175"/>
  <c r="CP175"/>
  <c r="CO183"/>
  <c r="CP183"/>
  <c r="CO191"/>
  <c r="CP191"/>
  <c r="CO199"/>
  <c r="CP199"/>
  <c r="BT207"/>
  <c r="BU207" s="1"/>
  <c r="BZ207"/>
  <c r="E181" i="29"/>
  <c r="BF206" i="17"/>
  <c r="BG206" s="1"/>
  <c r="BM206" s="1"/>
  <c r="DG12"/>
  <c r="CP20"/>
  <c r="CP28"/>
  <c r="CP36"/>
  <c r="CI11"/>
  <c r="CV11"/>
  <c r="CV15"/>
  <c r="CI19"/>
  <c r="CV19"/>
  <c r="CH23"/>
  <c r="CW23"/>
  <c r="DG23"/>
  <c r="DH23" s="1"/>
  <c r="BX27"/>
  <c r="CH31"/>
  <c r="CW31"/>
  <c r="CO26"/>
  <c r="BX25"/>
  <c r="CW33"/>
  <c r="BX37"/>
  <c r="CO38"/>
  <c r="BX42"/>
  <c r="BY42" s="1"/>
  <c r="DC42"/>
  <c r="DD42" s="1"/>
  <c r="CO46"/>
  <c r="DI50"/>
  <c r="DJ50" s="1"/>
  <c r="DK50" s="1"/>
  <c r="BX54"/>
  <c r="BY54" s="1"/>
  <c r="DP54"/>
  <c r="CO58"/>
  <c r="DG58"/>
  <c r="DH58" s="1"/>
  <c r="CC62"/>
  <c r="CD62" s="1"/>
  <c r="DG62"/>
  <c r="DH62" s="1"/>
  <c r="DC62"/>
  <c r="DD62" s="1"/>
  <c r="CK66"/>
  <c r="CA66"/>
  <c r="CV66"/>
  <c r="DP66"/>
  <c r="CX70"/>
  <c r="CW70"/>
  <c r="CH70"/>
  <c r="CV74"/>
  <c r="DI74"/>
  <c r="DJ74" s="1"/>
  <c r="DK74" s="1"/>
  <c r="BX78"/>
  <c r="BY78" s="1"/>
  <c r="CV78"/>
  <c r="DP78"/>
  <c r="CK82"/>
  <c r="CA82"/>
  <c r="DG82"/>
  <c r="DH82" s="1"/>
  <c r="DP82"/>
  <c r="CI86"/>
  <c r="CW86"/>
  <c r="CY90"/>
  <c r="BX90"/>
  <c r="BY90" s="1"/>
  <c r="CW90"/>
  <c r="CC94"/>
  <c r="CD94" s="1"/>
  <c r="DG94"/>
  <c r="DH94" s="1"/>
  <c r="CI94"/>
  <c r="DP94"/>
  <c r="CI98"/>
  <c r="CH102"/>
  <c r="CA106"/>
  <c r="CC110"/>
  <c r="CD110" s="1"/>
  <c r="DC110"/>
  <c r="DD110" s="1"/>
  <c r="DP110"/>
  <c r="BX114"/>
  <c r="BY114" s="1"/>
  <c r="CH114"/>
  <c r="DI114"/>
  <c r="DJ114" s="1"/>
  <c r="DK114" s="1"/>
  <c r="CA118"/>
  <c r="DI118"/>
  <c r="DJ118" s="1"/>
  <c r="DK118" s="1"/>
  <c r="DI122"/>
  <c r="DJ122" s="1"/>
  <c r="DK122" s="1"/>
  <c r="CC126"/>
  <c r="CD126" s="1"/>
  <c r="DI126"/>
  <c r="DJ126" s="1"/>
  <c r="DK126" s="1"/>
  <c r="DI130"/>
  <c r="DJ130" s="1"/>
  <c r="DK130" s="1"/>
  <c r="DI134"/>
  <c r="DJ134" s="1"/>
  <c r="DK134" s="1"/>
  <c r="BX138"/>
  <c r="BY138" s="1"/>
  <c r="DI138"/>
  <c r="DJ138" s="1"/>
  <c r="DK138" s="1"/>
  <c r="CC142"/>
  <c r="CD142" s="1"/>
  <c r="DI142"/>
  <c r="DJ142" s="1"/>
  <c r="DK142" s="1"/>
  <c r="BX146"/>
  <c r="BY146" s="1"/>
  <c r="DI146"/>
  <c r="DJ146" s="1"/>
  <c r="DK146" s="1"/>
  <c r="CA150"/>
  <c r="DP150"/>
  <c r="CA154"/>
  <c r="DP154"/>
  <c r="BX162"/>
  <c r="BY162" s="1"/>
  <c r="DG162"/>
  <c r="DH162" s="1"/>
  <c r="DI162"/>
  <c r="DJ162" s="1"/>
  <c r="DK162" s="1"/>
  <c r="CP166"/>
  <c r="BX170"/>
  <c r="BY170" s="1"/>
  <c r="DG170"/>
  <c r="DH170" s="1"/>
  <c r="DI170"/>
  <c r="DJ170" s="1"/>
  <c r="DK170" s="1"/>
  <c r="DG174"/>
  <c r="DH174" s="1"/>
  <c r="CO174"/>
  <c r="DI174"/>
  <c r="DJ174" s="1"/>
  <c r="DK174" s="1"/>
  <c r="CX178"/>
  <c r="DG178"/>
  <c r="DH178" s="1"/>
  <c r="CY182"/>
  <c r="BX182"/>
  <c r="BY182" s="1"/>
  <c r="BX186"/>
  <c r="BY186" s="1"/>
  <c r="CW186"/>
  <c r="CX190"/>
  <c r="DG190"/>
  <c r="DH190" s="1"/>
  <c r="CW190"/>
  <c r="DI190"/>
  <c r="DJ190" s="1"/>
  <c r="DK190" s="1"/>
  <c r="CX194"/>
  <c r="DG194"/>
  <c r="DH194" s="1"/>
  <c r="CV206"/>
  <c r="DI206"/>
  <c r="DJ206" s="1"/>
  <c r="DK206" s="1"/>
  <c r="DP41"/>
  <c r="DI45"/>
  <c r="DJ45" s="1"/>
  <c r="DK45" s="1"/>
  <c r="BX49"/>
  <c r="BY49" s="1"/>
  <c r="DP49"/>
  <c r="CY53"/>
  <c r="CC53"/>
  <c r="CD53" s="1"/>
  <c r="DC53"/>
  <c r="DD53" s="1"/>
  <c r="DP53"/>
  <c r="CK57"/>
  <c r="CI61"/>
  <c r="DP61"/>
  <c r="CC69"/>
  <c r="CD69" s="1"/>
  <c r="DP69"/>
  <c r="CC77"/>
  <c r="CD77" s="1"/>
  <c r="DP77"/>
  <c r="CO85"/>
  <c r="DI85"/>
  <c r="DJ85" s="1"/>
  <c r="DK85" s="1"/>
  <c r="CC89"/>
  <c r="CD89" s="1"/>
  <c r="DI89"/>
  <c r="DJ89" s="1"/>
  <c r="DK89" s="1"/>
  <c r="CC93"/>
  <c r="CD93" s="1"/>
  <c r="CA101"/>
  <c r="DI105"/>
  <c r="DJ105" s="1"/>
  <c r="DK105" s="1"/>
  <c r="CY117"/>
  <c r="CA117"/>
  <c r="CW117"/>
  <c r="DI117"/>
  <c r="DJ117" s="1"/>
  <c r="DK117" s="1"/>
  <c r="CX121"/>
  <c r="BX121"/>
  <c r="BY121" s="1"/>
  <c r="CW121"/>
  <c r="DP121"/>
  <c r="CV125"/>
  <c r="DP125"/>
  <c r="CX129"/>
  <c r="CW129"/>
  <c r="CA133"/>
  <c r="CW133"/>
  <c r="DI133"/>
  <c r="DJ133" s="1"/>
  <c r="DK133" s="1"/>
  <c r="CX137"/>
  <c r="CW137"/>
  <c r="DP137"/>
  <c r="BX141"/>
  <c r="BY141" s="1"/>
  <c r="CV141"/>
  <c r="DP141"/>
  <c r="CY145"/>
  <c r="CW145"/>
  <c r="CA149"/>
  <c r="DI149"/>
  <c r="DJ149" s="1"/>
  <c r="DK149" s="1"/>
  <c r="DP153"/>
  <c r="DG157"/>
  <c r="DH157" s="1"/>
  <c r="DP157"/>
  <c r="CC161"/>
  <c r="CD161" s="1"/>
  <c r="CW165"/>
  <c r="CC169"/>
  <c r="CD169" s="1"/>
  <c r="CW173"/>
  <c r="DP173"/>
  <c r="CQ181"/>
  <c r="DP181"/>
  <c r="CR189"/>
  <c r="DP189"/>
  <c r="CQ197"/>
  <c r="BX197"/>
  <c r="BY197" s="1"/>
  <c r="CA201"/>
  <c r="CP201"/>
  <c r="DG205"/>
  <c r="DH205" s="1"/>
  <c r="DP205"/>
  <c r="CA40"/>
  <c r="DI40"/>
  <c r="DJ40" s="1"/>
  <c r="DK40" s="1"/>
  <c r="DG44"/>
  <c r="DH44" s="1"/>
  <c r="BX48"/>
  <c r="BY48" s="1"/>
  <c r="CO48"/>
  <c r="CQ56"/>
  <c r="BX56"/>
  <c r="BY56" s="1"/>
  <c r="BX60"/>
  <c r="BY60" s="1"/>
  <c r="CP60"/>
  <c r="CA64"/>
  <c r="DP64"/>
  <c r="DG68"/>
  <c r="DH68" s="1"/>
  <c r="CW68"/>
  <c r="CA72"/>
  <c r="DP72"/>
  <c r="CK80"/>
  <c r="CA80"/>
  <c r="DP80"/>
  <c r="CY88"/>
  <c r="DG88"/>
  <c r="DH88" s="1"/>
  <c r="CW88"/>
  <c r="CH92"/>
  <c r="DP92"/>
  <c r="BX96"/>
  <c r="BY96" s="1"/>
  <c r="DC96"/>
  <c r="DD96" s="1"/>
  <c r="DC100"/>
  <c r="DD100" s="1"/>
  <c r="CW100"/>
  <c r="DI104"/>
  <c r="DJ104" s="1"/>
  <c r="DK104" s="1"/>
  <c r="CA108"/>
  <c r="CV108"/>
  <c r="DP108"/>
  <c r="BX112"/>
  <c r="BY112" s="1"/>
  <c r="CV112"/>
  <c r="BX120"/>
  <c r="BY120" s="1"/>
  <c r="BX128"/>
  <c r="BY128" s="1"/>
  <c r="CO128"/>
  <c r="BX140"/>
  <c r="BY140" s="1"/>
  <c r="CC140"/>
  <c r="CD140" s="1"/>
  <c r="CO144"/>
  <c r="BX148"/>
  <c r="BY148" s="1"/>
  <c r="DI148"/>
  <c r="DJ148" s="1"/>
  <c r="DK148" s="1"/>
  <c r="CC152"/>
  <c r="CD152" s="1"/>
  <c r="DI152"/>
  <c r="DJ152" s="1"/>
  <c r="DK152" s="1"/>
  <c r="DC156"/>
  <c r="DD156" s="1"/>
  <c r="DP160"/>
  <c r="DP164"/>
  <c r="DG168"/>
  <c r="DH168" s="1"/>
  <c r="DI168"/>
  <c r="DJ168" s="1"/>
  <c r="DK168" s="1"/>
  <c r="CA172"/>
  <c r="DI172"/>
  <c r="DJ172" s="1"/>
  <c r="DK172" s="1"/>
  <c r="DC176"/>
  <c r="DD176" s="1"/>
  <c r="CJ180"/>
  <c r="CA180"/>
  <c r="DI180"/>
  <c r="DJ180" s="1"/>
  <c r="DK180" s="1"/>
  <c r="DC184"/>
  <c r="DD184" s="1"/>
  <c r="CK188"/>
  <c r="CA188"/>
  <c r="DI188"/>
  <c r="DJ188" s="1"/>
  <c r="DK188" s="1"/>
  <c r="DC192"/>
  <c r="DD192" s="1"/>
  <c r="CJ196"/>
  <c r="CA196"/>
  <c r="DC196"/>
  <c r="DD196" s="1"/>
  <c r="DI196"/>
  <c r="DJ196" s="1"/>
  <c r="DK196" s="1"/>
  <c r="DC200"/>
  <c r="DD200" s="1"/>
  <c r="CK204"/>
  <c r="DC204"/>
  <c r="DD204" s="1"/>
  <c r="CC204"/>
  <c r="CD204" s="1"/>
  <c r="DI204"/>
  <c r="DJ204" s="1"/>
  <c r="DK204" s="1"/>
  <c r="CJ39"/>
  <c r="CV39"/>
  <c r="CI39"/>
  <c r="CC43"/>
  <c r="CD43" s="1"/>
  <c r="DP43"/>
  <c r="CK47"/>
  <c r="CV47"/>
  <c r="CW51"/>
  <c r="CH51"/>
  <c r="CI55"/>
  <c r="DP55"/>
  <c r="CC59"/>
  <c r="CD59" s="1"/>
  <c r="CW59"/>
  <c r="DI59"/>
  <c r="DJ59" s="1"/>
  <c r="DK59" s="1"/>
  <c r="DG63"/>
  <c r="DH63" s="1"/>
  <c r="CP63"/>
  <c r="CC67"/>
  <c r="CD67" s="1"/>
  <c r="CP67"/>
  <c r="DI67"/>
  <c r="DJ67" s="1"/>
  <c r="DK67" s="1"/>
  <c r="DC71"/>
  <c r="DD71" s="1"/>
  <c r="DG71"/>
  <c r="DH71" s="1"/>
  <c r="CP71"/>
  <c r="CC75"/>
  <c r="CD75" s="1"/>
  <c r="DI75"/>
  <c r="DJ75" s="1"/>
  <c r="DK75" s="1"/>
  <c r="DG79"/>
  <c r="DH79" s="1"/>
  <c r="CP79"/>
  <c r="CQ83"/>
  <c r="DC83"/>
  <c r="DD83" s="1"/>
  <c r="CC87"/>
  <c r="CD87" s="1"/>
  <c r="DC87"/>
  <c r="DD87" s="1"/>
  <c r="DP87"/>
  <c r="BX91"/>
  <c r="BY91" s="1"/>
  <c r="DC95"/>
  <c r="DD95" s="1"/>
  <c r="CQ99"/>
  <c r="CR99"/>
  <c r="DG99"/>
  <c r="DH99" s="1"/>
  <c r="DC99"/>
  <c r="DD99" s="1"/>
  <c r="DG103"/>
  <c r="DH103" s="1"/>
  <c r="CC107"/>
  <c r="CD107" s="1"/>
  <c r="CP107"/>
  <c r="CC111"/>
  <c r="CD111" s="1"/>
  <c r="DC111"/>
  <c r="DD111" s="1"/>
  <c r="DI111"/>
  <c r="DJ111" s="1"/>
  <c r="DK111" s="1"/>
  <c r="BX115"/>
  <c r="BY115" s="1"/>
  <c r="CI119"/>
  <c r="DI119"/>
  <c r="DJ119" s="1"/>
  <c r="DK119" s="1"/>
  <c r="BX123"/>
  <c r="BY123" s="1"/>
  <c r="DI127"/>
  <c r="DJ127" s="1"/>
  <c r="DK127" s="1"/>
  <c r="BX131"/>
  <c r="BY131" s="1"/>
  <c r="DI135"/>
  <c r="DJ135" s="1"/>
  <c r="DK135" s="1"/>
  <c r="CC143"/>
  <c r="CD143" s="1"/>
  <c r="DI143"/>
  <c r="DJ143" s="1"/>
  <c r="DK143" s="1"/>
  <c r="BX147"/>
  <c r="BY147" s="1"/>
  <c r="CC155"/>
  <c r="CD155" s="1"/>
  <c r="DG155"/>
  <c r="DH155" s="1"/>
  <c r="CC159"/>
  <c r="CD159" s="1"/>
  <c r="CC163"/>
  <c r="CD163" s="1"/>
  <c r="BX167"/>
  <c r="BY167" s="1"/>
  <c r="DP167"/>
  <c r="CC171"/>
  <c r="CD171" s="1"/>
  <c r="CC175"/>
  <c r="CD175" s="1"/>
  <c r="DP175"/>
  <c r="DG179"/>
  <c r="DH179" s="1"/>
  <c r="CC183"/>
  <c r="CD183" s="1"/>
  <c r="DP183"/>
  <c r="DG187"/>
  <c r="DH187" s="1"/>
  <c r="CC191"/>
  <c r="CD191" s="1"/>
  <c r="DP191"/>
  <c r="DG195"/>
  <c r="DH195" s="1"/>
  <c r="CC199"/>
  <c r="CD199" s="1"/>
  <c r="DC199"/>
  <c r="DD199" s="1"/>
  <c r="DP199"/>
  <c r="DG207"/>
  <c r="DH207" s="1"/>
  <c r="CI58"/>
  <c r="CH58"/>
  <c r="BT66"/>
  <c r="BU66" s="1"/>
  <c r="BZ66"/>
  <c r="CP70"/>
  <c r="CO70"/>
  <c r="BT82"/>
  <c r="BU82" s="1"/>
  <c r="BZ82"/>
  <c r="CO86"/>
  <c r="CP86"/>
  <c r="CO90"/>
  <c r="CP90"/>
  <c r="CK94"/>
  <c r="CL94"/>
  <c r="CV98"/>
  <c r="CW98"/>
  <c r="CV102"/>
  <c r="CW102"/>
  <c r="BT106"/>
  <c r="BU106" s="1"/>
  <c r="BZ106"/>
  <c r="BT114"/>
  <c r="BU114" s="1"/>
  <c r="BZ114"/>
  <c r="CW114"/>
  <c r="CV114"/>
  <c r="CP114"/>
  <c r="CO114"/>
  <c r="BT118"/>
  <c r="BU118" s="1"/>
  <c r="BZ118"/>
  <c r="CW122"/>
  <c r="CV122"/>
  <c r="CO130"/>
  <c r="CP130"/>
  <c r="CW138"/>
  <c r="CV138"/>
  <c r="BT142"/>
  <c r="BU142" s="1"/>
  <c r="BZ142"/>
  <c r="CO146"/>
  <c r="CP146"/>
  <c r="CO150"/>
  <c r="CP150"/>
  <c r="BT154"/>
  <c r="BU154" s="1"/>
  <c r="BZ154"/>
  <c r="CO162"/>
  <c r="CP162"/>
  <c r="CW166"/>
  <c r="CV166"/>
  <c r="CO170"/>
  <c r="CP170"/>
  <c r="BT174"/>
  <c r="BU174" s="1"/>
  <c r="BZ174"/>
  <c r="CI174"/>
  <c r="CH174"/>
  <c r="CH186"/>
  <c r="CI186"/>
  <c r="BT190"/>
  <c r="BU190" s="1"/>
  <c r="BZ190"/>
  <c r="CH190"/>
  <c r="CI190"/>
  <c r="BT202"/>
  <c r="BU202" s="1"/>
  <c r="BZ202"/>
  <c r="BT206"/>
  <c r="BU206" s="1"/>
  <c r="BZ206"/>
  <c r="CP41"/>
  <c r="CO41"/>
  <c r="CH41"/>
  <c r="CI41"/>
  <c r="BT45"/>
  <c r="BU45" s="1"/>
  <c r="BZ45"/>
  <c r="CO49"/>
  <c r="CP49"/>
  <c r="CV49"/>
  <c r="CW49"/>
  <c r="BT57"/>
  <c r="BU57" s="1"/>
  <c r="BZ57"/>
  <c r="CP61"/>
  <c r="CO61"/>
  <c r="BT65"/>
  <c r="BU65" s="1"/>
  <c r="BZ65"/>
  <c r="CI65"/>
  <c r="CH65"/>
  <c r="BT73"/>
  <c r="BU73" s="1"/>
  <c r="BZ73"/>
  <c r="BT81"/>
  <c r="BU81" s="1"/>
  <c r="BZ81"/>
  <c r="CW81"/>
  <c r="CV81"/>
  <c r="BT85"/>
  <c r="BU85" s="1"/>
  <c r="BZ85"/>
  <c r="CW85"/>
  <c r="CV85"/>
  <c r="BT97"/>
  <c r="BU97" s="1"/>
  <c r="BZ97"/>
  <c r="BT101"/>
  <c r="BU101" s="1"/>
  <c r="BZ101"/>
  <c r="CW101"/>
  <c r="CV101"/>
  <c r="CW113"/>
  <c r="CV113"/>
  <c r="CP113"/>
  <c r="CO113"/>
  <c r="CP117"/>
  <c r="CO117"/>
  <c r="CP121"/>
  <c r="CO121"/>
  <c r="CH125"/>
  <c r="CI125"/>
  <c r="BT129"/>
  <c r="BU129" s="1"/>
  <c r="BZ129"/>
  <c r="CP133"/>
  <c r="CO133"/>
  <c r="CP137"/>
  <c r="CO137"/>
  <c r="BT141"/>
  <c r="BU141" s="1"/>
  <c r="BZ141"/>
  <c r="CH141"/>
  <c r="CI141"/>
  <c r="CP149"/>
  <c r="CO149"/>
  <c r="BT157"/>
  <c r="BU157" s="1"/>
  <c r="BZ157"/>
  <c r="CP161"/>
  <c r="CO161"/>
  <c r="BT165"/>
  <c r="BU165" s="1"/>
  <c r="BZ165"/>
  <c r="CP169"/>
  <c r="CO169"/>
  <c r="BT173"/>
  <c r="BU173" s="1"/>
  <c r="BZ173"/>
  <c r="CH177"/>
  <c r="CI177"/>
  <c r="BT181"/>
  <c r="BU181" s="1"/>
  <c r="BZ181"/>
  <c r="CV181"/>
  <c r="CW181"/>
  <c r="CH185"/>
  <c r="CI185"/>
  <c r="BT189"/>
  <c r="BU189" s="1"/>
  <c r="BZ189"/>
  <c r="CV189"/>
  <c r="CW189"/>
  <c r="CH193"/>
  <c r="CI193"/>
  <c r="BT197"/>
  <c r="BU197" s="1"/>
  <c r="BZ197"/>
  <c r="CV197"/>
  <c r="CW197"/>
  <c r="BT201"/>
  <c r="BU201" s="1"/>
  <c r="BZ201"/>
  <c r="CH201"/>
  <c r="CI201"/>
  <c r="BT205"/>
  <c r="BU205" s="1"/>
  <c r="BZ205"/>
  <c r="CW40"/>
  <c r="CV40"/>
  <c r="BT44"/>
  <c r="BU44" s="1"/>
  <c r="BZ44"/>
  <c r="CW44"/>
  <c r="CV44"/>
  <c r="CW48"/>
  <c r="CV48"/>
  <c r="CI56"/>
  <c r="CH56"/>
  <c r="CR60"/>
  <c r="CS60"/>
  <c r="BT68"/>
  <c r="BU68" s="1"/>
  <c r="BZ68"/>
  <c r="BT76"/>
  <c r="BU76" s="1"/>
  <c r="BZ76"/>
  <c r="BT84"/>
  <c r="BU84" s="1"/>
  <c r="BZ84"/>
  <c r="BT88"/>
  <c r="BU88" s="1"/>
  <c r="BZ88"/>
  <c r="BT100"/>
  <c r="BU100" s="1"/>
  <c r="BZ100"/>
  <c r="CP104"/>
  <c r="CO104"/>
  <c r="CH104"/>
  <c r="CI104"/>
  <c r="CH108"/>
  <c r="CI108"/>
  <c r="CI116"/>
  <c r="CH116"/>
  <c r="CW120"/>
  <c r="CV120"/>
  <c r="BT124"/>
  <c r="BU124" s="1"/>
  <c r="BZ124"/>
  <c r="CI124"/>
  <c r="CH124"/>
  <c r="CI128"/>
  <c r="CH128"/>
  <c r="CI132"/>
  <c r="CH132"/>
  <c r="BT136"/>
  <c r="BU136" s="1"/>
  <c r="BZ136"/>
  <c r="CW136"/>
  <c r="CV136"/>
  <c r="CI140"/>
  <c r="CH140"/>
  <c r="CI144"/>
  <c r="CH144"/>
  <c r="BT148"/>
  <c r="BU148" s="1"/>
  <c r="BZ148"/>
  <c r="CW148"/>
  <c r="CV148"/>
  <c r="BT172"/>
  <c r="BU172" s="1"/>
  <c r="BZ172"/>
  <c r="CW172"/>
  <c r="CV172"/>
  <c r="CI172"/>
  <c r="CH172"/>
  <c r="BT180"/>
  <c r="BU180" s="1"/>
  <c r="BZ180"/>
  <c r="CV180"/>
  <c r="CW180"/>
  <c r="BT188"/>
  <c r="BU188" s="1"/>
  <c r="BZ188"/>
  <c r="CV188"/>
  <c r="CW188"/>
  <c r="BT196"/>
  <c r="BU196" s="1"/>
  <c r="BZ196"/>
  <c r="CV196"/>
  <c r="CW196"/>
  <c r="BT39"/>
  <c r="BU39" s="1"/>
  <c r="BZ39"/>
  <c r="CP43"/>
  <c r="CO43"/>
  <c r="BT47"/>
  <c r="BU47" s="1"/>
  <c r="BZ47"/>
  <c r="BT55"/>
  <c r="BU55" s="1"/>
  <c r="BZ55"/>
  <c r="CP55"/>
  <c r="CO55"/>
  <c r="CP59"/>
  <c r="CO59"/>
  <c r="BT63"/>
  <c r="BU63" s="1"/>
  <c r="BZ63"/>
  <c r="CW67"/>
  <c r="CV67"/>
  <c r="BT71"/>
  <c r="BU71" s="1"/>
  <c r="BZ71"/>
  <c r="BT79"/>
  <c r="BU79" s="1"/>
  <c r="BZ79"/>
  <c r="CV87"/>
  <c r="CW87"/>
  <c r="CI87"/>
  <c r="CH87"/>
  <c r="CI91"/>
  <c r="CH91"/>
  <c r="CW91"/>
  <c r="CV91"/>
  <c r="BT95"/>
  <c r="BU95" s="1"/>
  <c r="BZ95"/>
  <c r="CI107"/>
  <c r="CH107"/>
  <c r="CI111"/>
  <c r="CH111"/>
  <c r="BT131"/>
  <c r="BU131" s="1"/>
  <c r="BZ131"/>
  <c r="BT151"/>
  <c r="BU151" s="1"/>
  <c r="BZ151"/>
  <c r="CH151"/>
  <c r="CI151"/>
  <c r="CH159"/>
  <c r="CI159"/>
  <c r="CP163"/>
  <c r="CO163"/>
  <c r="CP171"/>
  <c r="CO171"/>
  <c r="CH175"/>
  <c r="CI175"/>
  <c r="BT179"/>
  <c r="BU179" s="1"/>
  <c r="BZ179"/>
  <c r="CH179"/>
  <c r="CI179"/>
  <c r="CH183"/>
  <c r="CI183"/>
  <c r="BT187"/>
  <c r="BU187" s="1"/>
  <c r="BZ187"/>
  <c r="CH187"/>
  <c r="CI187"/>
  <c r="CH191"/>
  <c r="CI191"/>
  <c r="BT195"/>
  <c r="BU195" s="1"/>
  <c r="BZ195"/>
  <c r="CH195"/>
  <c r="CI195"/>
  <c r="CH199"/>
  <c r="CI199"/>
  <c r="BT203"/>
  <c r="BU203" s="1"/>
  <c r="BZ203"/>
  <c r="CH207"/>
  <c r="CI207"/>
  <c r="DC20"/>
  <c r="DD20" s="1"/>
  <c r="DP42"/>
  <c r="DI46"/>
  <c r="DJ46" s="1"/>
  <c r="DK46" s="1"/>
  <c r="DP58"/>
  <c r="DI70"/>
  <c r="DJ70" s="1"/>
  <c r="DK70" s="1"/>
  <c r="DI90"/>
  <c r="DJ90" s="1"/>
  <c r="DK90" s="1"/>
  <c r="DP98"/>
  <c r="DI102"/>
  <c r="DJ102" s="1"/>
  <c r="DK102" s="1"/>
  <c r="DI106"/>
  <c r="DJ106" s="1"/>
  <c r="DK106" s="1"/>
  <c r="DP118"/>
  <c r="DI158"/>
  <c r="DJ158" s="1"/>
  <c r="DK158" s="1"/>
  <c r="DI166"/>
  <c r="DJ166" s="1"/>
  <c r="DK166" s="1"/>
  <c r="DC178"/>
  <c r="DD178" s="1"/>
  <c r="DP178"/>
  <c r="DI186"/>
  <c r="DJ186" s="1"/>
  <c r="DK186" s="1"/>
  <c r="DC194"/>
  <c r="DD194" s="1"/>
  <c r="DP194"/>
  <c r="DI202"/>
  <c r="DJ202" s="1"/>
  <c r="DK202" s="1"/>
  <c r="CW41"/>
  <c r="DI57"/>
  <c r="DJ57" s="1"/>
  <c r="DK57" s="1"/>
  <c r="CO73"/>
  <c r="CR81"/>
  <c r="DI81"/>
  <c r="DJ81" s="1"/>
  <c r="DK81" s="1"/>
  <c r="DI93"/>
  <c r="DJ93" s="1"/>
  <c r="DK93" s="1"/>
  <c r="DP101"/>
  <c r="DI109"/>
  <c r="DJ109" s="1"/>
  <c r="DK109" s="1"/>
  <c r="DI113"/>
  <c r="DJ113" s="1"/>
  <c r="DK113" s="1"/>
  <c r="DG129"/>
  <c r="DH129" s="1"/>
  <c r="DI129"/>
  <c r="DJ129" s="1"/>
  <c r="DK129" s="1"/>
  <c r="DG145"/>
  <c r="DH145" s="1"/>
  <c r="DI145"/>
  <c r="DJ145" s="1"/>
  <c r="DK145" s="1"/>
  <c r="DI161"/>
  <c r="DJ161" s="1"/>
  <c r="DK161" s="1"/>
  <c r="DI169"/>
  <c r="DJ169" s="1"/>
  <c r="DK169" s="1"/>
  <c r="CP40"/>
  <c r="DI52"/>
  <c r="DJ52" s="1"/>
  <c r="DK52" s="1"/>
  <c r="DG56"/>
  <c r="DH56" s="1"/>
  <c r="DI56"/>
  <c r="DJ56" s="1"/>
  <c r="DK56" s="1"/>
  <c r="CK64"/>
  <c r="CI64"/>
  <c r="CX68"/>
  <c r="CC68"/>
  <c r="CD68" s="1"/>
  <c r="CH72"/>
  <c r="CC76"/>
  <c r="CD76" s="1"/>
  <c r="CI80"/>
  <c r="CC84"/>
  <c r="CD84" s="1"/>
  <c r="DI84"/>
  <c r="DJ84" s="1"/>
  <c r="DK84" s="1"/>
  <c r="CC88"/>
  <c r="CD88" s="1"/>
  <c r="DI88"/>
  <c r="DJ88" s="1"/>
  <c r="DK88" s="1"/>
  <c r="CV96"/>
  <c r="CC100"/>
  <c r="CD100" s="1"/>
  <c r="DI100"/>
  <c r="DJ100" s="1"/>
  <c r="DK100" s="1"/>
  <c r="DG116"/>
  <c r="DH116" s="1"/>
  <c r="DI116"/>
  <c r="DJ116" s="1"/>
  <c r="DK116" s="1"/>
  <c r="CO120"/>
  <c r="DI124"/>
  <c r="DJ124" s="1"/>
  <c r="DK124" s="1"/>
  <c r="DG128"/>
  <c r="DH128" s="1"/>
  <c r="DG132"/>
  <c r="DH132" s="1"/>
  <c r="DI132"/>
  <c r="DJ132" s="1"/>
  <c r="DK132" s="1"/>
  <c r="CO136"/>
  <c r="DI140"/>
  <c r="DJ140" s="1"/>
  <c r="DK140" s="1"/>
  <c r="DG144"/>
  <c r="DH144" s="1"/>
  <c r="CA152"/>
  <c r="DP152"/>
  <c r="CC156"/>
  <c r="CD156" s="1"/>
  <c r="BX160"/>
  <c r="BY160" s="1"/>
  <c r="CR160"/>
  <c r="CP160"/>
  <c r="CO164"/>
  <c r="DP168"/>
  <c r="DC172"/>
  <c r="DD172" s="1"/>
  <c r="CH176"/>
  <c r="DI176"/>
  <c r="DJ176" s="1"/>
  <c r="DK176" s="1"/>
  <c r="CI180"/>
  <c r="CH184"/>
  <c r="DI184"/>
  <c r="DJ184" s="1"/>
  <c r="DK184" s="1"/>
  <c r="CI188"/>
  <c r="CH192"/>
  <c r="DI192"/>
  <c r="DJ192" s="1"/>
  <c r="DK192" s="1"/>
  <c r="CI196"/>
  <c r="CH200"/>
  <c r="DI200"/>
  <c r="DJ200" s="1"/>
  <c r="DK200" s="1"/>
  <c r="CJ204"/>
  <c r="CA204"/>
  <c r="CI204"/>
  <c r="CK39"/>
  <c r="CA43"/>
  <c r="CI47"/>
  <c r="DC51"/>
  <c r="DD51" s="1"/>
  <c r="CX55"/>
  <c r="CK55"/>
  <c r="CA59"/>
  <c r="DG59"/>
  <c r="DH59" s="1"/>
  <c r="CA67"/>
  <c r="CQ71"/>
  <c r="CA75"/>
  <c r="DG75"/>
  <c r="DH75" s="1"/>
  <c r="DG83"/>
  <c r="DH83" s="1"/>
  <c r="CP83"/>
  <c r="CR87"/>
  <c r="CA87"/>
  <c r="DI91"/>
  <c r="DJ91" s="1"/>
  <c r="DK91" s="1"/>
  <c r="DP95"/>
  <c r="CA107"/>
  <c r="DC107"/>
  <c r="DD107" s="1"/>
  <c r="CA111"/>
  <c r="DI115"/>
  <c r="DJ115" s="1"/>
  <c r="DK115" s="1"/>
  <c r="DC119"/>
  <c r="DD119" s="1"/>
  <c r="CJ123"/>
  <c r="CI123"/>
  <c r="DI123"/>
  <c r="DJ123" s="1"/>
  <c r="DK123" s="1"/>
  <c r="DI131"/>
  <c r="DJ131" s="1"/>
  <c r="DK131" s="1"/>
  <c r="DC135"/>
  <c r="DD135" s="1"/>
  <c r="CK139"/>
  <c r="CI139"/>
  <c r="DI139"/>
  <c r="DJ139" s="1"/>
  <c r="DK139" s="1"/>
  <c r="CA143"/>
  <c r="DI147"/>
  <c r="DJ147" s="1"/>
  <c r="DK147" s="1"/>
  <c r="CA155"/>
  <c r="DC155"/>
  <c r="DD155" s="1"/>
  <c r="CA159"/>
  <c r="DI159"/>
  <c r="DJ159" s="1"/>
  <c r="DK159" s="1"/>
  <c r="CA163"/>
  <c r="DC163"/>
  <c r="DD163" s="1"/>
  <c r="CH167"/>
  <c r="CA171"/>
  <c r="DC171"/>
  <c r="DD171" s="1"/>
  <c r="CA175"/>
  <c r="CA183"/>
  <c r="CA191"/>
  <c r="DC207"/>
  <c r="DD207" s="1"/>
  <c r="DI207"/>
  <c r="DJ207" s="1"/>
  <c r="DK207" s="1"/>
  <c r="BT38"/>
  <c r="BU38" s="1"/>
  <c r="BZ38"/>
  <c r="CI38"/>
  <c r="CH38"/>
  <c r="CW42"/>
  <c r="CV42"/>
  <c r="BT46"/>
  <c r="BU46" s="1"/>
  <c r="BZ46"/>
  <c r="CI54"/>
  <c r="CH54"/>
  <c r="CW54"/>
  <c r="CV54"/>
  <c r="BT58"/>
  <c r="BU58" s="1"/>
  <c r="BZ58"/>
  <c r="BT62"/>
  <c r="BU62" s="1"/>
  <c r="BZ62"/>
  <c r="CI62"/>
  <c r="CH62"/>
  <c r="CP66"/>
  <c r="CO66"/>
  <c r="BT70"/>
  <c r="BU70" s="1"/>
  <c r="BZ70"/>
  <c r="CP78"/>
  <c r="CO78"/>
  <c r="CO82"/>
  <c r="CP82"/>
  <c r="BT94"/>
  <c r="BU94" s="1"/>
  <c r="BZ94"/>
  <c r="CP94"/>
  <c r="CO94"/>
  <c r="CP106"/>
  <c r="CO106"/>
  <c r="BT110"/>
  <c r="BU110" s="1"/>
  <c r="BZ110"/>
  <c r="CK110"/>
  <c r="CL110"/>
  <c r="BT126"/>
  <c r="BU126" s="1"/>
  <c r="BZ126"/>
  <c r="CI150"/>
  <c r="CH150"/>
  <c r="CV150"/>
  <c r="CW150"/>
  <c r="BT158"/>
  <c r="BU158" s="1"/>
  <c r="BZ158"/>
  <c r="CI162"/>
  <c r="CH162"/>
  <c r="CW162"/>
  <c r="CV162"/>
  <c r="BT166"/>
  <c r="BU166" s="1"/>
  <c r="BZ166"/>
  <c r="CI170"/>
  <c r="CH170"/>
  <c r="CW170"/>
  <c r="CV170"/>
  <c r="BT178"/>
  <c r="BU178" s="1"/>
  <c r="BZ178"/>
  <c r="CO182"/>
  <c r="CP182"/>
  <c r="CO186"/>
  <c r="CP186"/>
  <c r="BT194"/>
  <c r="BU194" s="1"/>
  <c r="BZ194"/>
  <c r="CO198"/>
  <c r="CP198"/>
  <c r="CO202"/>
  <c r="CP202"/>
  <c r="CO206"/>
  <c r="CP206"/>
  <c r="CH206"/>
  <c r="CI206"/>
  <c r="CP45"/>
  <c r="CO45"/>
  <c r="BT49"/>
  <c r="BU49" s="1"/>
  <c r="BZ49"/>
  <c r="CH49"/>
  <c r="CI49"/>
  <c r="CH53"/>
  <c r="CI53"/>
  <c r="CW65"/>
  <c r="CV65"/>
  <c r="CI69"/>
  <c r="CH69"/>
  <c r="CI73"/>
  <c r="CH73"/>
  <c r="CI77"/>
  <c r="CH77"/>
  <c r="CI89"/>
  <c r="CH89"/>
  <c r="CI93"/>
  <c r="CH93"/>
  <c r="CW97"/>
  <c r="CV97"/>
  <c r="CI109"/>
  <c r="CH109"/>
  <c r="BT117"/>
  <c r="BU117" s="1"/>
  <c r="BZ117"/>
  <c r="BT121"/>
  <c r="BU121" s="1"/>
  <c r="BZ121"/>
  <c r="CH121"/>
  <c r="CI121"/>
  <c r="BT133"/>
  <c r="BU133" s="1"/>
  <c r="BZ133"/>
  <c r="CH137"/>
  <c r="CI137"/>
  <c r="BT145"/>
  <c r="BU145" s="1"/>
  <c r="BZ145"/>
  <c r="CO157"/>
  <c r="CP157"/>
  <c r="CV157"/>
  <c r="CW157"/>
  <c r="CP165"/>
  <c r="CO165"/>
  <c r="CP173"/>
  <c r="CO173"/>
  <c r="CV177"/>
  <c r="CW177"/>
  <c r="CV185"/>
  <c r="CW185"/>
  <c r="CV193"/>
  <c r="CW193"/>
  <c r="CV201"/>
  <c r="CW201"/>
  <c r="BT48"/>
  <c r="BU48" s="1"/>
  <c r="BZ48"/>
  <c r="CH52"/>
  <c r="CI52"/>
  <c r="BT56"/>
  <c r="BU56" s="1"/>
  <c r="BZ56"/>
  <c r="BT60"/>
  <c r="BU60" s="1"/>
  <c r="BZ60"/>
  <c r="CP88"/>
  <c r="CO88"/>
  <c r="BT96"/>
  <c r="BU96" s="1"/>
  <c r="BZ96"/>
  <c r="CH96"/>
  <c r="CI96"/>
  <c r="CH100"/>
  <c r="CI100"/>
  <c r="CP100"/>
  <c r="CO100"/>
  <c r="CY104"/>
  <c r="CZ104"/>
  <c r="CW116"/>
  <c r="CV116"/>
  <c r="BT120"/>
  <c r="BU120" s="1"/>
  <c r="BZ120"/>
  <c r="CW124"/>
  <c r="CV124"/>
  <c r="CW128"/>
  <c r="CV128"/>
  <c r="CW132"/>
  <c r="CV132"/>
  <c r="BT140"/>
  <c r="BU140" s="1"/>
  <c r="BZ140"/>
  <c r="CW140"/>
  <c r="CV140"/>
  <c r="CW144"/>
  <c r="CV144"/>
  <c r="BT152"/>
  <c r="BU152" s="1"/>
  <c r="BZ152"/>
  <c r="CO152"/>
  <c r="CP152"/>
  <c r="CI156"/>
  <c r="CH156"/>
  <c r="CO156"/>
  <c r="CP156"/>
  <c r="BT160"/>
  <c r="BU160" s="1"/>
  <c r="BZ160"/>
  <c r="CW160"/>
  <c r="CV160"/>
  <c r="BT204"/>
  <c r="BU204" s="1"/>
  <c r="BZ204"/>
  <c r="CP39"/>
  <c r="CO39"/>
  <c r="CP47"/>
  <c r="CO47"/>
  <c r="CY59"/>
  <c r="CZ59"/>
  <c r="BT83"/>
  <c r="BU83" s="1"/>
  <c r="BZ83"/>
  <c r="CI83"/>
  <c r="CH83"/>
  <c r="CI95"/>
  <c r="CH95"/>
  <c r="CW99"/>
  <c r="CV99"/>
  <c r="BT103"/>
  <c r="BU103" s="1"/>
  <c r="BZ103"/>
  <c r="CI103"/>
  <c r="CH103"/>
  <c r="CP123"/>
  <c r="CO123"/>
  <c r="BT127"/>
  <c r="BU127" s="1"/>
  <c r="BZ127"/>
  <c r="BT135"/>
  <c r="BU135" s="1"/>
  <c r="BZ135"/>
  <c r="CP139"/>
  <c r="CO139"/>
  <c r="BT143"/>
  <c r="BU143" s="1"/>
  <c r="BZ143"/>
  <c r="BT155"/>
  <c r="BU155" s="1"/>
  <c r="BZ155"/>
  <c r="CV155"/>
  <c r="CW155"/>
  <c r="CP155"/>
  <c r="CO155"/>
  <c r="CP159"/>
  <c r="CO159"/>
  <c r="BT163"/>
  <c r="BU163" s="1"/>
  <c r="BZ163"/>
  <c r="CP167"/>
  <c r="CO167"/>
  <c r="BT171"/>
  <c r="BU171" s="1"/>
  <c r="BZ171"/>
  <c r="CV175"/>
  <c r="CW175"/>
  <c r="CV179"/>
  <c r="CW179"/>
  <c r="CO179"/>
  <c r="CP179"/>
  <c r="CV183"/>
  <c r="CW183"/>
  <c r="CV187"/>
  <c r="CW187"/>
  <c r="CO187"/>
  <c r="CP187"/>
  <c r="CV191"/>
  <c r="CW191"/>
  <c r="CV195"/>
  <c r="CW195"/>
  <c r="CO195"/>
  <c r="CP195"/>
  <c r="CV199"/>
  <c r="CW199"/>
  <c r="CH203"/>
  <c r="CI203"/>
  <c r="CO207"/>
  <c r="CP207"/>
  <c r="CV207"/>
  <c r="CW207"/>
  <c r="E150" i="29"/>
  <c r="E182"/>
  <c r="Z173" i="17"/>
  <c r="BF201"/>
  <c r="BG201" s="1"/>
  <c r="BM201" s="1"/>
  <c r="AN80"/>
  <c r="AO80" s="1"/>
  <c r="AQ80" s="1"/>
  <c r="BF71"/>
  <c r="BG71" s="1"/>
  <c r="BM71" s="1"/>
  <c r="AN151"/>
  <c r="AO151" s="1"/>
  <c r="BF154"/>
  <c r="BG154" s="1"/>
  <c r="BM154" s="1"/>
  <c r="BX31"/>
  <c r="CI35"/>
  <c r="CV35"/>
  <c r="CO22"/>
  <c r="CO34"/>
  <c r="CW21"/>
  <c r="BX29"/>
  <c r="BX33"/>
  <c r="CW37"/>
  <c r="BX38"/>
  <c r="BY38" s="1"/>
  <c r="DP38"/>
  <c r="BX46"/>
  <c r="BY46" s="1"/>
  <c r="DP46"/>
  <c r="CA50"/>
  <c r="CO50"/>
  <c r="BX58"/>
  <c r="BY58" s="1"/>
  <c r="CP62"/>
  <c r="CJ66"/>
  <c r="CY70"/>
  <c r="BX70"/>
  <c r="BY70" s="1"/>
  <c r="CA74"/>
  <c r="DG74"/>
  <c r="DH74" s="1"/>
  <c r="CV82"/>
  <c r="CA86"/>
  <c r="DC86"/>
  <c r="DD86" s="1"/>
  <c r="DI86"/>
  <c r="DJ86" s="1"/>
  <c r="DK86" s="1"/>
  <c r="CI90"/>
  <c r="CA98"/>
  <c r="DC98"/>
  <c r="DD98" s="1"/>
  <c r="CC102"/>
  <c r="CD102" s="1"/>
  <c r="DC102"/>
  <c r="DD102" s="1"/>
  <c r="CH106"/>
  <c r="DG110"/>
  <c r="DH110" s="1"/>
  <c r="CI110"/>
  <c r="CC122"/>
  <c r="CD122" s="1"/>
  <c r="CA130"/>
  <c r="DC130"/>
  <c r="DD130" s="1"/>
  <c r="BX134"/>
  <c r="BY134" s="1"/>
  <c r="CC134"/>
  <c r="CD134" s="1"/>
  <c r="DC146"/>
  <c r="DD146" s="1"/>
  <c r="CA158"/>
  <c r="CA166"/>
  <c r="DC166"/>
  <c r="DD166" s="1"/>
  <c r="DP166"/>
  <c r="BX174"/>
  <c r="BY174" s="1"/>
  <c r="CY178"/>
  <c r="BX178"/>
  <c r="BY178" s="1"/>
  <c r="CW178"/>
  <c r="CX182"/>
  <c r="CW182"/>
  <c r="DI182"/>
  <c r="DJ182" s="1"/>
  <c r="DK182" s="1"/>
  <c r="CY186"/>
  <c r="BX190"/>
  <c r="BY190" s="1"/>
  <c r="BX194"/>
  <c r="BY194" s="1"/>
  <c r="CW194"/>
  <c r="CY198"/>
  <c r="CW198"/>
  <c r="DI198"/>
  <c r="DJ198" s="1"/>
  <c r="DK198" s="1"/>
  <c r="BX202"/>
  <c r="BY202" s="1"/>
  <c r="BX41"/>
  <c r="BY41" s="1"/>
  <c r="DG41"/>
  <c r="DH41" s="1"/>
  <c r="DC41"/>
  <c r="DD41" s="1"/>
  <c r="CC45"/>
  <c r="CD45" s="1"/>
  <c r="CV45"/>
  <c r="CX53"/>
  <c r="CW53"/>
  <c r="CJ57"/>
  <c r="CC57"/>
  <c r="CD57" s="1"/>
  <c r="CW57"/>
  <c r="CI57"/>
  <c r="CJ61"/>
  <c r="BX61"/>
  <c r="BY61" s="1"/>
  <c r="DC61"/>
  <c r="DD61" s="1"/>
  <c r="CW61"/>
  <c r="CC65"/>
  <c r="CD65" s="1"/>
  <c r="DC65"/>
  <c r="DD65" s="1"/>
  <c r="CO65"/>
  <c r="DI65"/>
  <c r="DJ65" s="1"/>
  <c r="DK65" s="1"/>
  <c r="DG69"/>
  <c r="DH69" s="1"/>
  <c r="CC73"/>
  <c r="CD73" s="1"/>
  <c r="DI73"/>
  <c r="DJ73" s="1"/>
  <c r="DK73" s="1"/>
  <c r="CC81"/>
  <c r="CD81" s="1"/>
  <c r="DG81"/>
  <c r="DH81" s="1"/>
  <c r="CC85"/>
  <c r="CD85" s="1"/>
  <c r="DG89"/>
  <c r="DH89" s="1"/>
  <c r="DC93"/>
  <c r="DD93" s="1"/>
  <c r="CC97"/>
  <c r="CD97" s="1"/>
  <c r="DI97"/>
  <c r="DJ97" s="1"/>
  <c r="DK97" s="1"/>
  <c r="CA105"/>
  <c r="DG105"/>
  <c r="DH105" s="1"/>
  <c r="CA109"/>
  <c r="DC109"/>
  <c r="DD109" s="1"/>
  <c r="BX113"/>
  <c r="BY113" s="1"/>
  <c r="DG113"/>
  <c r="DH113" s="1"/>
  <c r="CX117"/>
  <c r="DC117"/>
  <c r="DD117" s="1"/>
  <c r="DP117"/>
  <c r="DC121"/>
  <c r="DD121" s="1"/>
  <c r="CA125"/>
  <c r="CY129"/>
  <c r="BX129"/>
  <c r="BY129" s="1"/>
  <c r="CY133"/>
  <c r="DC133"/>
  <c r="DD133" s="1"/>
  <c r="DP133"/>
  <c r="DC137"/>
  <c r="DD137" s="1"/>
  <c r="CC145"/>
  <c r="CD145" s="1"/>
  <c r="DC149"/>
  <c r="DD149" s="1"/>
  <c r="DP149"/>
  <c r="CA157"/>
  <c r="DC161"/>
  <c r="DD161" s="1"/>
  <c r="CA165"/>
  <c r="CH165"/>
  <c r="DI165"/>
  <c r="DJ165" s="1"/>
  <c r="DK165" s="1"/>
  <c r="DC169"/>
  <c r="DD169" s="1"/>
  <c r="CA173"/>
  <c r="CH173"/>
  <c r="BX177"/>
  <c r="BY177" s="1"/>
  <c r="DC177"/>
  <c r="DD177" s="1"/>
  <c r="CP177"/>
  <c r="DI177"/>
  <c r="DJ177" s="1"/>
  <c r="DK177" s="1"/>
  <c r="CR181"/>
  <c r="CA181"/>
  <c r="BX185"/>
  <c r="BY185" s="1"/>
  <c r="DC185"/>
  <c r="DD185" s="1"/>
  <c r="CP185"/>
  <c r="DI185"/>
  <c r="DJ185" s="1"/>
  <c r="DK185" s="1"/>
  <c r="CA189"/>
  <c r="CQ193"/>
  <c r="BX193"/>
  <c r="BY193" s="1"/>
  <c r="DC193"/>
  <c r="DD193" s="1"/>
  <c r="CP193"/>
  <c r="DI193"/>
  <c r="DJ193" s="1"/>
  <c r="DK193" s="1"/>
  <c r="DI197"/>
  <c r="DJ197" s="1"/>
  <c r="DK197" s="1"/>
  <c r="DG201"/>
  <c r="DH201" s="1"/>
  <c r="DI201"/>
  <c r="DJ201" s="1"/>
  <c r="DK201" s="1"/>
  <c r="DG40"/>
  <c r="DH40" s="1"/>
  <c r="CA44"/>
  <c r="CO44"/>
  <c r="DP44"/>
  <c r="CC48"/>
  <c r="CD48" s="1"/>
  <c r="DC48"/>
  <c r="DD48" s="1"/>
  <c r="DI48"/>
  <c r="DJ48" s="1"/>
  <c r="DK48" s="1"/>
  <c r="BX52"/>
  <c r="BY52" s="1"/>
  <c r="DG52"/>
  <c r="DH52" s="1"/>
  <c r="CC56"/>
  <c r="CD56" s="1"/>
  <c r="DC56"/>
  <c r="DD56" s="1"/>
  <c r="CC60"/>
  <c r="CD60" s="1"/>
  <c r="DI60"/>
  <c r="DJ60" s="1"/>
  <c r="DK60" s="1"/>
  <c r="CJ64"/>
  <c r="CV64"/>
  <c r="DC64"/>
  <c r="DD64" s="1"/>
  <c r="CK68"/>
  <c r="CA68"/>
  <c r="CI68"/>
  <c r="DI68"/>
  <c r="DJ68" s="1"/>
  <c r="DK68" s="1"/>
  <c r="CV72"/>
  <c r="CA76"/>
  <c r="CV76"/>
  <c r="DI76"/>
  <c r="DJ76" s="1"/>
  <c r="DK76" s="1"/>
  <c r="CJ80"/>
  <c r="CV80"/>
  <c r="DC80"/>
  <c r="DD80" s="1"/>
  <c r="CA84"/>
  <c r="CV84"/>
  <c r="CI84"/>
  <c r="CA88"/>
  <c r="CH88"/>
  <c r="BX92"/>
  <c r="BY92" s="1"/>
  <c r="CV92"/>
  <c r="CC96"/>
  <c r="CD96" s="1"/>
  <c r="DG96"/>
  <c r="DH96" s="1"/>
  <c r="DI96"/>
  <c r="DJ96" s="1"/>
  <c r="DK96" s="1"/>
  <c r="CA100"/>
  <c r="DG100"/>
  <c r="DH100" s="1"/>
  <c r="BX104"/>
  <c r="BY104" s="1"/>
  <c r="CW104"/>
  <c r="CC112"/>
  <c r="CD112" s="1"/>
  <c r="DI112"/>
  <c r="DJ112" s="1"/>
  <c r="DK112" s="1"/>
  <c r="BX116"/>
  <c r="BY116" s="1"/>
  <c r="CP116"/>
  <c r="CC120"/>
  <c r="CD120" s="1"/>
  <c r="DG120"/>
  <c r="DH120" s="1"/>
  <c r="DC120"/>
  <c r="DD120" s="1"/>
  <c r="DI120"/>
  <c r="DJ120" s="1"/>
  <c r="DK120" s="1"/>
  <c r="BX124"/>
  <c r="BY124" s="1"/>
  <c r="CO124"/>
  <c r="CC128"/>
  <c r="CD128" s="1"/>
  <c r="DI128"/>
  <c r="DJ128" s="1"/>
  <c r="DK128" s="1"/>
  <c r="BX132"/>
  <c r="BY132" s="1"/>
  <c r="CP132"/>
  <c r="CC136"/>
  <c r="CD136" s="1"/>
  <c r="DG136"/>
  <c r="DH136" s="1"/>
  <c r="DC136"/>
  <c r="DD136" s="1"/>
  <c r="DI136"/>
  <c r="DJ136" s="1"/>
  <c r="DK136" s="1"/>
  <c r="CO140"/>
  <c r="BX144"/>
  <c r="BY144" s="1"/>
  <c r="CC144"/>
  <c r="CD144" s="1"/>
  <c r="DI144"/>
  <c r="DJ144" s="1"/>
  <c r="DK144" s="1"/>
  <c r="DC148"/>
  <c r="DD148" s="1"/>
  <c r="CA156"/>
  <c r="DI156"/>
  <c r="DJ156" s="1"/>
  <c r="DK156" s="1"/>
  <c r="CQ160"/>
  <c r="DC160"/>
  <c r="DD160" s="1"/>
  <c r="CC164"/>
  <c r="CD164" s="1"/>
  <c r="BX168"/>
  <c r="BY168" s="1"/>
  <c r="CR168"/>
  <c r="CP168"/>
  <c r="DG172"/>
  <c r="DH172" s="1"/>
  <c r="CO172"/>
  <c r="BX176"/>
  <c r="BY176" s="1"/>
  <c r="BX184"/>
  <c r="BY184" s="1"/>
  <c r="DP184"/>
  <c r="BX192"/>
  <c r="BY192" s="1"/>
  <c r="BX200"/>
  <c r="BY200" s="1"/>
  <c r="CC39"/>
  <c r="CD39" s="1"/>
  <c r="DP39"/>
  <c r="CY43"/>
  <c r="DG43"/>
  <c r="DH43" s="1"/>
  <c r="CH43"/>
  <c r="DC43"/>
  <c r="DD43" s="1"/>
  <c r="CW43"/>
  <c r="CC47"/>
  <c r="CD47" s="1"/>
  <c r="DP47"/>
  <c r="BX51"/>
  <c r="BY51" s="1"/>
  <c r="DG51"/>
  <c r="DH51" s="1"/>
  <c r="CC55"/>
  <c r="CD55" s="1"/>
  <c r="CW55"/>
  <c r="CY55"/>
  <c r="DC59"/>
  <c r="DD59" s="1"/>
  <c r="CC63"/>
  <c r="CD63" s="1"/>
  <c r="DC63"/>
  <c r="DD63" s="1"/>
  <c r="DP63"/>
  <c r="CR67"/>
  <c r="DC67"/>
  <c r="DD67" s="1"/>
  <c r="DG67"/>
  <c r="DH67" s="1"/>
  <c r="CC71"/>
  <c r="CD71" s="1"/>
  <c r="DP71"/>
  <c r="CO75"/>
  <c r="CC79"/>
  <c r="CD79" s="1"/>
  <c r="DC79"/>
  <c r="DD79" s="1"/>
  <c r="DP79"/>
  <c r="CR83"/>
  <c r="BX83"/>
  <c r="BY83" s="1"/>
  <c r="CP87"/>
  <c r="CP91"/>
  <c r="CC95"/>
  <c r="CD95" s="1"/>
  <c r="CP95"/>
  <c r="BX99"/>
  <c r="BY99" s="1"/>
  <c r="CP99"/>
  <c r="DI99"/>
  <c r="DJ99" s="1"/>
  <c r="DK99" s="1"/>
  <c r="BX103"/>
  <c r="BY103" s="1"/>
  <c r="DP103"/>
  <c r="DG107"/>
  <c r="DH107" s="1"/>
  <c r="CO111"/>
  <c r="DG115"/>
  <c r="DH115" s="1"/>
  <c r="CH115"/>
  <c r="BX119"/>
  <c r="BY119" s="1"/>
  <c r="DG119"/>
  <c r="DH119" s="1"/>
  <c r="CK123"/>
  <c r="BX127"/>
  <c r="BY127" s="1"/>
  <c r="DG127"/>
  <c r="DH127" s="1"/>
  <c r="CC131"/>
  <c r="CD131" s="1"/>
  <c r="DG131"/>
  <c r="DH131" s="1"/>
  <c r="CH131"/>
  <c r="DG135"/>
  <c r="DH135" s="1"/>
  <c r="CH135"/>
  <c r="CJ139"/>
  <c r="CC139"/>
  <c r="CD139" s="1"/>
  <c r="DC139"/>
  <c r="DD139" s="1"/>
  <c r="CI143"/>
  <c r="DG143"/>
  <c r="DH143" s="1"/>
  <c r="DG147"/>
  <c r="DH147" s="1"/>
  <c r="CH147"/>
  <c r="CC151"/>
  <c r="CD151" s="1"/>
  <c r="DC151"/>
  <c r="DD151" s="1"/>
  <c r="DP151"/>
  <c r="DC159"/>
  <c r="DD159" s="1"/>
  <c r="DG163"/>
  <c r="DH163" s="1"/>
  <c r="DI163"/>
  <c r="DJ163" s="1"/>
  <c r="DK163" s="1"/>
  <c r="CV167"/>
  <c r="DG171"/>
  <c r="DH171" s="1"/>
  <c r="DI171"/>
  <c r="DJ171" s="1"/>
  <c r="DK171" s="1"/>
  <c r="DG175"/>
  <c r="DH175" s="1"/>
  <c r="BX179"/>
  <c r="BY179" s="1"/>
  <c r="DI179"/>
  <c r="DJ179" s="1"/>
  <c r="DK179" s="1"/>
  <c r="DG183"/>
  <c r="DH183" s="1"/>
  <c r="BX187"/>
  <c r="BY187" s="1"/>
  <c r="DI187"/>
  <c r="DJ187" s="1"/>
  <c r="DK187" s="1"/>
  <c r="DG191"/>
  <c r="DH191" s="1"/>
  <c r="BX195"/>
  <c r="BY195" s="1"/>
  <c r="DI195"/>
  <c r="DJ195" s="1"/>
  <c r="DK195" s="1"/>
  <c r="DG199"/>
  <c r="DH199" s="1"/>
  <c r="CC203"/>
  <c r="CD203" s="1"/>
  <c r="DI203"/>
  <c r="DJ203" s="1"/>
  <c r="DK203" s="1"/>
  <c r="CC207"/>
  <c r="CD207" s="1"/>
  <c r="BT50"/>
  <c r="BU50" s="1"/>
  <c r="BZ50"/>
  <c r="CW58"/>
  <c r="CV58"/>
  <c r="CW62"/>
  <c r="CV62"/>
  <c r="BT74"/>
  <c r="BU74" s="1"/>
  <c r="BZ74"/>
  <c r="BT86"/>
  <c r="BU86" s="1"/>
  <c r="BZ86"/>
  <c r="CY86"/>
  <c r="CZ86"/>
  <c r="CV94"/>
  <c r="CW94"/>
  <c r="BT98"/>
  <c r="BU98" s="1"/>
  <c r="BZ98"/>
  <c r="CV106"/>
  <c r="CW106"/>
  <c r="CP110"/>
  <c r="CO110"/>
  <c r="CW118"/>
  <c r="CV118"/>
  <c r="CI118"/>
  <c r="CH118"/>
  <c r="CI122"/>
  <c r="CH122"/>
  <c r="CW126"/>
  <c r="CV126"/>
  <c r="CI126"/>
  <c r="CH126"/>
  <c r="BT130"/>
  <c r="BU130" s="1"/>
  <c r="BZ130"/>
  <c r="CW134"/>
  <c r="CV134"/>
  <c r="CI134"/>
  <c r="CH134"/>
  <c r="BT138"/>
  <c r="BU138" s="1"/>
  <c r="BZ138"/>
  <c r="CI138"/>
  <c r="CH138"/>
  <c r="CW142"/>
  <c r="CV142"/>
  <c r="CI142"/>
  <c r="CH142"/>
  <c r="BT146"/>
  <c r="BU146" s="1"/>
  <c r="BZ146"/>
  <c r="CV154"/>
  <c r="CW154"/>
  <c r="CI154"/>
  <c r="CH154"/>
  <c r="CW158"/>
  <c r="CV158"/>
  <c r="CI158"/>
  <c r="CH158"/>
  <c r="CI166"/>
  <c r="CH166"/>
  <c r="CH178"/>
  <c r="CI178"/>
  <c r="BT182"/>
  <c r="BU182" s="1"/>
  <c r="BZ182"/>
  <c r="CH182"/>
  <c r="CI182"/>
  <c r="CH194"/>
  <c r="CI194"/>
  <c r="BT198"/>
  <c r="BU198" s="1"/>
  <c r="BZ198"/>
  <c r="CH198"/>
  <c r="CI198"/>
  <c r="CH202"/>
  <c r="CI202"/>
  <c r="CH45"/>
  <c r="CI45"/>
  <c r="BT53"/>
  <c r="BU53" s="1"/>
  <c r="BZ53"/>
  <c r="CP53"/>
  <c r="CO53"/>
  <c r="BT69"/>
  <c r="BU69" s="1"/>
  <c r="BZ69"/>
  <c r="CW69"/>
  <c r="CV69"/>
  <c r="CW73"/>
  <c r="CV73"/>
  <c r="BT77"/>
  <c r="BU77" s="1"/>
  <c r="BZ77"/>
  <c r="CW77"/>
  <c r="CV77"/>
  <c r="BT89"/>
  <c r="BU89" s="1"/>
  <c r="BZ89"/>
  <c r="CW89"/>
  <c r="CV89"/>
  <c r="BT93"/>
  <c r="BU93" s="1"/>
  <c r="BZ93"/>
  <c r="CW93"/>
  <c r="CV93"/>
  <c r="CO93"/>
  <c r="CP93"/>
  <c r="CI101"/>
  <c r="CH101"/>
  <c r="CW105"/>
  <c r="CV105"/>
  <c r="CO105"/>
  <c r="CP105"/>
  <c r="CI105"/>
  <c r="CH105"/>
  <c r="BT109"/>
  <c r="BU109" s="1"/>
  <c r="BZ109"/>
  <c r="CW109"/>
  <c r="CV109"/>
  <c r="CO109"/>
  <c r="CP109"/>
  <c r="CH113"/>
  <c r="CI113"/>
  <c r="BT125"/>
  <c r="BU125" s="1"/>
  <c r="BZ125"/>
  <c r="CP129"/>
  <c r="CO129"/>
  <c r="CP145"/>
  <c r="CO145"/>
  <c r="BT149"/>
  <c r="BU149" s="1"/>
  <c r="BZ149"/>
  <c r="CV149"/>
  <c r="CW149"/>
  <c r="CO153"/>
  <c r="CP153"/>
  <c r="CV153"/>
  <c r="CW153"/>
  <c r="CH157"/>
  <c r="CI157"/>
  <c r="CY165"/>
  <c r="CZ165"/>
  <c r="CY173"/>
  <c r="CZ173"/>
  <c r="BT177"/>
  <c r="BU177" s="1"/>
  <c r="BZ177"/>
  <c r="BT185"/>
  <c r="BU185" s="1"/>
  <c r="BZ185"/>
  <c r="BT193"/>
  <c r="BU193" s="1"/>
  <c r="BZ193"/>
  <c r="CH205"/>
  <c r="CI205"/>
  <c r="BT40"/>
  <c r="BU40" s="1"/>
  <c r="BZ40"/>
  <c r="CW52"/>
  <c r="CV52"/>
  <c r="CI60"/>
  <c r="CH60"/>
  <c r="BT64"/>
  <c r="BU64" s="1"/>
  <c r="BZ64"/>
  <c r="CP68"/>
  <c r="CO68"/>
  <c r="BT72"/>
  <c r="BU72" s="1"/>
  <c r="BZ72"/>
  <c r="BT80"/>
  <c r="BU80" s="1"/>
  <c r="BZ80"/>
  <c r="BT112"/>
  <c r="BU112" s="1"/>
  <c r="BZ112"/>
  <c r="CP112"/>
  <c r="CO112"/>
  <c r="CH112"/>
  <c r="CI112"/>
  <c r="BT128"/>
  <c r="BU128" s="1"/>
  <c r="BZ128"/>
  <c r="CP148"/>
  <c r="CO148"/>
  <c r="CH152"/>
  <c r="CI152"/>
  <c r="BT156"/>
  <c r="BU156" s="1"/>
  <c r="BZ156"/>
  <c r="CW156"/>
  <c r="CV156"/>
  <c r="CI160"/>
  <c r="CH160"/>
  <c r="BT168"/>
  <c r="BU168" s="1"/>
  <c r="BZ168"/>
  <c r="CW168"/>
  <c r="CV168"/>
  <c r="BT176"/>
  <c r="BU176" s="1"/>
  <c r="BZ176"/>
  <c r="CV176"/>
  <c r="CW176"/>
  <c r="CO176"/>
  <c r="CP176"/>
  <c r="CO180"/>
  <c r="CP180"/>
  <c r="BT184"/>
  <c r="BU184" s="1"/>
  <c r="BZ184"/>
  <c r="CV184"/>
  <c r="CW184"/>
  <c r="CO184"/>
  <c r="CP184"/>
  <c r="CO188"/>
  <c r="CP188"/>
  <c r="BT192"/>
  <c r="BU192" s="1"/>
  <c r="BZ192"/>
  <c r="CV192"/>
  <c r="CW192"/>
  <c r="CO192"/>
  <c r="CP192"/>
  <c r="CO196"/>
  <c r="CP196"/>
  <c r="BT200"/>
  <c r="BU200" s="1"/>
  <c r="BZ200"/>
  <c r="CV200"/>
  <c r="CW200"/>
  <c r="CO200"/>
  <c r="CP200"/>
  <c r="CO204"/>
  <c r="CP204"/>
  <c r="BT43"/>
  <c r="BU43" s="1"/>
  <c r="BZ43"/>
  <c r="BT51"/>
  <c r="BU51" s="1"/>
  <c r="BZ51"/>
  <c r="BT59"/>
  <c r="BU59" s="1"/>
  <c r="BZ59"/>
  <c r="CW63"/>
  <c r="CV63"/>
  <c r="CI63"/>
  <c r="CH63"/>
  <c r="BT67"/>
  <c r="BU67" s="1"/>
  <c r="BZ67"/>
  <c r="CI67"/>
  <c r="CH67"/>
  <c r="CW71"/>
  <c r="CV71"/>
  <c r="CI71"/>
  <c r="CH71"/>
  <c r="BT75"/>
  <c r="BU75" s="1"/>
  <c r="BZ75"/>
  <c r="CW79"/>
  <c r="CV79"/>
  <c r="CI79"/>
  <c r="CH79"/>
  <c r="BT87"/>
  <c r="BU87" s="1"/>
  <c r="BZ87"/>
  <c r="CW95"/>
  <c r="CV95"/>
  <c r="CR95"/>
  <c r="CS95"/>
  <c r="BT99"/>
  <c r="BU99" s="1"/>
  <c r="BZ99"/>
  <c r="CI99"/>
  <c r="CH99"/>
  <c r="CR103"/>
  <c r="CS103"/>
  <c r="BT107"/>
  <c r="BU107" s="1"/>
  <c r="BZ107"/>
  <c r="BT111"/>
  <c r="BU111" s="1"/>
  <c r="BZ111"/>
  <c r="CW111"/>
  <c r="CV111"/>
  <c r="CP115"/>
  <c r="CO115"/>
  <c r="BT119"/>
  <c r="BU119" s="1"/>
  <c r="BZ119"/>
  <c r="CP119"/>
  <c r="CO119"/>
  <c r="CV123"/>
  <c r="CW123"/>
  <c r="CP127"/>
  <c r="CO127"/>
  <c r="CP131"/>
  <c r="CO131"/>
  <c r="CP135"/>
  <c r="CO135"/>
  <c r="CV139"/>
  <c r="CW139"/>
  <c r="CP143"/>
  <c r="CO143"/>
  <c r="CP147"/>
  <c r="CO147"/>
  <c r="CV151"/>
  <c r="CW151"/>
  <c r="CP151"/>
  <c r="CO151"/>
  <c r="BT159"/>
  <c r="BU159" s="1"/>
  <c r="BZ159"/>
  <c r="CV159"/>
  <c r="CW159"/>
  <c r="CK163"/>
  <c r="CL163"/>
  <c r="CK171"/>
  <c r="CL171"/>
  <c r="BT175"/>
  <c r="BU175" s="1"/>
  <c r="BZ175"/>
  <c r="BT183"/>
  <c r="BU183" s="1"/>
  <c r="BZ183"/>
  <c r="BT191"/>
  <c r="BU191" s="1"/>
  <c r="BZ191"/>
  <c r="BT199"/>
  <c r="BU199" s="1"/>
  <c r="BZ199"/>
  <c r="CV203"/>
  <c r="CW203"/>
  <c r="CO203"/>
  <c r="CP203"/>
  <c r="E120" i="29"/>
  <c r="AN165" i="17"/>
  <c r="AO165" s="1"/>
  <c r="CO42"/>
  <c r="DG42"/>
  <c r="DH42" s="1"/>
  <c r="CO54"/>
  <c r="DG54"/>
  <c r="DH54" s="1"/>
  <c r="CQ62"/>
  <c r="DI62"/>
  <c r="DJ62" s="1"/>
  <c r="DK62" s="1"/>
  <c r="CC66"/>
  <c r="CD66" s="1"/>
  <c r="DC66"/>
  <c r="DD66" s="1"/>
  <c r="CI66"/>
  <c r="CH74"/>
  <c r="CH78"/>
  <c r="DC78"/>
  <c r="DD78" s="1"/>
  <c r="CJ82"/>
  <c r="CC82"/>
  <c r="CD82" s="1"/>
  <c r="DC82"/>
  <c r="DD82" s="1"/>
  <c r="CI82"/>
  <c r="DP86"/>
  <c r="CC106"/>
  <c r="CD106" s="1"/>
  <c r="CC118"/>
  <c r="CD118" s="1"/>
  <c r="DG130"/>
  <c r="DH130" s="1"/>
  <c r="DG146"/>
  <c r="DH146" s="1"/>
  <c r="CC150"/>
  <c r="CD150" s="1"/>
  <c r="CC154"/>
  <c r="CD154" s="1"/>
  <c r="DG166"/>
  <c r="DH166" s="1"/>
  <c r="DC182"/>
  <c r="DD182" s="1"/>
  <c r="CX186"/>
  <c r="DC186"/>
  <c r="DD186" s="1"/>
  <c r="DC198"/>
  <c r="DD198" s="1"/>
  <c r="CV202"/>
  <c r="DC202"/>
  <c r="DD202" s="1"/>
  <c r="BX206"/>
  <c r="BY206" s="1"/>
  <c r="CY41"/>
  <c r="DC45"/>
  <c r="DD45" s="1"/>
  <c r="DG49"/>
  <c r="DH49" s="1"/>
  <c r="DG53"/>
  <c r="DH53" s="1"/>
  <c r="CO69"/>
  <c r="CQ77"/>
  <c r="CP77"/>
  <c r="CP81"/>
  <c r="DG85"/>
  <c r="DH85" s="1"/>
  <c r="CO89"/>
  <c r="DC97"/>
  <c r="DD97" s="1"/>
  <c r="BX137"/>
  <c r="BY137" s="1"/>
  <c r="CA145"/>
  <c r="CC149"/>
  <c r="CD149" s="1"/>
  <c r="BX153"/>
  <c r="BY153" s="1"/>
  <c r="DG153"/>
  <c r="DH153" s="1"/>
  <c r="DC157"/>
  <c r="DD157" s="1"/>
  <c r="CV161"/>
  <c r="DG161"/>
  <c r="DH161" s="1"/>
  <c r="CV169"/>
  <c r="DG169"/>
  <c r="DH169" s="1"/>
  <c r="CP181"/>
  <c r="CP189"/>
  <c r="CP197"/>
  <c r="CC201"/>
  <c r="CD201" s="1"/>
  <c r="CP205"/>
  <c r="CQ40"/>
  <c r="CC40"/>
  <c r="CD40" s="1"/>
  <c r="CO52"/>
  <c r="CR56"/>
  <c r="CP56"/>
  <c r="CH76"/>
  <c r="CA136"/>
  <c r="DP136"/>
  <c r="DG152"/>
  <c r="DH152" s="1"/>
  <c r="CA164"/>
  <c r="CC188"/>
  <c r="CD188" s="1"/>
  <c r="CC196"/>
  <c r="CD196" s="1"/>
  <c r="DI51"/>
  <c r="DJ51" s="1"/>
  <c r="DK51" s="1"/>
  <c r="DI83"/>
  <c r="DJ83" s="1"/>
  <c r="DK83" s="1"/>
  <c r="CP103"/>
  <c r="DI107"/>
  <c r="DJ107" s="1"/>
  <c r="DK107" s="1"/>
  <c r="DP111"/>
  <c r="DP127"/>
  <c r="BX135"/>
  <c r="BY135" s="1"/>
  <c r="DP143"/>
  <c r="DI155"/>
  <c r="DJ155" s="1"/>
  <c r="DK155" s="1"/>
  <c r="CI163"/>
  <c r="DC167"/>
  <c r="DD167" s="1"/>
  <c r="CI171"/>
  <c r="CA203"/>
  <c r="BT16"/>
  <c r="BU16" s="1"/>
  <c r="BZ16"/>
  <c r="CI16"/>
  <c r="CH16"/>
  <c r="CW20"/>
  <c r="CV20"/>
  <c r="CW28"/>
  <c r="CV28"/>
  <c r="CW36"/>
  <c r="CV36"/>
  <c r="BT15"/>
  <c r="BU15" s="1"/>
  <c r="BZ15"/>
  <c r="CP19"/>
  <c r="CO19"/>
  <c r="CP27"/>
  <c r="CO27"/>
  <c r="CP35"/>
  <c r="CO35"/>
  <c r="CW14"/>
  <c r="CV14"/>
  <c r="CI18"/>
  <c r="CH18"/>
  <c r="CW18"/>
  <c r="CV18"/>
  <c r="CI22"/>
  <c r="CH22"/>
  <c r="CI30"/>
  <c r="CH30"/>
  <c r="CP21"/>
  <c r="CO21"/>
  <c r="CP33"/>
  <c r="CO33"/>
  <c r="BT37"/>
  <c r="BU37" s="1"/>
  <c r="BZ37"/>
  <c r="CH37"/>
  <c r="CI37"/>
  <c r="CP12"/>
  <c r="DC12"/>
  <c r="BX16"/>
  <c r="BX20"/>
  <c r="CO20"/>
  <c r="DC24"/>
  <c r="DD24" s="1"/>
  <c r="BX28"/>
  <c r="CO28"/>
  <c r="DC32"/>
  <c r="DD32" s="1"/>
  <c r="BX36"/>
  <c r="CO36"/>
  <c r="CW11"/>
  <c r="DG11"/>
  <c r="CW15"/>
  <c r="DG15"/>
  <c r="CH19"/>
  <c r="BX23"/>
  <c r="CI23"/>
  <c r="CV23"/>
  <c r="CH27"/>
  <c r="CI31"/>
  <c r="CV31"/>
  <c r="CH35"/>
  <c r="BX14"/>
  <c r="DG22"/>
  <c r="DH22" s="1"/>
  <c r="DG30"/>
  <c r="DH30" s="1"/>
  <c r="CW17"/>
  <c r="BX21"/>
  <c r="CW25"/>
  <c r="CW29"/>
  <c r="DC29"/>
  <c r="DD29" s="1"/>
  <c r="CV33"/>
  <c r="CZ37"/>
  <c r="CW16"/>
  <c r="CV16"/>
  <c r="BT24"/>
  <c r="BU24" s="1"/>
  <c r="BY24" s="1"/>
  <c r="BZ24"/>
  <c r="CI24"/>
  <c r="CH24"/>
  <c r="BT32"/>
  <c r="BU32" s="1"/>
  <c r="BY32" s="1"/>
  <c r="BZ32"/>
  <c r="CI32"/>
  <c r="CH32"/>
  <c r="BT11"/>
  <c r="BU11" s="1"/>
  <c r="BZ11"/>
  <c r="BT23"/>
  <c r="BU23" s="1"/>
  <c r="BZ23"/>
  <c r="BT31"/>
  <c r="BU31" s="1"/>
  <c r="BY31" s="1"/>
  <c r="BZ31"/>
  <c r="CI14"/>
  <c r="CH14"/>
  <c r="BT22"/>
  <c r="BU22" s="1"/>
  <c r="BY22" s="1"/>
  <c r="BZ22"/>
  <c r="CI26"/>
  <c r="CH26"/>
  <c r="CW26"/>
  <c r="CV26"/>
  <c r="BT30"/>
  <c r="BU30" s="1"/>
  <c r="BY30" s="1"/>
  <c r="BZ30"/>
  <c r="CI34"/>
  <c r="CH34"/>
  <c r="CW34"/>
  <c r="CV34"/>
  <c r="BT13"/>
  <c r="BU13" s="1"/>
  <c r="BZ13"/>
  <c r="CH13"/>
  <c r="CI13"/>
  <c r="BT17"/>
  <c r="BU17" s="1"/>
  <c r="BZ17"/>
  <c r="CH17"/>
  <c r="CI17"/>
  <c r="BT25"/>
  <c r="BU25" s="1"/>
  <c r="BY25" s="1"/>
  <c r="BZ25"/>
  <c r="CH25"/>
  <c r="CI25"/>
  <c r="CP37"/>
  <c r="CO37"/>
  <c r="DG31"/>
  <c r="DH31" s="1"/>
  <c r="DC35"/>
  <c r="DD35" s="1"/>
  <c r="BX35"/>
  <c r="DG14"/>
  <c r="CO18"/>
  <c r="DG18"/>
  <c r="DH18" s="1"/>
  <c r="DC21"/>
  <c r="DD21" s="1"/>
  <c r="DC33"/>
  <c r="DD33" s="1"/>
  <c r="BY37"/>
  <c r="BT12"/>
  <c r="BU12" s="1"/>
  <c r="BZ12"/>
  <c r="CI12"/>
  <c r="CH12"/>
  <c r="CW24"/>
  <c r="CV24"/>
  <c r="CW32"/>
  <c r="CV32"/>
  <c r="CP11"/>
  <c r="CO11"/>
  <c r="CP15"/>
  <c r="CO15"/>
  <c r="BT14"/>
  <c r="BU14" s="1"/>
  <c r="BZ14"/>
  <c r="BT18"/>
  <c r="BU18" s="1"/>
  <c r="BY18" s="1"/>
  <c r="BZ18"/>
  <c r="CO30"/>
  <c r="CP30"/>
  <c r="CP13"/>
  <c r="CO13"/>
  <c r="CP17"/>
  <c r="CO17"/>
  <c r="CP25"/>
  <c r="CO25"/>
  <c r="BT29"/>
  <c r="BU29" s="1"/>
  <c r="BY29" s="1"/>
  <c r="BZ29"/>
  <c r="CH29"/>
  <c r="CI29"/>
  <c r="CP16"/>
  <c r="CQ24"/>
  <c r="DC28"/>
  <c r="DD28" s="1"/>
  <c r="CQ32"/>
  <c r="DC36"/>
  <c r="DD36" s="1"/>
  <c r="CH11"/>
  <c r="DC15"/>
  <c r="CW19"/>
  <c r="DG19"/>
  <c r="DH19" s="1"/>
  <c r="CW27"/>
  <c r="DG27"/>
  <c r="DH27" s="1"/>
  <c r="CW35"/>
  <c r="DG35"/>
  <c r="DH35" s="1"/>
  <c r="CO14"/>
  <c r="CP22"/>
  <c r="DG26"/>
  <c r="DH26" s="1"/>
  <c r="DG34"/>
  <c r="DH34" s="1"/>
  <c r="BX13"/>
  <c r="BY13" s="1"/>
  <c r="DC37"/>
  <c r="DD37" s="1"/>
  <c r="CW12"/>
  <c r="CV12"/>
  <c r="BT20"/>
  <c r="BU20" s="1"/>
  <c r="BZ20"/>
  <c r="CI20"/>
  <c r="CH20"/>
  <c r="BT28"/>
  <c r="BU28" s="1"/>
  <c r="BZ28"/>
  <c r="CI28"/>
  <c r="CH28"/>
  <c r="BT36"/>
  <c r="BU36" s="1"/>
  <c r="BZ36"/>
  <c r="CI36"/>
  <c r="CH36"/>
  <c r="BT19"/>
  <c r="BU19" s="1"/>
  <c r="BY19" s="1"/>
  <c r="BZ19"/>
  <c r="CP23"/>
  <c r="CO23"/>
  <c r="BT27"/>
  <c r="BU27" s="1"/>
  <c r="BY27" s="1"/>
  <c r="BZ27"/>
  <c r="CP31"/>
  <c r="CO31"/>
  <c r="BT35"/>
  <c r="BU35" s="1"/>
  <c r="BZ35"/>
  <c r="CW22"/>
  <c r="CV22"/>
  <c r="BT26"/>
  <c r="BU26" s="1"/>
  <c r="BY26" s="1"/>
  <c r="BZ26"/>
  <c r="CW30"/>
  <c r="CV30"/>
  <c r="BT34"/>
  <c r="BU34" s="1"/>
  <c r="BY34" s="1"/>
  <c r="BZ34"/>
  <c r="BT21"/>
  <c r="BU21" s="1"/>
  <c r="BZ21"/>
  <c r="CH21"/>
  <c r="CI21"/>
  <c r="CP29"/>
  <c r="CO29"/>
  <c r="BT33"/>
  <c r="BU33" s="1"/>
  <c r="BY33" s="1"/>
  <c r="BZ33"/>
  <c r="CH33"/>
  <c r="CI33"/>
  <c r="BY12"/>
  <c r="DG16"/>
  <c r="DG20"/>
  <c r="DH20" s="1"/>
  <c r="CP24"/>
  <c r="DG28"/>
  <c r="DH28" s="1"/>
  <c r="CP32"/>
  <c r="DG36"/>
  <c r="DH36" s="1"/>
  <c r="DC11"/>
  <c r="BX11"/>
  <c r="BY11" s="1"/>
  <c r="BX15"/>
  <c r="BY15" s="1"/>
  <c r="CI15"/>
  <c r="CW13"/>
  <c r="DC13"/>
  <c r="BX17"/>
  <c r="DC17"/>
  <c r="CV21"/>
  <c r="DC25"/>
  <c r="DD25" s="1"/>
  <c r="BX10"/>
  <c r="CO10"/>
  <c r="CW10"/>
  <c r="CV10"/>
  <c r="BT10"/>
  <c r="BU10" s="1"/>
  <c r="BZ10"/>
  <c r="CI10"/>
  <c r="CH10"/>
  <c r="CH9"/>
  <c r="CI9"/>
  <c r="BX9"/>
  <c r="CP9"/>
  <c r="CO9"/>
  <c r="CW9"/>
  <c r="CV9"/>
  <c r="BT9"/>
  <c r="BU9" s="1"/>
  <c r="BZ9"/>
  <c r="DC9"/>
  <c r="V13"/>
  <c r="BF13"/>
  <c r="V21"/>
  <c r="BF21"/>
  <c r="V29"/>
  <c r="BF29"/>
  <c r="V37"/>
  <c r="BF37"/>
  <c r="V45"/>
  <c r="W45" s="1"/>
  <c r="BF45"/>
  <c r="BG45" s="1"/>
  <c r="BM45" s="1"/>
  <c r="V53"/>
  <c r="W53" s="1"/>
  <c r="BF53"/>
  <c r="BG53" s="1"/>
  <c r="BM53" s="1"/>
  <c r="V61"/>
  <c r="W61" s="1"/>
  <c r="BF61"/>
  <c r="BG61" s="1"/>
  <c r="BM61" s="1"/>
  <c r="V69"/>
  <c r="W69" s="1"/>
  <c r="BF69"/>
  <c r="BG69" s="1"/>
  <c r="BM69" s="1"/>
  <c r="V77"/>
  <c r="W77" s="1"/>
  <c r="AC77" s="1"/>
  <c r="BF77"/>
  <c r="BG77" s="1"/>
  <c r="BM77" s="1"/>
  <c r="V85"/>
  <c r="W85" s="1"/>
  <c r="BF85"/>
  <c r="BG85" s="1"/>
  <c r="BM85" s="1"/>
  <c r="V93"/>
  <c r="W93" s="1"/>
  <c r="BF93"/>
  <c r="BG93" s="1"/>
  <c r="BM93" s="1"/>
  <c r="V101"/>
  <c r="W101" s="1"/>
  <c r="V109"/>
  <c r="W109" s="1"/>
  <c r="AN96"/>
  <c r="AO96" s="1"/>
  <c r="AQ96" s="1"/>
  <c r="AN104"/>
  <c r="AO104" s="1"/>
  <c r="AQ104" s="1"/>
  <c r="BF39"/>
  <c r="BG39" s="1"/>
  <c r="BM39" s="1"/>
  <c r="AN135"/>
  <c r="AO135" s="1"/>
  <c r="AQ135" s="1"/>
  <c r="V163"/>
  <c r="W163" s="1"/>
  <c r="V179"/>
  <c r="W179" s="1"/>
  <c r="V195"/>
  <c r="W195" s="1"/>
  <c r="AN38"/>
  <c r="AO38" s="1"/>
  <c r="V182"/>
  <c r="W182" s="1"/>
  <c r="AC182" s="1"/>
  <c r="BF170"/>
  <c r="BG170" s="1"/>
  <c r="BM170" s="1"/>
  <c r="V41"/>
  <c r="W41" s="1"/>
  <c r="BF41"/>
  <c r="BG41" s="1"/>
  <c r="BM41" s="1"/>
  <c r="V49"/>
  <c r="W49" s="1"/>
  <c r="BF49"/>
  <c r="BG49" s="1"/>
  <c r="BM49" s="1"/>
  <c r="V57"/>
  <c r="W57" s="1"/>
  <c r="BF57"/>
  <c r="BG57" s="1"/>
  <c r="BM57" s="1"/>
  <c r="V65"/>
  <c r="W65" s="1"/>
  <c r="BF65"/>
  <c r="BG65" s="1"/>
  <c r="BM65" s="1"/>
  <c r="V73"/>
  <c r="W73" s="1"/>
  <c r="BF73"/>
  <c r="BG73" s="1"/>
  <c r="BM73" s="1"/>
  <c r="V81"/>
  <c r="W81" s="1"/>
  <c r="BF81"/>
  <c r="BG81" s="1"/>
  <c r="BM81" s="1"/>
  <c r="V89"/>
  <c r="W89" s="1"/>
  <c r="BF89"/>
  <c r="BG89" s="1"/>
  <c r="BM89" s="1"/>
  <c r="V97"/>
  <c r="W97" s="1"/>
  <c r="BF97"/>
  <c r="BG97" s="1"/>
  <c r="BM97" s="1"/>
  <c r="V105"/>
  <c r="W105" s="1"/>
  <c r="AN64"/>
  <c r="AO64" s="1"/>
  <c r="AA204"/>
  <c r="AB204" s="1"/>
  <c r="AN62"/>
  <c r="AO62" s="1"/>
  <c r="AQ62" s="1"/>
  <c r="V150"/>
  <c r="W150" s="1"/>
  <c r="BF186"/>
  <c r="BG186" s="1"/>
  <c r="BM186" s="1"/>
  <c r="AN176"/>
  <c r="AO176" s="1"/>
  <c r="V166"/>
  <c r="W166" s="1"/>
  <c r="CB202"/>
  <c r="BF117"/>
  <c r="BG117" s="1"/>
  <c r="BM117" s="1"/>
  <c r="AN141"/>
  <c r="AO141" s="1"/>
  <c r="AQ141" s="1"/>
  <c r="BF141"/>
  <c r="BG141" s="1"/>
  <c r="BM141" s="1"/>
  <c r="BF169"/>
  <c r="BG169" s="1"/>
  <c r="BM169" s="1"/>
  <c r="BF185"/>
  <c r="BG185" s="1"/>
  <c r="BM185" s="1"/>
  <c r="AN56"/>
  <c r="AO56" s="1"/>
  <c r="AQ56" s="1"/>
  <c r="AN88"/>
  <c r="AO88" s="1"/>
  <c r="AQ88" s="1"/>
  <c r="BF108"/>
  <c r="BG108" s="1"/>
  <c r="BM108" s="1"/>
  <c r="AN144"/>
  <c r="AO144" s="1"/>
  <c r="AQ144" s="1"/>
  <c r="BF75"/>
  <c r="BG75" s="1"/>
  <c r="BM75" s="1"/>
  <c r="BF83"/>
  <c r="BG83" s="1"/>
  <c r="BM83" s="1"/>
  <c r="V127"/>
  <c r="W127" s="1"/>
  <c r="AN46"/>
  <c r="AO46" s="1"/>
  <c r="AN94"/>
  <c r="AO94" s="1"/>
  <c r="AQ94" s="1"/>
  <c r="BF122"/>
  <c r="BG122" s="1"/>
  <c r="BM122" s="1"/>
  <c r="V126"/>
  <c r="W126" s="1"/>
  <c r="BF130"/>
  <c r="BG130" s="1"/>
  <c r="BM130" s="1"/>
  <c r="V158"/>
  <c r="W158" s="1"/>
  <c r="BF162"/>
  <c r="BG162" s="1"/>
  <c r="BM162" s="1"/>
  <c r="V174"/>
  <c r="W174" s="1"/>
  <c r="AC174" s="1"/>
  <c r="BF178"/>
  <c r="BG178" s="1"/>
  <c r="BM178" s="1"/>
  <c r="V190"/>
  <c r="W190" s="1"/>
  <c r="AC190" s="1"/>
  <c r="BF194"/>
  <c r="BG194" s="1"/>
  <c r="BM194" s="1"/>
  <c r="CB64"/>
  <c r="BF172"/>
  <c r="BG172" s="1"/>
  <c r="BM172" s="1"/>
  <c r="BF125"/>
  <c r="BG125" s="1"/>
  <c r="BM125" s="1"/>
  <c r="BF129"/>
  <c r="BG129" s="1"/>
  <c r="BM129" s="1"/>
  <c r="AN197"/>
  <c r="AO197" s="1"/>
  <c r="AQ197" s="1"/>
  <c r="AN40"/>
  <c r="AO40" s="1"/>
  <c r="AQ40" s="1"/>
  <c r="AN72"/>
  <c r="AO72" s="1"/>
  <c r="AQ72" s="1"/>
  <c r="BF116"/>
  <c r="BG116" s="1"/>
  <c r="BM116" s="1"/>
  <c r="V128"/>
  <c r="W128" s="1"/>
  <c r="AN128"/>
  <c r="AO128" s="1"/>
  <c r="AN148"/>
  <c r="AO148" s="1"/>
  <c r="AQ148" s="1"/>
  <c r="AN160"/>
  <c r="AO160" s="1"/>
  <c r="AQ160" s="1"/>
  <c r="BF184"/>
  <c r="BG184" s="1"/>
  <c r="BM184" s="1"/>
  <c r="AN192"/>
  <c r="AO192" s="1"/>
  <c r="AQ192" s="1"/>
  <c r="BF43"/>
  <c r="BG43" s="1"/>
  <c r="BM43" s="1"/>
  <c r="BF51"/>
  <c r="BG51" s="1"/>
  <c r="BM51" s="1"/>
  <c r="AN42"/>
  <c r="AO42" s="1"/>
  <c r="AQ42" s="1"/>
  <c r="AN50"/>
  <c r="AO50" s="1"/>
  <c r="AQ50" s="1"/>
  <c r="AN70"/>
  <c r="AO70" s="1"/>
  <c r="AN98"/>
  <c r="AO98" s="1"/>
  <c r="AQ98" s="1"/>
  <c r="BF98"/>
  <c r="BG98" s="1"/>
  <c r="BM98" s="1"/>
  <c r="AA150"/>
  <c r="AB150" s="1"/>
  <c r="BF202"/>
  <c r="BG202" s="1"/>
  <c r="BM202" s="1"/>
  <c r="CB207"/>
  <c r="BF156"/>
  <c r="BG156" s="1"/>
  <c r="BM156" s="1"/>
  <c r="BF188"/>
  <c r="BG188" s="1"/>
  <c r="BM188" s="1"/>
  <c r="AN134"/>
  <c r="AO134" s="1"/>
  <c r="AQ134" s="1"/>
  <c r="AN142"/>
  <c r="AO142" s="1"/>
  <c r="AQ142" s="1"/>
  <c r="BK154"/>
  <c r="BL154" s="1"/>
  <c r="BK170"/>
  <c r="BL170" s="1"/>
  <c r="BK186"/>
  <c r="BL186" s="1"/>
  <c r="V125"/>
  <c r="W125" s="1"/>
  <c r="AA125"/>
  <c r="AB125" s="1"/>
  <c r="BF47"/>
  <c r="BG47" s="1"/>
  <c r="BM47" s="1"/>
  <c r="BK47"/>
  <c r="BL47" s="1"/>
  <c r="BF79"/>
  <c r="BG79" s="1"/>
  <c r="BM79" s="1"/>
  <c r="BK79"/>
  <c r="BL79" s="1"/>
  <c r="AQ151"/>
  <c r="AU151"/>
  <c r="V134"/>
  <c r="W134" s="1"/>
  <c r="Z134"/>
  <c r="E94" i="29"/>
  <c r="AN41" i="17"/>
  <c r="AO41" s="1"/>
  <c r="AQ41" s="1"/>
  <c r="AS41"/>
  <c r="AT41" s="1"/>
  <c r="AN49"/>
  <c r="AO49" s="1"/>
  <c r="AQ49" s="1"/>
  <c r="AS49"/>
  <c r="AT49" s="1"/>
  <c r="AN57"/>
  <c r="AO57" s="1"/>
  <c r="AQ57" s="1"/>
  <c r="AS57"/>
  <c r="AT57" s="1"/>
  <c r="AN65"/>
  <c r="AO65" s="1"/>
  <c r="AQ65" s="1"/>
  <c r="AS65"/>
  <c r="AT65" s="1"/>
  <c r="AN73"/>
  <c r="AO73" s="1"/>
  <c r="AQ73" s="1"/>
  <c r="AS73"/>
  <c r="AT73" s="1"/>
  <c r="AN81"/>
  <c r="AO81" s="1"/>
  <c r="AQ81" s="1"/>
  <c r="AS81"/>
  <c r="AT81" s="1"/>
  <c r="AN89"/>
  <c r="AO89" s="1"/>
  <c r="AQ89" s="1"/>
  <c r="AS89"/>
  <c r="AT89" s="1"/>
  <c r="AN97"/>
  <c r="AO97" s="1"/>
  <c r="AQ97" s="1"/>
  <c r="AS97"/>
  <c r="AT97" s="1"/>
  <c r="BF137"/>
  <c r="BG137" s="1"/>
  <c r="BM137" s="1"/>
  <c r="BK137"/>
  <c r="BL137" s="1"/>
  <c r="AQ48"/>
  <c r="AU48"/>
  <c r="AQ82"/>
  <c r="AU82"/>
  <c r="CB34"/>
  <c r="BF105"/>
  <c r="BG105" s="1"/>
  <c r="BM105" s="1"/>
  <c r="BK105"/>
  <c r="BL105" s="1"/>
  <c r="AA144"/>
  <c r="AB144" s="1"/>
  <c r="Z144"/>
  <c r="BF204"/>
  <c r="BG204" s="1"/>
  <c r="BM204" s="1"/>
  <c r="BK204"/>
  <c r="BL204" s="1"/>
  <c r="AA115"/>
  <c r="AB115" s="1"/>
  <c r="Z115"/>
  <c r="V135"/>
  <c r="W135" s="1"/>
  <c r="Z135"/>
  <c r="CB87"/>
  <c r="CB22"/>
  <c r="AN17"/>
  <c r="AN21"/>
  <c r="AN33"/>
  <c r="AN37"/>
  <c r="BK41"/>
  <c r="BL41" s="1"/>
  <c r="BK49"/>
  <c r="BL49" s="1"/>
  <c r="BK57"/>
  <c r="BL57" s="1"/>
  <c r="BK65"/>
  <c r="BL65" s="1"/>
  <c r="BK73"/>
  <c r="BL73" s="1"/>
  <c r="BK81"/>
  <c r="BL81" s="1"/>
  <c r="BK89"/>
  <c r="BL89" s="1"/>
  <c r="BK97"/>
  <c r="BL97" s="1"/>
  <c r="BF109"/>
  <c r="BG109" s="1"/>
  <c r="BM109" s="1"/>
  <c r="V113"/>
  <c r="W113" s="1"/>
  <c r="V117"/>
  <c r="W117" s="1"/>
  <c r="AC117" s="1"/>
  <c r="BF121"/>
  <c r="BG121" s="1"/>
  <c r="BM121" s="1"/>
  <c r="BK129"/>
  <c r="BL129" s="1"/>
  <c r="BF16"/>
  <c r="BF24"/>
  <c r="BF32"/>
  <c r="BF100"/>
  <c r="BG100" s="1"/>
  <c r="BM100" s="1"/>
  <c r="AN120"/>
  <c r="AO120" s="1"/>
  <c r="V124"/>
  <c r="W124" s="1"/>
  <c r="AC124" s="1"/>
  <c r="BF132"/>
  <c r="BG132" s="1"/>
  <c r="BM132" s="1"/>
  <c r="AN140"/>
  <c r="AO140" s="1"/>
  <c r="AN152"/>
  <c r="AO152" s="1"/>
  <c r="AQ152" s="1"/>
  <c r="BF160"/>
  <c r="BG160" s="1"/>
  <c r="BM160" s="1"/>
  <c r="BF164"/>
  <c r="BG164" s="1"/>
  <c r="BM164" s="1"/>
  <c r="BF176"/>
  <c r="BG176" s="1"/>
  <c r="BM176" s="1"/>
  <c r="BF180"/>
  <c r="BG180" s="1"/>
  <c r="BM180" s="1"/>
  <c r="BF192"/>
  <c r="BG192" s="1"/>
  <c r="BM192" s="1"/>
  <c r="BF196"/>
  <c r="BG196" s="1"/>
  <c r="BM196" s="1"/>
  <c r="AN204"/>
  <c r="AO204" s="1"/>
  <c r="AQ204" s="1"/>
  <c r="BF11"/>
  <c r="BF19"/>
  <c r="BF27"/>
  <c r="BF35"/>
  <c r="BK39"/>
  <c r="BL39" s="1"/>
  <c r="BF63"/>
  <c r="BG63" s="1"/>
  <c r="BM63" s="1"/>
  <c r="BF67"/>
  <c r="BG67" s="1"/>
  <c r="BM67" s="1"/>
  <c r="BK71"/>
  <c r="BL71" s="1"/>
  <c r="BF95"/>
  <c r="BG95" s="1"/>
  <c r="BM95" s="1"/>
  <c r="AN127"/>
  <c r="AO127" s="1"/>
  <c r="AQ127" s="1"/>
  <c r="AN139"/>
  <c r="AO139" s="1"/>
  <c r="AQ139" s="1"/>
  <c r="AN147"/>
  <c r="AO147" s="1"/>
  <c r="AQ147" s="1"/>
  <c r="AA163"/>
  <c r="AB163" s="1"/>
  <c r="AA179"/>
  <c r="AB179" s="1"/>
  <c r="AA195"/>
  <c r="AB195" s="1"/>
  <c r="V14"/>
  <c r="BF14"/>
  <c r="V22"/>
  <c r="BF22"/>
  <c r="V30"/>
  <c r="BF30"/>
  <c r="CB70"/>
  <c r="V121"/>
  <c r="W121" s="1"/>
  <c r="AC121" s="1"/>
  <c r="V142"/>
  <c r="W142" s="1"/>
  <c r="AN150"/>
  <c r="AO150" s="1"/>
  <c r="AQ150" s="1"/>
  <c r="AA158"/>
  <c r="AB158" s="1"/>
  <c r="AA166"/>
  <c r="AB166" s="1"/>
  <c r="AA174"/>
  <c r="AB174" s="1"/>
  <c r="AA182"/>
  <c r="AB182" s="1"/>
  <c r="AA190"/>
  <c r="AB190" s="1"/>
  <c r="AA198"/>
  <c r="AB198" s="1"/>
  <c r="BK202"/>
  <c r="BL202" s="1"/>
  <c r="AN206"/>
  <c r="AO206" s="1"/>
  <c r="BF101"/>
  <c r="BG101" s="1"/>
  <c r="BM101" s="1"/>
  <c r="BF113"/>
  <c r="BG113" s="1"/>
  <c r="BM113" s="1"/>
  <c r="V133"/>
  <c r="W133" s="1"/>
  <c r="BF133"/>
  <c r="BG133" s="1"/>
  <c r="BM133" s="1"/>
  <c r="BF145"/>
  <c r="BG145" s="1"/>
  <c r="BM145" s="1"/>
  <c r="AN149"/>
  <c r="AO149" s="1"/>
  <c r="AQ149" s="1"/>
  <c r="BF149"/>
  <c r="BG149" s="1"/>
  <c r="BM149" s="1"/>
  <c r="AN157"/>
  <c r="AO157" s="1"/>
  <c r="AQ157" s="1"/>
  <c r="BF161"/>
  <c r="BG161" s="1"/>
  <c r="BM161" s="1"/>
  <c r="AN173"/>
  <c r="AO173" s="1"/>
  <c r="AQ173" s="1"/>
  <c r="BF177"/>
  <c r="BG177" s="1"/>
  <c r="BM177" s="1"/>
  <c r="AN189"/>
  <c r="AO189" s="1"/>
  <c r="AQ189" s="1"/>
  <c r="BF193"/>
  <c r="BG193" s="1"/>
  <c r="BM193" s="1"/>
  <c r="AN205"/>
  <c r="AO205" s="1"/>
  <c r="AQ205" s="1"/>
  <c r="AN12"/>
  <c r="AN20"/>
  <c r="AN24"/>
  <c r="AN36"/>
  <c r="AN112"/>
  <c r="AO112" s="1"/>
  <c r="AQ112" s="1"/>
  <c r="BF124"/>
  <c r="BG124" s="1"/>
  <c r="BM124" s="1"/>
  <c r="AN168"/>
  <c r="AO168" s="1"/>
  <c r="AQ168" s="1"/>
  <c r="AN184"/>
  <c r="AO184" s="1"/>
  <c r="AQ184" s="1"/>
  <c r="AN200"/>
  <c r="AO200" s="1"/>
  <c r="AQ200" s="1"/>
  <c r="AN11"/>
  <c r="AN15"/>
  <c r="AN23"/>
  <c r="AN31"/>
  <c r="BF55"/>
  <c r="BG55" s="1"/>
  <c r="BM55" s="1"/>
  <c r="BF59"/>
  <c r="BG59" s="1"/>
  <c r="BM59" s="1"/>
  <c r="BF87"/>
  <c r="BG87" s="1"/>
  <c r="BM87" s="1"/>
  <c r="BF91"/>
  <c r="BG91" s="1"/>
  <c r="BM91" s="1"/>
  <c r="AN103"/>
  <c r="AO103" s="1"/>
  <c r="AN111"/>
  <c r="AO111" s="1"/>
  <c r="AQ111" s="1"/>
  <c r="AN119"/>
  <c r="AO119" s="1"/>
  <c r="AQ119" s="1"/>
  <c r="V139"/>
  <c r="W139" s="1"/>
  <c r="V147"/>
  <c r="W147" s="1"/>
  <c r="AC147" s="1"/>
  <c r="V155"/>
  <c r="W155" s="1"/>
  <c r="AC155" s="1"/>
  <c r="V171"/>
  <c r="W171" s="1"/>
  <c r="V187"/>
  <c r="W187" s="1"/>
  <c r="AN10"/>
  <c r="AN18"/>
  <c r="AN26"/>
  <c r="AN34"/>
  <c r="AN54"/>
  <c r="AO54" s="1"/>
  <c r="AQ54" s="1"/>
  <c r="AN58"/>
  <c r="AO58" s="1"/>
  <c r="AQ58" s="1"/>
  <c r="AN86"/>
  <c r="AO86" s="1"/>
  <c r="AN90"/>
  <c r="AO90" s="1"/>
  <c r="AA142"/>
  <c r="AB142" s="1"/>
  <c r="R13"/>
  <c r="S13" s="1"/>
  <c r="W13" s="1"/>
  <c r="X13"/>
  <c r="BB17"/>
  <c r="BC17" s="1"/>
  <c r="BJ17"/>
  <c r="BH17"/>
  <c r="R29"/>
  <c r="S29" s="1"/>
  <c r="X29"/>
  <c r="AJ29"/>
  <c r="AK29" s="1"/>
  <c r="AP29"/>
  <c r="AR29"/>
  <c r="BB33"/>
  <c r="BC33" s="1"/>
  <c r="BJ33"/>
  <c r="BH33"/>
  <c r="R45"/>
  <c r="S45" s="1"/>
  <c r="X45"/>
  <c r="AJ45"/>
  <c r="AK45" s="1"/>
  <c r="AP45"/>
  <c r="AR45"/>
  <c r="R53"/>
  <c r="S53" s="1"/>
  <c r="X53"/>
  <c r="AJ53"/>
  <c r="AK53" s="1"/>
  <c r="AP53"/>
  <c r="AR53"/>
  <c r="R61"/>
  <c r="S61" s="1"/>
  <c r="X61"/>
  <c r="AJ61"/>
  <c r="AK61" s="1"/>
  <c r="AP61"/>
  <c r="AR61"/>
  <c r="R69"/>
  <c r="S69" s="1"/>
  <c r="X69"/>
  <c r="AJ69"/>
  <c r="AK69" s="1"/>
  <c r="AP69"/>
  <c r="AR69"/>
  <c r="R77"/>
  <c r="S77" s="1"/>
  <c r="X77"/>
  <c r="AJ77"/>
  <c r="AK77" s="1"/>
  <c r="AP77"/>
  <c r="AR77"/>
  <c r="R85"/>
  <c r="S85" s="1"/>
  <c r="X85"/>
  <c r="AJ85"/>
  <c r="AK85" s="1"/>
  <c r="AP85"/>
  <c r="AR85"/>
  <c r="R93"/>
  <c r="S93" s="1"/>
  <c r="X93"/>
  <c r="AJ93"/>
  <c r="AK93" s="1"/>
  <c r="AP93"/>
  <c r="AR93"/>
  <c r="R101"/>
  <c r="S101" s="1"/>
  <c r="X101"/>
  <c r="AJ101"/>
  <c r="AK101" s="1"/>
  <c r="AP101"/>
  <c r="AR101"/>
  <c r="R109"/>
  <c r="S109" s="1"/>
  <c r="X109"/>
  <c r="AJ109"/>
  <c r="AK109" s="1"/>
  <c r="AP109"/>
  <c r="AR109"/>
  <c r="R117"/>
  <c r="S117" s="1"/>
  <c r="X117"/>
  <c r="AJ117"/>
  <c r="AK117" s="1"/>
  <c r="AP117"/>
  <c r="AR117"/>
  <c r="AJ125"/>
  <c r="AK125" s="1"/>
  <c r="AP125"/>
  <c r="AR125"/>
  <c r="R129"/>
  <c r="S129" s="1"/>
  <c r="X129"/>
  <c r="AJ133"/>
  <c r="AK133" s="1"/>
  <c r="AP133"/>
  <c r="AR133"/>
  <c r="R137"/>
  <c r="S137" s="1"/>
  <c r="X137"/>
  <c r="AJ141"/>
  <c r="AK141" s="1"/>
  <c r="AP141"/>
  <c r="AR141"/>
  <c r="BB141"/>
  <c r="BC141" s="1"/>
  <c r="BJ141"/>
  <c r="BH141"/>
  <c r="R145"/>
  <c r="S145" s="1"/>
  <c r="X145"/>
  <c r="AJ149"/>
  <c r="AK149" s="1"/>
  <c r="AP149"/>
  <c r="AR149"/>
  <c r="BB149"/>
  <c r="BC149" s="1"/>
  <c r="BJ149"/>
  <c r="BH149"/>
  <c r="R153"/>
  <c r="S153" s="1"/>
  <c r="X153"/>
  <c r="AJ157"/>
  <c r="AK157" s="1"/>
  <c r="AP157"/>
  <c r="AR157"/>
  <c r="R161"/>
  <c r="S161" s="1"/>
  <c r="X161"/>
  <c r="BB161"/>
  <c r="BC161" s="1"/>
  <c r="BJ161"/>
  <c r="BH161"/>
  <c r="AJ165"/>
  <c r="AK165" s="1"/>
  <c r="AP165"/>
  <c r="AR165"/>
  <c r="R169"/>
  <c r="S169" s="1"/>
  <c r="X169"/>
  <c r="BB169"/>
  <c r="BC169" s="1"/>
  <c r="BJ169"/>
  <c r="BH169"/>
  <c r="AJ173"/>
  <c r="AK173" s="1"/>
  <c r="AP173"/>
  <c r="AR173"/>
  <c r="R177"/>
  <c r="S177" s="1"/>
  <c r="X177"/>
  <c r="BB177"/>
  <c r="BC177" s="1"/>
  <c r="BJ177"/>
  <c r="BH177"/>
  <c r="AJ181"/>
  <c r="AK181" s="1"/>
  <c r="AP181"/>
  <c r="AR181"/>
  <c r="R185"/>
  <c r="S185" s="1"/>
  <c r="X185"/>
  <c r="BB185"/>
  <c r="BC185" s="1"/>
  <c r="BJ185"/>
  <c r="BH185"/>
  <c r="AJ189"/>
  <c r="AK189" s="1"/>
  <c r="AP189"/>
  <c r="AR189"/>
  <c r="R193"/>
  <c r="S193" s="1"/>
  <c r="X193"/>
  <c r="BB193"/>
  <c r="BC193" s="1"/>
  <c r="BJ193"/>
  <c r="BH193"/>
  <c r="AJ197"/>
  <c r="AK197" s="1"/>
  <c r="AP197"/>
  <c r="AR197"/>
  <c r="R201"/>
  <c r="S201" s="1"/>
  <c r="X201"/>
  <c r="BB201"/>
  <c r="BC201" s="1"/>
  <c r="BJ201"/>
  <c r="BH201"/>
  <c r="AJ205"/>
  <c r="AK205" s="1"/>
  <c r="AP205"/>
  <c r="AR205"/>
  <c r="R16"/>
  <c r="S16" s="1"/>
  <c r="X16"/>
  <c r="AJ20"/>
  <c r="AK20" s="1"/>
  <c r="AP20"/>
  <c r="AR20"/>
  <c r="BB20"/>
  <c r="BC20" s="1"/>
  <c r="BJ20"/>
  <c r="BH20"/>
  <c r="R32"/>
  <c r="S32" s="1"/>
  <c r="X32"/>
  <c r="AJ36"/>
  <c r="AK36" s="1"/>
  <c r="AP36"/>
  <c r="AR36"/>
  <c r="BB36"/>
  <c r="BC36" s="1"/>
  <c r="BJ36"/>
  <c r="BH36"/>
  <c r="AJ40"/>
  <c r="AK40" s="1"/>
  <c r="AP40"/>
  <c r="AR40"/>
  <c r="BB40"/>
  <c r="BC40" s="1"/>
  <c r="BH40"/>
  <c r="BJ40"/>
  <c r="AJ48"/>
  <c r="AK48" s="1"/>
  <c r="AP48"/>
  <c r="AR48"/>
  <c r="BB48"/>
  <c r="BC48" s="1"/>
  <c r="BH48"/>
  <c r="BJ48"/>
  <c r="AJ56"/>
  <c r="AK56" s="1"/>
  <c r="AP56"/>
  <c r="AR56"/>
  <c r="BB56"/>
  <c r="BC56" s="1"/>
  <c r="BH56"/>
  <c r="BJ56"/>
  <c r="AJ64"/>
  <c r="AK64" s="1"/>
  <c r="AP64"/>
  <c r="AR64"/>
  <c r="BB64"/>
  <c r="BC64" s="1"/>
  <c r="BH64"/>
  <c r="BJ64"/>
  <c r="AJ72"/>
  <c r="AK72" s="1"/>
  <c r="AP72"/>
  <c r="AR72"/>
  <c r="BB72"/>
  <c r="BC72" s="1"/>
  <c r="BH72"/>
  <c r="BJ72"/>
  <c r="AJ80"/>
  <c r="AK80" s="1"/>
  <c r="AP80"/>
  <c r="AR80"/>
  <c r="BB80"/>
  <c r="BC80" s="1"/>
  <c r="BH80"/>
  <c r="BJ80"/>
  <c r="AJ88"/>
  <c r="AK88" s="1"/>
  <c r="AP88"/>
  <c r="AR88"/>
  <c r="BB88"/>
  <c r="BC88" s="1"/>
  <c r="BH88"/>
  <c r="BJ88"/>
  <c r="AJ96"/>
  <c r="AK96" s="1"/>
  <c r="AP96"/>
  <c r="AR96"/>
  <c r="BB96"/>
  <c r="BC96" s="1"/>
  <c r="BH96"/>
  <c r="BJ96"/>
  <c r="BB104"/>
  <c r="BC104" s="1"/>
  <c r="BH104"/>
  <c r="BJ104"/>
  <c r="BB112"/>
  <c r="BC112" s="1"/>
  <c r="BH112"/>
  <c r="BJ112"/>
  <c r="BB120"/>
  <c r="BC120" s="1"/>
  <c r="BH120"/>
  <c r="BJ120"/>
  <c r="R124"/>
  <c r="S124" s="1"/>
  <c r="X124"/>
  <c r="BB128"/>
  <c r="BC128" s="1"/>
  <c r="BH128"/>
  <c r="BJ128"/>
  <c r="R132"/>
  <c r="S132" s="1"/>
  <c r="X132"/>
  <c r="BB136"/>
  <c r="BC136" s="1"/>
  <c r="BH136"/>
  <c r="BJ136"/>
  <c r="BB204"/>
  <c r="BC204" s="1"/>
  <c r="BH204"/>
  <c r="BJ204"/>
  <c r="R23"/>
  <c r="S23" s="1"/>
  <c r="X23"/>
  <c r="BB23"/>
  <c r="BC23" s="1"/>
  <c r="BJ23"/>
  <c r="BH23"/>
  <c r="AJ27"/>
  <c r="AK27" s="1"/>
  <c r="AP27"/>
  <c r="AR27"/>
  <c r="AJ43"/>
  <c r="AK43" s="1"/>
  <c r="AP43"/>
  <c r="AR43"/>
  <c r="AJ51"/>
  <c r="AK51" s="1"/>
  <c r="AP51"/>
  <c r="AR51"/>
  <c r="AJ59"/>
  <c r="AK59" s="1"/>
  <c r="AP59"/>
  <c r="AR59"/>
  <c r="AJ67"/>
  <c r="AK67" s="1"/>
  <c r="AP67"/>
  <c r="AR67"/>
  <c r="AJ75"/>
  <c r="AK75" s="1"/>
  <c r="AP75"/>
  <c r="AR75"/>
  <c r="AJ83"/>
  <c r="AK83" s="1"/>
  <c r="AP83"/>
  <c r="AR83"/>
  <c r="AJ91"/>
  <c r="AK91" s="1"/>
  <c r="AP91"/>
  <c r="AR91"/>
  <c r="AJ99"/>
  <c r="AK99" s="1"/>
  <c r="AP99"/>
  <c r="AR99"/>
  <c r="AJ103"/>
  <c r="AK103" s="1"/>
  <c r="AP103"/>
  <c r="AR103"/>
  <c r="AJ111"/>
  <c r="AK111" s="1"/>
  <c r="AP111"/>
  <c r="AR111"/>
  <c r="AJ119"/>
  <c r="AK119" s="1"/>
  <c r="AP119"/>
  <c r="AR119"/>
  <c r="AJ127"/>
  <c r="AK127" s="1"/>
  <c r="AP127"/>
  <c r="AR127"/>
  <c r="AJ135"/>
  <c r="AK135" s="1"/>
  <c r="AP135"/>
  <c r="AR135"/>
  <c r="R139"/>
  <c r="S139" s="1"/>
  <c r="X139"/>
  <c r="AJ143"/>
  <c r="AK143" s="1"/>
  <c r="AP143"/>
  <c r="AR143"/>
  <c r="BB143"/>
  <c r="BC143" s="1"/>
  <c r="BJ143"/>
  <c r="BH143"/>
  <c r="R147"/>
  <c r="S147" s="1"/>
  <c r="X147"/>
  <c r="AJ151"/>
  <c r="AK151" s="1"/>
  <c r="AP151"/>
  <c r="AR151"/>
  <c r="BB151"/>
  <c r="BC151" s="1"/>
  <c r="BJ151"/>
  <c r="BH151"/>
  <c r="R155"/>
  <c r="S155" s="1"/>
  <c r="X155"/>
  <c r="AJ159"/>
  <c r="AK159" s="1"/>
  <c r="AP159"/>
  <c r="AR159"/>
  <c r="R163"/>
  <c r="S163" s="1"/>
  <c r="X163"/>
  <c r="AJ167"/>
  <c r="AK167" s="1"/>
  <c r="AP167"/>
  <c r="AR167"/>
  <c r="R171"/>
  <c r="S171" s="1"/>
  <c r="X171"/>
  <c r="AJ175"/>
  <c r="AK175" s="1"/>
  <c r="AP175"/>
  <c r="AR175"/>
  <c r="R179"/>
  <c r="S179" s="1"/>
  <c r="X179"/>
  <c r="AJ183"/>
  <c r="AK183" s="1"/>
  <c r="AP183"/>
  <c r="AR183"/>
  <c r="R187"/>
  <c r="S187" s="1"/>
  <c r="X187"/>
  <c r="AJ191"/>
  <c r="AK191" s="1"/>
  <c r="AP191"/>
  <c r="AR191"/>
  <c r="R195"/>
  <c r="S195" s="1"/>
  <c r="X195"/>
  <c r="AJ199"/>
  <c r="AK199" s="1"/>
  <c r="AP199"/>
  <c r="AR199"/>
  <c r="R203"/>
  <c r="S203" s="1"/>
  <c r="X203"/>
  <c r="BB207"/>
  <c r="BC207" s="1"/>
  <c r="BJ207"/>
  <c r="BH207"/>
  <c r="R18"/>
  <c r="S18" s="1"/>
  <c r="X18"/>
  <c r="AJ18"/>
  <c r="AK18" s="1"/>
  <c r="AP18"/>
  <c r="AR18"/>
  <c r="BB18"/>
  <c r="BC18" s="1"/>
  <c r="BJ18"/>
  <c r="BH18"/>
  <c r="R34"/>
  <c r="S34" s="1"/>
  <c r="X34"/>
  <c r="AJ34"/>
  <c r="AK34" s="1"/>
  <c r="AP34"/>
  <c r="AR34"/>
  <c r="BB34"/>
  <c r="BC34" s="1"/>
  <c r="BJ34"/>
  <c r="BH34"/>
  <c r="R38"/>
  <c r="S38" s="1"/>
  <c r="X38"/>
  <c r="AJ38"/>
  <c r="AK38" s="1"/>
  <c r="AP38"/>
  <c r="AR38"/>
  <c r="BB38"/>
  <c r="BC38" s="1"/>
  <c r="BH38"/>
  <c r="BJ38"/>
  <c r="R46"/>
  <c r="S46" s="1"/>
  <c r="X46"/>
  <c r="AJ46"/>
  <c r="AK46" s="1"/>
  <c r="AP46"/>
  <c r="AR46"/>
  <c r="BB46"/>
  <c r="BC46" s="1"/>
  <c r="BH46"/>
  <c r="BJ46"/>
  <c r="R54"/>
  <c r="S54" s="1"/>
  <c r="X54"/>
  <c r="AJ54"/>
  <c r="AK54" s="1"/>
  <c r="AP54"/>
  <c r="AR54"/>
  <c r="BB54"/>
  <c r="BC54" s="1"/>
  <c r="BJ54"/>
  <c r="BH54"/>
  <c r="R62"/>
  <c r="S62" s="1"/>
  <c r="X62"/>
  <c r="AJ62"/>
  <c r="AK62" s="1"/>
  <c r="AP62"/>
  <c r="AR62"/>
  <c r="BB62"/>
  <c r="BC62" s="1"/>
  <c r="BJ62"/>
  <c r="BH62"/>
  <c r="R70"/>
  <c r="S70" s="1"/>
  <c r="X70"/>
  <c r="AJ70"/>
  <c r="AK70" s="1"/>
  <c r="AP70"/>
  <c r="AR70"/>
  <c r="BB70"/>
  <c r="BC70" s="1"/>
  <c r="BJ70"/>
  <c r="BH70"/>
  <c r="R78"/>
  <c r="S78" s="1"/>
  <c r="X78"/>
  <c r="AJ78"/>
  <c r="AK78" s="1"/>
  <c r="AP78"/>
  <c r="AR78"/>
  <c r="BB78"/>
  <c r="BC78" s="1"/>
  <c r="BJ78"/>
  <c r="BH78"/>
  <c r="R86"/>
  <c r="S86" s="1"/>
  <c r="X86"/>
  <c r="AJ86"/>
  <c r="AK86" s="1"/>
  <c r="AP86"/>
  <c r="AR86"/>
  <c r="BB86"/>
  <c r="BC86" s="1"/>
  <c r="BJ86"/>
  <c r="BH86"/>
  <c r="R94"/>
  <c r="S94" s="1"/>
  <c r="X94"/>
  <c r="AJ94"/>
  <c r="AK94" s="1"/>
  <c r="AP94"/>
  <c r="AR94"/>
  <c r="BB94"/>
  <c r="BC94" s="1"/>
  <c r="BJ94"/>
  <c r="BH94"/>
  <c r="R102"/>
  <c r="S102" s="1"/>
  <c r="X102"/>
  <c r="AJ102"/>
  <c r="AK102" s="1"/>
  <c r="AP102"/>
  <c r="AR102"/>
  <c r="AJ106"/>
  <c r="AK106" s="1"/>
  <c r="AP106"/>
  <c r="AR106"/>
  <c r="R110"/>
  <c r="S110" s="1"/>
  <c r="X110"/>
  <c r="AJ110"/>
  <c r="AK110" s="1"/>
  <c r="AP110"/>
  <c r="AR110"/>
  <c r="AJ114"/>
  <c r="AK114" s="1"/>
  <c r="AP114"/>
  <c r="AR114"/>
  <c r="R118"/>
  <c r="S118" s="1"/>
  <c r="X118"/>
  <c r="AJ118"/>
  <c r="AK118" s="1"/>
  <c r="AP118"/>
  <c r="AR118"/>
  <c r="AJ122"/>
  <c r="AK122" s="1"/>
  <c r="AP122"/>
  <c r="AR122"/>
  <c r="AJ126"/>
  <c r="AK126" s="1"/>
  <c r="AP126"/>
  <c r="AR126"/>
  <c r="AJ130"/>
  <c r="AK130" s="1"/>
  <c r="AP130"/>
  <c r="AR130"/>
  <c r="AJ134"/>
  <c r="AK134" s="1"/>
  <c r="AP134"/>
  <c r="AR134"/>
  <c r="BB154"/>
  <c r="BC154" s="1"/>
  <c r="BJ154"/>
  <c r="BH154"/>
  <c r="BB162"/>
  <c r="BC162" s="1"/>
  <c r="BJ162"/>
  <c r="BH162"/>
  <c r="BB170"/>
  <c r="BC170" s="1"/>
  <c r="BJ170"/>
  <c r="BH170"/>
  <c r="BB178"/>
  <c r="BC178" s="1"/>
  <c r="BJ178"/>
  <c r="BH178"/>
  <c r="BB186"/>
  <c r="BC186" s="1"/>
  <c r="BJ186"/>
  <c r="BH186"/>
  <c r="BB194"/>
  <c r="BC194" s="1"/>
  <c r="BJ194"/>
  <c r="BH194"/>
  <c r="AJ206"/>
  <c r="AK206" s="1"/>
  <c r="AP206"/>
  <c r="AR206"/>
  <c r="DC8"/>
  <c r="CB55"/>
  <c r="CB83"/>
  <c r="CB206"/>
  <c r="BF9"/>
  <c r="AN13"/>
  <c r="V17"/>
  <c r="BF25"/>
  <c r="AN29"/>
  <c r="AO29" s="1"/>
  <c r="V33"/>
  <c r="BI41"/>
  <c r="AN45"/>
  <c r="AO45" s="1"/>
  <c r="AQ45" s="1"/>
  <c r="BI49"/>
  <c r="AN53"/>
  <c r="AO53" s="1"/>
  <c r="BI57"/>
  <c r="AN61"/>
  <c r="AO61" s="1"/>
  <c r="BI65"/>
  <c r="AN69"/>
  <c r="AO69" s="1"/>
  <c r="AQ69" s="1"/>
  <c r="BI73"/>
  <c r="AN77"/>
  <c r="AO77" s="1"/>
  <c r="AQ77" s="1"/>
  <c r="BI81"/>
  <c r="AN85"/>
  <c r="AO85" s="1"/>
  <c r="AQ85" s="1"/>
  <c r="BI89"/>
  <c r="AN93"/>
  <c r="AO93" s="1"/>
  <c r="BI97"/>
  <c r="AN101"/>
  <c r="AO101" s="1"/>
  <c r="BI105"/>
  <c r="AN109"/>
  <c r="AO109" s="1"/>
  <c r="BI113"/>
  <c r="AN117"/>
  <c r="AO117" s="1"/>
  <c r="AQ117" s="1"/>
  <c r="BI121"/>
  <c r="AN125"/>
  <c r="AO125" s="1"/>
  <c r="AQ125" s="1"/>
  <c r="V129"/>
  <c r="W129" s="1"/>
  <c r="AC129" s="1"/>
  <c r="BI129"/>
  <c r="AN133"/>
  <c r="AO133" s="1"/>
  <c r="V137"/>
  <c r="W137" s="1"/>
  <c r="BI137"/>
  <c r="V145"/>
  <c r="W145" s="1"/>
  <c r="AC145" s="1"/>
  <c r="V153"/>
  <c r="W153" s="1"/>
  <c r="AC153" s="1"/>
  <c r="BF153"/>
  <c r="BG153" s="1"/>
  <c r="AS157"/>
  <c r="AT157" s="1"/>
  <c r="V161"/>
  <c r="W161" s="1"/>
  <c r="AC161" s="1"/>
  <c r="AN161"/>
  <c r="AO161" s="1"/>
  <c r="AS165"/>
  <c r="AT165" s="1"/>
  <c r="V169"/>
  <c r="W169" s="1"/>
  <c r="AC169" s="1"/>
  <c r="AN169"/>
  <c r="AO169" s="1"/>
  <c r="AQ169" s="1"/>
  <c r="BI169"/>
  <c r="AS173"/>
  <c r="AT173" s="1"/>
  <c r="V177"/>
  <c r="W177" s="1"/>
  <c r="AN177"/>
  <c r="AO177" s="1"/>
  <c r="AQ177" s="1"/>
  <c r="BI177"/>
  <c r="AS181"/>
  <c r="AT181" s="1"/>
  <c r="V185"/>
  <c r="W185" s="1"/>
  <c r="AC185" s="1"/>
  <c r="AN185"/>
  <c r="AO185" s="1"/>
  <c r="AQ185" s="1"/>
  <c r="BI185"/>
  <c r="AS189"/>
  <c r="AT189" s="1"/>
  <c r="V193"/>
  <c r="W193" s="1"/>
  <c r="AN193"/>
  <c r="AO193" s="1"/>
  <c r="AQ193" s="1"/>
  <c r="AS197"/>
  <c r="AT197" s="1"/>
  <c r="V201"/>
  <c r="W201" s="1"/>
  <c r="AN201"/>
  <c r="AO201" s="1"/>
  <c r="AQ201" s="1"/>
  <c r="BI201"/>
  <c r="V205"/>
  <c r="W205" s="1"/>
  <c r="AC205" s="1"/>
  <c r="BF205"/>
  <c r="BG205" s="1"/>
  <c r="BF12"/>
  <c r="AN16"/>
  <c r="V24"/>
  <c r="BF28"/>
  <c r="AN32"/>
  <c r="BF44"/>
  <c r="BG44" s="1"/>
  <c r="BF52"/>
  <c r="BG52" s="1"/>
  <c r="BF60"/>
  <c r="BG60" s="1"/>
  <c r="BF68"/>
  <c r="BG68" s="1"/>
  <c r="BF76"/>
  <c r="BG76" s="1"/>
  <c r="BF84"/>
  <c r="BG84" s="1"/>
  <c r="BF92"/>
  <c r="BG92" s="1"/>
  <c r="AA128"/>
  <c r="AB128" s="1"/>
  <c r="AA136"/>
  <c r="AB136" s="1"/>
  <c r="AN136"/>
  <c r="AO136" s="1"/>
  <c r="V140"/>
  <c r="W140" s="1"/>
  <c r="AS140"/>
  <c r="AT140" s="1"/>
  <c r="BF140"/>
  <c r="BG140" s="1"/>
  <c r="V148"/>
  <c r="W148" s="1"/>
  <c r="AC148" s="1"/>
  <c r="AS148"/>
  <c r="AT148" s="1"/>
  <c r="BF148"/>
  <c r="BG148" s="1"/>
  <c r="V156"/>
  <c r="W156" s="1"/>
  <c r="AN156"/>
  <c r="AO156" s="1"/>
  <c r="AQ156" s="1"/>
  <c r="V164"/>
  <c r="W164" s="1"/>
  <c r="AN164"/>
  <c r="AO164" s="1"/>
  <c r="AQ164" s="1"/>
  <c r="BI168"/>
  <c r="V172"/>
  <c r="W172" s="1"/>
  <c r="AN172"/>
  <c r="AO172" s="1"/>
  <c r="AQ172" s="1"/>
  <c r="BI176"/>
  <c r="V180"/>
  <c r="W180" s="1"/>
  <c r="AC180" s="1"/>
  <c r="AN180"/>
  <c r="AO180" s="1"/>
  <c r="AQ180" s="1"/>
  <c r="BI184"/>
  <c r="V188"/>
  <c r="W188" s="1"/>
  <c r="AN188"/>
  <c r="AO188" s="1"/>
  <c r="AQ188" s="1"/>
  <c r="V196"/>
  <c r="W196" s="1"/>
  <c r="AN196"/>
  <c r="AO196" s="1"/>
  <c r="AQ196" s="1"/>
  <c r="BI200"/>
  <c r="V11"/>
  <c r="BF15"/>
  <c r="AN19"/>
  <c r="V27"/>
  <c r="BF31"/>
  <c r="AN35"/>
  <c r="AN39"/>
  <c r="AO39" s="1"/>
  <c r="AQ39" s="1"/>
  <c r="V43"/>
  <c r="W43" s="1"/>
  <c r="AC43" s="1"/>
  <c r="BI43"/>
  <c r="AN47"/>
  <c r="AO47" s="1"/>
  <c r="AQ47" s="1"/>
  <c r="V51"/>
  <c r="W51" s="1"/>
  <c r="BI51"/>
  <c r="AN55"/>
  <c r="AO55" s="1"/>
  <c r="V59"/>
  <c r="W59" s="1"/>
  <c r="AN63"/>
  <c r="AO63" s="1"/>
  <c r="AQ63" s="1"/>
  <c r="V67"/>
  <c r="W67" s="1"/>
  <c r="BI67"/>
  <c r="AN71"/>
  <c r="AO71" s="1"/>
  <c r="AQ71" s="1"/>
  <c r="V75"/>
  <c r="W75" s="1"/>
  <c r="BI75"/>
  <c r="AN79"/>
  <c r="AO79" s="1"/>
  <c r="AQ79" s="1"/>
  <c r="V83"/>
  <c r="W83" s="1"/>
  <c r="AC83" s="1"/>
  <c r="BI83"/>
  <c r="AN87"/>
  <c r="AO87" s="1"/>
  <c r="V91"/>
  <c r="W91" s="1"/>
  <c r="BI91"/>
  <c r="AN95"/>
  <c r="AO95" s="1"/>
  <c r="AQ95" s="1"/>
  <c r="V99"/>
  <c r="W99" s="1"/>
  <c r="AC99" s="1"/>
  <c r="BF99"/>
  <c r="BG99" s="1"/>
  <c r="BF103"/>
  <c r="BG103" s="1"/>
  <c r="V107"/>
  <c r="W107" s="1"/>
  <c r="AC107" s="1"/>
  <c r="BF107"/>
  <c r="BG107" s="1"/>
  <c r="BF111"/>
  <c r="BG111" s="1"/>
  <c r="V115"/>
  <c r="W115" s="1"/>
  <c r="AC115" s="1"/>
  <c r="BF115"/>
  <c r="BG115" s="1"/>
  <c r="BF119"/>
  <c r="BG119" s="1"/>
  <c r="V123"/>
  <c r="W123" s="1"/>
  <c r="BF123"/>
  <c r="BG123" s="1"/>
  <c r="BF127"/>
  <c r="BG127" s="1"/>
  <c r="V131"/>
  <c r="W131" s="1"/>
  <c r="AC131" s="1"/>
  <c r="BF131"/>
  <c r="BG131" s="1"/>
  <c r="BF135"/>
  <c r="BG135" s="1"/>
  <c r="V143"/>
  <c r="W143" s="1"/>
  <c r="AC143" s="1"/>
  <c r="V151"/>
  <c r="W151" s="1"/>
  <c r="BF155"/>
  <c r="BG155" s="1"/>
  <c r="V159"/>
  <c r="W159" s="1"/>
  <c r="AN159"/>
  <c r="AO159" s="1"/>
  <c r="AS159"/>
  <c r="AT159" s="1"/>
  <c r="BF163"/>
  <c r="BG163" s="1"/>
  <c r="V167"/>
  <c r="W167" s="1"/>
  <c r="AN167"/>
  <c r="AO167" s="1"/>
  <c r="AS167"/>
  <c r="AT167" s="1"/>
  <c r="BF171"/>
  <c r="BG171" s="1"/>
  <c r="V175"/>
  <c r="W175" s="1"/>
  <c r="AN175"/>
  <c r="AO175" s="1"/>
  <c r="AQ175" s="1"/>
  <c r="AS175"/>
  <c r="AT175" s="1"/>
  <c r="BF179"/>
  <c r="BG179" s="1"/>
  <c r="V183"/>
  <c r="W183" s="1"/>
  <c r="AN183"/>
  <c r="AO183" s="1"/>
  <c r="AQ183" s="1"/>
  <c r="AS183"/>
  <c r="AT183" s="1"/>
  <c r="BF187"/>
  <c r="BG187" s="1"/>
  <c r="V191"/>
  <c r="W191" s="1"/>
  <c r="AN191"/>
  <c r="AO191" s="1"/>
  <c r="AQ191" s="1"/>
  <c r="AS191"/>
  <c r="AT191" s="1"/>
  <c r="BF195"/>
  <c r="BG195" s="1"/>
  <c r="V199"/>
  <c r="W199" s="1"/>
  <c r="AN199"/>
  <c r="AO199" s="1"/>
  <c r="AQ199" s="1"/>
  <c r="AS199"/>
  <c r="AT199" s="1"/>
  <c r="V203"/>
  <c r="W203" s="1"/>
  <c r="AC203" s="1"/>
  <c r="AN207"/>
  <c r="AO207" s="1"/>
  <c r="AQ207" s="1"/>
  <c r="BF207"/>
  <c r="BG207" s="1"/>
  <c r="BF10"/>
  <c r="AN14"/>
  <c r="V18"/>
  <c r="BF26"/>
  <c r="AN30"/>
  <c r="V34"/>
  <c r="V38"/>
  <c r="W38" s="1"/>
  <c r="BF42"/>
  <c r="BG42" s="1"/>
  <c r="V46"/>
  <c r="W46" s="1"/>
  <c r="BF50"/>
  <c r="BG50" s="1"/>
  <c r="V54"/>
  <c r="W54" s="1"/>
  <c r="AC54" s="1"/>
  <c r="BF58"/>
  <c r="BG58" s="1"/>
  <c r="V62"/>
  <c r="W62" s="1"/>
  <c r="BF66"/>
  <c r="BG66" s="1"/>
  <c r="V70"/>
  <c r="W70" s="1"/>
  <c r="AC70" s="1"/>
  <c r="BF74"/>
  <c r="BG74" s="1"/>
  <c r="V78"/>
  <c r="W78" s="1"/>
  <c r="AC78" s="1"/>
  <c r="BF82"/>
  <c r="BG82" s="1"/>
  <c r="V86"/>
  <c r="W86" s="1"/>
  <c r="BF90"/>
  <c r="BG90" s="1"/>
  <c r="V94"/>
  <c r="W94" s="1"/>
  <c r="V102"/>
  <c r="W102" s="1"/>
  <c r="BF102"/>
  <c r="BG102" s="1"/>
  <c r="AN106"/>
  <c r="AO106" s="1"/>
  <c r="AQ106" s="1"/>
  <c r="V110"/>
  <c r="W110" s="1"/>
  <c r="BF110"/>
  <c r="BG110" s="1"/>
  <c r="AN114"/>
  <c r="AO114" s="1"/>
  <c r="AQ114" s="1"/>
  <c r="V118"/>
  <c r="W118" s="1"/>
  <c r="AC118" s="1"/>
  <c r="BF118"/>
  <c r="BG118" s="1"/>
  <c r="AN122"/>
  <c r="AO122" s="1"/>
  <c r="AA126"/>
  <c r="AB126" s="1"/>
  <c r="BF126"/>
  <c r="BG126" s="1"/>
  <c r="AN130"/>
  <c r="AO130" s="1"/>
  <c r="AQ130" s="1"/>
  <c r="AA134"/>
  <c r="AB134" s="1"/>
  <c r="BF134"/>
  <c r="BG134" s="1"/>
  <c r="V138"/>
  <c r="W138" s="1"/>
  <c r="BF138"/>
  <c r="BG138" s="1"/>
  <c r="V146"/>
  <c r="W146" s="1"/>
  <c r="BF146"/>
  <c r="BG146" s="1"/>
  <c r="V154"/>
  <c r="W154" s="1"/>
  <c r="AC154" s="1"/>
  <c r="AN154"/>
  <c r="AO154" s="1"/>
  <c r="BF158"/>
  <c r="BG158" s="1"/>
  <c r="V162"/>
  <c r="W162" s="1"/>
  <c r="AN162"/>
  <c r="AO162" s="1"/>
  <c r="BF166"/>
  <c r="BG166" s="1"/>
  <c r="V170"/>
  <c r="W170" s="1"/>
  <c r="AN170"/>
  <c r="AO170" s="1"/>
  <c r="AQ170" s="1"/>
  <c r="BF174"/>
  <c r="BG174" s="1"/>
  <c r="V178"/>
  <c r="W178" s="1"/>
  <c r="AC178" s="1"/>
  <c r="AN178"/>
  <c r="AO178" s="1"/>
  <c r="AQ178" s="1"/>
  <c r="BF182"/>
  <c r="BG182" s="1"/>
  <c r="V186"/>
  <c r="W186" s="1"/>
  <c r="AC186" s="1"/>
  <c r="AN186"/>
  <c r="AO186" s="1"/>
  <c r="AQ186" s="1"/>
  <c r="BF190"/>
  <c r="BG190" s="1"/>
  <c r="V194"/>
  <c r="W194" s="1"/>
  <c r="AC194" s="1"/>
  <c r="AN194"/>
  <c r="AO194" s="1"/>
  <c r="BF198"/>
  <c r="BG198" s="1"/>
  <c r="AN202"/>
  <c r="AO202" s="1"/>
  <c r="V206"/>
  <c r="W206" s="1"/>
  <c r="AC206" s="1"/>
  <c r="AS206"/>
  <c r="AT206" s="1"/>
  <c r="BI206"/>
  <c r="R9"/>
  <c r="S9" s="1"/>
  <c r="X9"/>
  <c r="AJ13"/>
  <c r="AK13" s="1"/>
  <c r="AP13"/>
  <c r="AR13"/>
  <c r="BB13"/>
  <c r="BC13" s="1"/>
  <c r="BJ13"/>
  <c r="BH13"/>
  <c r="R25"/>
  <c r="S25" s="1"/>
  <c r="X25"/>
  <c r="AJ25"/>
  <c r="AK25" s="1"/>
  <c r="AP25"/>
  <c r="AR25"/>
  <c r="BB29"/>
  <c r="BC29" s="1"/>
  <c r="BJ29"/>
  <c r="BH29"/>
  <c r="BB45"/>
  <c r="BC45" s="1"/>
  <c r="BJ45"/>
  <c r="BH45"/>
  <c r="BB53"/>
  <c r="BC53" s="1"/>
  <c r="BJ53"/>
  <c r="BH53"/>
  <c r="BB61"/>
  <c r="BC61" s="1"/>
  <c r="BJ61"/>
  <c r="BH61"/>
  <c r="BB69"/>
  <c r="BC69" s="1"/>
  <c r="BJ69"/>
  <c r="BH69"/>
  <c r="BB77"/>
  <c r="BC77" s="1"/>
  <c r="BJ77"/>
  <c r="BH77"/>
  <c r="BB85"/>
  <c r="BC85" s="1"/>
  <c r="BJ85"/>
  <c r="BH85"/>
  <c r="BB93"/>
  <c r="BC93" s="1"/>
  <c r="BJ93"/>
  <c r="BH93"/>
  <c r="BB153"/>
  <c r="BC153" s="1"/>
  <c r="BJ153"/>
  <c r="BH153"/>
  <c r="R12"/>
  <c r="S12" s="1"/>
  <c r="X12"/>
  <c r="BB16"/>
  <c r="BC16" s="1"/>
  <c r="BG16" s="1"/>
  <c r="BJ16"/>
  <c r="BH16"/>
  <c r="R28"/>
  <c r="S28" s="1"/>
  <c r="X28"/>
  <c r="AJ32"/>
  <c r="AK32" s="1"/>
  <c r="AP32"/>
  <c r="AR32"/>
  <c r="BB32"/>
  <c r="BC32" s="1"/>
  <c r="BG32" s="1"/>
  <c r="BJ32"/>
  <c r="BH32"/>
  <c r="R44"/>
  <c r="S44" s="1"/>
  <c r="X44"/>
  <c r="R52"/>
  <c r="S52" s="1"/>
  <c r="X52"/>
  <c r="R60"/>
  <c r="S60" s="1"/>
  <c r="X60"/>
  <c r="R68"/>
  <c r="S68" s="1"/>
  <c r="X68"/>
  <c r="R76"/>
  <c r="S76" s="1"/>
  <c r="X76"/>
  <c r="R84"/>
  <c r="S84" s="1"/>
  <c r="X84"/>
  <c r="R92"/>
  <c r="S92" s="1"/>
  <c r="X92"/>
  <c r="R100"/>
  <c r="S100" s="1"/>
  <c r="X100"/>
  <c r="BB100"/>
  <c r="BC100" s="1"/>
  <c r="BH100"/>
  <c r="BJ100"/>
  <c r="R108"/>
  <c r="S108" s="1"/>
  <c r="X108"/>
  <c r="BB108"/>
  <c r="BC108" s="1"/>
  <c r="BH108"/>
  <c r="BJ108"/>
  <c r="R116"/>
  <c r="S116" s="1"/>
  <c r="X116"/>
  <c r="BB116"/>
  <c r="BC116" s="1"/>
  <c r="BH116"/>
  <c r="BJ116"/>
  <c r="BB124"/>
  <c r="BC124" s="1"/>
  <c r="BH124"/>
  <c r="BJ124"/>
  <c r="R128"/>
  <c r="S128" s="1"/>
  <c r="X128"/>
  <c r="BB132"/>
  <c r="BC132" s="1"/>
  <c r="BH132"/>
  <c r="BJ132"/>
  <c r="R136"/>
  <c r="S136" s="1"/>
  <c r="X136"/>
  <c r="AJ140"/>
  <c r="AK140" s="1"/>
  <c r="AP140"/>
  <c r="AR140"/>
  <c r="BB140"/>
  <c r="BC140" s="1"/>
  <c r="BH140"/>
  <c r="BJ140"/>
  <c r="R144"/>
  <c r="S144" s="1"/>
  <c r="X144"/>
  <c r="AJ148"/>
  <c r="AK148" s="1"/>
  <c r="AP148"/>
  <c r="AR148"/>
  <c r="BB148"/>
  <c r="BC148" s="1"/>
  <c r="BH148"/>
  <c r="BJ148"/>
  <c r="R152"/>
  <c r="S152" s="1"/>
  <c r="X152"/>
  <c r="AJ156"/>
  <c r="AK156" s="1"/>
  <c r="AP156"/>
  <c r="AR156"/>
  <c r="R160"/>
  <c r="S160" s="1"/>
  <c r="X160"/>
  <c r="BB160"/>
  <c r="BC160" s="1"/>
  <c r="BH160"/>
  <c r="BJ160"/>
  <c r="AJ164"/>
  <c r="AK164" s="1"/>
  <c r="AP164"/>
  <c r="AR164"/>
  <c r="R168"/>
  <c r="S168" s="1"/>
  <c r="X168"/>
  <c r="BB168"/>
  <c r="BC168" s="1"/>
  <c r="BH168"/>
  <c r="BJ168"/>
  <c r="AJ172"/>
  <c r="AK172" s="1"/>
  <c r="AP172"/>
  <c r="AR172"/>
  <c r="R176"/>
  <c r="S176" s="1"/>
  <c r="X176"/>
  <c r="BB176"/>
  <c r="BC176" s="1"/>
  <c r="BH176"/>
  <c r="BJ176"/>
  <c r="AJ180"/>
  <c r="AK180" s="1"/>
  <c r="AP180"/>
  <c r="AR180"/>
  <c r="R184"/>
  <c r="S184" s="1"/>
  <c r="X184"/>
  <c r="BB184"/>
  <c r="BC184" s="1"/>
  <c r="BH184"/>
  <c r="BJ184"/>
  <c r="AJ188"/>
  <c r="AK188" s="1"/>
  <c r="AP188"/>
  <c r="AR188"/>
  <c r="R192"/>
  <c r="S192" s="1"/>
  <c r="X192"/>
  <c r="BB192"/>
  <c r="BC192" s="1"/>
  <c r="BH192"/>
  <c r="BJ192"/>
  <c r="AJ196"/>
  <c r="AK196" s="1"/>
  <c r="AP196"/>
  <c r="AR196"/>
  <c r="R200"/>
  <c r="S200" s="1"/>
  <c r="X200"/>
  <c r="BB200"/>
  <c r="BC200" s="1"/>
  <c r="BH200"/>
  <c r="BJ200"/>
  <c r="AJ204"/>
  <c r="AK204" s="1"/>
  <c r="AP204"/>
  <c r="AR204"/>
  <c r="R19"/>
  <c r="S19" s="1"/>
  <c r="X19"/>
  <c r="BB19"/>
  <c r="BC19" s="1"/>
  <c r="BJ19"/>
  <c r="BH19"/>
  <c r="AJ23"/>
  <c r="AK23" s="1"/>
  <c r="AP23"/>
  <c r="AR23"/>
  <c r="R35"/>
  <c r="S35" s="1"/>
  <c r="X35"/>
  <c r="BB35"/>
  <c r="BC35" s="1"/>
  <c r="BJ35"/>
  <c r="BH35"/>
  <c r="R39"/>
  <c r="S39" s="1"/>
  <c r="X39"/>
  <c r="BB39"/>
  <c r="BC39" s="1"/>
  <c r="BJ39"/>
  <c r="BH39"/>
  <c r="R47"/>
  <c r="S47" s="1"/>
  <c r="X47"/>
  <c r="BB47"/>
  <c r="BC47" s="1"/>
  <c r="BJ47"/>
  <c r="BH47"/>
  <c r="R55"/>
  <c r="S55" s="1"/>
  <c r="X55"/>
  <c r="BB55"/>
  <c r="BC55" s="1"/>
  <c r="BJ55"/>
  <c r="BH55"/>
  <c r="R63"/>
  <c r="S63" s="1"/>
  <c r="X63"/>
  <c r="BB63"/>
  <c r="BC63" s="1"/>
  <c r="BJ63"/>
  <c r="BH63"/>
  <c r="R71"/>
  <c r="S71" s="1"/>
  <c r="X71"/>
  <c r="BB71"/>
  <c r="BC71" s="1"/>
  <c r="BJ71"/>
  <c r="BH71"/>
  <c r="R79"/>
  <c r="S79" s="1"/>
  <c r="X79"/>
  <c r="BB79"/>
  <c r="BC79" s="1"/>
  <c r="BJ79"/>
  <c r="BH79"/>
  <c r="R87"/>
  <c r="S87" s="1"/>
  <c r="X87"/>
  <c r="BB87"/>
  <c r="BC87" s="1"/>
  <c r="BJ87"/>
  <c r="BH87"/>
  <c r="R95"/>
  <c r="S95" s="1"/>
  <c r="X95"/>
  <c r="BB95"/>
  <c r="BC95" s="1"/>
  <c r="BJ95"/>
  <c r="BH95"/>
  <c r="R103"/>
  <c r="S103" s="1"/>
  <c r="X103"/>
  <c r="AJ107"/>
  <c r="AK107" s="1"/>
  <c r="AP107"/>
  <c r="AR107"/>
  <c r="R111"/>
  <c r="S111" s="1"/>
  <c r="X111"/>
  <c r="AJ115"/>
  <c r="AK115" s="1"/>
  <c r="AP115"/>
  <c r="AR115"/>
  <c r="R119"/>
  <c r="S119" s="1"/>
  <c r="X119"/>
  <c r="AJ123"/>
  <c r="AK123" s="1"/>
  <c r="AP123"/>
  <c r="AR123"/>
  <c r="AJ131"/>
  <c r="AK131" s="1"/>
  <c r="AP131"/>
  <c r="AR131"/>
  <c r="BB155"/>
  <c r="BC155" s="1"/>
  <c r="BJ155"/>
  <c r="BH155"/>
  <c r="BB163"/>
  <c r="BC163" s="1"/>
  <c r="BJ163"/>
  <c r="BH163"/>
  <c r="BB171"/>
  <c r="BC171" s="1"/>
  <c r="BJ171"/>
  <c r="BH171"/>
  <c r="BB179"/>
  <c r="BC179" s="1"/>
  <c r="BJ179"/>
  <c r="BH179"/>
  <c r="BB187"/>
  <c r="BC187" s="1"/>
  <c r="BJ187"/>
  <c r="BH187"/>
  <c r="BB195"/>
  <c r="BC195" s="1"/>
  <c r="BJ195"/>
  <c r="BH195"/>
  <c r="AJ207"/>
  <c r="AK207" s="1"/>
  <c r="AP207"/>
  <c r="AR207"/>
  <c r="R14"/>
  <c r="S14" s="1"/>
  <c r="X14"/>
  <c r="AJ14"/>
  <c r="AK14" s="1"/>
  <c r="AP14"/>
  <c r="AR14"/>
  <c r="BB14"/>
  <c r="BC14" s="1"/>
  <c r="BJ14"/>
  <c r="BH14"/>
  <c r="R30"/>
  <c r="S30" s="1"/>
  <c r="X30"/>
  <c r="AJ30"/>
  <c r="AK30" s="1"/>
  <c r="AP30"/>
  <c r="AR30"/>
  <c r="BB30"/>
  <c r="BC30" s="1"/>
  <c r="BJ30"/>
  <c r="BH30"/>
  <c r="BB98"/>
  <c r="BC98" s="1"/>
  <c r="BJ98"/>
  <c r="BH98"/>
  <c r="BB106"/>
  <c r="BC106" s="1"/>
  <c r="BJ106"/>
  <c r="BH106"/>
  <c r="BB114"/>
  <c r="BC114" s="1"/>
  <c r="BJ114"/>
  <c r="BH114"/>
  <c r="BB122"/>
  <c r="BC122" s="1"/>
  <c r="BJ122"/>
  <c r="BH122"/>
  <c r="BB130"/>
  <c r="BC130" s="1"/>
  <c r="BJ130"/>
  <c r="BH130"/>
  <c r="AJ138"/>
  <c r="AK138" s="1"/>
  <c r="AP138"/>
  <c r="AR138"/>
  <c r="BB138"/>
  <c r="BC138" s="1"/>
  <c r="BJ138"/>
  <c r="BH138"/>
  <c r="R142"/>
  <c r="S142" s="1"/>
  <c r="X142"/>
  <c r="AJ146"/>
  <c r="AK146" s="1"/>
  <c r="AP146"/>
  <c r="AR146"/>
  <c r="BB146"/>
  <c r="BC146" s="1"/>
  <c r="BJ146"/>
  <c r="BH146"/>
  <c r="R150"/>
  <c r="S150" s="1"/>
  <c r="X150"/>
  <c r="AJ154"/>
  <c r="AK154" s="1"/>
  <c r="AP154"/>
  <c r="AR154"/>
  <c r="R158"/>
  <c r="S158" s="1"/>
  <c r="X158"/>
  <c r="AJ162"/>
  <c r="AK162" s="1"/>
  <c r="AP162"/>
  <c r="AR162"/>
  <c r="R166"/>
  <c r="S166" s="1"/>
  <c r="X166"/>
  <c r="AJ170"/>
  <c r="AK170" s="1"/>
  <c r="AP170"/>
  <c r="AR170"/>
  <c r="R174"/>
  <c r="S174" s="1"/>
  <c r="X174"/>
  <c r="AJ178"/>
  <c r="AK178" s="1"/>
  <c r="AP178"/>
  <c r="AR178"/>
  <c r="R182"/>
  <c r="S182" s="1"/>
  <c r="X182"/>
  <c r="AJ186"/>
  <c r="AK186" s="1"/>
  <c r="AP186"/>
  <c r="AR186"/>
  <c r="R190"/>
  <c r="S190" s="1"/>
  <c r="X190"/>
  <c r="AJ194"/>
  <c r="AK194" s="1"/>
  <c r="AP194"/>
  <c r="AR194"/>
  <c r="R198"/>
  <c r="S198" s="1"/>
  <c r="X198"/>
  <c r="BB202"/>
  <c r="BC202" s="1"/>
  <c r="BH202"/>
  <c r="BJ202"/>
  <c r="R206"/>
  <c r="S206" s="1"/>
  <c r="X206"/>
  <c r="AN9"/>
  <c r="AN25"/>
  <c r="W29"/>
  <c r="BK45"/>
  <c r="BL45" s="1"/>
  <c r="BK53"/>
  <c r="BL53" s="1"/>
  <c r="BK61"/>
  <c r="BL61" s="1"/>
  <c r="BK69"/>
  <c r="BL69" s="1"/>
  <c r="BK77"/>
  <c r="BL77" s="1"/>
  <c r="BK85"/>
  <c r="BL85" s="1"/>
  <c r="BK93"/>
  <c r="BL93" s="1"/>
  <c r="BK101"/>
  <c r="BL101" s="1"/>
  <c r="BK109"/>
  <c r="BL109" s="1"/>
  <c r="BK117"/>
  <c r="BL117" s="1"/>
  <c r="BK125"/>
  <c r="BL125" s="1"/>
  <c r="BK133"/>
  <c r="BL133" s="1"/>
  <c r="AN137"/>
  <c r="AO137" s="1"/>
  <c r="AS141"/>
  <c r="AT141" s="1"/>
  <c r="BK141"/>
  <c r="BL141" s="1"/>
  <c r="AN145"/>
  <c r="AO145" s="1"/>
  <c r="AQ145" s="1"/>
  <c r="AS149"/>
  <c r="AT149" s="1"/>
  <c r="BK149"/>
  <c r="BL149" s="1"/>
  <c r="AN153"/>
  <c r="AO153" s="1"/>
  <c r="BF157"/>
  <c r="BG157" s="1"/>
  <c r="BK157"/>
  <c r="BL157" s="1"/>
  <c r="BF165"/>
  <c r="BG165" s="1"/>
  <c r="BK165"/>
  <c r="BL165" s="1"/>
  <c r="BF173"/>
  <c r="BG173" s="1"/>
  <c r="BK173"/>
  <c r="BL173" s="1"/>
  <c r="BF181"/>
  <c r="BG181" s="1"/>
  <c r="BK181"/>
  <c r="BL181" s="1"/>
  <c r="BF189"/>
  <c r="BG189" s="1"/>
  <c r="BK189"/>
  <c r="BL189" s="1"/>
  <c r="BF197"/>
  <c r="BG197" s="1"/>
  <c r="BK197"/>
  <c r="BL197" s="1"/>
  <c r="V20"/>
  <c r="AN28"/>
  <c r="V36"/>
  <c r="V40"/>
  <c r="W40" s="1"/>
  <c r="AC40" s="1"/>
  <c r="AN44"/>
  <c r="AO44" s="1"/>
  <c r="V48"/>
  <c r="W48" s="1"/>
  <c r="AC48" s="1"/>
  <c r="AN52"/>
  <c r="AO52" s="1"/>
  <c r="AQ52" s="1"/>
  <c r="V56"/>
  <c r="W56" s="1"/>
  <c r="AN60"/>
  <c r="AO60" s="1"/>
  <c r="AQ60" s="1"/>
  <c r="V64"/>
  <c r="W64" s="1"/>
  <c r="AC64" s="1"/>
  <c r="AN68"/>
  <c r="AO68" s="1"/>
  <c r="V72"/>
  <c r="W72" s="1"/>
  <c r="AN76"/>
  <c r="AO76" s="1"/>
  <c r="AQ76" s="1"/>
  <c r="V80"/>
  <c r="W80" s="1"/>
  <c r="AC80" s="1"/>
  <c r="AN84"/>
  <c r="AO84" s="1"/>
  <c r="AQ84" s="1"/>
  <c r="V88"/>
  <c r="W88" s="1"/>
  <c r="AN92"/>
  <c r="AO92" s="1"/>
  <c r="AQ92" s="1"/>
  <c r="V96"/>
  <c r="W96" s="1"/>
  <c r="AC96" s="1"/>
  <c r="AN100"/>
  <c r="AO100" s="1"/>
  <c r="V104"/>
  <c r="W104" s="1"/>
  <c r="AN108"/>
  <c r="AO108" s="1"/>
  <c r="V112"/>
  <c r="W112" s="1"/>
  <c r="AC112" s="1"/>
  <c r="AN116"/>
  <c r="AO116" s="1"/>
  <c r="V120"/>
  <c r="W120" s="1"/>
  <c r="AN124"/>
  <c r="AO124" s="1"/>
  <c r="AQ124" s="1"/>
  <c r="AN132"/>
  <c r="AO132" s="1"/>
  <c r="BK160"/>
  <c r="BL160" s="1"/>
  <c r="BK168"/>
  <c r="BL168" s="1"/>
  <c r="BK176"/>
  <c r="BL176" s="1"/>
  <c r="BK184"/>
  <c r="BL184" s="1"/>
  <c r="BK192"/>
  <c r="BL192" s="1"/>
  <c r="BK200"/>
  <c r="BL200" s="1"/>
  <c r="AS204"/>
  <c r="AT204" s="1"/>
  <c r="V23"/>
  <c r="W23" s="1"/>
  <c r="BF139"/>
  <c r="BG139" s="1"/>
  <c r="AS143"/>
  <c r="AT143" s="1"/>
  <c r="BF147"/>
  <c r="BG147" s="1"/>
  <c r="AS151"/>
  <c r="AT151" s="1"/>
  <c r="W14"/>
  <c r="W30"/>
  <c r="AS42"/>
  <c r="AT42" s="1"/>
  <c r="AS50"/>
  <c r="AT50" s="1"/>
  <c r="AS58"/>
  <c r="AT58" s="1"/>
  <c r="AS66"/>
  <c r="AT66" s="1"/>
  <c r="AS74"/>
  <c r="AT74" s="1"/>
  <c r="AS82"/>
  <c r="AT82" s="1"/>
  <c r="AS90"/>
  <c r="AT90" s="1"/>
  <c r="AS98"/>
  <c r="AT98" s="1"/>
  <c r="AN138"/>
  <c r="AO138" s="1"/>
  <c r="AQ138" s="1"/>
  <c r="AN146"/>
  <c r="AO146" s="1"/>
  <c r="AQ146" s="1"/>
  <c r="BK206"/>
  <c r="BL206" s="1"/>
  <c r="AJ9"/>
  <c r="AK9" s="1"/>
  <c r="AP9"/>
  <c r="AR9"/>
  <c r="BB9"/>
  <c r="BC9" s="1"/>
  <c r="BJ9"/>
  <c r="BH9"/>
  <c r="R21"/>
  <c r="S21" s="1"/>
  <c r="X21"/>
  <c r="AJ21"/>
  <c r="AK21" s="1"/>
  <c r="AP21"/>
  <c r="AR21"/>
  <c r="BB25"/>
  <c r="BC25" s="1"/>
  <c r="BJ25"/>
  <c r="BH25"/>
  <c r="R37"/>
  <c r="S37" s="1"/>
  <c r="W37" s="1"/>
  <c r="X37"/>
  <c r="AJ37"/>
  <c r="AK37" s="1"/>
  <c r="AP37"/>
  <c r="AR37"/>
  <c r="R41"/>
  <c r="S41" s="1"/>
  <c r="X41"/>
  <c r="AJ41"/>
  <c r="AK41" s="1"/>
  <c r="AP41"/>
  <c r="AR41"/>
  <c r="R49"/>
  <c r="S49" s="1"/>
  <c r="X49"/>
  <c r="AJ49"/>
  <c r="AK49" s="1"/>
  <c r="AP49"/>
  <c r="AR49"/>
  <c r="R57"/>
  <c r="S57" s="1"/>
  <c r="X57"/>
  <c r="AJ57"/>
  <c r="AK57" s="1"/>
  <c r="AP57"/>
  <c r="AR57"/>
  <c r="R65"/>
  <c r="S65" s="1"/>
  <c r="X65"/>
  <c r="AJ65"/>
  <c r="AK65" s="1"/>
  <c r="AP65"/>
  <c r="AR65"/>
  <c r="R73"/>
  <c r="S73" s="1"/>
  <c r="X73"/>
  <c r="AJ73"/>
  <c r="AK73" s="1"/>
  <c r="AP73"/>
  <c r="AR73"/>
  <c r="R81"/>
  <c r="S81" s="1"/>
  <c r="X81"/>
  <c r="AJ81"/>
  <c r="AK81" s="1"/>
  <c r="AP81"/>
  <c r="AR81"/>
  <c r="R89"/>
  <c r="S89" s="1"/>
  <c r="X89"/>
  <c r="AJ89"/>
  <c r="AK89" s="1"/>
  <c r="AP89"/>
  <c r="AR89"/>
  <c r="R97"/>
  <c r="S97" s="1"/>
  <c r="X97"/>
  <c r="AJ97"/>
  <c r="AK97" s="1"/>
  <c r="AP97"/>
  <c r="AR97"/>
  <c r="R105"/>
  <c r="S105" s="1"/>
  <c r="X105"/>
  <c r="AJ105"/>
  <c r="AK105" s="1"/>
  <c r="AP105"/>
  <c r="AR105"/>
  <c r="R113"/>
  <c r="S113" s="1"/>
  <c r="X113"/>
  <c r="AJ113"/>
  <c r="AK113" s="1"/>
  <c r="AP113"/>
  <c r="AR113"/>
  <c r="R121"/>
  <c r="S121" s="1"/>
  <c r="X121"/>
  <c r="AJ121"/>
  <c r="AK121" s="1"/>
  <c r="AP121"/>
  <c r="AR121"/>
  <c r="R125"/>
  <c r="S125" s="1"/>
  <c r="X125"/>
  <c r="AJ129"/>
  <c r="AK129" s="1"/>
  <c r="AP129"/>
  <c r="AR129"/>
  <c r="R133"/>
  <c r="S133" s="1"/>
  <c r="X133"/>
  <c r="AJ137"/>
  <c r="AK137" s="1"/>
  <c r="AP137"/>
  <c r="AR137"/>
  <c r="BB137"/>
  <c r="BC137" s="1"/>
  <c r="BJ137"/>
  <c r="BH137"/>
  <c r="R141"/>
  <c r="S141" s="1"/>
  <c r="X141"/>
  <c r="AJ145"/>
  <c r="AK145" s="1"/>
  <c r="AP145"/>
  <c r="AR145"/>
  <c r="BB145"/>
  <c r="BC145" s="1"/>
  <c r="BJ145"/>
  <c r="BH145"/>
  <c r="R149"/>
  <c r="S149" s="1"/>
  <c r="X149"/>
  <c r="AJ153"/>
  <c r="AK153" s="1"/>
  <c r="AP153"/>
  <c r="AR153"/>
  <c r="R157"/>
  <c r="S157" s="1"/>
  <c r="X157"/>
  <c r="BB157"/>
  <c r="BC157" s="1"/>
  <c r="BJ157"/>
  <c r="BH157"/>
  <c r="AJ161"/>
  <c r="AK161" s="1"/>
  <c r="AP161"/>
  <c r="AR161"/>
  <c r="R165"/>
  <c r="S165" s="1"/>
  <c r="X165"/>
  <c r="BB165"/>
  <c r="BC165" s="1"/>
  <c r="BJ165"/>
  <c r="BH165"/>
  <c r="AJ169"/>
  <c r="AK169" s="1"/>
  <c r="AP169"/>
  <c r="AR169"/>
  <c r="R173"/>
  <c r="S173" s="1"/>
  <c r="X173"/>
  <c r="BB173"/>
  <c r="BC173" s="1"/>
  <c r="BJ173"/>
  <c r="BH173"/>
  <c r="AJ177"/>
  <c r="AK177" s="1"/>
  <c r="AP177"/>
  <c r="AR177"/>
  <c r="R181"/>
  <c r="S181" s="1"/>
  <c r="X181"/>
  <c r="BB181"/>
  <c r="BC181" s="1"/>
  <c r="BJ181"/>
  <c r="BH181"/>
  <c r="AJ185"/>
  <c r="AK185" s="1"/>
  <c r="AP185"/>
  <c r="AR185"/>
  <c r="R189"/>
  <c r="S189" s="1"/>
  <c r="X189"/>
  <c r="BB189"/>
  <c r="BC189" s="1"/>
  <c r="BJ189"/>
  <c r="BH189"/>
  <c r="AJ193"/>
  <c r="AK193" s="1"/>
  <c r="AP193"/>
  <c r="AR193"/>
  <c r="R197"/>
  <c r="S197" s="1"/>
  <c r="X197"/>
  <c r="BB197"/>
  <c r="BC197" s="1"/>
  <c r="BJ197"/>
  <c r="BH197"/>
  <c r="AJ201"/>
  <c r="AK201" s="1"/>
  <c r="AP201"/>
  <c r="AR201"/>
  <c r="R205"/>
  <c r="S205" s="1"/>
  <c r="X205"/>
  <c r="AJ12"/>
  <c r="AK12" s="1"/>
  <c r="AO12" s="1"/>
  <c r="AP12"/>
  <c r="AR12"/>
  <c r="BB12"/>
  <c r="BC12" s="1"/>
  <c r="BJ12"/>
  <c r="BH12"/>
  <c r="AJ16"/>
  <c r="AK16" s="1"/>
  <c r="AP16"/>
  <c r="AR16"/>
  <c r="R24"/>
  <c r="S24" s="1"/>
  <c r="X24"/>
  <c r="AJ28"/>
  <c r="AK28" s="1"/>
  <c r="AP28"/>
  <c r="AR28"/>
  <c r="BB28"/>
  <c r="BC28" s="1"/>
  <c r="BJ28"/>
  <c r="BH28"/>
  <c r="AJ44"/>
  <c r="AK44" s="1"/>
  <c r="AP44"/>
  <c r="AR44"/>
  <c r="BB44"/>
  <c r="BC44" s="1"/>
  <c r="BH44"/>
  <c r="BJ44"/>
  <c r="AJ52"/>
  <c r="AK52" s="1"/>
  <c r="AP52"/>
  <c r="AR52"/>
  <c r="BB52"/>
  <c r="BC52" s="1"/>
  <c r="BH52"/>
  <c r="BJ52"/>
  <c r="AJ60"/>
  <c r="AK60" s="1"/>
  <c r="AP60"/>
  <c r="AR60"/>
  <c r="BB60"/>
  <c r="BC60" s="1"/>
  <c r="BH60"/>
  <c r="BJ60"/>
  <c r="AJ68"/>
  <c r="AK68" s="1"/>
  <c r="AP68"/>
  <c r="AR68"/>
  <c r="BB68"/>
  <c r="BC68" s="1"/>
  <c r="BH68"/>
  <c r="BJ68"/>
  <c r="AJ76"/>
  <c r="AK76" s="1"/>
  <c r="AP76"/>
  <c r="AR76"/>
  <c r="BB76"/>
  <c r="BC76" s="1"/>
  <c r="BH76"/>
  <c r="BJ76"/>
  <c r="AJ84"/>
  <c r="AK84" s="1"/>
  <c r="AP84"/>
  <c r="AR84"/>
  <c r="BB84"/>
  <c r="BC84" s="1"/>
  <c r="BH84"/>
  <c r="BJ84"/>
  <c r="AJ92"/>
  <c r="AK92" s="1"/>
  <c r="AP92"/>
  <c r="AR92"/>
  <c r="BB92"/>
  <c r="BC92" s="1"/>
  <c r="BH92"/>
  <c r="BJ92"/>
  <c r="AJ100"/>
  <c r="AK100" s="1"/>
  <c r="AP100"/>
  <c r="AR100"/>
  <c r="AJ108"/>
  <c r="AK108" s="1"/>
  <c r="AP108"/>
  <c r="AR108"/>
  <c r="AJ116"/>
  <c r="AK116" s="1"/>
  <c r="AP116"/>
  <c r="AR116"/>
  <c r="AJ124"/>
  <c r="AK124" s="1"/>
  <c r="AP124"/>
  <c r="AR124"/>
  <c r="AJ132"/>
  <c r="AK132" s="1"/>
  <c r="AP132"/>
  <c r="AR132"/>
  <c r="AJ136"/>
  <c r="AK136" s="1"/>
  <c r="AP136"/>
  <c r="AR136"/>
  <c r="R15"/>
  <c r="S15" s="1"/>
  <c r="X15"/>
  <c r="AJ15"/>
  <c r="AK15" s="1"/>
  <c r="AP15"/>
  <c r="AR15"/>
  <c r="BB15"/>
  <c r="BC15" s="1"/>
  <c r="BJ15"/>
  <c r="BH15"/>
  <c r="AJ19"/>
  <c r="AK19" s="1"/>
  <c r="AP19"/>
  <c r="AR19"/>
  <c r="R31"/>
  <c r="S31" s="1"/>
  <c r="X31"/>
  <c r="BB31"/>
  <c r="BC31" s="1"/>
  <c r="BJ31"/>
  <c r="BH31"/>
  <c r="AJ35"/>
  <c r="AK35" s="1"/>
  <c r="AP35"/>
  <c r="AR35"/>
  <c r="AJ39"/>
  <c r="AK39" s="1"/>
  <c r="AP39"/>
  <c r="AR39"/>
  <c r="AJ47"/>
  <c r="AK47" s="1"/>
  <c r="AP47"/>
  <c r="AR47"/>
  <c r="AJ55"/>
  <c r="AK55" s="1"/>
  <c r="AP55"/>
  <c r="AR55"/>
  <c r="AJ63"/>
  <c r="AK63" s="1"/>
  <c r="AP63"/>
  <c r="AR63"/>
  <c r="AJ71"/>
  <c r="AK71" s="1"/>
  <c r="AP71"/>
  <c r="AR71"/>
  <c r="AJ79"/>
  <c r="AK79" s="1"/>
  <c r="AP79"/>
  <c r="AR79"/>
  <c r="AJ87"/>
  <c r="AK87" s="1"/>
  <c r="AP87"/>
  <c r="AR87"/>
  <c r="AJ95"/>
  <c r="AK95" s="1"/>
  <c r="AP95"/>
  <c r="AR95"/>
  <c r="BB99"/>
  <c r="BC99" s="1"/>
  <c r="BJ99"/>
  <c r="BH99"/>
  <c r="BB103"/>
  <c r="BC103" s="1"/>
  <c r="BJ103"/>
  <c r="BH103"/>
  <c r="BB107"/>
  <c r="BC107" s="1"/>
  <c r="BJ107"/>
  <c r="BH107"/>
  <c r="BB111"/>
  <c r="BC111" s="1"/>
  <c r="BJ111"/>
  <c r="BH111"/>
  <c r="BB115"/>
  <c r="BC115" s="1"/>
  <c r="BJ115"/>
  <c r="BH115"/>
  <c r="BB119"/>
  <c r="BC119" s="1"/>
  <c r="BJ119"/>
  <c r="BH119"/>
  <c r="BB123"/>
  <c r="BC123" s="1"/>
  <c r="BJ123"/>
  <c r="BH123"/>
  <c r="R127"/>
  <c r="S127" s="1"/>
  <c r="X127"/>
  <c r="BB127"/>
  <c r="BC127" s="1"/>
  <c r="BJ127"/>
  <c r="BH127"/>
  <c r="BB131"/>
  <c r="BC131" s="1"/>
  <c r="BJ131"/>
  <c r="BH131"/>
  <c r="R135"/>
  <c r="S135" s="1"/>
  <c r="X135"/>
  <c r="BB135"/>
  <c r="BC135" s="1"/>
  <c r="BJ135"/>
  <c r="BH135"/>
  <c r="AJ139"/>
  <c r="AK139" s="1"/>
  <c r="AP139"/>
  <c r="AR139"/>
  <c r="BB139"/>
  <c r="BC139" s="1"/>
  <c r="BJ139"/>
  <c r="BH139"/>
  <c r="R143"/>
  <c r="S143" s="1"/>
  <c r="X143"/>
  <c r="AJ147"/>
  <c r="AK147" s="1"/>
  <c r="AP147"/>
  <c r="AR147"/>
  <c r="BB147"/>
  <c r="BC147" s="1"/>
  <c r="BJ147"/>
  <c r="BH147"/>
  <c r="R151"/>
  <c r="S151" s="1"/>
  <c r="X151"/>
  <c r="AJ155"/>
  <c r="AK155" s="1"/>
  <c r="AP155"/>
  <c r="AR155"/>
  <c r="R159"/>
  <c r="S159" s="1"/>
  <c r="X159"/>
  <c r="AJ163"/>
  <c r="AK163" s="1"/>
  <c r="AP163"/>
  <c r="AR163"/>
  <c r="R167"/>
  <c r="S167" s="1"/>
  <c r="X167"/>
  <c r="AJ171"/>
  <c r="AK171" s="1"/>
  <c r="AP171"/>
  <c r="AR171"/>
  <c r="R175"/>
  <c r="S175" s="1"/>
  <c r="X175"/>
  <c r="AJ179"/>
  <c r="AK179" s="1"/>
  <c r="AP179"/>
  <c r="AR179"/>
  <c r="R183"/>
  <c r="S183" s="1"/>
  <c r="X183"/>
  <c r="AJ187"/>
  <c r="AK187" s="1"/>
  <c r="AP187"/>
  <c r="AR187"/>
  <c r="R191"/>
  <c r="S191" s="1"/>
  <c r="X191"/>
  <c r="AJ195"/>
  <c r="AK195" s="1"/>
  <c r="AP195"/>
  <c r="AR195"/>
  <c r="R199"/>
  <c r="S199" s="1"/>
  <c r="X199"/>
  <c r="BB203"/>
  <c r="BC203" s="1"/>
  <c r="BJ203"/>
  <c r="BH203"/>
  <c r="R207"/>
  <c r="S207" s="1"/>
  <c r="X207"/>
  <c r="R10"/>
  <c r="S10" s="1"/>
  <c r="X10"/>
  <c r="AJ10"/>
  <c r="AK10" s="1"/>
  <c r="AO10" s="1"/>
  <c r="AP10"/>
  <c r="AR10"/>
  <c r="BB10"/>
  <c r="BC10" s="1"/>
  <c r="BJ10"/>
  <c r="BH10"/>
  <c r="R26"/>
  <c r="S26" s="1"/>
  <c r="X26"/>
  <c r="AJ26"/>
  <c r="AK26" s="1"/>
  <c r="AO26" s="1"/>
  <c r="AP26"/>
  <c r="AR26"/>
  <c r="BB26"/>
  <c r="BC26" s="1"/>
  <c r="BJ26"/>
  <c r="BH26"/>
  <c r="R42"/>
  <c r="S42" s="1"/>
  <c r="X42"/>
  <c r="AJ42"/>
  <c r="AK42" s="1"/>
  <c r="AP42"/>
  <c r="AR42"/>
  <c r="BB42"/>
  <c r="BC42" s="1"/>
  <c r="BH42"/>
  <c r="BJ42"/>
  <c r="R50"/>
  <c r="S50" s="1"/>
  <c r="X50"/>
  <c r="AJ50"/>
  <c r="AK50" s="1"/>
  <c r="AP50"/>
  <c r="AR50"/>
  <c r="BB50"/>
  <c r="BC50" s="1"/>
  <c r="BH50"/>
  <c r="BJ50"/>
  <c r="R58"/>
  <c r="S58" s="1"/>
  <c r="X58"/>
  <c r="AJ58"/>
  <c r="AK58" s="1"/>
  <c r="AP58"/>
  <c r="AR58"/>
  <c r="BB58"/>
  <c r="BC58" s="1"/>
  <c r="BJ58"/>
  <c r="BH58"/>
  <c r="R66"/>
  <c r="S66" s="1"/>
  <c r="X66"/>
  <c r="AJ66"/>
  <c r="AK66" s="1"/>
  <c r="AP66"/>
  <c r="AR66"/>
  <c r="BB66"/>
  <c r="BC66" s="1"/>
  <c r="BJ66"/>
  <c r="BH66"/>
  <c r="R74"/>
  <c r="S74" s="1"/>
  <c r="X74"/>
  <c r="AJ74"/>
  <c r="AK74" s="1"/>
  <c r="AP74"/>
  <c r="AR74"/>
  <c r="BB74"/>
  <c r="BC74" s="1"/>
  <c r="BJ74"/>
  <c r="BH74"/>
  <c r="R82"/>
  <c r="S82" s="1"/>
  <c r="X82"/>
  <c r="AJ82"/>
  <c r="AK82" s="1"/>
  <c r="AP82"/>
  <c r="AR82"/>
  <c r="BB82"/>
  <c r="BC82" s="1"/>
  <c r="BJ82"/>
  <c r="BH82"/>
  <c r="R90"/>
  <c r="S90" s="1"/>
  <c r="X90"/>
  <c r="AJ90"/>
  <c r="AK90" s="1"/>
  <c r="AP90"/>
  <c r="AR90"/>
  <c r="BB90"/>
  <c r="BC90" s="1"/>
  <c r="BJ90"/>
  <c r="BH90"/>
  <c r="R98"/>
  <c r="S98" s="1"/>
  <c r="X98"/>
  <c r="AJ98"/>
  <c r="AK98" s="1"/>
  <c r="AP98"/>
  <c r="AR98"/>
  <c r="BB102"/>
  <c r="BC102" s="1"/>
  <c r="BJ102"/>
  <c r="BH102"/>
  <c r="R106"/>
  <c r="S106" s="1"/>
  <c r="X106"/>
  <c r="BB110"/>
  <c r="BC110" s="1"/>
  <c r="BJ110"/>
  <c r="BH110"/>
  <c r="R114"/>
  <c r="S114" s="1"/>
  <c r="X114"/>
  <c r="BB118"/>
  <c r="BC118" s="1"/>
  <c r="BJ118"/>
  <c r="BH118"/>
  <c r="R122"/>
  <c r="S122" s="1"/>
  <c r="X122"/>
  <c r="R126"/>
  <c r="S126" s="1"/>
  <c r="X126"/>
  <c r="BB126"/>
  <c r="BC126" s="1"/>
  <c r="BJ126"/>
  <c r="BH126"/>
  <c r="R130"/>
  <c r="S130" s="1"/>
  <c r="X130"/>
  <c r="R134"/>
  <c r="S134" s="1"/>
  <c r="X134"/>
  <c r="BB134"/>
  <c r="BC134" s="1"/>
  <c r="BJ134"/>
  <c r="BH134"/>
  <c r="BB158"/>
  <c r="BC158" s="1"/>
  <c r="BJ158"/>
  <c r="BH158"/>
  <c r="BB166"/>
  <c r="BC166" s="1"/>
  <c r="BJ166"/>
  <c r="BH166"/>
  <c r="BB174"/>
  <c r="BC174" s="1"/>
  <c r="BJ174"/>
  <c r="BH174"/>
  <c r="BB182"/>
  <c r="BC182" s="1"/>
  <c r="BJ182"/>
  <c r="BH182"/>
  <c r="BB190"/>
  <c r="BC190" s="1"/>
  <c r="BJ190"/>
  <c r="BH190"/>
  <c r="BB198"/>
  <c r="BC198" s="1"/>
  <c r="BJ198"/>
  <c r="BH198"/>
  <c r="AJ202"/>
  <c r="AK202" s="1"/>
  <c r="AP202"/>
  <c r="AR202"/>
  <c r="CB198"/>
  <c r="V9"/>
  <c r="W9" s="1"/>
  <c r="BF17"/>
  <c r="BG17" s="1"/>
  <c r="AO21"/>
  <c r="V25"/>
  <c r="W25" s="1"/>
  <c r="BF33"/>
  <c r="BG33" s="1"/>
  <c r="AO37"/>
  <c r="BI45"/>
  <c r="BI53"/>
  <c r="BI61"/>
  <c r="BI69"/>
  <c r="BI77"/>
  <c r="BI85"/>
  <c r="BI93"/>
  <c r="AN105"/>
  <c r="AO105" s="1"/>
  <c r="BI109"/>
  <c r="AN113"/>
  <c r="AO113" s="1"/>
  <c r="AQ113" s="1"/>
  <c r="BI117"/>
  <c r="AN121"/>
  <c r="AO121" s="1"/>
  <c r="AQ121" s="1"/>
  <c r="BI125"/>
  <c r="AN129"/>
  <c r="AO129" s="1"/>
  <c r="BI133"/>
  <c r="V141"/>
  <c r="W141" s="1"/>
  <c r="BI141"/>
  <c r="V149"/>
  <c r="W149" s="1"/>
  <c r="BI149"/>
  <c r="V157"/>
  <c r="W157" s="1"/>
  <c r="V165"/>
  <c r="W165" s="1"/>
  <c r="AC165" s="1"/>
  <c r="V173"/>
  <c r="W173" s="1"/>
  <c r="AC173" s="1"/>
  <c r="V181"/>
  <c r="W181" s="1"/>
  <c r="V189"/>
  <c r="W189" s="1"/>
  <c r="AC189" s="1"/>
  <c r="V197"/>
  <c r="W197" s="1"/>
  <c r="AC197" s="1"/>
  <c r="AS205"/>
  <c r="AT205" s="1"/>
  <c r="V16"/>
  <c r="BF20"/>
  <c r="BG20" s="1"/>
  <c r="V32"/>
  <c r="W32" s="1"/>
  <c r="BF36"/>
  <c r="BG36" s="1"/>
  <c r="AS40"/>
  <c r="AT40" s="1"/>
  <c r="BF40"/>
  <c r="BG40" s="1"/>
  <c r="AS48"/>
  <c r="AT48" s="1"/>
  <c r="BF48"/>
  <c r="BG48" s="1"/>
  <c r="AS56"/>
  <c r="AT56" s="1"/>
  <c r="BF56"/>
  <c r="BG56" s="1"/>
  <c r="AS64"/>
  <c r="AT64" s="1"/>
  <c r="BF64"/>
  <c r="BG64" s="1"/>
  <c r="AS72"/>
  <c r="AT72" s="1"/>
  <c r="BF72"/>
  <c r="BG72" s="1"/>
  <c r="AS80"/>
  <c r="AT80" s="1"/>
  <c r="BF80"/>
  <c r="BG80" s="1"/>
  <c r="AS88"/>
  <c r="AT88" s="1"/>
  <c r="BF88"/>
  <c r="BG88" s="1"/>
  <c r="AS96"/>
  <c r="AT96" s="1"/>
  <c r="BF96"/>
  <c r="BG96" s="1"/>
  <c r="BI100"/>
  <c r="AS104"/>
  <c r="AT104" s="1"/>
  <c r="BF104"/>
  <c r="BG104" s="1"/>
  <c r="BI108"/>
  <c r="AS112"/>
  <c r="AT112" s="1"/>
  <c r="BF112"/>
  <c r="BG112" s="1"/>
  <c r="BI116"/>
  <c r="AS120"/>
  <c r="AT120" s="1"/>
  <c r="BF120"/>
  <c r="BG120" s="1"/>
  <c r="AA124"/>
  <c r="AB124" s="1"/>
  <c r="BI124"/>
  <c r="AS128"/>
  <c r="AT128" s="1"/>
  <c r="BF128"/>
  <c r="BG128" s="1"/>
  <c r="AA132"/>
  <c r="AB132" s="1"/>
  <c r="BI132"/>
  <c r="BF136"/>
  <c r="BG136" s="1"/>
  <c r="V144"/>
  <c r="W144" s="1"/>
  <c r="AC144" s="1"/>
  <c r="AS144"/>
  <c r="AT144" s="1"/>
  <c r="BF144"/>
  <c r="BG144" s="1"/>
  <c r="V152"/>
  <c r="W152" s="1"/>
  <c r="AS152"/>
  <c r="AT152" s="1"/>
  <c r="BF152"/>
  <c r="BG152" s="1"/>
  <c r="BI156"/>
  <c r="V160"/>
  <c r="W160" s="1"/>
  <c r="BI164"/>
  <c r="V168"/>
  <c r="W168" s="1"/>
  <c r="BI172"/>
  <c r="V176"/>
  <c r="W176" s="1"/>
  <c r="BI180"/>
  <c r="V184"/>
  <c r="W184" s="1"/>
  <c r="BI188"/>
  <c r="V192"/>
  <c r="W192" s="1"/>
  <c r="BI196"/>
  <c r="V200"/>
  <c r="W200" s="1"/>
  <c r="BI204"/>
  <c r="V19"/>
  <c r="W19" s="1"/>
  <c r="BF23"/>
  <c r="AN27"/>
  <c r="AO27" s="1"/>
  <c r="V35"/>
  <c r="W35" s="1"/>
  <c r="V39"/>
  <c r="W39" s="1"/>
  <c r="AC39" s="1"/>
  <c r="BI39"/>
  <c r="AN43"/>
  <c r="AO43" s="1"/>
  <c r="AQ43" s="1"/>
  <c r="V47"/>
  <c r="W47" s="1"/>
  <c r="AC47" s="1"/>
  <c r="BI47"/>
  <c r="AN51"/>
  <c r="AO51" s="1"/>
  <c r="V55"/>
  <c r="W55" s="1"/>
  <c r="BI55"/>
  <c r="AN59"/>
  <c r="AO59" s="1"/>
  <c r="AQ59" s="1"/>
  <c r="V63"/>
  <c r="W63" s="1"/>
  <c r="AN67"/>
  <c r="AO67" s="1"/>
  <c r="AQ67" s="1"/>
  <c r="V71"/>
  <c r="W71" s="1"/>
  <c r="AC71" s="1"/>
  <c r="BI71"/>
  <c r="AN75"/>
  <c r="AO75" s="1"/>
  <c r="AQ75" s="1"/>
  <c r="V79"/>
  <c r="W79" s="1"/>
  <c r="AC79" s="1"/>
  <c r="BI79"/>
  <c r="AN83"/>
  <c r="AO83" s="1"/>
  <c r="V87"/>
  <c r="W87" s="1"/>
  <c r="AC87" s="1"/>
  <c r="BI87"/>
  <c r="AN91"/>
  <c r="AO91" s="1"/>
  <c r="AQ91" s="1"/>
  <c r="V95"/>
  <c r="W95" s="1"/>
  <c r="AC95" s="1"/>
  <c r="BI95"/>
  <c r="AN99"/>
  <c r="AO99" s="1"/>
  <c r="AQ99" s="1"/>
  <c r="V103"/>
  <c r="W103" s="1"/>
  <c r="AC103" s="1"/>
  <c r="AN107"/>
  <c r="AO107" s="1"/>
  <c r="V111"/>
  <c r="W111" s="1"/>
  <c r="AN115"/>
  <c r="AO115" s="1"/>
  <c r="AQ115" s="1"/>
  <c r="V119"/>
  <c r="W119" s="1"/>
  <c r="AC119" s="1"/>
  <c r="AN123"/>
  <c r="AO123" s="1"/>
  <c r="AQ123" s="1"/>
  <c r="AN131"/>
  <c r="AO131" s="1"/>
  <c r="AQ131" s="1"/>
  <c r="AN155"/>
  <c r="AO155" s="1"/>
  <c r="AQ155" s="1"/>
  <c r="AS155"/>
  <c r="AT155" s="1"/>
  <c r="BF159"/>
  <c r="BG159" s="1"/>
  <c r="AN163"/>
  <c r="AO163" s="1"/>
  <c r="AQ163" s="1"/>
  <c r="AS163"/>
  <c r="AT163" s="1"/>
  <c r="BF167"/>
  <c r="BG167" s="1"/>
  <c r="AN171"/>
  <c r="AO171" s="1"/>
  <c r="AS171"/>
  <c r="AT171" s="1"/>
  <c r="BF175"/>
  <c r="BG175" s="1"/>
  <c r="AN179"/>
  <c r="AO179" s="1"/>
  <c r="AQ179" s="1"/>
  <c r="AS179"/>
  <c r="AT179" s="1"/>
  <c r="BF183"/>
  <c r="BG183" s="1"/>
  <c r="AN187"/>
  <c r="AO187" s="1"/>
  <c r="AS187"/>
  <c r="AT187" s="1"/>
  <c r="BF191"/>
  <c r="BG191" s="1"/>
  <c r="AN195"/>
  <c r="AO195" s="1"/>
  <c r="AQ195" s="1"/>
  <c r="AS195"/>
  <c r="AT195" s="1"/>
  <c r="BF199"/>
  <c r="BG199" s="1"/>
  <c r="AN203"/>
  <c r="AO203" s="1"/>
  <c r="AQ203" s="1"/>
  <c r="AS203"/>
  <c r="AT203" s="1"/>
  <c r="V207"/>
  <c r="W207" s="1"/>
  <c r="AC207" s="1"/>
  <c r="V10"/>
  <c r="W10" s="1"/>
  <c r="BF18"/>
  <c r="BG18" s="1"/>
  <c r="AN22"/>
  <c r="V26"/>
  <c r="BF34"/>
  <c r="BG34" s="1"/>
  <c r="BF38"/>
  <c r="BG38" s="1"/>
  <c r="V42"/>
  <c r="W42" s="1"/>
  <c r="BF46"/>
  <c r="BG46" s="1"/>
  <c r="V50"/>
  <c r="W50" s="1"/>
  <c r="AC50" s="1"/>
  <c r="BF54"/>
  <c r="BG54" s="1"/>
  <c r="V58"/>
  <c r="W58" s="1"/>
  <c r="BF62"/>
  <c r="BG62" s="1"/>
  <c r="V66"/>
  <c r="W66" s="1"/>
  <c r="AC66" s="1"/>
  <c r="BF70"/>
  <c r="BG70" s="1"/>
  <c r="V74"/>
  <c r="W74" s="1"/>
  <c r="AC74" s="1"/>
  <c r="BF78"/>
  <c r="BG78" s="1"/>
  <c r="V82"/>
  <c r="W82" s="1"/>
  <c r="AC82" s="1"/>
  <c r="BF86"/>
  <c r="BG86" s="1"/>
  <c r="V90"/>
  <c r="W90" s="1"/>
  <c r="BF94"/>
  <c r="BG94" s="1"/>
  <c r="V98"/>
  <c r="W98" s="1"/>
  <c r="AC98" s="1"/>
  <c r="BI98"/>
  <c r="V106"/>
  <c r="W106" s="1"/>
  <c r="BI106"/>
  <c r="V114"/>
  <c r="W114" s="1"/>
  <c r="AC114" s="1"/>
  <c r="BI114"/>
  <c r="V122"/>
  <c r="W122" s="1"/>
  <c r="BI122"/>
  <c r="V130"/>
  <c r="W130" s="1"/>
  <c r="BI130"/>
  <c r="AS142"/>
  <c r="AT142" s="1"/>
  <c r="BF142"/>
  <c r="BG142" s="1"/>
  <c r="AS150"/>
  <c r="AT150" s="1"/>
  <c r="BF150"/>
  <c r="BG150" s="1"/>
  <c r="BI154"/>
  <c r="AN158"/>
  <c r="AO158" s="1"/>
  <c r="AQ158" s="1"/>
  <c r="BI162"/>
  <c r="AN166"/>
  <c r="AO166" s="1"/>
  <c r="AQ166" s="1"/>
  <c r="BI170"/>
  <c r="AN174"/>
  <c r="AO174" s="1"/>
  <c r="AQ174" s="1"/>
  <c r="BI178"/>
  <c r="AN182"/>
  <c r="AO182" s="1"/>
  <c r="BI186"/>
  <c r="AN190"/>
  <c r="AO190" s="1"/>
  <c r="BI194"/>
  <c r="AN198"/>
  <c r="AO198" s="1"/>
  <c r="V202"/>
  <c r="W202" s="1"/>
  <c r="AC202" s="1"/>
  <c r="BI202"/>
  <c r="R17"/>
  <c r="S17" s="1"/>
  <c r="X17"/>
  <c r="AJ17"/>
  <c r="AK17" s="1"/>
  <c r="AP17"/>
  <c r="AR17"/>
  <c r="BB21"/>
  <c r="BC21" s="1"/>
  <c r="BG21" s="1"/>
  <c r="BJ21"/>
  <c r="BH21"/>
  <c r="R33"/>
  <c r="S33" s="1"/>
  <c r="X33"/>
  <c r="AJ33"/>
  <c r="AK33" s="1"/>
  <c r="AP33"/>
  <c r="AR33"/>
  <c r="BB37"/>
  <c r="BC37" s="1"/>
  <c r="BG37" s="1"/>
  <c r="BJ37"/>
  <c r="BH37"/>
  <c r="BB41"/>
  <c r="BC41" s="1"/>
  <c r="BJ41"/>
  <c r="BH41"/>
  <c r="BB49"/>
  <c r="BC49" s="1"/>
  <c r="BJ49"/>
  <c r="BH49"/>
  <c r="BB57"/>
  <c r="BC57" s="1"/>
  <c r="BJ57"/>
  <c r="BH57"/>
  <c r="BB65"/>
  <c r="BC65" s="1"/>
  <c r="BJ65"/>
  <c r="BH65"/>
  <c r="BB73"/>
  <c r="BC73" s="1"/>
  <c r="BJ73"/>
  <c r="BH73"/>
  <c r="BB81"/>
  <c r="BC81" s="1"/>
  <c r="BJ81"/>
  <c r="BH81"/>
  <c r="BB89"/>
  <c r="BC89" s="1"/>
  <c r="BJ89"/>
  <c r="BH89"/>
  <c r="BB97"/>
  <c r="BC97" s="1"/>
  <c r="BJ97"/>
  <c r="BH97"/>
  <c r="BB101"/>
  <c r="BC101" s="1"/>
  <c r="BJ101"/>
  <c r="BH101"/>
  <c r="BB105"/>
  <c r="BC105" s="1"/>
  <c r="BJ105"/>
  <c r="BH105"/>
  <c r="BB109"/>
  <c r="BC109" s="1"/>
  <c r="BJ109"/>
  <c r="BH109"/>
  <c r="BB113"/>
  <c r="BC113" s="1"/>
  <c r="BJ113"/>
  <c r="BH113"/>
  <c r="BB117"/>
  <c r="BC117" s="1"/>
  <c r="BJ117"/>
  <c r="BH117"/>
  <c r="BB121"/>
  <c r="BC121" s="1"/>
  <c r="BJ121"/>
  <c r="BH121"/>
  <c r="BB125"/>
  <c r="BC125" s="1"/>
  <c r="BJ125"/>
  <c r="BH125"/>
  <c r="BB129"/>
  <c r="BC129" s="1"/>
  <c r="BJ129"/>
  <c r="BH129"/>
  <c r="BB133"/>
  <c r="BC133" s="1"/>
  <c r="BJ133"/>
  <c r="BH133"/>
  <c r="BB205"/>
  <c r="BC205" s="1"/>
  <c r="BJ205"/>
  <c r="BH205"/>
  <c r="R20"/>
  <c r="S20" s="1"/>
  <c r="X20"/>
  <c r="AJ24"/>
  <c r="AK24" s="1"/>
  <c r="AP24"/>
  <c r="AR24"/>
  <c r="BB24"/>
  <c r="BC24" s="1"/>
  <c r="BG24" s="1"/>
  <c r="BJ24"/>
  <c r="BH24"/>
  <c r="R36"/>
  <c r="S36" s="1"/>
  <c r="X36"/>
  <c r="R40"/>
  <c r="S40" s="1"/>
  <c r="X40"/>
  <c r="R48"/>
  <c r="S48" s="1"/>
  <c r="X48"/>
  <c r="R56"/>
  <c r="S56" s="1"/>
  <c r="X56"/>
  <c r="R64"/>
  <c r="S64" s="1"/>
  <c r="X64"/>
  <c r="R72"/>
  <c r="S72" s="1"/>
  <c r="X72"/>
  <c r="R80"/>
  <c r="S80" s="1"/>
  <c r="X80"/>
  <c r="R88"/>
  <c r="S88" s="1"/>
  <c r="X88"/>
  <c r="R96"/>
  <c r="S96" s="1"/>
  <c r="X96"/>
  <c r="R104"/>
  <c r="S104" s="1"/>
  <c r="X104"/>
  <c r="AJ104"/>
  <c r="AK104" s="1"/>
  <c r="AP104"/>
  <c r="AR104"/>
  <c r="R112"/>
  <c r="S112" s="1"/>
  <c r="X112"/>
  <c r="AJ112"/>
  <c r="AK112" s="1"/>
  <c r="AP112"/>
  <c r="AR112"/>
  <c r="R120"/>
  <c r="S120" s="1"/>
  <c r="X120"/>
  <c r="AJ120"/>
  <c r="AK120" s="1"/>
  <c r="AP120"/>
  <c r="AR120"/>
  <c r="AJ128"/>
  <c r="AK128" s="1"/>
  <c r="AP128"/>
  <c r="AR128"/>
  <c r="R140"/>
  <c r="S140" s="1"/>
  <c r="X140"/>
  <c r="AJ144"/>
  <c r="AK144" s="1"/>
  <c r="AP144"/>
  <c r="AR144"/>
  <c r="BB144"/>
  <c r="BC144" s="1"/>
  <c r="BH144"/>
  <c r="BJ144"/>
  <c r="R148"/>
  <c r="S148" s="1"/>
  <c r="X148"/>
  <c r="AJ152"/>
  <c r="AK152" s="1"/>
  <c r="AP152"/>
  <c r="AR152"/>
  <c r="BB152"/>
  <c r="BC152" s="1"/>
  <c r="BH152"/>
  <c r="BJ152"/>
  <c r="R156"/>
  <c r="S156" s="1"/>
  <c r="X156"/>
  <c r="BB156"/>
  <c r="BC156" s="1"/>
  <c r="BH156"/>
  <c r="BJ156"/>
  <c r="AJ160"/>
  <c r="AK160" s="1"/>
  <c r="AP160"/>
  <c r="AR160"/>
  <c r="R164"/>
  <c r="S164" s="1"/>
  <c r="X164"/>
  <c r="BB164"/>
  <c r="BC164" s="1"/>
  <c r="BH164"/>
  <c r="BJ164"/>
  <c r="AJ168"/>
  <c r="AK168" s="1"/>
  <c r="AP168"/>
  <c r="AR168"/>
  <c r="R172"/>
  <c r="S172" s="1"/>
  <c r="X172"/>
  <c r="BB172"/>
  <c r="BC172" s="1"/>
  <c r="BH172"/>
  <c r="BJ172"/>
  <c r="AJ176"/>
  <c r="AK176" s="1"/>
  <c r="AP176"/>
  <c r="AR176"/>
  <c r="R180"/>
  <c r="S180" s="1"/>
  <c r="X180"/>
  <c r="BB180"/>
  <c r="BC180" s="1"/>
  <c r="BH180"/>
  <c r="BJ180"/>
  <c r="AJ184"/>
  <c r="AK184" s="1"/>
  <c r="AP184"/>
  <c r="AR184"/>
  <c r="R188"/>
  <c r="S188" s="1"/>
  <c r="X188"/>
  <c r="BB188"/>
  <c r="BC188" s="1"/>
  <c r="BH188"/>
  <c r="BJ188"/>
  <c r="AJ192"/>
  <c r="AK192" s="1"/>
  <c r="AP192"/>
  <c r="AR192"/>
  <c r="R196"/>
  <c r="S196" s="1"/>
  <c r="X196"/>
  <c r="BB196"/>
  <c r="BC196" s="1"/>
  <c r="BH196"/>
  <c r="BJ196"/>
  <c r="AJ200"/>
  <c r="AK200" s="1"/>
  <c r="AP200"/>
  <c r="AR200"/>
  <c r="R204"/>
  <c r="S204" s="1"/>
  <c r="X204"/>
  <c r="R11"/>
  <c r="S11" s="1"/>
  <c r="X11"/>
  <c r="AJ11"/>
  <c r="AK11" s="1"/>
  <c r="AO11" s="1"/>
  <c r="AP11"/>
  <c r="AR11"/>
  <c r="BB11"/>
  <c r="BC11" s="1"/>
  <c r="BG11" s="1"/>
  <c r="BJ11"/>
  <c r="BH11"/>
  <c r="R27"/>
  <c r="S27" s="1"/>
  <c r="X27"/>
  <c r="BB27"/>
  <c r="BC27" s="1"/>
  <c r="BG27" s="1"/>
  <c r="BJ27"/>
  <c r="BH27"/>
  <c r="AJ31"/>
  <c r="AK31" s="1"/>
  <c r="AO31" s="1"/>
  <c r="AP31"/>
  <c r="AR31"/>
  <c r="R43"/>
  <c r="S43" s="1"/>
  <c r="X43"/>
  <c r="BB43"/>
  <c r="BC43" s="1"/>
  <c r="BJ43"/>
  <c r="BH43"/>
  <c r="R51"/>
  <c r="S51" s="1"/>
  <c r="X51"/>
  <c r="BB51"/>
  <c r="BC51" s="1"/>
  <c r="BJ51"/>
  <c r="BH51"/>
  <c r="R59"/>
  <c r="S59" s="1"/>
  <c r="X59"/>
  <c r="BB59"/>
  <c r="BC59" s="1"/>
  <c r="BJ59"/>
  <c r="BH59"/>
  <c r="R67"/>
  <c r="S67" s="1"/>
  <c r="X67"/>
  <c r="BB67"/>
  <c r="BC67" s="1"/>
  <c r="BJ67"/>
  <c r="BH67"/>
  <c r="R75"/>
  <c r="S75" s="1"/>
  <c r="X75"/>
  <c r="BB75"/>
  <c r="BC75" s="1"/>
  <c r="BJ75"/>
  <c r="BH75"/>
  <c r="R83"/>
  <c r="S83" s="1"/>
  <c r="X83"/>
  <c r="BB83"/>
  <c r="BC83" s="1"/>
  <c r="BJ83"/>
  <c r="BH83"/>
  <c r="R91"/>
  <c r="S91" s="1"/>
  <c r="X91"/>
  <c r="BB91"/>
  <c r="BC91" s="1"/>
  <c r="BJ91"/>
  <c r="BH91"/>
  <c r="R99"/>
  <c r="S99" s="1"/>
  <c r="X99"/>
  <c r="R107"/>
  <c r="S107" s="1"/>
  <c r="X107"/>
  <c r="R115"/>
  <c r="S115" s="1"/>
  <c r="X115"/>
  <c r="R123"/>
  <c r="S123" s="1"/>
  <c r="X123"/>
  <c r="R131"/>
  <c r="S131" s="1"/>
  <c r="X131"/>
  <c r="BB159"/>
  <c r="BC159" s="1"/>
  <c r="BJ159"/>
  <c r="BH159"/>
  <c r="BB167"/>
  <c r="BC167" s="1"/>
  <c r="BJ167"/>
  <c r="BH167"/>
  <c r="BB175"/>
  <c r="BC175" s="1"/>
  <c r="BJ175"/>
  <c r="BH175"/>
  <c r="BB183"/>
  <c r="BC183" s="1"/>
  <c r="BJ183"/>
  <c r="BH183"/>
  <c r="BB191"/>
  <c r="BC191" s="1"/>
  <c r="BJ191"/>
  <c r="BH191"/>
  <c r="BB199"/>
  <c r="BC199" s="1"/>
  <c r="BJ199"/>
  <c r="BH199"/>
  <c r="AJ203"/>
  <c r="AK203" s="1"/>
  <c r="AP203"/>
  <c r="AR203"/>
  <c r="R22"/>
  <c r="S22" s="1"/>
  <c r="X22"/>
  <c r="AJ22"/>
  <c r="AK22" s="1"/>
  <c r="AP22"/>
  <c r="AR22"/>
  <c r="BB22"/>
  <c r="BC22" s="1"/>
  <c r="BG22" s="1"/>
  <c r="BJ22"/>
  <c r="BH22"/>
  <c r="R138"/>
  <c r="S138" s="1"/>
  <c r="X138"/>
  <c r="AJ142"/>
  <c r="AK142" s="1"/>
  <c r="AP142"/>
  <c r="AR142"/>
  <c r="BB142"/>
  <c r="BC142" s="1"/>
  <c r="BJ142"/>
  <c r="BH142"/>
  <c r="R146"/>
  <c r="S146" s="1"/>
  <c r="X146"/>
  <c r="AJ150"/>
  <c r="AK150" s="1"/>
  <c r="AP150"/>
  <c r="AR150"/>
  <c r="BB150"/>
  <c r="BC150" s="1"/>
  <c r="BJ150"/>
  <c r="BH150"/>
  <c r="R154"/>
  <c r="S154" s="1"/>
  <c r="X154"/>
  <c r="AJ158"/>
  <c r="AK158" s="1"/>
  <c r="AP158"/>
  <c r="AR158"/>
  <c r="R162"/>
  <c r="S162" s="1"/>
  <c r="X162"/>
  <c r="AJ166"/>
  <c r="AK166" s="1"/>
  <c r="AP166"/>
  <c r="AR166"/>
  <c r="R170"/>
  <c r="S170" s="1"/>
  <c r="X170"/>
  <c r="AJ174"/>
  <c r="AK174" s="1"/>
  <c r="AP174"/>
  <c r="AR174"/>
  <c r="R178"/>
  <c r="S178" s="1"/>
  <c r="X178"/>
  <c r="AJ182"/>
  <c r="AK182" s="1"/>
  <c r="AP182"/>
  <c r="AR182"/>
  <c r="R186"/>
  <c r="S186" s="1"/>
  <c r="X186"/>
  <c r="AJ190"/>
  <c r="AK190" s="1"/>
  <c r="AP190"/>
  <c r="AR190"/>
  <c r="R194"/>
  <c r="S194" s="1"/>
  <c r="X194"/>
  <c r="AJ198"/>
  <c r="AK198" s="1"/>
  <c r="AP198"/>
  <c r="AR198"/>
  <c r="R202"/>
  <c r="S202" s="1"/>
  <c r="X202"/>
  <c r="BB206"/>
  <c r="BC206" s="1"/>
  <c r="BH206"/>
  <c r="BJ206"/>
  <c r="BG13"/>
  <c r="AO17"/>
  <c r="W21"/>
  <c r="BG29"/>
  <c r="BK161"/>
  <c r="BL161" s="1"/>
  <c r="BK169"/>
  <c r="BL169" s="1"/>
  <c r="BK177"/>
  <c r="BL177" s="1"/>
  <c r="BK185"/>
  <c r="BL185" s="1"/>
  <c r="BK193"/>
  <c r="BL193" s="1"/>
  <c r="BK201"/>
  <c r="BL201" s="1"/>
  <c r="V12"/>
  <c r="W12" s="1"/>
  <c r="AO20"/>
  <c r="V28"/>
  <c r="W28" s="1"/>
  <c r="AO36"/>
  <c r="V44"/>
  <c r="W44" s="1"/>
  <c r="AC44" s="1"/>
  <c r="V52"/>
  <c r="W52" s="1"/>
  <c r="AC52" s="1"/>
  <c r="V60"/>
  <c r="W60" s="1"/>
  <c r="AC60" s="1"/>
  <c r="V68"/>
  <c r="W68" s="1"/>
  <c r="V76"/>
  <c r="W76" s="1"/>
  <c r="AC76" s="1"/>
  <c r="V84"/>
  <c r="W84" s="1"/>
  <c r="V92"/>
  <c r="W92" s="1"/>
  <c r="V100"/>
  <c r="W100" s="1"/>
  <c r="BK100"/>
  <c r="BL100" s="1"/>
  <c r="V108"/>
  <c r="W108" s="1"/>
  <c r="AC108" s="1"/>
  <c r="BK108"/>
  <c r="BL108" s="1"/>
  <c r="V116"/>
  <c r="W116" s="1"/>
  <c r="BK116"/>
  <c r="BL116" s="1"/>
  <c r="BK124"/>
  <c r="BL124" s="1"/>
  <c r="BK132"/>
  <c r="BL132" s="1"/>
  <c r="BK156"/>
  <c r="BL156" s="1"/>
  <c r="BK164"/>
  <c r="BL164" s="1"/>
  <c r="BK172"/>
  <c r="BL172" s="1"/>
  <c r="BK180"/>
  <c r="BL180" s="1"/>
  <c r="BK188"/>
  <c r="BL188" s="1"/>
  <c r="BK196"/>
  <c r="BL196" s="1"/>
  <c r="V15"/>
  <c r="W15" s="1"/>
  <c r="AO23"/>
  <c r="V31"/>
  <c r="W31" s="1"/>
  <c r="BG35"/>
  <c r="BK43"/>
  <c r="BL43" s="1"/>
  <c r="BK51"/>
  <c r="BL51" s="1"/>
  <c r="BK59"/>
  <c r="BL59" s="1"/>
  <c r="BK67"/>
  <c r="BL67" s="1"/>
  <c r="BK75"/>
  <c r="BL75" s="1"/>
  <c r="BK83"/>
  <c r="BL83" s="1"/>
  <c r="BK91"/>
  <c r="BL91" s="1"/>
  <c r="AS103"/>
  <c r="AT103" s="1"/>
  <c r="AS111"/>
  <c r="AT111" s="1"/>
  <c r="AS119"/>
  <c r="AT119" s="1"/>
  <c r="AA127"/>
  <c r="AB127" s="1"/>
  <c r="AS127"/>
  <c r="AT127" s="1"/>
  <c r="AA135"/>
  <c r="AB135" s="1"/>
  <c r="AS135"/>
  <c r="AT135" s="1"/>
  <c r="AS139"/>
  <c r="AT139" s="1"/>
  <c r="BK139"/>
  <c r="BL139" s="1"/>
  <c r="BF143"/>
  <c r="BG143" s="1"/>
  <c r="AS147"/>
  <c r="AT147" s="1"/>
  <c r="BK147"/>
  <c r="BL147" s="1"/>
  <c r="BF151"/>
  <c r="BG151" s="1"/>
  <c r="BF203"/>
  <c r="BG203" s="1"/>
  <c r="BK203"/>
  <c r="BL203" s="1"/>
  <c r="BG14"/>
  <c r="BG30"/>
  <c r="AO34"/>
  <c r="AS38"/>
  <c r="AT38" s="1"/>
  <c r="AS46"/>
  <c r="AT46" s="1"/>
  <c r="AS54"/>
  <c r="AT54" s="1"/>
  <c r="AS62"/>
  <c r="AT62" s="1"/>
  <c r="AS70"/>
  <c r="AT70" s="1"/>
  <c r="AS78"/>
  <c r="AT78" s="1"/>
  <c r="AS86"/>
  <c r="AT86" s="1"/>
  <c r="AS94"/>
  <c r="AT94" s="1"/>
  <c r="BK98"/>
  <c r="BL98" s="1"/>
  <c r="AN102"/>
  <c r="AO102" s="1"/>
  <c r="AQ102" s="1"/>
  <c r="AS102"/>
  <c r="AT102" s="1"/>
  <c r="BK106"/>
  <c r="BL106" s="1"/>
  <c r="AN110"/>
  <c r="AO110" s="1"/>
  <c r="AQ110" s="1"/>
  <c r="AS110"/>
  <c r="AT110" s="1"/>
  <c r="BK114"/>
  <c r="BL114" s="1"/>
  <c r="AN118"/>
  <c r="AO118" s="1"/>
  <c r="AS118"/>
  <c r="AT118" s="1"/>
  <c r="BK122"/>
  <c r="BL122" s="1"/>
  <c r="AN126"/>
  <c r="AO126" s="1"/>
  <c r="AS126"/>
  <c r="AT126" s="1"/>
  <c r="BK130"/>
  <c r="BL130" s="1"/>
  <c r="AS134"/>
  <c r="AT134" s="1"/>
  <c r="CB80"/>
  <c r="Z84"/>
  <c r="CB112"/>
  <c r="CB128"/>
  <c r="AC59"/>
  <c r="CB18"/>
  <c r="AC58"/>
  <c r="CB197"/>
  <c r="CB104"/>
  <c r="AC42"/>
  <c r="CB65"/>
  <c r="AU157"/>
  <c r="AU169"/>
  <c r="AU39"/>
  <c r="Z131"/>
  <c r="AU147"/>
  <c r="Z178"/>
  <c r="CB100"/>
  <c r="CB108"/>
  <c r="AC51"/>
  <c r="AC162"/>
  <c r="Z124"/>
  <c r="CB180"/>
  <c r="Z161"/>
  <c r="CB184"/>
  <c r="CB81"/>
  <c r="AU121"/>
  <c r="AC149"/>
  <c r="AC157"/>
  <c r="AC177"/>
  <c r="CB96"/>
  <c r="Z47"/>
  <c r="AC97"/>
  <c r="CB113"/>
  <c r="AU200"/>
  <c r="Z77"/>
  <c r="Z148"/>
  <c r="Z165"/>
  <c r="E66" i="29"/>
  <c r="E202"/>
  <c r="S41"/>
  <c r="U41"/>
  <c r="V41" s="1"/>
  <c r="L41"/>
  <c r="M41" s="1"/>
  <c r="P41"/>
  <c r="Q41" s="1"/>
  <c r="W41" s="1"/>
  <c r="L49"/>
  <c r="M49" s="1"/>
  <c r="S49"/>
  <c r="U49"/>
  <c r="V49" s="1"/>
  <c r="P49"/>
  <c r="Q49" s="1"/>
  <c r="W49" s="1"/>
  <c r="L57"/>
  <c r="M57" s="1"/>
  <c r="P57"/>
  <c r="Q57" s="1"/>
  <c r="W57" s="1"/>
  <c r="S57"/>
  <c r="U57"/>
  <c r="V57" s="1"/>
  <c r="U65"/>
  <c r="V65" s="1"/>
  <c r="L65"/>
  <c r="M65" s="1"/>
  <c r="S65"/>
  <c r="P65"/>
  <c r="Q65" s="1"/>
  <c r="W65" s="1"/>
  <c r="P73"/>
  <c r="Q73" s="1"/>
  <c r="W73" s="1"/>
  <c r="L73"/>
  <c r="M73" s="1"/>
  <c r="S73"/>
  <c r="U73"/>
  <c r="V73" s="1"/>
  <c r="U81"/>
  <c r="V81" s="1"/>
  <c r="S81"/>
  <c r="P81"/>
  <c r="Q81" s="1"/>
  <c r="W81" s="1"/>
  <c r="L81"/>
  <c r="M81" s="1"/>
  <c r="P89"/>
  <c r="Q89" s="1"/>
  <c r="W89" s="1"/>
  <c r="S89"/>
  <c r="L89"/>
  <c r="M89" s="1"/>
  <c r="U89"/>
  <c r="V89" s="1"/>
  <c r="U97"/>
  <c r="V97" s="1"/>
  <c r="L97"/>
  <c r="M97" s="1"/>
  <c r="S97"/>
  <c r="P97"/>
  <c r="Q97" s="1"/>
  <c r="W97" s="1"/>
  <c r="P105"/>
  <c r="Q105" s="1"/>
  <c r="W105" s="1"/>
  <c r="L105"/>
  <c r="M105" s="1"/>
  <c r="U105"/>
  <c r="V105" s="1"/>
  <c r="S105"/>
  <c r="U113"/>
  <c r="V113" s="1"/>
  <c r="S113"/>
  <c r="P113"/>
  <c r="Q113" s="1"/>
  <c r="W113" s="1"/>
  <c r="L113"/>
  <c r="M113" s="1"/>
  <c r="P121"/>
  <c r="Q121" s="1"/>
  <c r="W121" s="1"/>
  <c r="L121"/>
  <c r="M121" s="1"/>
  <c r="S121"/>
  <c r="U121"/>
  <c r="V121" s="1"/>
  <c r="S129"/>
  <c r="U129"/>
  <c r="V129" s="1"/>
  <c r="L129"/>
  <c r="M129" s="1"/>
  <c r="P129"/>
  <c r="Q129" s="1"/>
  <c r="W129" s="1"/>
  <c r="U137"/>
  <c r="V137" s="1"/>
  <c r="L137"/>
  <c r="M137" s="1"/>
  <c r="P137"/>
  <c r="Q137" s="1"/>
  <c r="W137" s="1"/>
  <c r="S137"/>
  <c r="U145"/>
  <c r="V145" s="1"/>
  <c r="L145"/>
  <c r="M145" s="1"/>
  <c r="S145"/>
  <c r="P145"/>
  <c r="Q145" s="1"/>
  <c r="W145" s="1"/>
  <c r="U153"/>
  <c r="V153" s="1"/>
  <c r="L153"/>
  <c r="M153" s="1"/>
  <c r="P153"/>
  <c r="Q153" s="1"/>
  <c r="W153" s="1"/>
  <c r="S153"/>
  <c r="U161"/>
  <c r="V161" s="1"/>
  <c r="L161"/>
  <c r="M161" s="1"/>
  <c r="P161"/>
  <c r="Q161" s="1"/>
  <c r="W161" s="1"/>
  <c r="S161"/>
  <c r="U169"/>
  <c r="V169" s="1"/>
  <c r="P169"/>
  <c r="Q169" s="1"/>
  <c r="W169" s="1"/>
  <c r="L169"/>
  <c r="M169" s="1"/>
  <c r="S169"/>
  <c r="U177"/>
  <c r="V177" s="1"/>
  <c r="L177"/>
  <c r="M177" s="1"/>
  <c r="S177"/>
  <c r="P177"/>
  <c r="Q177" s="1"/>
  <c r="W177" s="1"/>
  <c r="U185"/>
  <c r="V185" s="1"/>
  <c r="L185"/>
  <c r="M185" s="1"/>
  <c r="P185"/>
  <c r="Q185" s="1"/>
  <c r="W185" s="1"/>
  <c r="S185"/>
  <c r="U193"/>
  <c r="V193" s="1"/>
  <c r="P193"/>
  <c r="Q193" s="1"/>
  <c r="W193" s="1"/>
  <c r="L193"/>
  <c r="M193" s="1"/>
  <c r="S193"/>
  <c r="U201"/>
  <c r="V201" s="1"/>
  <c r="P201"/>
  <c r="Q201" s="1"/>
  <c r="W201" s="1"/>
  <c r="L201"/>
  <c r="M201" s="1"/>
  <c r="S201"/>
  <c r="L44"/>
  <c r="M44" s="1"/>
  <c r="U44"/>
  <c r="V44" s="1"/>
  <c r="S44"/>
  <c r="P44"/>
  <c r="Q44" s="1"/>
  <c r="W44" s="1"/>
  <c r="L52"/>
  <c r="M52" s="1"/>
  <c r="U52"/>
  <c r="V52" s="1"/>
  <c r="P52"/>
  <c r="Q52" s="1"/>
  <c r="W52" s="1"/>
  <c r="S52"/>
  <c r="L60"/>
  <c r="M60" s="1"/>
  <c r="U60"/>
  <c r="V60" s="1"/>
  <c r="S60"/>
  <c r="P60"/>
  <c r="Q60" s="1"/>
  <c r="W60" s="1"/>
  <c r="U68"/>
  <c r="V68" s="1"/>
  <c r="L68"/>
  <c r="M68" s="1"/>
  <c r="S68"/>
  <c r="P68"/>
  <c r="Q68" s="1"/>
  <c r="W68" s="1"/>
  <c r="U76"/>
  <c r="V76" s="1"/>
  <c r="L76"/>
  <c r="M76" s="1"/>
  <c r="P76"/>
  <c r="Q76" s="1"/>
  <c r="W76" s="1"/>
  <c r="S76"/>
  <c r="U84"/>
  <c r="V84" s="1"/>
  <c r="L84"/>
  <c r="M84" s="1"/>
  <c r="S84"/>
  <c r="P84"/>
  <c r="Q84" s="1"/>
  <c r="W84" s="1"/>
  <c r="U92"/>
  <c r="V92" s="1"/>
  <c r="P92"/>
  <c r="Q92" s="1"/>
  <c r="W92" s="1"/>
  <c r="L92"/>
  <c r="M92" s="1"/>
  <c r="S92"/>
  <c r="U100"/>
  <c r="V100" s="1"/>
  <c r="L100"/>
  <c r="M100" s="1"/>
  <c r="P100"/>
  <c r="Q100" s="1"/>
  <c r="W100" s="1"/>
  <c r="S100"/>
  <c r="U108"/>
  <c r="V108" s="1"/>
  <c r="P108"/>
  <c r="Q108" s="1"/>
  <c r="W108" s="1"/>
  <c r="L108"/>
  <c r="M108" s="1"/>
  <c r="S108"/>
  <c r="U116"/>
  <c r="V116" s="1"/>
  <c r="L116"/>
  <c r="M116" s="1"/>
  <c r="P116"/>
  <c r="Q116" s="1"/>
  <c r="W116" s="1"/>
  <c r="S116"/>
  <c r="U124"/>
  <c r="V124" s="1"/>
  <c r="P124"/>
  <c r="Q124" s="1"/>
  <c r="W124" s="1"/>
  <c r="L124"/>
  <c r="M124" s="1"/>
  <c r="S124"/>
  <c r="U132"/>
  <c r="V132" s="1"/>
  <c r="L132"/>
  <c r="M132" s="1"/>
  <c r="S132"/>
  <c r="P132"/>
  <c r="Q132" s="1"/>
  <c r="W132" s="1"/>
  <c r="U140"/>
  <c r="V140" s="1"/>
  <c r="P140"/>
  <c r="Q140" s="1"/>
  <c r="W140" s="1"/>
  <c r="L140"/>
  <c r="M140" s="1"/>
  <c r="S140"/>
  <c r="U148"/>
  <c r="V148" s="1"/>
  <c r="L148"/>
  <c r="M148" s="1"/>
  <c r="P148"/>
  <c r="Q148" s="1"/>
  <c r="W148" s="1"/>
  <c r="S148"/>
  <c r="U156"/>
  <c r="V156" s="1"/>
  <c r="P156"/>
  <c r="Q156" s="1"/>
  <c r="W156" s="1"/>
  <c r="L156"/>
  <c r="M156" s="1"/>
  <c r="S156"/>
  <c r="U164"/>
  <c r="V164" s="1"/>
  <c r="P164"/>
  <c r="Q164" s="1"/>
  <c r="W164" s="1"/>
  <c r="L164"/>
  <c r="M164" s="1"/>
  <c r="S164"/>
  <c r="U172"/>
  <c r="V172" s="1"/>
  <c r="P172"/>
  <c r="Q172" s="1"/>
  <c r="W172" s="1"/>
  <c r="L172"/>
  <c r="M172" s="1"/>
  <c r="S172"/>
  <c r="U180"/>
  <c r="V180" s="1"/>
  <c r="P180"/>
  <c r="Q180" s="1"/>
  <c r="W180" s="1"/>
  <c r="L180"/>
  <c r="M180" s="1"/>
  <c r="S180"/>
  <c r="U188"/>
  <c r="V188" s="1"/>
  <c r="L188"/>
  <c r="M188" s="1"/>
  <c r="S188"/>
  <c r="P188"/>
  <c r="Q188" s="1"/>
  <c r="W188" s="1"/>
  <c r="U196"/>
  <c r="V196" s="1"/>
  <c r="L196"/>
  <c r="M196" s="1"/>
  <c r="P196"/>
  <c r="Q196" s="1"/>
  <c r="W196" s="1"/>
  <c r="S196"/>
  <c r="U204"/>
  <c r="V204" s="1"/>
  <c r="P204"/>
  <c r="Q204" s="1"/>
  <c r="W204" s="1"/>
  <c r="L204"/>
  <c r="M204" s="1"/>
  <c r="S204"/>
  <c r="U43"/>
  <c r="V43" s="1"/>
  <c r="L43"/>
  <c r="M43" s="1"/>
  <c r="P43"/>
  <c r="Q43" s="1"/>
  <c r="W43" s="1"/>
  <c r="S43"/>
  <c r="U51"/>
  <c r="V51" s="1"/>
  <c r="L51"/>
  <c r="M51" s="1"/>
  <c r="P51"/>
  <c r="Q51" s="1"/>
  <c r="W51" s="1"/>
  <c r="S51"/>
  <c r="U59"/>
  <c r="V59" s="1"/>
  <c r="L59"/>
  <c r="M59" s="1"/>
  <c r="P59"/>
  <c r="Q59" s="1"/>
  <c r="W59" s="1"/>
  <c r="S59"/>
  <c r="U67"/>
  <c r="V67" s="1"/>
  <c r="P67"/>
  <c r="Q67" s="1"/>
  <c r="W67" s="1"/>
  <c r="S67"/>
  <c r="L67"/>
  <c r="M67" s="1"/>
  <c r="U75"/>
  <c r="V75" s="1"/>
  <c r="L75"/>
  <c r="M75" s="1"/>
  <c r="P75"/>
  <c r="Q75" s="1"/>
  <c r="W75" s="1"/>
  <c r="S75"/>
  <c r="U83"/>
  <c r="V83" s="1"/>
  <c r="P83"/>
  <c r="Q83" s="1"/>
  <c r="W83" s="1"/>
  <c r="L83"/>
  <c r="M83" s="1"/>
  <c r="S83"/>
  <c r="U91"/>
  <c r="V91" s="1"/>
  <c r="L91"/>
  <c r="M91" s="1"/>
  <c r="P91"/>
  <c r="Q91" s="1"/>
  <c r="W91" s="1"/>
  <c r="S91"/>
  <c r="U99"/>
  <c r="V99" s="1"/>
  <c r="L99"/>
  <c r="M99" s="1"/>
  <c r="P99"/>
  <c r="Q99" s="1"/>
  <c r="W99" s="1"/>
  <c r="S99"/>
  <c r="U107"/>
  <c r="V107" s="1"/>
  <c r="L107"/>
  <c r="M107" s="1"/>
  <c r="P107"/>
  <c r="Q107" s="1"/>
  <c r="W107" s="1"/>
  <c r="S107"/>
  <c r="U115"/>
  <c r="V115" s="1"/>
  <c r="P115"/>
  <c r="Q115" s="1"/>
  <c r="W115" s="1"/>
  <c r="S115"/>
  <c r="L115"/>
  <c r="M115" s="1"/>
  <c r="U123"/>
  <c r="V123" s="1"/>
  <c r="S123"/>
  <c r="L123"/>
  <c r="M123" s="1"/>
  <c r="P123"/>
  <c r="Q123" s="1"/>
  <c r="W123" s="1"/>
  <c r="U131"/>
  <c r="V131" s="1"/>
  <c r="P131"/>
  <c r="Q131" s="1"/>
  <c r="W131" s="1"/>
  <c r="S131"/>
  <c r="L131"/>
  <c r="M131" s="1"/>
  <c r="P139"/>
  <c r="Q139" s="1"/>
  <c r="W139" s="1"/>
  <c r="U139"/>
  <c r="V139" s="1"/>
  <c r="S139"/>
  <c r="L139"/>
  <c r="M139" s="1"/>
  <c r="P147"/>
  <c r="Q147" s="1"/>
  <c r="W147" s="1"/>
  <c r="L147"/>
  <c r="M147" s="1"/>
  <c r="U147"/>
  <c r="V147" s="1"/>
  <c r="S147"/>
  <c r="P155"/>
  <c r="Q155" s="1"/>
  <c r="W155" s="1"/>
  <c r="U155"/>
  <c r="V155" s="1"/>
  <c r="S155"/>
  <c r="L155"/>
  <c r="M155" s="1"/>
  <c r="P163"/>
  <c r="Q163" s="1"/>
  <c r="W163" s="1"/>
  <c r="L163"/>
  <c r="M163" s="1"/>
  <c r="S163"/>
  <c r="U163"/>
  <c r="V163" s="1"/>
  <c r="P171"/>
  <c r="Q171" s="1"/>
  <c r="W171" s="1"/>
  <c r="U171"/>
  <c r="V171" s="1"/>
  <c r="L171"/>
  <c r="M171" s="1"/>
  <c r="S171"/>
  <c r="P179"/>
  <c r="Q179" s="1"/>
  <c r="W179" s="1"/>
  <c r="L179"/>
  <c r="M179" s="1"/>
  <c r="S179"/>
  <c r="U179"/>
  <c r="V179" s="1"/>
  <c r="P187"/>
  <c r="Q187" s="1"/>
  <c r="W187" s="1"/>
  <c r="U187"/>
  <c r="V187" s="1"/>
  <c r="L187"/>
  <c r="M187" s="1"/>
  <c r="S187"/>
  <c r="P195"/>
  <c r="Q195" s="1"/>
  <c r="W195" s="1"/>
  <c r="L195"/>
  <c r="M195" s="1"/>
  <c r="S195"/>
  <c r="U195"/>
  <c r="V195" s="1"/>
  <c r="P203"/>
  <c r="Q203" s="1"/>
  <c r="W203" s="1"/>
  <c r="U203"/>
  <c r="V203" s="1"/>
  <c r="L203"/>
  <c r="M203" s="1"/>
  <c r="S203"/>
  <c r="P42"/>
  <c r="Q42" s="1"/>
  <c r="W42" s="1"/>
  <c r="S42"/>
  <c r="L42"/>
  <c r="M42" s="1"/>
  <c r="U42"/>
  <c r="V42" s="1"/>
  <c r="U50"/>
  <c r="V50" s="1"/>
  <c r="P50"/>
  <c r="Q50" s="1"/>
  <c r="W50" s="1"/>
  <c r="L50"/>
  <c r="M50" s="1"/>
  <c r="S50"/>
  <c r="P58"/>
  <c r="Q58" s="1"/>
  <c r="W58" s="1"/>
  <c r="S58"/>
  <c r="U58"/>
  <c r="V58" s="1"/>
  <c r="L58"/>
  <c r="M58" s="1"/>
  <c r="P66"/>
  <c r="Q66" s="1"/>
  <c r="W66" s="1"/>
  <c r="U66"/>
  <c r="V66" s="1"/>
  <c r="L66"/>
  <c r="M66" s="1"/>
  <c r="S66"/>
  <c r="P74"/>
  <c r="Q74" s="1"/>
  <c r="W74" s="1"/>
  <c r="L74"/>
  <c r="M74" s="1"/>
  <c r="S74"/>
  <c r="U74"/>
  <c r="V74" s="1"/>
  <c r="P82"/>
  <c r="Q82" s="1"/>
  <c r="W82" s="1"/>
  <c r="U82"/>
  <c r="V82" s="1"/>
  <c r="L82"/>
  <c r="M82" s="1"/>
  <c r="S82"/>
  <c r="P90"/>
  <c r="Q90" s="1"/>
  <c r="W90" s="1"/>
  <c r="L90"/>
  <c r="M90" s="1"/>
  <c r="S90"/>
  <c r="U90"/>
  <c r="V90" s="1"/>
  <c r="P98"/>
  <c r="Q98" s="1"/>
  <c r="W98" s="1"/>
  <c r="U98"/>
  <c r="V98" s="1"/>
  <c r="L98"/>
  <c r="M98" s="1"/>
  <c r="S98"/>
  <c r="P106"/>
  <c r="Q106" s="1"/>
  <c r="W106" s="1"/>
  <c r="L106"/>
  <c r="M106" s="1"/>
  <c r="S106"/>
  <c r="U106"/>
  <c r="V106" s="1"/>
  <c r="P114"/>
  <c r="Q114" s="1"/>
  <c r="W114" s="1"/>
  <c r="U114"/>
  <c r="V114" s="1"/>
  <c r="L114"/>
  <c r="M114" s="1"/>
  <c r="S114"/>
  <c r="P122"/>
  <c r="Q122" s="1"/>
  <c r="W122" s="1"/>
  <c r="L122"/>
  <c r="M122" s="1"/>
  <c r="S122"/>
  <c r="U122"/>
  <c r="V122" s="1"/>
  <c r="P130"/>
  <c r="Q130" s="1"/>
  <c r="W130" s="1"/>
  <c r="U130"/>
  <c r="V130" s="1"/>
  <c r="S130"/>
  <c r="L130"/>
  <c r="M130" s="1"/>
  <c r="P138"/>
  <c r="Q138" s="1"/>
  <c r="W138" s="1"/>
  <c r="L138"/>
  <c r="M138" s="1"/>
  <c r="S138"/>
  <c r="U138"/>
  <c r="V138" s="1"/>
  <c r="U146"/>
  <c r="V146" s="1"/>
  <c r="S146"/>
  <c r="P146"/>
  <c r="Q146" s="1"/>
  <c r="W146" s="1"/>
  <c r="L146"/>
  <c r="M146" s="1"/>
  <c r="P154"/>
  <c r="Q154" s="1"/>
  <c r="W154" s="1"/>
  <c r="L154"/>
  <c r="M154" s="1"/>
  <c r="U154"/>
  <c r="V154" s="1"/>
  <c r="S154"/>
  <c r="S162"/>
  <c r="U162"/>
  <c r="V162" s="1"/>
  <c r="L162"/>
  <c r="M162" s="1"/>
  <c r="P162"/>
  <c r="Q162" s="1"/>
  <c r="W162" s="1"/>
  <c r="P170"/>
  <c r="Q170" s="1"/>
  <c r="W170" s="1"/>
  <c r="L170"/>
  <c r="M170" s="1"/>
  <c r="S170"/>
  <c r="U170"/>
  <c r="V170" s="1"/>
  <c r="S178"/>
  <c r="U178"/>
  <c r="V178" s="1"/>
  <c r="P178"/>
  <c r="Q178" s="1"/>
  <c r="W178" s="1"/>
  <c r="L178"/>
  <c r="M178" s="1"/>
  <c r="P186"/>
  <c r="Q186" s="1"/>
  <c r="W186" s="1"/>
  <c r="L186"/>
  <c r="M186" s="1"/>
  <c r="S186"/>
  <c r="U186"/>
  <c r="V186" s="1"/>
  <c r="S194"/>
  <c r="U194"/>
  <c r="V194" s="1"/>
  <c r="L194"/>
  <c r="M194" s="1"/>
  <c r="P194"/>
  <c r="Q194" s="1"/>
  <c r="W194" s="1"/>
  <c r="P202"/>
  <c r="Q202" s="1"/>
  <c r="W202" s="1"/>
  <c r="L202"/>
  <c r="M202" s="1"/>
  <c r="S202"/>
  <c r="U202"/>
  <c r="V202" s="1"/>
  <c r="P207"/>
  <c r="Q207" s="1"/>
  <c r="W207" s="1"/>
  <c r="U207"/>
  <c r="V207" s="1"/>
  <c r="S207"/>
  <c r="L207"/>
  <c r="M207" s="1"/>
  <c r="DL70" i="17"/>
  <c r="E70" i="29"/>
  <c r="E163"/>
  <c r="E43"/>
  <c r="U45"/>
  <c r="V45" s="1"/>
  <c r="P45"/>
  <c r="Q45" s="1"/>
  <c r="W45" s="1"/>
  <c r="S45"/>
  <c r="L45"/>
  <c r="M45" s="1"/>
  <c r="L53"/>
  <c r="M53" s="1"/>
  <c r="P53"/>
  <c r="Q53" s="1"/>
  <c r="W53" s="1"/>
  <c r="U53"/>
  <c r="V53" s="1"/>
  <c r="S53"/>
  <c r="L61"/>
  <c r="M61" s="1"/>
  <c r="S61"/>
  <c r="U61"/>
  <c r="V61" s="1"/>
  <c r="P61"/>
  <c r="Q61" s="1"/>
  <c r="W61" s="1"/>
  <c r="L69"/>
  <c r="M69" s="1"/>
  <c r="U69"/>
  <c r="V69" s="1"/>
  <c r="P69"/>
  <c r="Q69" s="1"/>
  <c r="W69" s="1"/>
  <c r="S69"/>
  <c r="P77"/>
  <c r="Q77" s="1"/>
  <c r="W77" s="1"/>
  <c r="S77"/>
  <c r="U77"/>
  <c r="V77" s="1"/>
  <c r="L77"/>
  <c r="M77" s="1"/>
  <c r="U85"/>
  <c r="V85" s="1"/>
  <c r="P85"/>
  <c r="Q85" s="1"/>
  <c r="W85" s="1"/>
  <c r="L85"/>
  <c r="M85" s="1"/>
  <c r="S85"/>
  <c r="P93"/>
  <c r="Q93" s="1"/>
  <c r="W93" s="1"/>
  <c r="L93"/>
  <c r="M93" s="1"/>
  <c r="S93"/>
  <c r="U93"/>
  <c r="V93" s="1"/>
  <c r="L101"/>
  <c r="M101" s="1"/>
  <c r="U101"/>
  <c r="V101" s="1"/>
  <c r="P101"/>
  <c r="Q101" s="1"/>
  <c r="W101" s="1"/>
  <c r="S101"/>
  <c r="P109"/>
  <c r="Q109" s="1"/>
  <c r="W109" s="1"/>
  <c r="S109"/>
  <c r="U109"/>
  <c r="V109" s="1"/>
  <c r="L109"/>
  <c r="M109" s="1"/>
  <c r="S117"/>
  <c r="U117"/>
  <c r="V117" s="1"/>
  <c r="P117"/>
  <c r="Q117" s="1"/>
  <c r="W117" s="1"/>
  <c r="L117"/>
  <c r="M117" s="1"/>
  <c r="P125"/>
  <c r="Q125" s="1"/>
  <c r="W125" s="1"/>
  <c r="L125"/>
  <c r="M125" s="1"/>
  <c r="S125"/>
  <c r="U125"/>
  <c r="V125" s="1"/>
  <c r="L133"/>
  <c r="M133" s="1"/>
  <c r="S133"/>
  <c r="U133"/>
  <c r="V133" s="1"/>
  <c r="P133"/>
  <c r="Q133" s="1"/>
  <c r="W133" s="1"/>
  <c r="U141"/>
  <c r="V141" s="1"/>
  <c r="L141"/>
  <c r="M141" s="1"/>
  <c r="P141"/>
  <c r="Q141" s="1"/>
  <c r="W141" s="1"/>
  <c r="S141"/>
  <c r="U149"/>
  <c r="V149" s="1"/>
  <c r="L149"/>
  <c r="M149" s="1"/>
  <c r="S149"/>
  <c r="P149"/>
  <c r="Q149" s="1"/>
  <c r="W149" s="1"/>
  <c r="U157"/>
  <c r="V157" s="1"/>
  <c r="L157"/>
  <c r="M157" s="1"/>
  <c r="P157"/>
  <c r="Q157" s="1"/>
  <c r="W157" s="1"/>
  <c r="S157"/>
  <c r="U165"/>
  <c r="V165" s="1"/>
  <c r="L165"/>
  <c r="M165" s="1"/>
  <c r="P165"/>
  <c r="Q165" s="1"/>
  <c r="W165" s="1"/>
  <c r="S165"/>
  <c r="U173"/>
  <c r="V173" s="1"/>
  <c r="L173"/>
  <c r="M173" s="1"/>
  <c r="S173"/>
  <c r="P173"/>
  <c r="Q173" s="1"/>
  <c r="W173" s="1"/>
  <c r="U181"/>
  <c r="V181" s="1"/>
  <c r="L181"/>
  <c r="M181" s="1"/>
  <c r="P181"/>
  <c r="Q181" s="1"/>
  <c r="W181" s="1"/>
  <c r="S181"/>
  <c r="U189"/>
  <c r="V189" s="1"/>
  <c r="L189"/>
  <c r="M189" s="1"/>
  <c r="P189"/>
  <c r="Q189" s="1"/>
  <c r="W189" s="1"/>
  <c r="S189"/>
  <c r="U197"/>
  <c r="V197" s="1"/>
  <c r="P197"/>
  <c r="Q197" s="1"/>
  <c r="W197" s="1"/>
  <c r="L197"/>
  <c r="M197" s="1"/>
  <c r="S197"/>
  <c r="U205"/>
  <c r="V205" s="1"/>
  <c r="L205"/>
  <c r="M205" s="1"/>
  <c r="P205"/>
  <c r="Q205" s="1"/>
  <c r="W205" s="1"/>
  <c r="S205"/>
  <c r="L40"/>
  <c r="M40" s="1"/>
  <c r="P40"/>
  <c r="Q40" s="1"/>
  <c r="W40" s="1"/>
  <c r="U40"/>
  <c r="V40" s="1"/>
  <c r="S40"/>
  <c r="L48"/>
  <c r="M48" s="1"/>
  <c r="P48"/>
  <c r="Q48" s="1"/>
  <c r="W48" s="1"/>
  <c r="S48"/>
  <c r="U48"/>
  <c r="V48" s="1"/>
  <c r="L56"/>
  <c r="M56" s="1"/>
  <c r="P56"/>
  <c r="Q56" s="1"/>
  <c r="W56" s="1"/>
  <c r="U56"/>
  <c r="V56" s="1"/>
  <c r="S56"/>
  <c r="U64"/>
  <c r="V64" s="1"/>
  <c r="L64"/>
  <c r="M64" s="1"/>
  <c r="S64"/>
  <c r="P64"/>
  <c r="Q64" s="1"/>
  <c r="W64" s="1"/>
  <c r="U72"/>
  <c r="V72" s="1"/>
  <c r="L72"/>
  <c r="M72" s="1"/>
  <c r="P72"/>
  <c r="Q72" s="1"/>
  <c r="W72" s="1"/>
  <c r="S72"/>
  <c r="U80"/>
  <c r="V80" s="1"/>
  <c r="L80"/>
  <c r="M80" s="1"/>
  <c r="P80"/>
  <c r="Q80" s="1"/>
  <c r="W80" s="1"/>
  <c r="S80"/>
  <c r="U88"/>
  <c r="V88" s="1"/>
  <c r="L88"/>
  <c r="M88" s="1"/>
  <c r="P88"/>
  <c r="Q88" s="1"/>
  <c r="W88" s="1"/>
  <c r="S88"/>
  <c r="U96"/>
  <c r="V96" s="1"/>
  <c r="L96"/>
  <c r="M96" s="1"/>
  <c r="P96"/>
  <c r="Q96" s="1"/>
  <c r="W96" s="1"/>
  <c r="S96"/>
  <c r="U104"/>
  <c r="V104" s="1"/>
  <c r="L104"/>
  <c r="M104" s="1"/>
  <c r="P104"/>
  <c r="Q104" s="1"/>
  <c r="W104" s="1"/>
  <c r="S104"/>
  <c r="U112"/>
  <c r="V112" s="1"/>
  <c r="L112"/>
  <c r="M112" s="1"/>
  <c r="S112"/>
  <c r="P112"/>
  <c r="Q112" s="1"/>
  <c r="W112" s="1"/>
  <c r="U120"/>
  <c r="V120" s="1"/>
  <c r="L120"/>
  <c r="M120" s="1"/>
  <c r="S120"/>
  <c r="P120"/>
  <c r="Q120" s="1"/>
  <c r="W120" s="1"/>
  <c r="U128"/>
  <c r="V128" s="1"/>
  <c r="L128"/>
  <c r="M128" s="1"/>
  <c r="S128"/>
  <c r="P128"/>
  <c r="Q128" s="1"/>
  <c r="W128" s="1"/>
  <c r="U136"/>
  <c r="V136" s="1"/>
  <c r="L136"/>
  <c r="M136" s="1"/>
  <c r="P136"/>
  <c r="Q136" s="1"/>
  <c r="W136" s="1"/>
  <c r="S136"/>
  <c r="U144"/>
  <c r="V144" s="1"/>
  <c r="P144"/>
  <c r="Q144" s="1"/>
  <c r="W144" s="1"/>
  <c r="L144"/>
  <c r="M144" s="1"/>
  <c r="S144"/>
  <c r="U152"/>
  <c r="V152" s="1"/>
  <c r="L152"/>
  <c r="M152" s="1"/>
  <c r="P152"/>
  <c r="Q152" s="1"/>
  <c r="W152" s="1"/>
  <c r="S152"/>
  <c r="U160"/>
  <c r="V160" s="1"/>
  <c r="L160"/>
  <c r="M160" s="1"/>
  <c r="P160"/>
  <c r="Q160" s="1"/>
  <c r="W160" s="1"/>
  <c r="S160"/>
  <c r="U168"/>
  <c r="V168" s="1"/>
  <c r="L168"/>
  <c r="M168" s="1"/>
  <c r="P168"/>
  <c r="Q168" s="1"/>
  <c r="W168" s="1"/>
  <c r="S168"/>
  <c r="U176"/>
  <c r="V176" s="1"/>
  <c r="P176"/>
  <c r="Q176" s="1"/>
  <c r="W176" s="1"/>
  <c r="L176"/>
  <c r="M176" s="1"/>
  <c r="S176"/>
  <c r="U184"/>
  <c r="V184" s="1"/>
  <c r="L184"/>
  <c r="M184" s="1"/>
  <c r="S184"/>
  <c r="P184"/>
  <c r="Q184" s="1"/>
  <c r="W184" s="1"/>
  <c r="U192"/>
  <c r="V192" s="1"/>
  <c r="P192"/>
  <c r="Q192" s="1"/>
  <c r="W192" s="1"/>
  <c r="L192"/>
  <c r="M192" s="1"/>
  <c r="S192"/>
  <c r="U200"/>
  <c r="V200" s="1"/>
  <c r="L200"/>
  <c r="M200" s="1"/>
  <c r="S200"/>
  <c r="P200"/>
  <c r="Q200" s="1"/>
  <c r="W200" s="1"/>
  <c r="U39"/>
  <c r="V39" s="1"/>
  <c r="P39"/>
  <c r="Q39" s="1"/>
  <c r="W39" s="1"/>
  <c r="L39"/>
  <c r="M39" s="1"/>
  <c r="S39"/>
  <c r="U47"/>
  <c r="V47" s="1"/>
  <c r="P47"/>
  <c r="Q47" s="1"/>
  <c r="W47" s="1"/>
  <c r="L47"/>
  <c r="M47" s="1"/>
  <c r="S47"/>
  <c r="U55"/>
  <c r="V55" s="1"/>
  <c r="P55"/>
  <c r="Q55" s="1"/>
  <c r="W55" s="1"/>
  <c r="L55"/>
  <c r="M55" s="1"/>
  <c r="S55"/>
  <c r="U63"/>
  <c r="V63" s="1"/>
  <c r="L63"/>
  <c r="M63" s="1"/>
  <c r="S63"/>
  <c r="P63"/>
  <c r="Q63" s="1"/>
  <c r="W63" s="1"/>
  <c r="U71"/>
  <c r="V71" s="1"/>
  <c r="S71"/>
  <c r="L71"/>
  <c r="M71" s="1"/>
  <c r="P71"/>
  <c r="Q71" s="1"/>
  <c r="W71" s="1"/>
  <c r="U79"/>
  <c r="V79" s="1"/>
  <c r="L79"/>
  <c r="M79" s="1"/>
  <c r="P79"/>
  <c r="Q79" s="1"/>
  <c r="W79" s="1"/>
  <c r="S79"/>
  <c r="U87"/>
  <c r="V87" s="1"/>
  <c r="L87"/>
  <c r="M87" s="1"/>
  <c r="P87"/>
  <c r="Q87" s="1"/>
  <c r="W87" s="1"/>
  <c r="S87"/>
  <c r="U95"/>
  <c r="V95" s="1"/>
  <c r="L95"/>
  <c r="M95" s="1"/>
  <c r="P95"/>
  <c r="Q95" s="1"/>
  <c r="W95" s="1"/>
  <c r="S95"/>
  <c r="U103"/>
  <c r="V103" s="1"/>
  <c r="L103"/>
  <c r="M103" s="1"/>
  <c r="P103"/>
  <c r="Q103" s="1"/>
  <c r="W103" s="1"/>
  <c r="S103"/>
  <c r="U111"/>
  <c r="V111" s="1"/>
  <c r="P111"/>
  <c r="Q111" s="1"/>
  <c r="W111" s="1"/>
  <c r="S111"/>
  <c r="L111"/>
  <c r="M111" s="1"/>
  <c r="U119"/>
  <c r="V119" s="1"/>
  <c r="P119"/>
  <c r="Q119" s="1"/>
  <c r="W119" s="1"/>
  <c r="L119"/>
  <c r="M119" s="1"/>
  <c r="S119"/>
  <c r="U127"/>
  <c r="V127" s="1"/>
  <c r="L127"/>
  <c r="M127" s="1"/>
  <c r="S127"/>
  <c r="P127"/>
  <c r="Q127" s="1"/>
  <c r="W127" s="1"/>
  <c r="L135"/>
  <c r="M135" s="1"/>
  <c r="U135"/>
  <c r="V135" s="1"/>
  <c r="P135"/>
  <c r="Q135" s="1"/>
  <c r="W135" s="1"/>
  <c r="S135"/>
  <c r="P143"/>
  <c r="Q143" s="1"/>
  <c r="W143" s="1"/>
  <c r="U143"/>
  <c r="V143" s="1"/>
  <c r="S143"/>
  <c r="L143"/>
  <c r="M143" s="1"/>
  <c r="P151"/>
  <c r="Q151" s="1"/>
  <c r="W151" s="1"/>
  <c r="L151"/>
  <c r="M151" s="1"/>
  <c r="U151"/>
  <c r="V151" s="1"/>
  <c r="S151"/>
  <c r="P159"/>
  <c r="Q159" s="1"/>
  <c r="W159" s="1"/>
  <c r="U159"/>
  <c r="V159" s="1"/>
  <c r="S159"/>
  <c r="L159"/>
  <c r="M159" s="1"/>
  <c r="P167"/>
  <c r="Q167" s="1"/>
  <c r="W167" s="1"/>
  <c r="L167"/>
  <c r="M167" s="1"/>
  <c r="U167"/>
  <c r="V167" s="1"/>
  <c r="S167"/>
  <c r="P175"/>
  <c r="Q175" s="1"/>
  <c r="W175" s="1"/>
  <c r="U175"/>
  <c r="V175" s="1"/>
  <c r="S175"/>
  <c r="L175"/>
  <c r="M175" s="1"/>
  <c r="P183"/>
  <c r="Q183" s="1"/>
  <c r="W183" s="1"/>
  <c r="L183"/>
  <c r="M183" s="1"/>
  <c r="S183"/>
  <c r="U183"/>
  <c r="V183" s="1"/>
  <c r="P191"/>
  <c r="Q191" s="1"/>
  <c r="W191" s="1"/>
  <c r="U191"/>
  <c r="V191" s="1"/>
  <c r="S191"/>
  <c r="L191"/>
  <c r="M191" s="1"/>
  <c r="P199"/>
  <c r="Q199" s="1"/>
  <c r="W199" s="1"/>
  <c r="L199"/>
  <c r="M199" s="1"/>
  <c r="S199"/>
  <c r="U199"/>
  <c r="V199" s="1"/>
  <c r="E194"/>
  <c r="P38"/>
  <c r="Q38" s="1"/>
  <c r="W38" s="1"/>
  <c r="L38"/>
  <c r="M38" s="1"/>
  <c r="S38"/>
  <c r="U38"/>
  <c r="V38" s="1"/>
  <c r="U46"/>
  <c r="V46" s="1"/>
  <c r="L46"/>
  <c r="M46" s="1"/>
  <c r="P46"/>
  <c r="Q46" s="1"/>
  <c r="W46" s="1"/>
  <c r="S46"/>
  <c r="P54"/>
  <c r="Q54" s="1"/>
  <c r="W54" s="1"/>
  <c r="L54"/>
  <c r="M54" s="1"/>
  <c r="S54"/>
  <c r="U54"/>
  <c r="V54" s="1"/>
  <c r="S62"/>
  <c r="U62"/>
  <c r="V62" s="1"/>
  <c r="L62"/>
  <c r="M62" s="1"/>
  <c r="P62"/>
  <c r="Q62" s="1"/>
  <c r="W62" s="1"/>
  <c r="P70"/>
  <c r="Q70" s="1"/>
  <c r="W70" s="1"/>
  <c r="L70"/>
  <c r="M70" s="1"/>
  <c r="S70"/>
  <c r="U70"/>
  <c r="V70" s="1"/>
  <c r="P78"/>
  <c r="Q78" s="1"/>
  <c r="W78" s="1"/>
  <c r="S78"/>
  <c r="U78"/>
  <c r="V78" s="1"/>
  <c r="L78"/>
  <c r="M78" s="1"/>
  <c r="P86"/>
  <c r="Q86" s="1"/>
  <c r="W86" s="1"/>
  <c r="L86"/>
  <c r="M86" s="1"/>
  <c r="S86"/>
  <c r="U86"/>
  <c r="V86" s="1"/>
  <c r="P94"/>
  <c r="Q94" s="1"/>
  <c r="W94" s="1"/>
  <c r="S94"/>
  <c r="U94"/>
  <c r="V94" s="1"/>
  <c r="L94"/>
  <c r="M94" s="1"/>
  <c r="P102"/>
  <c r="Q102" s="1"/>
  <c r="W102" s="1"/>
  <c r="L102"/>
  <c r="M102" s="1"/>
  <c r="S102"/>
  <c r="U102"/>
  <c r="V102" s="1"/>
  <c r="P110"/>
  <c r="Q110" s="1"/>
  <c r="W110" s="1"/>
  <c r="S110"/>
  <c r="U110"/>
  <c r="V110" s="1"/>
  <c r="L110"/>
  <c r="M110" s="1"/>
  <c r="P118"/>
  <c r="Q118" s="1"/>
  <c r="W118" s="1"/>
  <c r="L118"/>
  <c r="M118" s="1"/>
  <c r="S118"/>
  <c r="U118"/>
  <c r="V118" s="1"/>
  <c r="P126"/>
  <c r="Q126" s="1"/>
  <c r="W126" s="1"/>
  <c r="U126"/>
  <c r="V126" s="1"/>
  <c r="L126"/>
  <c r="M126" s="1"/>
  <c r="S126"/>
  <c r="P134"/>
  <c r="Q134" s="1"/>
  <c r="W134" s="1"/>
  <c r="L134"/>
  <c r="M134" s="1"/>
  <c r="S134"/>
  <c r="U134"/>
  <c r="V134" s="1"/>
  <c r="L142"/>
  <c r="M142" s="1"/>
  <c r="U142"/>
  <c r="V142" s="1"/>
  <c r="P142"/>
  <c r="Q142" s="1"/>
  <c r="W142" s="1"/>
  <c r="S142"/>
  <c r="U150"/>
  <c r="V150" s="1"/>
  <c r="S150"/>
  <c r="L150"/>
  <c r="M150" s="1"/>
  <c r="P150"/>
  <c r="Q150" s="1"/>
  <c r="W150" s="1"/>
  <c r="L158"/>
  <c r="M158" s="1"/>
  <c r="P158"/>
  <c r="Q158" s="1"/>
  <c r="W158" s="1"/>
  <c r="U158"/>
  <c r="V158" s="1"/>
  <c r="S158"/>
  <c r="P166"/>
  <c r="Q166" s="1"/>
  <c r="W166" s="1"/>
  <c r="U166"/>
  <c r="V166" s="1"/>
  <c r="L166"/>
  <c r="M166" s="1"/>
  <c r="S166"/>
  <c r="L174"/>
  <c r="M174" s="1"/>
  <c r="S174"/>
  <c r="U174"/>
  <c r="V174" s="1"/>
  <c r="P174"/>
  <c r="Q174" s="1"/>
  <c r="W174" s="1"/>
  <c r="U182"/>
  <c r="V182" s="1"/>
  <c r="L182"/>
  <c r="M182" s="1"/>
  <c r="P182"/>
  <c r="Q182" s="1"/>
  <c r="W182" s="1"/>
  <c r="S182"/>
  <c r="L190"/>
  <c r="M190" s="1"/>
  <c r="S190"/>
  <c r="P190"/>
  <c r="Q190" s="1"/>
  <c r="W190" s="1"/>
  <c r="U190"/>
  <c r="V190" s="1"/>
  <c r="P198"/>
  <c r="Q198" s="1"/>
  <c r="W198" s="1"/>
  <c r="U198"/>
  <c r="V198" s="1"/>
  <c r="L198"/>
  <c r="M198" s="1"/>
  <c r="S198"/>
  <c r="L206"/>
  <c r="M206" s="1"/>
  <c r="S206"/>
  <c r="U206"/>
  <c r="V206" s="1"/>
  <c r="P206"/>
  <c r="Q206" s="1"/>
  <c r="W206" s="1"/>
  <c r="AU152" i="17"/>
  <c r="AU164"/>
  <c r="CB163"/>
  <c r="CB175"/>
  <c r="Z177"/>
  <c r="Z50"/>
  <c r="AU184"/>
  <c r="CB192"/>
  <c r="AU180"/>
  <c r="CB196"/>
  <c r="Z139"/>
  <c r="CB151"/>
  <c r="CB167"/>
  <c r="Z199"/>
  <c r="CB58"/>
  <c r="Z207"/>
  <c r="Z157"/>
  <c r="CB160"/>
  <c r="CB176"/>
  <c r="Z111"/>
  <c r="AU175"/>
  <c r="Z206"/>
  <c r="AC73"/>
  <c r="CB89"/>
  <c r="AU41"/>
  <c r="CB37"/>
  <c r="CB49"/>
  <c r="CB129"/>
  <c r="CB101"/>
  <c r="CB172"/>
  <c r="Z198"/>
  <c r="AC198"/>
  <c r="AU204"/>
  <c r="Z17"/>
  <c r="AU113"/>
  <c r="Z128"/>
  <c r="CB164"/>
  <c r="AU52"/>
  <c r="Z123"/>
  <c r="AC141"/>
  <c r="AU179"/>
  <c r="AU189"/>
  <c r="CB97"/>
  <c r="Z185"/>
  <c r="CB12"/>
  <c r="CB20"/>
  <c r="CB29"/>
  <c r="CB53"/>
  <c r="Z65"/>
  <c r="AC166"/>
  <c r="CB48"/>
  <c r="AC45"/>
  <c r="Z80"/>
  <c r="Z99"/>
  <c r="AC111"/>
  <c r="Z127"/>
  <c r="AC135"/>
  <c r="CB159"/>
  <c r="AU205"/>
  <c r="Z69"/>
  <c r="AC92"/>
  <c r="Z108"/>
  <c r="AC116"/>
  <c r="DL196"/>
  <c r="CB105"/>
  <c r="CB137"/>
  <c r="CB10"/>
  <c r="CV8"/>
  <c r="AU59"/>
  <c r="CB46"/>
  <c r="AU49"/>
  <c r="CB68"/>
  <c r="Z100"/>
  <c r="Z120"/>
  <c r="AU104"/>
  <c r="AU124"/>
  <c r="AC139"/>
  <c r="AC140"/>
  <c r="CB152"/>
  <c r="AU163"/>
  <c r="CB168"/>
  <c r="AC181"/>
  <c r="AU172"/>
  <c r="AU192"/>
  <c r="AU69"/>
  <c r="AU201"/>
  <c r="CB120"/>
  <c r="DL119"/>
  <c r="Z44"/>
  <c r="AC56"/>
  <c r="AU81"/>
  <c r="AU94"/>
  <c r="AU112"/>
  <c r="AC120"/>
  <c r="AC132"/>
  <c r="AU141"/>
  <c r="AU149"/>
  <c r="Z181"/>
  <c r="AU196"/>
  <c r="CB201"/>
  <c r="Z203"/>
  <c r="CB203"/>
  <c r="AU75"/>
  <c r="AU47"/>
  <c r="CB45"/>
  <c r="Z116"/>
  <c r="AC91"/>
  <c r="Z92"/>
  <c r="AU89"/>
  <c r="AU97"/>
  <c r="Z140"/>
  <c r="CB156"/>
  <c r="DL89"/>
  <c r="AC72"/>
  <c r="AU193"/>
  <c r="DL199"/>
  <c r="CB62"/>
  <c r="AU98"/>
  <c r="AU110"/>
  <c r="AU114"/>
  <c r="CB69"/>
  <c r="CB187"/>
  <c r="CB195"/>
  <c r="AC199"/>
  <c r="AU170"/>
  <c r="AU186"/>
  <c r="Z95"/>
  <c r="AC187"/>
  <c r="AC85"/>
  <c r="AC171"/>
  <c r="AU177"/>
  <c r="AU197"/>
  <c r="AU91"/>
  <c r="AU54"/>
  <c r="AC65"/>
  <c r="AU88"/>
  <c r="AU139"/>
  <c r="AC191"/>
  <c r="CB199"/>
  <c r="AU77"/>
  <c r="AC88"/>
  <c r="AU79"/>
  <c r="Z91"/>
  <c r="CB127"/>
  <c r="AU195"/>
  <c r="AU138"/>
  <c r="AC150"/>
  <c r="AC170"/>
  <c r="CB17"/>
  <c r="CB77"/>
  <c r="CB177"/>
  <c r="CB185"/>
  <c r="CB44"/>
  <c r="CB136"/>
  <c r="CB140"/>
  <c r="CB148"/>
  <c r="DL148"/>
  <c r="CB27"/>
  <c r="CB35"/>
  <c r="CB99"/>
  <c r="CB119"/>
  <c r="CB123"/>
  <c r="CB143"/>
  <c r="CB147"/>
  <c r="Z187"/>
  <c r="CB170"/>
  <c r="CB174"/>
  <c r="AU65"/>
  <c r="CB186"/>
  <c r="Z45"/>
  <c r="CB153"/>
  <c r="CB157"/>
  <c r="CB169"/>
  <c r="CB173"/>
  <c r="CB144"/>
  <c r="CB39"/>
  <c r="CB43"/>
  <c r="CB103"/>
  <c r="CB150"/>
  <c r="CB162"/>
  <c r="CB166"/>
  <c r="AC146"/>
  <c r="AU57"/>
  <c r="AU73"/>
  <c r="AU173"/>
  <c r="CB92"/>
  <c r="AU96"/>
  <c r="CB124"/>
  <c r="AU148"/>
  <c r="AC55"/>
  <c r="CB59"/>
  <c r="AU111"/>
  <c r="AU143"/>
  <c r="Z74"/>
  <c r="CB181"/>
  <c r="CB32"/>
  <c r="CB36"/>
  <c r="CB31"/>
  <c r="CB107"/>
  <c r="CB115"/>
  <c r="CB131"/>
  <c r="CB135"/>
  <c r="CB14"/>
  <c r="CB182"/>
  <c r="AC122"/>
  <c r="AC204"/>
  <c r="CB9"/>
  <c r="AU181"/>
  <c r="Z189"/>
  <c r="AU80"/>
  <c r="AU84"/>
  <c r="AC84"/>
  <c r="AU92"/>
  <c r="AC104"/>
  <c r="CB116"/>
  <c r="AC128"/>
  <c r="AU144"/>
  <c r="AU160"/>
  <c r="AU99"/>
  <c r="AU119"/>
  <c r="AU131"/>
  <c r="AU135"/>
  <c r="AU191"/>
  <c r="CB191"/>
  <c r="AU203"/>
  <c r="AU50"/>
  <c r="CB50"/>
  <c r="AU102"/>
  <c r="AU166"/>
  <c r="AU178"/>
  <c r="CB194"/>
  <c r="CB13"/>
  <c r="DL77"/>
  <c r="CB149"/>
  <c r="CB161"/>
  <c r="CB165"/>
  <c r="CB40"/>
  <c r="CB79"/>
  <c r="CB95"/>
  <c r="CB111"/>
  <c r="DL123"/>
  <c r="CB139"/>
  <c r="CB154"/>
  <c r="CB158"/>
  <c r="CB178"/>
  <c r="DL186"/>
  <c r="AC61"/>
  <c r="AC93"/>
  <c r="AC89"/>
  <c r="AU125"/>
  <c r="AC69"/>
  <c r="CB73"/>
  <c r="AU185"/>
  <c r="AU40"/>
  <c r="CB84"/>
  <c r="CB88"/>
  <c r="AC100"/>
  <c r="CB23"/>
  <c r="AU43"/>
  <c r="CB47"/>
  <c r="CB51"/>
  <c r="CB63"/>
  <c r="AU71"/>
  <c r="AU123"/>
  <c r="AC123"/>
  <c r="AC127"/>
  <c r="AC195"/>
  <c r="CB54"/>
  <c r="AU62"/>
  <c r="AC62"/>
  <c r="CB66"/>
  <c r="AU142"/>
  <c r="AC158"/>
  <c r="AU207"/>
  <c r="DL66"/>
  <c r="DL171"/>
  <c r="DL151"/>
  <c r="DL163"/>
  <c r="DL194"/>
  <c r="DL72"/>
  <c r="DL141"/>
  <c r="DL145"/>
  <c r="DL202"/>
  <c r="Z12"/>
  <c r="Z15"/>
  <c r="Z19"/>
  <c r="Z29"/>
  <c r="Z30"/>
  <c r="Z34"/>
  <c r="Z38"/>
  <c r="CB41"/>
  <c r="AU45"/>
  <c r="AU60"/>
  <c r="AC57"/>
  <c r="CB61"/>
  <c r="Z76"/>
  <c r="Z82"/>
  <c r="Z86"/>
  <c r="Z90"/>
  <c r="Z102"/>
  <c r="CB85"/>
  <c r="Z94"/>
  <c r="Z105"/>
  <c r="DL106"/>
  <c r="DL137"/>
  <c r="Z121"/>
  <c r="AC126"/>
  <c r="Z133"/>
  <c r="CB133"/>
  <c r="Z132"/>
  <c r="DL147"/>
  <c r="Z125"/>
  <c r="Z130"/>
  <c r="CB141"/>
  <c r="AU145"/>
  <c r="Z149"/>
  <c r="AC152"/>
  <c r="AC156"/>
  <c r="AC160"/>
  <c r="AC164"/>
  <c r="AC168"/>
  <c r="Z172"/>
  <c r="Z151"/>
  <c r="DL152"/>
  <c r="Z155"/>
  <c r="DL156"/>
  <c r="Z159"/>
  <c r="DL160"/>
  <c r="Z163"/>
  <c r="DL164"/>
  <c r="Z167"/>
  <c r="Z146"/>
  <c r="DL179"/>
  <c r="Z176"/>
  <c r="Z200"/>
  <c r="AC188"/>
  <c r="CB189"/>
  <c r="Z183"/>
  <c r="AC49"/>
  <c r="AC81"/>
  <c r="AC109"/>
  <c r="AU130"/>
  <c r="AC179"/>
  <c r="Z20"/>
  <c r="CB24"/>
  <c r="CB28"/>
  <c r="CB26"/>
  <c r="Z48"/>
  <c r="DL49"/>
  <c r="Z52"/>
  <c r="DL53"/>
  <c r="Z49"/>
  <c r="Z41"/>
  <c r="Z56"/>
  <c r="AC75"/>
  <c r="CB56"/>
  <c r="DL73"/>
  <c r="Z81"/>
  <c r="CB78"/>
  <c r="DL86"/>
  <c r="Z98"/>
  <c r="AC110"/>
  <c r="Z114"/>
  <c r="Z89"/>
  <c r="AC94"/>
  <c r="Z85"/>
  <c r="DL85"/>
  <c r="DL97"/>
  <c r="Z93"/>
  <c r="CB93"/>
  <c r="Z109"/>
  <c r="DL110"/>
  <c r="CB134"/>
  <c r="Z117"/>
  <c r="AC133"/>
  <c r="CB125"/>
  <c r="CB126"/>
  <c r="DL149"/>
  <c r="Z152"/>
  <c r="Z156"/>
  <c r="Z160"/>
  <c r="Z164"/>
  <c r="Z168"/>
  <c r="DL172"/>
  <c r="CB171"/>
  <c r="DL183"/>
  <c r="DL192"/>
  <c r="DL200"/>
  <c r="AC176"/>
  <c r="DL184"/>
  <c r="CB183"/>
  <c r="Z204"/>
  <c r="AC193"/>
  <c r="AC201"/>
  <c r="AC113"/>
  <c r="AC125"/>
  <c r="AC130"/>
  <c r="AC192"/>
  <c r="AC183"/>
  <c r="Z25"/>
  <c r="DL38"/>
  <c r="Z28"/>
  <c r="Z46"/>
  <c r="CB42"/>
  <c r="Z37"/>
  <c r="DL54"/>
  <c r="Z63"/>
  <c r="AC63"/>
  <c r="AC67"/>
  <c r="Z75"/>
  <c r="Z60"/>
  <c r="CB76"/>
  <c r="AU78"/>
  <c r="Z79"/>
  <c r="Z78"/>
  <c r="AC106"/>
  <c r="Z110"/>
  <c r="CB94"/>
  <c r="Z97"/>
  <c r="DL98"/>
  <c r="Z113"/>
  <c r="DL114"/>
  <c r="DL118"/>
  <c r="CB130"/>
  <c r="DL126"/>
  <c r="DL138"/>
  <c r="AC138"/>
  <c r="AC142"/>
  <c r="Z129"/>
  <c r="Z141"/>
  <c r="DL168"/>
  <c r="DL180"/>
  <c r="Z184"/>
  <c r="CB179"/>
  <c r="Z192"/>
  <c r="Z171"/>
  <c r="Z193"/>
  <c r="Z197"/>
  <c r="Z201"/>
  <c r="Z205"/>
  <c r="Z175"/>
  <c r="AC53"/>
  <c r="AC41"/>
  <c r="AU56"/>
  <c r="AC68"/>
  <c r="AC101"/>
  <c r="AC137"/>
  <c r="AU134"/>
  <c r="AC196"/>
  <c r="Z16"/>
  <c r="Z9"/>
  <c r="Z11"/>
  <c r="Z21"/>
  <c r="Z33"/>
  <c r="AC38"/>
  <c r="Z24"/>
  <c r="AC46"/>
  <c r="Z53"/>
  <c r="Z42"/>
  <c r="Z61"/>
  <c r="DL61"/>
  <c r="CB60"/>
  <c r="Z67"/>
  <c r="DL68"/>
  <c r="Z71"/>
  <c r="Z57"/>
  <c r="DL57"/>
  <c r="Z68"/>
  <c r="DL81"/>
  <c r="AC86"/>
  <c r="AC90"/>
  <c r="Z72"/>
  <c r="AC102"/>
  <c r="Z106"/>
  <c r="Z118"/>
  <c r="Z101"/>
  <c r="DL102"/>
  <c r="DL125"/>
  <c r="AC134"/>
  <c r="Z126"/>
  <c r="DL133"/>
  <c r="Z137"/>
  <c r="DL142"/>
  <c r="Z122"/>
  <c r="CB132"/>
  <c r="Z138"/>
  <c r="Z142"/>
  <c r="CB145"/>
  <c r="AC172"/>
  <c r="Z145"/>
  <c r="DL175"/>
  <c r="DL204"/>
  <c r="DL176"/>
  <c r="Z180"/>
  <c r="AC184"/>
  <c r="Z196"/>
  <c r="Z188"/>
  <c r="CB188"/>
  <c r="Z179"/>
  <c r="CB19"/>
  <c r="AU42"/>
  <c r="AU76"/>
  <c r="AC105"/>
  <c r="AC151"/>
  <c r="AC159"/>
  <c r="AC163"/>
  <c r="AC167"/>
  <c r="AC200"/>
  <c r="AC175"/>
  <c r="DG7"/>
  <c r="DH10" s="1"/>
  <c r="DC7"/>
  <c r="DD16" s="1"/>
  <c r="CS79" l="1"/>
  <c r="CQ79"/>
  <c r="AQ66"/>
  <c r="AU66"/>
  <c r="CS193"/>
  <c r="CR193"/>
  <c r="AU72"/>
  <c r="CZ190"/>
  <c r="CY190"/>
  <c r="CL98"/>
  <c r="CJ98"/>
  <c r="DH16"/>
  <c r="DD15"/>
  <c r="DH14"/>
  <c r="DH11"/>
  <c r="DH12"/>
  <c r="DH17"/>
  <c r="DM42"/>
  <c r="DD14"/>
  <c r="DH9"/>
  <c r="AQ74"/>
  <c r="AU74"/>
  <c r="CS107"/>
  <c r="CQ107"/>
  <c r="CS177"/>
  <c r="CQ177"/>
  <c r="DI21"/>
  <c r="W26"/>
  <c r="DD13"/>
  <c r="DD12"/>
  <c r="BY17"/>
  <c r="DD11"/>
  <c r="DH15"/>
  <c r="DD10"/>
  <c r="CE102"/>
  <c r="CA102"/>
  <c r="DD9"/>
  <c r="DD17"/>
  <c r="DH13"/>
  <c r="CE85"/>
  <c r="CA85"/>
  <c r="CE71"/>
  <c r="CA71"/>
  <c r="CZ51"/>
  <c r="CX51"/>
  <c r="CY51"/>
  <c r="CS77"/>
  <c r="CR77"/>
  <c r="CE95"/>
  <c r="CA95"/>
  <c r="CE93"/>
  <c r="CA93"/>
  <c r="CE81"/>
  <c r="CA81"/>
  <c r="DM95"/>
  <c r="CS40"/>
  <c r="CR40"/>
  <c r="CE139"/>
  <c r="CA139"/>
  <c r="CZ43"/>
  <c r="CX43"/>
  <c r="CS132"/>
  <c r="CR132"/>
  <c r="CQ132"/>
  <c r="CS81"/>
  <c r="CQ81"/>
  <c r="CE39"/>
  <c r="CA39"/>
  <c r="CY27"/>
  <c r="CZ27" s="1"/>
  <c r="CX27"/>
  <c r="CL119"/>
  <c r="CJ119"/>
  <c r="CK119"/>
  <c r="CE79"/>
  <c r="CA79"/>
  <c r="CE45"/>
  <c r="CA45"/>
  <c r="CE47"/>
  <c r="CA47"/>
  <c r="CZ68"/>
  <c r="CY68"/>
  <c r="CS201"/>
  <c r="CQ201"/>
  <c r="CR201"/>
  <c r="CE89"/>
  <c r="CA89"/>
  <c r="CE65"/>
  <c r="CA65"/>
  <c r="CE55"/>
  <c r="CA55"/>
  <c r="CZ100"/>
  <c r="CY100"/>
  <c r="CX100"/>
  <c r="CE169"/>
  <c r="CA169"/>
  <c r="CL61"/>
  <c r="CK61"/>
  <c r="CS71"/>
  <c r="CR71"/>
  <c r="CE97"/>
  <c r="CA97"/>
  <c r="CE57"/>
  <c r="CA57"/>
  <c r="CS67"/>
  <c r="CQ67"/>
  <c r="CS116"/>
  <c r="CQ116"/>
  <c r="CR116"/>
  <c r="CE77"/>
  <c r="CA77"/>
  <c r="CE63"/>
  <c r="CA63"/>
  <c r="CE69"/>
  <c r="CA69"/>
  <c r="CE53"/>
  <c r="CA53"/>
  <c r="CE73"/>
  <c r="CA73"/>
  <c r="CE126"/>
  <c r="CA126"/>
  <c r="DM58"/>
  <c r="DM79"/>
  <c r="CE135"/>
  <c r="CA135"/>
  <c r="CR52"/>
  <c r="CS52"/>
  <c r="CQ52"/>
  <c r="CS69"/>
  <c r="CQ69"/>
  <c r="CR69"/>
  <c r="AQ165"/>
  <c r="AU165"/>
  <c r="CR143"/>
  <c r="CS143"/>
  <c r="CQ143"/>
  <c r="CR135"/>
  <c r="CS135"/>
  <c r="CQ135"/>
  <c r="CR127"/>
  <c r="CS127"/>
  <c r="CQ127"/>
  <c r="CR119"/>
  <c r="CS119"/>
  <c r="CQ119"/>
  <c r="CR115"/>
  <c r="CS115"/>
  <c r="CQ115"/>
  <c r="CY95"/>
  <c r="CZ95"/>
  <c r="CX95"/>
  <c r="CK79"/>
  <c r="CL79"/>
  <c r="CJ79"/>
  <c r="CZ71"/>
  <c r="CY71"/>
  <c r="CX71"/>
  <c r="CZ63"/>
  <c r="CX63"/>
  <c r="CY63"/>
  <c r="CY168"/>
  <c r="CZ168"/>
  <c r="CX168"/>
  <c r="CL160"/>
  <c r="CJ160"/>
  <c r="CK160"/>
  <c r="CS148"/>
  <c r="CQ148"/>
  <c r="CR148"/>
  <c r="CZ52"/>
  <c r="CY52"/>
  <c r="CX52"/>
  <c r="CS129"/>
  <c r="CQ129"/>
  <c r="CR129"/>
  <c r="CZ109"/>
  <c r="CY109"/>
  <c r="CX109"/>
  <c r="CL105"/>
  <c r="CJ105"/>
  <c r="CK105"/>
  <c r="CY105"/>
  <c r="CZ105"/>
  <c r="CX105"/>
  <c r="CY69"/>
  <c r="CZ69"/>
  <c r="CX69"/>
  <c r="CS53"/>
  <c r="CQ53"/>
  <c r="CR53"/>
  <c r="CK166"/>
  <c r="CL166"/>
  <c r="CJ166"/>
  <c r="CZ158"/>
  <c r="CY158"/>
  <c r="CX158"/>
  <c r="CK142"/>
  <c r="CL142"/>
  <c r="CJ142"/>
  <c r="CK138"/>
  <c r="CL138"/>
  <c r="CJ138"/>
  <c r="CK134"/>
  <c r="CL134"/>
  <c r="CJ134"/>
  <c r="CZ126"/>
  <c r="CX126"/>
  <c r="CY126"/>
  <c r="CK118"/>
  <c r="CL118"/>
  <c r="CJ118"/>
  <c r="CR110"/>
  <c r="CS110"/>
  <c r="CQ110"/>
  <c r="CZ58"/>
  <c r="CY58"/>
  <c r="CX58"/>
  <c r="CE187"/>
  <c r="CA187"/>
  <c r="CE103"/>
  <c r="CA103"/>
  <c r="CE83"/>
  <c r="CA83"/>
  <c r="CL43"/>
  <c r="CJ43"/>
  <c r="CK43"/>
  <c r="CE184"/>
  <c r="CA184"/>
  <c r="CS140"/>
  <c r="CQ140"/>
  <c r="CR140"/>
  <c r="CE116"/>
  <c r="CA116"/>
  <c r="CE104"/>
  <c r="CA104"/>
  <c r="CL88"/>
  <c r="CJ88"/>
  <c r="CK88"/>
  <c r="CE52"/>
  <c r="CA52"/>
  <c r="CE185"/>
  <c r="CA185"/>
  <c r="CE202"/>
  <c r="CA202"/>
  <c r="CE178"/>
  <c r="CA178"/>
  <c r="CZ82"/>
  <c r="CX82"/>
  <c r="CY82"/>
  <c r="CS50"/>
  <c r="CQ50"/>
  <c r="CR50"/>
  <c r="CX35"/>
  <c r="CY35"/>
  <c r="CZ35" s="1"/>
  <c r="CZ207"/>
  <c r="CY207"/>
  <c r="CX207"/>
  <c r="CJ203"/>
  <c r="CL203"/>
  <c r="CK203"/>
  <c r="CS195"/>
  <c r="CR195"/>
  <c r="CQ195"/>
  <c r="CZ191"/>
  <c r="CX191"/>
  <c r="CY191"/>
  <c r="CZ187"/>
  <c r="CY187"/>
  <c r="CX187"/>
  <c r="CS179"/>
  <c r="CQ179"/>
  <c r="CR179"/>
  <c r="CZ175"/>
  <c r="CY175"/>
  <c r="CX175"/>
  <c r="CZ155"/>
  <c r="CX155"/>
  <c r="CY155"/>
  <c r="CK96"/>
  <c r="CL96"/>
  <c r="CJ96"/>
  <c r="CX193"/>
  <c r="CZ193"/>
  <c r="CY193"/>
  <c r="CX177"/>
  <c r="CZ177"/>
  <c r="CY177"/>
  <c r="CS157"/>
  <c r="CQ157"/>
  <c r="CR157"/>
  <c r="CL137"/>
  <c r="CK137"/>
  <c r="CJ137"/>
  <c r="CL121"/>
  <c r="CK121"/>
  <c r="CJ121"/>
  <c r="CL49"/>
  <c r="CK49"/>
  <c r="CJ49"/>
  <c r="CS206"/>
  <c r="CR206"/>
  <c r="CQ206"/>
  <c r="CS198"/>
  <c r="CQ198"/>
  <c r="CR198"/>
  <c r="CS186"/>
  <c r="CR186"/>
  <c r="CQ186"/>
  <c r="CL184"/>
  <c r="CK184"/>
  <c r="CJ184"/>
  <c r="CS120"/>
  <c r="CR120"/>
  <c r="CQ120"/>
  <c r="CL72"/>
  <c r="CK72"/>
  <c r="CJ72"/>
  <c r="CS163"/>
  <c r="CR163"/>
  <c r="CQ163"/>
  <c r="CL107"/>
  <c r="CK107"/>
  <c r="CJ107"/>
  <c r="CZ91"/>
  <c r="CY91"/>
  <c r="CX91"/>
  <c r="CL87"/>
  <c r="CJ87"/>
  <c r="CK87"/>
  <c r="CZ67"/>
  <c r="CY67"/>
  <c r="CX67"/>
  <c r="CR59"/>
  <c r="CS59"/>
  <c r="CQ59"/>
  <c r="CR43"/>
  <c r="CS43"/>
  <c r="CQ43"/>
  <c r="CK172"/>
  <c r="CL172"/>
  <c r="CJ172"/>
  <c r="CL140"/>
  <c r="CK140"/>
  <c r="CJ140"/>
  <c r="CL128"/>
  <c r="CK128"/>
  <c r="CJ128"/>
  <c r="CL116"/>
  <c r="CJ116"/>
  <c r="CK116"/>
  <c r="CL56"/>
  <c r="CJ56"/>
  <c r="CK56"/>
  <c r="CY44"/>
  <c r="CZ44"/>
  <c r="CX44"/>
  <c r="CY40"/>
  <c r="CZ40"/>
  <c r="CX40"/>
  <c r="CS169"/>
  <c r="CR169"/>
  <c r="CQ169"/>
  <c r="CS161"/>
  <c r="CQ161"/>
  <c r="CR161"/>
  <c r="CS149"/>
  <c r="CQ149"/>
  <c r="CR149"/>
  <c r="CS133"/>
  <c r="CR133"/>
  <c r="CQ133"/>
  <c r="CS117"/>
  <c r="CQ117"/>
  <c r="CR117"/>
  <c r="CZ113"/>
  <c r="CY113"/>
  <c r="CX113"/>
  <c r="CZ85"/>
  <c r="CY85"/>
  <c r="CX85"/>
  <c r="CZ81"/>
  <c r="CY81"/>
  <c r="CX81"/>
  <c r="CY166"/>
  <c r="CZ166"/>
  <c r="CX166"/>
  <c r="CZ138"/>
  <c r="CY138"/>
  <c r="CX138"/>
  <c r="CZ122"/>
  <c r="CX122"/>
  <c r="CY122"/>
  <c r="CR114"/>
  <c r="CS114"/>
  <c r="CQ114"/>
  <c r="CS70"/>
  <c r="CQ70"/>
  <c r="CR70"/>
  <c r="CK58"/>
  <c r="CL58"/>
  <c r="CJ58"/>
  <c r="CE147"/>
  <c r="CA147"/>
  <c r="CE131"/>
  <c r="CA131"/>
  <c r="CL51"/>
  <c r="CK51"/>
  <c r="CJ51"/>
  <c r="CE140"/>
  <c r="CA140"/>
  <c r="CY112"/>
  <c r="CZ112"/>
  <c r="CX112"/>
  <c r="CS48"/>
  <c r="CR48"/>
  <c r="CQ48"/>
  <c r="CE121"/>
  <c r="CA121"/>
  <c r="CS85"/>
  <c r="CQ85"/>
  <c r="CR85"/>
  <c r="CK102"/>
  <c r="CL102"/>
  <c r="CJ102"/>
  <c r="CZ78"/>
  <c r="CX78"/>
  <c r="CY78"/>
  <c r="CL70"/>
  <c r="CK70"/>
  <c r="CJ70"/>
  <c r="CZ66"/>
  <c r="CY66"/>
  <c r="CX66"/>
  <c r="CS58"/>
  <c r="CQ58"/>
  <c r="CR58"/>
  <c r="CS46"/>
  <c r="CR46"/>
  <c r="CQ46"/>
  <c r="CS199"/>
  <c r="CR199"/>
  <c r="CQ199"/>
  <c r="CS183"/>
  <c r="CQ183"/>
  <c r="CR183"/>
  <c r="CZ171"/>
  <c r="CY171"/>
  <c r="CX171"/>
  <c r="CZ163"/>
  <c r="CY163"/>
  <c r="CX163"/>
  <c r="CZ147"/>
  <c r="CX147"/>
  <c r="CY147"/>
  <c r="CZ143"/>
  <c r="CY143"/>
  <c r="CX143"/>
  <c r="CZ135"/>
  <c r="CX135"/>
  <c r="CY135"/>
  <c r="CZ127"/>
  <c r="CX127"/>
  <c r="CY127"/>
  <c r="CZ119"/>
  <c r="CY119"/>
  <c r="CX119"/>
  <c r="CZ83"/>
  <c r="CY83"/>
  <c r="CX83"/>
  <c r="CX205"/>
  <c r="CZ205"/>
  <c r="CY205"/>
  <c r="CL189"/>
  <c r="CK189"/>
  <c r="CJ189"/>
  <c r="CL169"/>
  <c r="CJ169"/>
  <c r="CK169"/>
  <c r="CL161"/>
  <c r="CJ161"/>
  <c r="CK161"/>
  <c r="CL153"/>
  <c r="CK153"/>
  <c r="CJ153"/>
  <c r="CL149"/>
  <c r="CJ149"/>
  <c r="CK149"/>
  <c r="CL133"/>
  <c r="CK133"/>
  <c r="CJ133"/>
  <c r="CR101"/>
  <c r="CS101"/>
  <c r="CQ101"/>
  <c r="CR97"/>
  <c r="CS97"/>
  <c r="CQ97"/>
  <c r="CS190"/>
  <c r="CR190"/>
  <c r="CQ190"/>
  <c r="CS178"/>
  <c r="CQ178"/>
  <c r="CR178"/>
  <c r="CS158"/>
  <c r="CR158"/>
  <c r="CQ158"/>
  <c r="CS138"/>
  <c r="CR138"/>
  <c r="CQ138"/>
  <c r="CS122"/>
  <c r="CR122"/>
  <c r="CQ122"/>
  <c r="CS118"/>
  <c r="CR118"/>
  <c r="CQ118"/>
  <c r="CZ50"/>
  <c r="CY50"/>
  <c r="CX50"/>
  <c r="DI29"/>
  <c r="DP159"/>
  <c r="DM186"/>
  <c r="DP134"/>
  <c r="DM179"/>
  <c r="DM115"/>
  <c r="DM59"/>
  <c r="DM188"/>
  <c r="DM124"/>
  <c r="DM76"/>
  <c r="DP206"/>
  <c r="DM174"/>
  <c r="DP138"/>
  <c r="DM106"/>
  <c r="DP163"/>
  <c r="DM119"/>
  <c r="DP187"/>
  <c r="DP172"/>
  <c r="DP140"/>
  <c r="DM104"/>
  <c r="DP84"/>
  <c r="DM56"/>
  <c r="DP201"/>
  <c r="DP169"/>
  <c r="DM113"/>
  <c r="DM146"/>
  <c r="DM114"/>
  <c r="DM74"/>
  <c r="DP135"/>
  <c r="DM99"/>
  <c r="DM67"/>
  <c r="DM195"/>
  <c r="DM180"/>
  <c r="DM132"/>
  <c r="DM100"/>
  <c r="DM197"/>
  <c r="DM133"/>
  <c r="DP97"/>
  <c r="DP81"/>
  <c r="DM45"/>
  <c r="DP162"/>
  <c r="DP130"/>
  <c r="DP102"/>
  <c r="DM50"/>
  <c r="DP155"/>
  <c r="DP123"/>
  <c r="DP67"/>
  <c r="DP203"/>
  <c r="DP196"/>
  <c r="DM152"/>
  <c r="DM120"/>
  <c r="DP56"/>
  <c r="DP177"/>
  <c r="DP145"/>
  <c r="DP113"/>
  <c r="DM89"/>
  <c r="CZ161"/>
  <c r="CY161"/>
  <c r="CX161"/>
  <c r="CR89"/>
  <c r="CS89"/>
  <c r="CQ89"/>
  <c r="CZ202"/>
  <c r="CY202"/>
  <c r="CX202"/>
  <c r="CS42"/>
  <c r="CQ42"/>
  <c r="CR42"/>
  <c r="CS203"/>
  <c r="CR203"/>
  <c r="CQ203"/>
  <c r="CZ159"/>
  <c r="CY159"/>
  <c r="CX159"/>
  <c r="CZ139"/>
  <c r="CX139"/>
  <c r="CY139"/>
  <c r="CZ123"/>
  <c r="CY123"/>
  <c r="CX123"/>
  <c r="CQ200"/>
  <c r="CS200"/>
  <c r="CR200"/>
  <c r="CQ192"/>
  <c r="CS192"/>
  <c r="CR192"/>
  <c r="CQ184"/>
  <c r="CS184"/>
  <c r="CR184"/>
  <c r="CQ176"/>
  <c r="CS176"/>
  <c r="CR176"/>
  <c r="CL152"/>
  <c r="CK152"/>
  <c r="CJ152"/>
  <c r="CZ153"/>
  <c r="CX153"/>
  <c r="CY153"/>
  <c r="CZ149"/>
  <c r="CX149"/>
  <c r="CY149"/>
  <c r="CR109"/>
  <c r="CS109"/>
  <c r="CQ109"/>
  <c r="CR105"/>
  <c r="CS105"/>
  <c r="CQ105"/>
  <c r="CL202"/>
  <c r="CK202"/>
  <c r="CJ202"/>
  <c r="CL182"/>
  <c r="CK182"/>
  <c r="CJ182"/>
  <c r="CL178"/>
  <c r="CJ178"/>
  <c r="CK178"/>
  <c r="CY106"/>
  <c r="CZ106"/>
  <c r="CX106"/>
  <c r="CY94"/>
  <c r="CZ94"/>
  <c r="CX94"/>
  <c r="CE179"/>
  <c r="CA179"/>
  <c r="CZ167"/>
  <c r="CX167"/>
  <c r="CY167"/>
  <c r="CL131"/>
  <c r="CK131"/>
  <c r="CJ131"/>
  <c r="CE127"/>
  <c r="CA127"/>
  <c r="CL115"/>
  <c r="CK115"/>
  <c r="CJ115"/>
  <c r="CE99"/>
  <c r="CA99"/>
  <c r="CE51"/>
  <c r="CA51"/>
  <c r="CE144"/>
  <c r="CA144"/>
  <c r="CE92"/>
  <c r="CA92"/>
  <c r="CZ84"/>
  <c r="CX84"/>
  <c r="CY84"/>
  <c r="CZ72"/>
  <c r="CY72"/>
  <c r="CX72"/>
  <c r="CL173"/>
  <c r="CJ173"/>
  <c r="CK173"/>
  <c r="CL165"/>
  <c r="CJ165"/>
  <c r="CK165"/>
  <c r="CE61"/>
  <c r="CA61"/>
  <c r="CZ45"/>
  <c r="CY45"/>
  <c r="CX45"/>
  <c r="CE41"/>
  <c r="CA41"/>
  <c r="CL106"/>
  <c r="CK106"/>
  <c r="CJ106"/>
  <c r="CE70"/>
  <c r="CA70"/>
  <c r="CE58"/>
  <c r="CA58"/>
  <c r="CE46"/>
  <c r="CA46"/>
  <c r="CR167"/>
  <c r="CS167"/>
  <c r="CQ167"/>
  <c r="CS159"/>
  <c r="CR159"/>
  <c r="CQ159"/>
  <c r="CR123"/>
  <c r="CS123"/>
  <c r="CQ123"/>
  <c r="CK95"/>
  <c r="CL95"/>
  <c r="CJ95"/>
  <c r="CR47"/>
  <c r="CS47"/>
  <c r="CQ47"/>
  <c r="CL156"/>
  <c r="CJ156"/>
  <c r="CK156"/>
  <c r="CY140"/>
  <c r="CZ140"/>
  <c r="CX140"/>
  <c r="CY132"/>
  <c r="CZ132"/>
  <c r="CX132"/>
  <c r="CY124"/>
  <c r="CZ124"/>
  <c r="CX124"/>
  <c r="CY116"/>
  <c r="CZ116"/>
  <c r="CX116"/>
  <c r="CS100"/>
  <c r="CR100"/>
  <c r="CQ100"/>
  <c r="CS88"/>
  <c r="CR88"/>
  <c r="CQ88"/>
  <c r="CR165"/>
  <c r="CS165"/>
  <c r="CQ165"/>
  <c r="CY97"/>
  <c r="CZ97"/>
  <c r="CX97"/>
  <c r="CL89"/>
  <c r="CK89"/>
  <c r="CJ89"/>
  <c r="CL73"/>
  <c r="CK73"/>
  <c r="CJ73"/>
  <c r="CY65"/>
  <c r="CZ65"/>
  <c r="CX65"/>
  <c r="CS45"/>
  <c r="CR45"/>
  <c r="CQ45"/>
  <c r="CL170"/>
  <c r="CJ170"/>
  <c r="CK170"/>
  <c r="CZ162"/>
  <c r="CY162"/>
  <c r="CX162"/>
  <c r="CL150"/>
  <c r="CJ150"/>
  <c r="CK150"/>
  <c r="CS106"/>
  <c r="CR106"/>
  <c r="CQ106"/>
  <c r="CS78"/>
  <c r="CQ78"/>
  <c r="CR78"/>
  <c r="CS66"/>
  <c r="CR66"/>
  <c r="CQ66"/>
  <c r="CZ54"/>
  <c r="CY54"/>
  <c r="CX54"/>
  <c r="CK38"/>
  <c r="CL38"/>
  <c r="CJ38"/>
  <c r="CL176"/>
  <c r="CK176"/>
  <c r="CJ176"/>
  <c r="CS136"/>
  <c r="CR136"/>
  <c r="CQ136"/>
  <c r="CJ207"/>
  <c r="CL207"/>
  <c r="CK207"/>
  <c r="CJ199"/>
  <c r="CL199"/>
  <c r="CK199"/>
  <c r="CJ187"/>
  <c r="CL187"/>
  <c r="CK187"/>
  <c r="CJ183"/>
  <c r="CL183"/>
  <c r="CK183"/>
  <c r="CL159"/>
  <c r="CK159"/>
  <c r="CJ159"/>
  <c r="CZ87"/>
  <c r="CY87"/>
  <c r="CX87"/>
  <c r="CK108"/>
  <c r="CL108"/>
  <c r="CJ108"/>
  <c r="CX189"/>
  <c r="CZ189"/>
  <c r="CY189"/>
  <c r="CL185"/>
  <c r="CK185"/>
  <c r="CJ185"/>
  <c r="CL141"/>
  <c r="CJ141"/>
  <c r="CK141"/>
  <c r="CZ49"/>
  <c r="CY49"/>
  <c r="CX49"/>
  <c r="CS170"/>
  <c r="CQ170"/>
  <c r="CR170"/>
  <c r="CS162"/>
  <c r="CQ162"/>
  <c r="CR162"/>
  <c r="CS150"/>
  <c r="CR150"/>
  <c r="CQ150"/>
  <c r="CS130"/>
  <c r="CR130"/>
  <c r="CQ130"/>
  <c r="CY98"/>
  <c r="CZ98"/>
  <c r="CX98"/>
  <c r="CS90"/>
  <c r="CR90"/>
  <c r="CQ90"/>
  <c r="CZ39"/>
  <c r="CY39"/>
  <c r="CX39"/>
  <c r="CE120"/>
  <c r="CA120"/>
  <c r="CZ108"/>
  <c r="CY108"/>
  <c r="CX108"/>
  <c r="CL92"/>
  <c r="CK92"/>
  <c r="CJ92"/>
  <c r="CE141"/>
  <c r="CA141"/>
  <c r="CS174"/>
  <c r="CR174"/>
  <c r="CQ174"/>
  <c r="CE170"/>
  <c r="CA170"/>
  <c r="CE162"/>
  <c r="CA162"/>
  <c r="CE114"/>
  <c r="CA114"/>
  <c r="CE90"/>
  <c r="CA90"/>
  <c r="CZ74"/>
  <c r="CY74"/>
  <c r="CX74"/>
  <c r="CS38"/>
  <c r="CR38"/>
  <c r="CQ38"/>
  <c r="CQ26"/>
  <c r="CR26"/>
  <c r="CS26" s="1"/>
  <c r="CY103"/>
  <c r="CZ103"/>
  <c r="CX103"/>
  <c r="CZ75"/>
  <c r="CY75"/>
  <c r="CX75"/>
  <c r="CS51"/>
  <c r="CR51"/>
  <c r="CQ51"/>
  <c r="CL168"/>
  <c r="CK168"/>
  <c r="CJ168"/>
  <c r="CZ164"/>
  <c r="CX164"/>
  <c r="CY164"/>
  <c r="CZ152"/>
  <c r="CY152"/>
  <c r="CX152"/>
  <c r="CR96"/>
  <c r="CS96"/>
  <c r="CQ96"/>
  <c r="CR80"/>
  <c r="CS80"/>
  <c r="CQ80"/>
  <c r="CR72"/>
  <c r="CS72"/>
  <c r="CQ72"/>
  <c r="CY60"/>
  <c r="CZ60"/>
  <c r="CX60"/>
  <c r="CL44"/>
  <c r="CJ44"/>
  <c r="CK44"/>
  <c r="CS141"/>
  <c r="CQ141"/>
  <c r="CR141"/>
  <c r="CS125"/>
  <c r="CQ125"/>
  <c r="CR125"/>
  <c r="CL81"/>
  <c r="CJ81"/>
  <c r="CK81"/>
  <c r="CZ146"/>
  <c r="CX146"/>
  <c r="CY146"/>
  <c r="CZ130"/>
  <c r="CY130"/>
  <c r="CX130"/>
  <c r="CR102"/>
  <c r="CS102"/>
  <c r="CQ102"/>
  <c r="CS98"/>
  <c r="CQ98"/>
  <c r="CR98"/>
  <c r="CZ46"/>
  <c r="CY46"/>
  <c r="CX46"/>
  <c r="DI37"/>
  <c r="BY10"/>
  <c r="BY16"/>
  <c r="DP165"/>
  <c r="DP62"/>
  <c r="DM202"/>
  <c r="DM138"/>
  <c r="DM131"/>
  <c r="DM75"/>
  <c r="DM204"/>
  <c r="DM140"/>
  <c r="DM48"/>
  <c r="DM206"/>
  <c r="DP186"/>
  <c r="DM142"/>
  <c r="DP106"/>
  <c r="DP179"/>
  <c r="DP131"/>
  <c r="DM176"/>
  <c r="DM144"/>
  <c r="DM112"/>
  <c r="DM88"/>
  <c r="DP60"/>
  <c r="DM40"/>
  <c r="DM177"/>
  <c r="DM129"/>
  <c r="DM65"/>
  <c r="DP190"/>
  <c r="DP158"/>
  <c r="DP126"/>
  <c r="DM86"/>
  <c r="DP50"/>
  <c r="DM139"/>
  <c r="DP107"/>
  <c r="DP75"/>
  <c r="DM203"/>
  <c r="DP192"/>
  <c r="DP144"/>
  <c r="DP112"/>
  <c r="DM52"/>
  <c r="DM149"/>
  <c r="DP105"/>
  <c r="DP85"/>
  <c r="DP57"/>
  <c r="DM166"/>
  <c r="DM134"/>
  <c r="DM62"/>
  <c r="DM159"/>
  <c r="DM127"/>
  <c r="DP83"/>
  <c r="DM207"/>
  <c r="DP200"/>
  <c r="DM168"/>
  <c r="DP132"/>
  <c r="DP88"/>
  <c r="DM185"/>
  <c r="DP93"/>
  <c r="DP45"/>
  <c r="CE153"/>
  <c r="CA153"/>
  <c r="CL74"/>
  <c r="CJ74"/>
  <c r="CK74"/>
  <c r="CS151"/>
  <c r="CR151"/>
  <c r="CQ151"/>
  <c r="CR147"/>
  <c r="CS147"/>
  <c r="CQ147"/>
  <c r="CR131"/>
  <c r="CS131"/>
  <c r="CQ131"/>
  <c r="CY111"/>
  <c r="CZ111"/>
  <c r="CX111"/>
  <c r="CL99"/>
  <c r="CK99"/>
  <c r="CJ99"/>
  <c r="CZ79"/>
  <c r="CY79"/>
  <c r="CX79"/>
  <c r="CK71"/>
  <c r="CL71"/>
  <c r="CJ71"/>
  <c r="CK67"/>
  <c r="CL67"/>
  <c r="CJ67"/>
  <c r="CK63"/>
  <c r="CL63"/>
  <c r="CJ63"/>
  <c r="CZ156"/>
  <c r="CY156"/>
  <c r="CX156"/>
  <c r="CR112"/>
  <c r="CS112"/>
  <c r="CQ112"/>
  <c r="CR68"/>
  <c r="CS68"/>
  <c r="CQ68"/>
  <c r="CK60"/>
  <c r="CL60"/>
  <c r="CJ60"/>
  <c r="CS145"/>
  <c r="CR145"/>
  <c r="CQ145"/>
  <c r="CK101"/>
  <c r="CL101"/>
  <c r="CJ101"/>
  <c r="CZ93"/>
  <c r="CX93"/>
  <c r="CY93"/>
  <c r="CZ89"/>
  <c r="CX89"/>
  <c r="CY89"/>
  <c r="CY77"/>
  <c r="CZ77"/>
  <c r="CX77"/>
  <c r="CY73"/>
  <c r="CZ73"/>
  <c r="CX73"/>
  <c r="CL158"/>
  <c r="CK158"/>
  <c r="CJ158"/>
  <c r="CL154"/>
  <c r="CK154"/>
  <c r="CJ154"/>
  <c r="CZ142"/>
  <c r="CY142"/>
  <c r="CX142"/>
  <c r="CZ134"/>
  <c r="CX134"/>
  <c r="CY134"/>
  <c r="CK126"/>
  <c r="CL126"/>
  <c r="CJ126"/>
  <c r="CK122"/>
  <c r="CL122"/>
  <c r="CJ122"/>
  <c r="CZ118"/>
  <c r="CY118"/>
  <c r="CX118"/>
  <c r="CY62"/>
  <c r="CZ62"/>
  <c r="CX62"/>
  <c r="CL147"/>
  <c r="CK147"/>
  <c r="CJ147"/>
  <c r="CE119"/>
  <c r="CA119"/>
  <c r="CE192"/>
  <c r="CA192"/>
  <c r="CR172"/>
  <c r="CS172"/>
  <c r="CQ172"/>
  <c r="CE168"/>
  <c r="CA168"/>
  <c r="CE132"/>
  <c r="CA132"/>
  <c r="CE124"/>
  <c r="CA124"/>
  <c r="CZ92"/>
  <c r="CX92"/>
  <c r="CY92"/>
  <c r="CZ80"/>
  <c r="CY80"/>
  <c r="CX80"/>
  <c r="CE193"/>
  <c r="CA193"/>
  <c r="CE177"/>
  <c r="CA177"/>
  <c r="CE129"/>
  <c r="CA129"/>
  <c r="CE113"/>
  <c r="CA113"/>
  <c r="CS65"/>
  <c r="CR65"/>
  <c r="CQ65"/>
  <c r="CE190"/>
  <c r="CA190"/>
  <c r="CE174"/>
  <c r="CA174"/>
  <c r="CR34"/>
  <c r="CS34" s="1"/>
  <c r="CQ34"/>
  <c r="CS207"/>
  <c r="CR207"/>
  <c r="CQ207"/>
  <c r="CZ199"/>
  <c r="CY199"/>
  <c r="CX199"/>
  <c r="CZ195"/>
  <c r="CX195"/>
  <c r="CY195"/>
  <c r="CS187"/>
  <c r="CR187"/>
  <c r="CQ187"/>
  <c r="CZ183"/>
  <c r="CY183"/>
  <c r="CX183"/>
  <c r="CZ179"/>
  <c r="CY179"/>
  <c r="CX179"/>
  <c r="CS156"/>
  <c r="CR156"/>
  <c r="CQ156"/>
  <c r="CS152"/>
  <c r="CR152"/>
  <c r="CQ152"/>
  <c r="CK100"/>
  <c r="CL100"/>
  <c r="CJ100"/>
  <c r="CL52"/>
  <c r="CK52"/>
  <c r="CJ52"/>
  <c r="CX201"/>
  <c r="CZ201"/>
  <c r="CY201"/>
  <c r="CX185"/>
  <c r="CZ185"/>
  <c r="CY185"/>
  <c r="CZ157"/>
  <c r="CX157"/>
  <c r="CY157"/>
  <c r="CL53"/>
  <c r="CJ53"/>
  <c r="CK53"/>
  <c r="CL206"/>
  <c r="CK206"/>
  <c r="CJ206"/>
  <c r="CS202"/>
  <c r="CQ202"/>
  <c r="CR202"/>
  <c r="CS182"/>
  <c r="CR182"/>
  <c r="CQ182"/>
  <c r="CZ150"/>
  <c r="CY150"/>
  <c r="CX150"/>
  <c r="CS82"/>
  <c r="CR82"/>
  <c r="CQ82"/>
  <c r="CL167"/>
  <c r="CJ167"/>
  <c r="CK167"/>
  <c r="CL200"/>
  <c r="CK200"/>
  <c r="CJ200"/>
  <c r="CR164"/>
  <c r="CS164"/>
  <c r="CQ164"/>
  <c r="CS171"/>
  <c r="CR171"/>
  <c r="CQ171"/>
  <c r="CK111"/>
  <c r="CL111"/>
  <c r="CJ111"/>
  <c r="CL91"/>
  <c r="CJ91"/>
  <c r="CK91"/>
  <c r="CS55"/>
  <c r="CR55"/>
  <c r="CQ55"/>
  <c r="CZ172"/>
  <c r="CX172"/>
  <c r="CY172"/>
  <c r="CZ148"/>
  <c r="CY148"/>
  <c r="CX148"/>
  <c r="CL144"/>
  <c r="CK144"/>
  <c r="CJ144"/>
  <c r="CY136"/>
  <c r="CZ136"/>
  <c r="CX136"/>
  <c r="CL132"/>
  <c r="CK132"/>
  <c r="CJ132"/>
  <c r="CL124"/>
  <c r="CK124"/>
  <c r="CJ124"/>
  <c r="CY120"/>
  <c r="CZ120"/>
  <c r="CX120"/>
  <c r="CR104"/>
  <c r="CS104"/>
  <c r="CQ104"/>
  <c r="CZ48"/>
  <c r="CY48"/>
  <c r="CX48"/>
  <c r="CS137"/>
  <c r="CQ137"/>
  <c r="CR137"/>
  <c r="CS121"/>
  <c r="CR121"/>
  <c r="CQ121"/>
  <c r="CS113"/>
  <c r="CR113"/>
  <c r="CQ113"/>
  <c r="CZ101"/>
  <c r="CY101"/>
  <c r="CX101"/>
  <c r="CL65"/>
  <c r="CK65"/>
  <c r="CJ65"/>
  <c r="CR61"/>
  <c r="CS61"/>
  <c r="CQ61"/>
  <c r="CS41"/>
  <c r="CR41"/>
  <c r="CQ41"/>
  <c r="CK174"/>
  <c r="CL174"/>
  <c r="CJ174"/>
  <c r="CZ114"/>
  <c r="CY114"/>
  <c r="CX114"/>
  <c r="CE167"/>
  <c r="CA167"/>
  <c r="CE123"/>
  <c r="CA123"/>
  <c r="CZ47"/>
  <c r="CY47"/>
  <c r="CX47"/>
  <c r="CS144"/>
  <c r="CR144"/>
  <c r="CQ144"/>
  <c r="CE128"/>
  <c r="CA128"/>
  <c r="CE56"/>
  <c r="CA56"/>
  <c r="CE197"/>
  <c r="CA197"/>
  <c r="CZ141"/>
  <c r="CY141"/>
  <c r="CX141"/>
  <c r="CE182"/>
  <c r="CA182"/>
  <c r="CJ114"/>
  <c r="CL114"/>
  <c r="CK114"/>
  <c r="CE54"/>
  <c r="CA54"/>
  <c r="CE42"/>
  <c r="CA42"/>
  <c r="CS191"/>
  <c r="CR191"/>
  <c r="CQ191"/>
  <c r="CS175"/>
  <c r="CR175"/>
  <c r="CQ175"/>
  <c r="CL155"/>
  <c r="CK155"/>
  <c r="CJ155"/>
  <c r="CZ131"/>
  <c r="CY131"/>
  <c r="CX131"/>
  <c r="CZ115"/>
  <c r="CY115"/>
  <c r="CX115"/>
  <c r="CK59"/>
  <c r="CL59"/>
  <c r="CJ59"/>
  <c r="CZ204"/>
  <c r="CX204"/>
  <c r="CY204"/>
  <c r="CL148"/>
  <c r="CJ148"/>
  <c r="CK148"/>
  <c r="CL48"/>
  <c r="CJ48"/>
  <c r="CK48"/>
  <c r="CL197"/>
  <c r="CK197"/>
  <c r="CJ197"/>
  <c r="CL181"/>
  <c r="CJ181"/>
  <c r="CK181"/>
  <c r="CL145"/>
  <c r="CK145"/>
  <c r="CJ145"/>
  <c r="CL129"/>
  <c r="CK129"/>
  <c r="CJ129"/>
  <c r="CL117"/>
  <c r="CJ117"/>
  <c r="CK117"/>
  <c r="CS194"/>
  <c r="CR194"/>
  <c r="CQ194"/>
  <c r="CS154"/>
  <c r="CQ154"/>
  <c r="CR154"/>
  <c r="CS142"/>
  <c r="CQ142"/>
  <c r="CR142"/>
  <c r="CS134"/>
  <c r="CR134"/>
  <c r="CQ134"/>
  <c r="CS126"/>
  <c r="CR126"/>
  <c r="CQ126"/>
  <c r="CY110"/>
  <c r="CZ110"/>
  <c r="CX110"/>
  <c r="DP207"/>
  <c r="DM170"/>
  <c r="DP70"/>
  <c r="DM147"/>
  <c r="DM91"/>
  <c r="DM187"/>
  <c r="DM156"/>
  <c r="DM96"/>
  <c r="DM60"/>
  <c r="DM85"/>
  <c r="DM190"/>
  <c r="DM158"/>
  <c r="DP122"/>
  <c r="DP74"/>
  <c r="DM135"/>
  <c r="DP188"/>
  <c r="DP156"/>
  <c r="DP124"/>
  <c r="DP96"/>
  <c r="DP68"/>
  <c r="DP48"/>
  <c r="DP185"/>
  <c r="DM145"/>
  <c r="DM81"/>
  <c r="DM162"/>
  <c r="DM130"/>
  <c r="DM90"/>
  <c r="DM155"/>
  <c r="DP119"/>
  <c r="DM83"/>
  <c r="DM51"/>
  <c r="DM196"/>
  <c r="DM148"/>
  <c r="DM116"/>
  <c r="DM68"/>
  <c r="DM165"/>
  <c r="DM109"/>
  <c r="DP89"/>
  <c r="DP65"/>
  <c r="DM182"/>
  <c r="DP146"/>
  <c r="DP114"/>
  <c r="DP171"/>
  <c r="DP139"/>
  <c r="DP99"/>
  <c r="DM200"/>
  <c r="DP180"/>
  <c r="DM136"/>
  <c r="DP104"/>
  <c r="DP193"/>
  <c r="DP161"/>
  <c r="DP129"/>
  <c r="DM105"/>
  <c r="DM57"/>
  <c r="CL76"/>
  <c r="CK76"/>
  <c r="CJ76"/>
  <c r="CZ169"/>
  <c r="CY169"/>
  <c r="CX169"/>
  <c r="CE137"/>
  <c r="CA137"/>
  <c r="CE206"/>
  <c r="CA206"/>
  <c r="CL78"/>
  <c r="CJ78"/>
  <c r="CK78"/>
  <c r="CS54"/>
  <c r="CR54"/>
  <c r="CQ54"/>
  <c r="CZ203"/>
  <c r="CX203"/>
  <c r="CY203"/>
  <c r="CZ151"/>
  <c r="CX151"/>
  <c r="CY151"/>
  <c r="CQ204"/>
  <c r="CS204"/>
  <c r="CR204"/>
  <c r="CZ200"/>
  <c r="CX200"/>
  <c r="CY200"/>
  <c r="CQ196"/>
  <c r="CS196"/>
  <c r="CR196"/>
  <c r="CZ192"/>
  <c r="CX192"/>
  <c r="CY192"/>
  <c r="CQ188"/>
  <c r="CS188"/>
  <c r="CR188"/>
  <c r="CZ184"/>
  <c r="CX184"/>
  <c r="CY184"/>
  <c r="CQ180"/>
  <c r="CS180"/>
  <c r="CR180"/>
  <c r="CZ176"/>
  <c r="CX176"/>
  <c r="CY176"/>
  <c r="CK112"/>
  <c r="CL112"/>
  <c r="CJ112"/>
  <c r="CL205"/>
  <c r="CK205"/>
  <c r="CJ205"/>
  <c r="CL157"/>
  <c r="CJ157"/>
  <c r="CK157"/>
  <c r="CS153"/>
  <c r="CR153"/>
  <c r="CQ153"/>
  <c r="CK113"/>
  <c r="CL113"/>
  <c r="CJ113"/>
  <c r="CR93"/>
  <c r="CS93"/>
  <c r="CQ93"/>
  <c r="CL45"/>
  <c r="CK45"/>
  <c r="CJ45"/>
  <c r="CL198"/>
  <c r="CK198"/>
  <c r="CJ198"/>
  <c r="CL194"/>
  <c r="CJ194"/>
  <c r="CK194"/>
  <c r="CZ154"/>
  <c r="CX154"/>
  <c r="CY154"/>
  <c r="CE195"/>
  <c r="CA195"/>
  <c r="CL135"/>
  <c r="CJ135"/>
  <c r="CK135"/>
  <c r="CR111"/>
  <c r="CS111"/>
  <c r="CQ111"/>
  <c r="CS75"/>
  <c r="CR75"/>
  <c r="CQ75"/>
  <c r="CE200"/>
  <c r="CA200"/>
  <c r="CE176"/>
  <c r="CA176"/>
  <c r="CS124"/>
  <c r="CR124"/>
  <c r="CQ124"/>
  <c r="CZ76"/>
  <c r="CY76"/>
  <c r="CX76"/>
  <c r="CZ64"/>
  <c r="CX64"/>
  <c r="CY64"/>
  <c r="CS44"/>
  <c r="CQ44"/>
  <c r="CR44"/>
  <c r="CE194"/>
  <c r="CA194"/>
  <c r="CE134"/>
  <c r="CA134"/>
  <c r="CE38"/>
  <c r="CA38"/>
  <c r="CS155"/>
  <c r="CR155"/>
  <c r="CQ155"/>
  <c r="CR139"/>
  <c r="CS139"/>
  <c r="CQ139"/>
  <c r="CK103"/>
  <c r="CL103"/>
  <c r="CJ103"/>
  <c r="CZ99"/>
  <c r="CY99"/>
  <c r="CX99"/>
  <c r="CL83"/>
  <c r="CJ83"/>
  <c r="CK83"/>
  <c r="CR39"/>
  <c r="CS39"/>
  <c r="CQ39"/>
  <c r="CY160"/>
  <c r="CZ160"/>
  <c r="CX160"/>
  <c r="CY144"/>
  <c r="CZ144"/>
  <c r="CX144"/>
  <c r="CY128"/>
  <c r="CZ128"/>
  <c r="CX128"/>
  <c r="CR173"/>
  <c r="CS173"/>
  <c r="CQ173"/>
  <c r="CK109"/>
  <c r="CL109"/>
  <c r="CJ109"/>
  <c r="CK93"/>
  <c r="CL93"/>
  <c r="CJ93"/>
  <c r="CL77"/>
  <c r="CJ77"/>
  <c r="CK77"/>
  <c r="CL69"/>
  <c r="CK69"/>
  <c r="CJ69"/>
  <c r="CZ170"/>
  <c r="CY170"/>
  <c r="CX170"/>
  <c r="CL162"/>
  <c r="CK162"/>
  <c r="CJ162"/>
  <c r="CR94"/>
  <c r="CS94"/>
  <c r="CQ94"/>
  <c r="CL62"/>
  <c r="CK62"/>
  <c r="CJ62"/>
  <c r="CL54"/>
  <c r="CJ54"/>
  <c r="CK54"/>
  <c r="CZ42"/>
  <c r="CX42"/>
  <c r="CY42"/>
  <c r="CL192"/>
  <c r="CK192"/>
  <c r="CJ192"/>
  <c r="CE160"/>
  <c r="CA160"/>
  <c r="CY96"/>
  <c r="CZ96"/>
  <c r="CX96"/>
  <c r="CS73"/>
  <c r="CR73"/>
  <c r="CQ73"/>
  <c r="CJ195"/>
  <c r="CL195"/>
  <c r="CK195"/>
  <c r="CJ191"/>
  <c r="CL191"/>
  <c r="CK191"/>
  <c r="CJ179"/>
  <c r="CL179"/>
  <c r="CK179"/>
  <c r="CJ175"/>
  <c r="CL175"/>
  <c r="CK175"/>
  <c r="CL151"/>
  <c r="CK151"/>
  <c r="CJ151"/>
  <c r="CZ196"/>
  <c r="CY196"/>
  <c r="CX196"/>
  <c r="CZ188"/>
  <c r="CX188"/>
  <c r="CY188"/>
  <c r="CZ180"/>
  <c r="CY180"/>
  <c r="CX180"/>
  <c r="CK104"/>
  <c r="CL104"/>
  <c r="CJ104"/>
  <c r="CL201"/>
  <c r="CJ201"/>
  <c r="CK201"/>
  <c r="CX197"/>
  <c r="CZ197"/>
  <c r="CY197"/>
  <c r="CL193"/>
  <c r="CK193"/>
  <c r="CJ193"/>
  <c r="CX181"/>
  <c r="CZ181"/>
  <c r="CY181"/>
  <c r="CL177"/>
  <c r="CK177"/>
  <c r="CJ177"/>
  <c r="CL125"/>
  <c r="CJ125"/>
  <c r="CK125"/>
  <c r="CS49"/>
  <c r="CR49"/>
  <c r="CQ49"/>
  <c r="CL41"/>
  <c r="CK41"/>
  <c r="CJ41"/>
  <c r="CL190"/>
  <c r="CK190"/>
  <c r="CJ190"/>
  <c r="CL186"/>
  <c r="CK186"/>
  <c r="CJ186"/>
  <c r="CS146"/>
  <c r="CQ146"/>
  <c r="CR146"/>
  <c r="CY102"/>
  <c r="CZ102"/>
  <c r="CX102"/>
  <c r="CS86"/>
  <c r="CQ86"/>
  <c r="CR86"/>
  <c r="CE115"/>
  <c r="CA115"/>
  <c r="CE91"/>
  <c r="CA91"/>
  <c r="CE148"/>
  <c r="CA148"/>
  <c r="CS128"/>
  <c r="CQ128"/>
  <c r="CR128"/>
  <c r="CE112"/>
  <c r="CA112"/>
  <c r="CE96"/>
  <c r="CA96"/>
  <c r="CE60"/>
  <c r="CA60"/>
  <c r="CE48"/>
  <c r="CA48"/>
  <c r="CZ125"/>
  <c r="CX125"/>
  <c r="CY125"/>
  <c r="CE49"/>
  <c r="CA49"/>
  <c r="CZ206"/>
  <c r="CX206"/>
  <c r="CY206"/>
  <c r="CE186"/>
  <c r="CA186"/>
  <c r="CE146"/>
  <c r="CA146"/>
  <c r="CE138"/>
  <c r="CA138"/>
  <c r="CE78"/>
  <c r="CA78"/>
  <c r="CK31"/>
  <c r="CL31" s="1"/>
  <c r="CJ31"/>
  <c r="CJ23"/>
  <c r="CK23"/>
  <c r="CL23" s="1"/>
  <c r="CZ107"/>
  <c r="CY107"/>
  <c r="CX107"/>
  <c r="CK75"/>
  <c r="CL75"/>
  <c r="CJ75"/>
  <c r="CK164"/>
  <c r="CL164"/>
  <c r="CJ164"/>
  <c r="CL136"/>
  <c r="CJ136"/>
  <c r="CK136"/>
  <c r="CL120"/>
  <c r="CJ120"/>
  <c r="CK120"/>
  <c r="CS108"/>
  <c r="CQ108"/>
  <c r="CR108"/>
  <c r="CS92"/>
  <c r="CR92"/>
  <c r="CQ92"/>
  <c r="CS84"/>
  <c r="CR84"/>
  <c r="CQ84"/>
  <c r="CR76"/>
  <c r="CS76"/>
  <c r="CQ76"/>
  <c r="CR64"/>
  <c r="CS64"/>
  <c r="CQ64"/>
  <c r="CZ56"/>
  <c r="CX56"/>
  <c r="CY56"/>
  <c r="CL40"/>
  <c r="CJ40"/>
  <c r="CK40"/>
  <c r="CL97"/>
  <c r="CK97"/>
  <c r="CJ97"/>
  <c r="CL85"/>
  <c r="CJ85"/>
  <c r="CK85"/>
  <c r="CS57"/>
  <c r="CQ57"/>
  <c r="CR57"/>
  <c r="CZ174"/>
  <c r="CY174"/>
  <c r="CX174"/>
  <c r="CK146"/>
  <c r="CL146"/>
  <c r="CJ146"/>
  <c r="CK130"/>
  <c r="CL130"/>
  <c r="CJ130"/>
  <c r="CS74"/>
  <c r="CQ74"/>
  <c r="CR74"/>
  <c r="CL50"/>
  <c r="CJ50"/>
  <c r="CK50"/>
  <c r="CK46"/>
  <c r="CL46"/>
  <c r="CJ46"/>
  <c r="CK42"/>
  <c r="CL42"/>
  <c r="CJ42"/>
  <c r="CZ38"/>
  <c r="CX38"/>
  <c r="CY38"/>
  <c r="DP197"/>
  <c r="DP182"/>
  <c r="DM122"/>
  <c r="DM163"/>
  <c r="DM107"/>
  <c r="DM172"/>
  <c r="DP120"/>
  <c r="DM201"/>
  <c r="DP202"/>
  <c r="DP170"/>
  <c r="DM126"/>
  <c r="DP90"/>
  <c r="DP147"/>
  <c r="DP115"/>
  <c r="DM192"/>
  <c r="DM128"/>
  <c r="DP100"/>
  <c r="DP76"/>
  <c r="DP52"/>
  <c r="DM193"/>
  <c r="DM161"/>
  <c r="DM97"/>
  <c r="DP198"/>
  <c r="DP174"/>
  <c r="DP142"/>
  <c r="DM102"/>
  <c r="DM70"/>
  <c r="DM171"/>
  <c r="DM123"/>
  <c r="DP91"/>
  <c r="DP59"/>
  <c r="DP204"/>
  <c r="DP176"/>
  <c r="DP128"/>
  <c r="DM84"/>
  <c r="DM117"/>
  <c r="DM93"/>
  <c r="DP73"/>
  <c r="DM198"/>
  <c r="DM118"/>
  <c r="DM46"/>
  <c r="DM143"/>
  <c r="DM111"/>
  <c r="DP51"/>
  <c r="DP195"/>
  <c r="DM184"/>
  <c r="DP148"/>
  <c r="DP116"/>
  <c r="DP40"/>
  <c r="DM169"/>
  <c r="DP109"/>
  <c r="DM73"/>
  <c r="DM29"/>
  <c r="DM21"/>
  <c r="DM37"/>
  <c r="CK21"/>
  <c r="CL21" s="1"/>
  <c r="CK11"/>
  <c r="CL11" s="1"/>
  <c r="CY34"/>
  <c r="CZ34" s="1"/>
  <c r="CX34"/>
  <c r="CK26"/>
  <c r="CL26" s="1"/>
  <c r="CJ26"/>
  <c r="CK32"/>
  <c r="CL32" s="1"/>
  <c r="CJ32"/>
  <c r="CK24"/>
  <c r="CL24" s="1"/>
  <c r="CJ24"/>
  <c r="CR33"/>
  <c r="CS33" s="1"/>
  <c r="CQ33"/>
  <c r="CK30"/>
  <c r="CL30" s="1"/>
  <c r="CJ30"/>
  <c r="CR27"/>
  <c r="CS27" s="1"/>
  <c r="CQ27"/>
  <c r="CY28"/>
  <c r="CZ28" s="1"/>
  <c r="CX28"/>
  <c r="BY35"/>
  <c r="CJ29"/>
  <c r="CK29"/>
  <c r="CL29" s="1"/>
  <c r="CY31"/>
  <c r="CZ31" s="1"/>
  <c r="CX31"/>
  <c r="CR28"/>
  <c r="CS28" s="1"/>
  <c r="CQ28"/>
  <c r="BY21"/>
  <c r="BY36"/>
  <c r="BY20"/>
  <c r="CK33"/>
  <c r="CL33" s="1"/>
  <c r="CJ33"/>
  <c r="CQ25"/>
  <c r="CR25"/>
  <c r="CS25" s="1"/>
  <c r="CY32"/>
  <c r="CZ32" s="1"/>
  <c r="CX32"/>
  <c r="CR37"/>
  <c r="CS37" s="1"/>
  <c r="CQ37"/>
  <c r="CK34"/>
  <c r="CL34" s="1"/>
  <c r="CJ34"/>
  <c r="CK35"/>
  <c r="CL35" s="1"/>
  <c r="CJ35"/>
  <c r="CJ27"/>
  <c r="CK27"/>
  <c r="CL27" s="1"/>
  <c r="CK22"/>
  <c r="CL22" s="1"/>
  <c r="CJ22"/>
  <c r="CR35"/>
  <c r="CS35" s="1"/>
  <c r="CQ35"/>
  <c r="CY36"/>
  <c r="CZ36" s="1"/>
  <c r="CX36"/>
  <c r="CR29"/>
  <c r="CS29" s="1"/>
  <c r="CQ29"/>
  <c r="CY30"/>
  <c r="CZ30" s="1"/>
  <c r="CX30"/>
  <c r="CR31"/>
  <c r="CS31" s="1"/>
  <c r="CQ31"/>
  <c r="CK36"/>
  <c r="CL36" s="1"/>
  <c r="CJ36"/>
  <c r="CK28"/>
  <c r="CL28" s="1"/>
  <c r="CJ28"/>
  <c r="CQ30"/>
  <c r="CR30"/>
  <c r="CS30" s="1"/>
  <c r="CK25"/>
  <c r="CL25" s="1"/>
  <c r="CJ25"/>
  <c r="CX33"/>
  <c r="CY33"/>
  <c r="CZ33" s="1"/>
  <c r="CR36"/>
  <c r="CS36" s="1"/>
  <c r="CQ36"/>
  <c r="CK37"/>
  <c r="CL37" s="1"/>
  <c r="CJ37"/>
  <c r="BY14"/>
  <c r="BY23"/>
  <c r="BY28"/>
  <c r="CK10"/>
  <c r="CL10" s="1"/>
  <c r="BY9"/>
  <c r="AQ64"/>
  <c r="AU64"/>
  <c r="AU176"/>
  <c r="AQ176"/>
  <c r="AQ38"/>
  <c r="AU38"/>
  <c r="AQ70"/>
  <c r="AU70"/>
  <c r="AQ46"/>
  <c r="AU46"/>
  <c r="DL203"/>
  <c r="AO18"/>
  <c r="W22"/>
  <c r="BG19"/>
  <c r="AO33"/>
  <c r="AQ128"/>
  <c r="AU128"/>
  <c r="AO9"/>
  <c r="AQ86"/>
  <c r="AU86"/>
  <c r="AU188"/>
  <c r="AU146"/>
  <c r="DL42"/>
  <c r="AU150"/>
  <c r="AU63"/>
  <c r="AU183"/>
  <c r="AO24"/>
  <c r="BI192"/>
  <c r="BI160"/>
  <c r="BI145"/>
  <c r="AQ206"/>
  <c r="AU206"/>
  <c r="AQ90"/>
  <c r="AU90"/>
  <c r="AU140"/>
  <c r="AQ140"/>
  <c r="AU106"/>
  <c r="AU127"/>
  <c r="AU174"/>
  <c r="AU95"/>
  <c r="AU199"/>
  <c r="AU58"/>
  <c r="AU85"/>
  <c r="AU168"/>
  <c r="AU117"/>
  <c r="AU67"/>
  <c r="BG23"/>
  <c r="DI23" s="1"/>
  <c r="W16"/>
  <c r="BI101"/>
  <c r="AO25"/>
  <c r="W34"/>
  <c r="DI34" s="1"/>
  <c r="AQ103"/>
  <c r="AU103"/>
  <c r="AQ120"/>
  <c r="AU120"/>
  <c r="AU115"/>
  <c r="AU156"/>
  <c r="AU158"/>
  <c r="AU155"/>
  <c r="BI63"/>
  <c r="AO15"/>
  <c r="W18"/>
  <c r="BI59"/>
  <c r="BI193"/>
  <c r="BI161"/>
  <c r="AU198"/>
  <c r="AQ198"/>
  <c r="AQ182"/>
  <c r="AU182"/>
  <c r="BM150"/>
  <c r="BI150"/>
  <c r="BM86"/>
  <c r="BI86"/>
  <c r="BM70"/>
  <c r="BI70"/>
  <c r="BM54"/>
  <c r="BI54"/>
  <c r="BM38"/>
  <c r="BI38"/>
  <c r="BM191"/>
  <c r="BI191"/>
  <c r="AU171"/>
  <c r="AQ171"/>
  <c r="BM159"/>
  <c r="BI159"/>
  <c r="AQ107"/>
  <c r="AU107"/>
  <c r="AQ83"/>
  <c r="AU83"/>
  <c r="AQ51"/>
  <c r="AU51"/>
  <c r="BM152"/>
  <c r="BI152"/>
  <c r="BM112"/>
  <c r="BI112"/>
  <c r="BM88"/>
  <c r="BI88"/>
  <c r="BM72"/>
  <c r="BI72"/>
  <c r="BM56"/>
  <c r="BI56"/>
  <c r="BM40"/>
  <c r="BI40"/>
  <c r="BM139"/>
  <c r="BI139"/>
  <c r="AQ108"/>
  <c r="AU108"/>
  <c r="AQ44"/>
  <c r="AU44"/>
  <c r="BM197"/>
  <c r="BI197"/>
  <c r="BM181"/>
  <c r="BI181"/>
  <c r="BM165"/>
  <c r="BI165"/>
  <c r="AU202"/>
  <c r="AQ202"/>
  <c r="BM190"/>
  <c r="BI190"/>
  <c r="BM158"/>
  <c r="BI158"/>
  <c r="AQ122"/>
  <c r="AU122"/>
  <c r="BM110"/>
  <c r="BI110"/>
  <c r="BM82"/>
  <c r="BI82"/>
  <c r="BM66"/>
  <c r="BI66"/>
  <c r="BM50"/>
  <c r="BI50"/>
  <c r="BM195"/>
  <c r="BI195"/>
  <c r="BM187"/>
  <c r="BI187"/>
  <c r="BM179"/>
  <c r="BI179"/>
  <c r="BM171"/>
  <c r="BI171"/>
  <c r="BM163"/>
  <c r="BI163"/>
  <c r="BM155"/>
  <c r="BI155"/>
  <c r="BM131"/>
  <c r="BI131"/>
  <c r="BM111"/>
  <c r="BI111"/>
  <c r="BM99"/>
  <c r="BI99"/>
  <c r="BM92"/>
  <c r="BI92"/>
  <c r="BM60"/>
  <c r="BI60"/>
  <c r="AQ161"/>
  <c r="AU161"/>
  <c r="AQ109"/>
  <c r="AU109"/>
  <c r="AQ93"/>
  <c r="AU93"/>
  <c r="AQ61"/>
  <c r="AU61"/>
  <c r="BG26"/>
  <c r="DI26" s="1"/>
  <c r="BG10"/>
  <c r="DI10" s="1"/>
  <c r="AO35"/>
  <c r="DI35" s="1"/>
  <c r="W11"/>
  <c r="DI11" s="1"/>
  <c r="BG28"/>
  <c r="BG12"/>
  <c r="DI12" s="1"/>
  <c r="AQ126"/>
  <c r="AU126"/>
  <c r="BM151"/>
  <c r="BI151"/>
  <c r="BM183"/>
  <c r="BI183"/>
  <c r="BM144"/>
  <c r="BI144"/>
  <c r="BM104"/>
  <c r="BI104"/>
  <c r="AQ129"/>
  <c r="AU129"/>
  <c r="AQ132"/>
  <c r="AU132"/>
  <c r="AU153"/>
  <c r="AQ153"/>
  <c r="BM182"/>
  <c r="BI182"/>
  <c r="BM146"/>
  <c r="BI146"/>
  <c r="BM134"/>
  <c r="BI134"/>
  <c r="BM102"/>
  <c r="BI102"/>
  <c r="BM135"/>
  <c r="BI135"/>
  <c r="BM123"/>
  <c r="BI123"/>
  <c r="BM103"/>
  <c r="BI103"/>
  <c r="BM148"/>
  <c r="BI148"/>
  <c r="BM68"/>
  <c r="BI68"/>
  <c r="BM153"/>
  <c r="BI153"/>
  <c r="AO28"/>
  <c r="W27"/>
  <c r="DI27" s="1"/>
  <c r="AO32"/>
  <c r="DI32" s="1"/>
  <c r="AO16"/>
  <c r="W33"/>
  <c r="W17"/>
  <c r="DI17" s="1"/>
  <c r="AQ118"/>
  <c r="AU118"/>
  <c r="BM203"/>
  <c r="BI203"/>
  <c r="BM143"/>
  <c r="BI143"/>
  <c r="AU190"/>
  <c r="AQ190"/>
  <c r="BM142"/>
  <c r="BI142"/>
  <c r="BM94"/>
  <c r="BI94"/>
  <c r="BM78"/>
  <c r="BI78"/>
  <c r="BM62"/>
  <c r="BI62"/>
  <c r="BM46"/>
  <c r="BI46"/>
  <c r="AQ187"/>
  <c r="AU187"/>
  <c r="BM175"/>
  <c r="BI175"/>
  <c r="BM136"/>
  <c r="BI136"/>
  <c r="BM96"/>
  <c r="BI96"/>
  <c r="BM80"/>
  <c r="BI80"/>
  <c r="BM64"/>
  <c r="BI64"/>
  <c r="BM48"/>
  <c r="BI48"/>
  <c r="BM147"/>
  <c r="BI147"/>
  <c r="AQ116"/>
  <c r="AU116"/>
  <c r="AQ100"/>
  <c r="AU100"/>
  <c r="AQ68"/>
  <c r="AU68"/>
  <c r="BM189"/>
  <c r="BI189"/>
  <c r="BM173"/>
  <c r="BI173"/>
  <c r="BM157"/>
  <c r="BI157"/>
  <c r="AQ194"/>
  <c r="AU194"/>
  <c r="BM174"/>
  <c r="BI174"/>
  <c r="AQ162"/>
  <c r="AU162"/>
  <c r="BM126"/>
  <c r="BI126"/>
  <c r="BM90"/>
  <c r="BI90"/>
  <c r="BM74"/>
  <c r="BI74"/>
  <c r="BM58"/>
  <c r="BI58"/>
  <c r="BM42"/>
  <c r="BI42"/>
  <c r="BM207"/>
  <c r="BI207"/>
  <c r="AQ167"/>
  <c r="AU167"/>
  <c r="AQ159"/>
  <c r="AU159"/>
  <c r="BM127"/>
  <c r="BI127"/>
  <c r="BM115"/>
  <c r="BI115"/>
  <c r="BM140"/>
  <c r="BI140"/>
  <c r="BM76"/>
  <c r="BI76"/>
  <c r="BM44"/>
  <c r="BI44"/>
  <c r="AQ101"/>
  <c r="AU101"/>
  <c r="AQ53"/>
  <c r="AU53"/>
  <c r="W36"/>
  <c r="DI36" s="1"/>
  <c r="AO30"/>
  <c r="DI30" s="1"/>
  <c r="AO14"/>
  <c r="DI14" s="1"/>
  <c r="BG15"/>
  <c r="BG9"/>
  <c r="BM199"/>
  <c r="BI199"/>
  <c r="BM167"/>
  <c r="BI167"/>
  <c r="BM128"/>
  <c r="BI128"/>
  <c r="BM120"/>
  <c r="BI120"/>
  <c r="AU105"/>
  <c r="AQ105"/>
  <c r="AQ137"/>
  <c r="AU137"/>
  <c r="BM198"/>
  <c r="BI198"/>
  <c r="BM166"/>
  <c r="BI166"/>
  <c r="AU154"/>
  <c r="AQ154"/>
  <c r="BM138"/>
  <c r="BI138"/>
  <c r="BM118"/>
  <c r="BI118"/>
  <c r="BM119"/>
  <c r="BI119"/>
  <c r="BM107"/>
  <c r="BI107"/>
  <c r="AQ87"/>
  <c r="AU87"/>
  <c r="AQ55"/>
  <c r="AU55"/>
  <c r="AU136"/>
  <c r="AQ136"/>
  <c r="BM84"/>
  <c r="BI84"/>
  <c r="BM52"/>
  <c r="BI52"/>
  <c r="BM205"/>
  <c r="BI205"/>
  <c r="AQ133"/>
  <c r="AU133"/>
  <c r="AO22"/>
  <c r="W20"/>
  <c r="DI20" s="1"/>
  <c r="BG31"/>
  <c r="DI31" s="1"/>
  <c r="AO19"/>
  <c r="DI19" s="1"/>
  <c r="W24"/>
  <c r="BG25"/>
  <c r="AO13"/>
  <c r="DI13" s="1"/>
  <c r="DD8"/>
  <c r="DL195"/>
  <c r="DL62"/>
  <c r="DL65"/>
  <c r="DL178"/>
  <c r="DL158"/>
  <c r="DL182"/>
  <c r="DL189"/>
  <c r="DL80"/>
  <c r="DL40"/>
  <c r="DL92"/>
  <c r="DL96"/>
  <c r="DL207"/>
  <c r="DL71"/>
  <c r="DL67"/>
  <c r="DL44"/>
  <c r="DL154"/>
  <c r="DL144"/>
  <c r="DL191"/>
  <c r="DL90"/>
  <c r="DL132"/>
  <c r="DL83"/>
  <c r="DL63"/>
  <c r="DL74"/>
  <c r="DL104"/>
  <c r="DL161"/>
  <c r="DL100"/>
  <c r="DL45"/>
  <c r="DL55"/>
  <c r="DL159"/>
  <c r="DL113"/>
  <c r="DL173"/>
  <c r="DL128"/>
  <c r="DL79"/>
  <c r="DL134"/>
  <c r="DL64"/>
  <c r="DL185"/>
  <c r="DL181"/>
  <c r="DL59"/>
  <c r="DL206"/>
  <c r="DL129"/>
  <c r="DL78"/>
  <c r="DL169"/>
  <c r="DL157"/>
  <c r="DL139"/>
  <c r="DL47"/>
  <c r="DL101"/>
  <c r="DL60"/>
  <c r="DL188"/>
  <c r="DL87"/>
  <c r="DL124"/>
  <c r="DL108"/>
  <c r="DL91"/>
  <c r="DL167"/>
  <c r="DL130"/>
  <c r="DL198"/>
  <c r="DL177"/>
  <c r="DL153"/>
  <c r="DL116"/>
  <c r="DL146"/>
  <c r="DL105"/>
  <c r="DL43"/>
  <c r="DL94"/>
  <c r="DL56"/>
  <c r="DL143"/>
  <c r="DL120"/>
  <c r="DL39"/>
  <c r="DL190"/>
  <c r="DL155"/>
  <c r="DL165"/>
  <c r="DL95"/>
  <c r="DL51"/>
  <c r="DL109"/>
  <c r="DL187"/>
  <c r="DL112"/>
  <c r="DL122"/>
  <c r="DL41"/>
  <c r="BR4"/>
  <c r="AJ11" i="29" s="1"/>
  <c r="AZ4" i="17"/>
  <c r="AJ10" i="29" s="1"/>
  <c r="AH4" i="17"/>
  <c r="AJ9" i="29" s="1"/>
  <c r="P4" i="17"/>
  <c r="AJ8" i="29" s="1"/>
  <c r="AW5" i="10"/>
  <c r="AU5"/>
  <c r="AV5"/>
  <c r="AT5"/>
  <c r="AT1"/>
  <c r="DI24" i="17" l="1"/>
  <c r="DM24" s="1"/>
  <c r="DI9"/>
  <c r="DI15"/>
  <c r="DI25"/>
  <c r="DI28"/>
  <c r="DM28" s="1"/>
  <c r="DM19"/>
  <c r="DM35"/>
  <c r="DM30"/>
  <c r="DM15"/>
  <c r="DM32"/>
  <c r="DM14"/>
  <c r="DM26"/>
  <c r="DM25"/>
  <c r="DM13"/>
  <c r="DM31"/>
  <c r="DM12"/>
  <c r="DM23"/>
  <c r="DM17"/>
  <c r="DM27"/>
  <c r="DM11"/>
  <c r="DI22"/>
  <c r="DM20"/>
  <c r="DI18"/>
  <c r="DM34"/>
  <c r="DM36"/>
  <c r="DI33"/>
  <c r="DI16"/>
  <c r="DM10"/>
  <c r="DM9"/>
  <c r="DA212"/>
  <c r="F13" i="23" s="1"/>
  <c r="DA214" i="17"/>
  <c r="DC212"/>
  <c r="H13" i="23" s="1"/>
  <c r="DB212" i="17"/>
  <c r="G13" i="23" s="1"/>
  <c r="DD212" i="17"/>
  <c r="I13" i="23" s="1"/>
  <c r="DL170" i="17"/>
  <c r="DL131"/>
  <c r="DA210"/>
  <c r="C13" i="23" s="1"/>
  <c r="DL46" i="17"/>
  <c r="DL84"/>
  <c r="DL140"/>
  <c r="DL174"/>
  <c r="K7" i="29"/>
  <c r="N204"/>
  <c r="N200"/>
  <c r="N196"/>
  <c r="N192"/>
  <c r="N188"/>
  <c r="N184"/>
  <c r="N180"/>
  <c r="N176"/>
  <c r="N172"/>
  <c r="N168"/>
  <c r="N164"/>
  <c r="N160"/>
  <c r="N156"/>
  <c r="N152"/>
  <c r="N148"/>
  <c r="N144"/>
  <c r="N140"/>
  <c r="N136"/>
  <c r="J204"/>
  <c r="J200"/>
  <c r="J196"/>
  <c r="J192"/>
  <c r="J188"/>
  <c r="J184"/>
  <c r="J180"/>
  <c r="J176"/>
  <c r="J172"/>
  <c r="J168"/>
  <c r="J164"/>
  <c r="J160"/>
  <c r="J156"/>
  <c r="J152"/>
  <c r="J148"/>
  <c r="J144"/>
  <c r="J140"/>
  <c r="J136"/>
  <c r="J207"/>
  <c r="J203"/>
  <c r="J199"/>
  <c r="J195"/>
  <c r="J191"/>
  <c r="J187"/>
  <c r="J183"/>
  <c r="J179"/>
  <c r="J175"/>
  <c r="J171"/>
  <c r="J167"/>
  <c r="J163"/>
  <c r="J159"/>
  <c r="J155"/>
  <c r="J151"/>
  <c r="J147"/>
  <c r="J143"/>
  <c r="J139"/>
  <c r="K207"/>
  <c r="K203"/>
  <c r="K199"/>
  <c r="K195"/>
  <c r="K191"/>
  <c r="K187"/>
  <c r="K183"/>
  <c r="K179"/>
  <c r="K175"/>
  <c r="K171"/>
  <c r="K167"/>
  <c r="K163"/>
  <c r="K159"/>
  <c r="K155"/>
  <c r="K151"/>
  <c r="K147"/>
  <c r="K143"/>
  <c r="K139"/>
  <c r="K133"/>
  <c r="K129"/>
  <c r="K125"/>
  <c r="K121"/>
  <c r="K117"/>
  <c r="K113"/>
  <c r="K109"/>
  <c r="K105"/>
  <c r="K101"/>
  <c r="K97"/>
  <c r="K93"/>
  <c r="K89"/>
  <c r="K85"/>
  <c r="K81"/>
  <c r="K77"/>
  <c r="K73"/>
  <c r="K69"/>
  <c r="K65"/>
  <c r="J135"/>
  <c r="J131"/>
  <c r="J127"/>
  <c r="J123"/>
  <c r="J119"/>
  <c r="J115"/>
  <c r="J111"/>
  <c r="J107"/>
  <c r="J103"/>
  <c r="J99"/>
  <c r="J95"/>
  <c r="J91"/>
  <c r="J87"/>
  <c r="J83"/>
  <c r="J79"/>
  <c r="J75"/>
  <c r="J71"/>
  <c r="J67"/>
  <c r="J63"/>
  <c r="J134"/>
  <c r="J130"/>
  <c r="J126"/>
  <c r="J122"/>
  <c r="J118"/>
  <c r="J114"/>
  <c r="J110"/>
  <c r="J106"/>
  <c r="J102"/>
  <c r="J98"/>
  <c r="J94"/>
  <c r="J90"/>
  <c r="J86"/>
  <c r="J82"/>
  <c r="J78"/>
  <c r="J74"/>
  <c r="J70"/>
  <c r="J66"/>
  <c r="J62"/>
  <c r="N132"/>
  <c r="N128"/>
  <c r="N124"/>
  <c r="N120"/>
  <c r="N116"/>
  <c r="N112"/>
  <c r="N108"/>
  <c r="N104"/>
  <c r="N100"/>
  <c r="N96"/>
  <c r="N92"/>
  <c r="N88"/>
  <c r="N84"/>
  <c r="N80"/>
  <c r="N76"/>
  <c r="N72"/>
  <c r="N68"/>
  <c r="N64"/>
  <c r="N18"/>
  <c r="O19"/>
  <c r="N22"/>
  <c r="O23"/>
  <c r="N26"/>
  <c r="O27"/>
  <c r="N30"/>
  <c r="O31"/>
  <c r="N34"/>
  <c r="O35"/>
  <c r="N38"/>
  <c r="O39"/>
  <c r="N42"/>
  <c r="O43"/>
  <c r="N46"/>
  <c r="O47"/>
  <c r="N50"/>
  <c r="O51"/>
  <c r="N54"/>
  <c r="O55"/>
  <c r="N58"/>
  <c r="O59"/>
  <c r="K10"/>
  <c r="K14"/>
  <c r="N40"/>
  <c r="O41"/>
  <c r="J45"/>
  <c r="K46"/>
  <c r="N56"/>
  <c r="O57"/>
  <c r="J61"/>
  <c r="N10"/>
  <c r="N14"/>
  <c r="J18"/>
  <c r="K19"/>
  <c r="J26"/>
  <c r="K27"/>
  <c r="J34"/>
  <c r="K35"/>
  <c r="J42"/>
  <c r="K43"/>
  <c r="J50"/>
  <c r="K51"/>
  <c r="J58"/>
  <c r="K59"/>
  <c r="J205"/>
  <c r="J201"/>
  <c r="J197"/>
  <c r="J193"/>
  <c r="J189"/>
  <c r="J185"/>
  <c r="J181"/>
  <c r="J177"/>
  <c r="J173"/>
  <c r="J169"/>
  <c r="J165"/>
  <c r="J161"/>
  <c r="J157"/>
  <c r="J153"/>
  <c r="J149"/>
  <c r="J145"/>
  <c r="J141"/>
  <c r="J137"/>
  <c r="O204"/>
  <c r="O200"/>
  <c r="O196"/>
  <c r="O192"/>
  <c r="O188"/>
  <c r="O184"/>
  <c r="O180"/>
  <c r="O176"/>
  <c r="O172"/>
  <c r="O168"/>
  <c r="O164"/>
  <c r="O160"/>
  <c r="O156"/>
  <c r="O152"/>
  <c r="O148"/>
  <c r="O144"/>
  <c r="O140"/>
  <c r="O136"/>
  <c r="O207"/>
  <c r="O203"/>
  <c r="O199"/>
  <c r="O195"/>
  <c r="O191"/>
  <c r="O187"/>
  <c r="O183"/>
  <c r="O179"/>
  <c r="O175"/>
  <c r="O171"/>
  <c r="O167"/>
  <c r="O163"/>
  <c r="O159"/>
  <c r="O155"/>
  <c r="O151"/>
  <c r="O147"/>
  <c r="O143"/>
  <c r="O139"/>
  <c r="O135"/>
  <c r="N205"/>
  <c r="T205" s="1"/>
  <c r="N201"/>
  <c r="N197"/>
  <c r="N193"/>
  <c r="N189"/>
  <c r="T189" s="1"/>
  <c r="N185"/>
  <c r="N181"/>
  <c r="N177"/>
  <c r="N173"/>
  <c r="T173" s="1"/>
  <c r="N169"/>
  <c r="N165"/>
  <c r="N161"/>
  <c r="N157"/>
  <c r="T157" s="1"/>
  <c r="N153"/>
  <c r="N149"/>
  <c r="N145"/>
  <c r="N141"/>
  <c r="T141" s="1"/>
  <c r="N137"/>
  <c r="N131"/>
  <c r="T131" s="1"/>
  <c r="N127"/>
  <c r="N123"/>
  <c r="N119"/>
  <c r="N115"/>
  <c r="T115" s="1"/>
  <c r="N111"/>
  <c r="N107"/>
  <c r="N103"/>
  <c r="N99"/>
  <c r="T99" s="1"/>
  <c r="N95"/>
  <c r="N91"/>
  <c r="N87"/>
  <c r="N83"/>
  <c r="T83" s="1"/>
  <c r="N79"/>
  <c r="N75"/>
  <c r="N71"/>
  <c r="N67"/>
  <c r="T67" s="1"/>
  <c r="N63"/>
  <c r="O131"/>
  <c r="O127"/>
  <c r="O123"/>
  <c r="O119"/>
  <c r="O115"/>
  <c r="O111"/>
  <c r="O107"/>
  <c r="O103"/>
  <c r="O99"/>
  <c r="O95"/>
  <c r="O91"/>
  <c r="O87"/>
  <c r="O83"/>
  <c r="O79"/>
  <c r="O75"/>
  <c r="O71"/>
  <c r="O67"/>
  <c r="O63"/>
  <c r="O134"/>
  <c r="O130"/>
  <c r="O126"/>
  <c r="O122"/>
  <c r="O118"/>
  <c r="O114"/>
  <c r="O110"/>
  <c r="O106"/>
  <c r="O102"/>
  <c r="O98"/>
  <c r="O94"/>
  <c r="O90"/>
  <c r="O86"/>
  <c r="O82"/>
  <c r="O78"/>
  <c r="O74"/>
  <c r="O70"/>
  <c r="O66"/>
  <c r="O62"/>
  <c r="J133"/>
  <c r="J129"/>
  <c r="J125"/>
  <c r="J121"/>
  <c r="J117"/>
  <c r="J113"/>
  <c r="J109"/>
  <c r="J105"/>
  <c r="J101"/>
  <c r="J97"/>
  <c r="J93"/>
  <c r="J89"/>
  <c r="J85"/>
  <c r="J81"/>
  <c r="J77"/>
  <c r="J73"/>
  <c r="J69"/>
  <c r="J65"/>
  <c r="J19"/>
  <c r="K20"/>
  <c r="J23"/>
  <c r="K24"/>
  <c r="J27"/>
  <c r="K28"/>
  <c r="J31"/>
  <c r="K32"/>
  <c r="J35"/>
  <c r="K36"/>
  <c r="J39"/>
  <c r="K40"/>
  <c r="J43"/>
  <c r="K44"/>
  <c r="J47"/>
  <c r="K48"/>
  <c r="J51"/>
  <c r="K52"/>
  <c r="J55"/>
  <c r="K56"/>
  <c r="J59"/>
  <c r="K60"/>
  <c r="O7"/>
  <c r="K11"/>
  <c r="K15"/>
  <c r="N7"/>
  <c r="O8"/>
  <c r="O9"/>
  <c r="O10"/>
  <c r="O11"/>
  <c r="O12"/>
  <c r="O13"/>
  <c r="O14"/>
  <c r="O15"/>
  <c r="O16"/>
  <c r="O17"/>
  <c r="N20"/>
  <c r="O21"/>
  <c r="N24"/>
  <c r="O25"/>
  <c r="N28"/>
  <c r="O29"/>
  <c r="N32"/>
  <c r="O33"/>
  <c r="N36"/>
  <c r="O37"/>
  <c r="J41"/>
  <c r="K42"/>
  <c r="N52"/>
  <c r="O53"/>
  <c r="J57"/>
  <c r="K58"/>
  <c r="N11"/>
  <c r="N15"/>
  <c r="N21"/>
  <c r="O22"/>
  <c r="N29"/>
  <c r="O30"/>
  <c r="N37"/>
  <c r="O38"/>
  <c r="N45"/>
  <c r="O46"/>
  <c r="N53"/>
  <c r="O54"/>
  <c r="N61"/>
  <c r="O205"/>
  <c r="O201"/>
  <c r="O197"/>
  <c r="O193"/>
  <c r="O189"/>
  <c r="O185"/>
  <c r="O181"/>
  <c r="O177"/>
  <c r="O173"/>
  <c r="O169"/>
  <c r="O165"/>
  <c r="O161"/>
  <c r="O157"/>
  <c r="O153"/>
  <c r="O149"/>
  <c r="O145"/>
  <c r="O141"/>
  <c r="O137"/>
  <c r="K205"/>
  <c r="K201"/>
  <c r="K197"/>
  <c r="K193"/>
  <c r="K189"/>
  <c r="K185"/>
  <c r="K181"/>
  <c r="K177"/>
  <c r="K173"/>
  <c r="K169"/>
  <c r="K165"/>
  <c r="K161"/>
  <c r="K157"/>
  <c r="K153"/>
  <c r="K149"/>
  <c r="K145"/>
  <c r="K141"/>
  <c r="K137"/>
  <c r="K204"/>
  <c r="K200"/>
  <c r="K196"/>
  <c r="K192"/>
  <c r="K188"/>
  <c r="K184"/>
  <c r="K180"/>
  <c r="K176"/>
  <c r="K172"/>
  <c r="K168"/>
  <c r="K164"/>
  <c r="K160"/>
  <c r="K156"/>
  <c r="K152"/>
  <c r="K148"/>
  <c r="K144"/>
  <c r="K140"/>
  <c r="K136"/>
  <c r="J206"/>
  <c r="J202"/>
  <c r="J198"/>
  <c r="J194"/>
  <c r="J190"/>
  <c r="J186"/>
  <c r="J182"/>
  <c r="J178"/>
  <c r="J174"/>
  <c r="J170"/>
  <c r="J166"/>
  <c r="J162"/>
  <c r="J158"/>
  <c r="J154"/>
  <c r="J150"/>
  <c r="J146"/>
  <c r="J142"/>
  <c r="J138"/>
  <c r="J132"/>
  <c r="J128"/>
  <c r="J124"/>
  <c r="J120"/>
  <c r="J116"/>
  <c r="J112"/>
  <c r="J108"/>
  <c r="J104"/>
  <c r="J100"/>
  <c r="J96"/>
  <c r="J92"/>
  <c r="J88"/>
  <c r="J84"/>
  <c r="J80"/>
  <c r="J76"/>
  <c r="J72"/>
  <c r="J68"/>
  <c r="J64"/>
  <c r="K132"/>
  <c r="K128"/>
  <c r="K124"/>
  <c r="K120"/>
  <c r="K116"/>
  <c r="K112"/>
  <c r="K108"/>
  <c r="K104"/>
  <c r="K100"/>
  <c r="K96"/>
  <c r="K92"/>
  <c r="K88"/>
  <c r="K84"/>
  <c r="K80"/>
  <c r="K76"/>
  <c r="K72"/>
  <c r="K68"/>
  <c r="K64"/>
  <c r="K135"/>
  <c r="K131"/>
  <c r="K127"/>
  <c r="K123"/>
  <c r="K119"/>
  <c r="K115"/>
  <c r="K111"/>
  <c r="K107"/>
  <c r="K103"/>
  <c r="K99"/>
  <c r="K95"/>
  <c r="K91"/>
  <c r="K87"/>
  <c r="K83"/>
  <c r="K79"/>
  <c r="K75"/>
  <c r="K71"/>
  <c r="K67"/>
  <c r="K63"/>
  <c r="O133"/>
  <c r="O129"/>
  <c r="O125"/>
  <c r="O121"/>
  <c r="O117"/>
  <c r="O113"/>
  <c r="O109"/>
  <c r="O105"/>
  <c r="O101"/>
  <c r="O97"/>
  <c r="O93"/>
  <c r="O89"/>
  <c r="O85"/>
  <c r="O81"/>
  <c r="O77"/>
  <c r="O73"/>
  <c r="O69"/>
  <c r="O65"/>
  <c r="J7"/>
  <c r="K8"/>
  <c r="K12"/>
  <c r="K16"/>
  <c r="N19"/>
  <c r="O20"/>
  <c r="N23"/>
  <c r="O24"/>
  <c r="N27"/>
  <c r="O28"/>
  <c r="N31"/>
  <c r="O32"/>
  <c r="N35"/>
  <c r="O36"/>
  <c r="N39"/>
  <c r="T39" s="1"/>
  <c r="O40"/>
  <c r="N43"/>
  <c r="O44"/>
  <c r="N47"/>
  <c r="T47" s="1"/>
  <c r="O48"/>
  <c r="N51"/>
  <c r="O52"/>
  <c r="N55"/>
  <c r="T55" s="1"/>
  <c r="O56"/>
  <c r="N59"/>
  <c r="O60"/>
  <c r="J8"/>
  <c r="J9"/>
  <c r="J10"/>
  <c r="J11"/>
  <c r="J12"/>
  <c r="J13"/>
  <c r="J14"/>
  <c r="J15"/>
  <c r="J16"/>
  <c r="J17"/>
  <c r="K18"/>
  <c r="J21"/>
  <c r="K22"/>
  <c r="J25"/>
  <c r="K26"/>
  <c r="J29"/>
  <c r="K30"/>
  <c r="J33"/>
  <c r="K34"/>
  <c r="J37"/>
  <c r="K38"/>
  <c r="N48"/>
  <c r="O49"/>
  <c r="J53"/>
  <c r="K54"/>
  <c r="N8"/>
  <c r="N12"/>
  <c r="N16"/>
  <c r="J22"/>
  <c r="K23"/>
  <c r="J30"/>
  <c r="K31"/>
  <c r="J38"/>
  <c r="K39"/>
  <c r="J46"/>
  <c r="K47"/>
  <c r="J54"/>
  <c r="K55"/>
  <c r="K206"/>
  <c r="K202"/>
  <c r="K198"/>
  <c r="K194"/>
  <c r="K190"/>
  <c r="K186"/>
  <c r="K182"/>
  <c r="K178"/>
  <c r="K174"/>
  <c r="K170"/>
  <c r="K166"/>
  <c r="K162"/>
  <c r="K158"/>
  <c r="K154"/>
  <c r="K150"/>
  <c r="K146"/>
  <c r="K142"/>
  <c r="K138"/>
  <c r="N207"/>
  <c r="T207" s="1"/>
  <c r="N203"/>
  <c r="N199"/>
  <c r="N195"/>
  <c r="T195" s="1"/>
  <c r="N191"/>
  <c r="T191" s="1"/>
  <c r="N187"/>
  <c r="N183"/>
  <c r="N179"/>
  <c r="T179" s="1"/>
  <c r="N175"/>
  <c r="N171"/>
  <c r="N167"/>
  <c r="N163"/>
  <c r="T163" s="1"/>
  <c r="N159"/>
  <c r="N155"/>
  <c r="N151"/>
  <c r="N147"/>
  <c r="T147" s="1"/>
  <c r="N143"/>
  <c r="N139"/>
  <c r="N135"/>
  <c r="N206"/>
  <c r="T206" s="1"/>
  <c r="N202"/>
  <c r="T202" s="1"/>
  <c r="N198"/>
  <c r="T198" s="1"/>
  <c r="N194"/>
  <c r="T194" s="1"/>
  <c r="N190"/>
  <c r="T190" s="1"/>
  <c r="N186"/>
  <c r="T186" s="1"/>
  <c r="N182"/>
  <c r="T182" s="1"/>
  <c r="N178"/>
  <c r="T178" s="1"/>
  <c r="N174"/>
  <c r="T174" s="1"/>
  <c r="N170"/>
  <c r="T170" s="1"/>
  <c r="N166"/>
  <c r="T166" s="1"/>
  <c r="N162"/>
  <c r="T162" s="1"/>
  <c r="N158"/>
  <c r="T158" s="1"/>
  <c r="N154"/>
  <c r="T154" s="1"/>
  <c r="N150"/>
  <c r="T150" s="1"/>
  <c r="N146"/>
  <c r="T146" s="1"/>
  <c r="N142"/>
  <c r="T142" s="1"/>
  <c r="N138"/>
  <c r="T138" s="1"/>
  <c r="O206"/>
  <c r="O202"/>
  <c r="O198"/>
  <c r="O194"/>
  <c r="O190"/>
  <c r="O186"/>
  <c r="O182"/>
  <c r="O178"/>
  <c r="O174"/>
  <c r="O170"/>
  <c r="O166"/>
  <c r="O162"/>
  <c r="O158"/>
  <c r="O154"/>
  <c r="O150"/>
  <c r="O146"/>
  <c r="O142"/>
  <c r="O138"/>
  <c r="O132"/>
  <c r="O128"/>
  <c r="O124"/>
  <c r="O120"/>
  <c r="O116"/>
  <c r="O112"/>
  <c r="O108"/>
  <c r="O104"/>
  <c r="O100"/>
  <c r="O96"/>
  <c r="O92"/>
  <c r="O88"/>
  <c r="O84"/>
  <c r="O80"/>
  <c r="O76"/>
  <c r="O72"/>
  <c r="O68"/>
  <c r="O64"/>
  <c r="N134"/>
  <c r="N130"/>
  <c r="N126"/>
  <c r="T126" s="1"/>
  <c r="N122"/>
  <c r="N118"/>
  <c r="N114"/>
  <c r="N110"/>
  <c r="T110" s="1"/>
  <c r="N106"/>
  <c r="N102"/>
  <c r="N98"/>
  <c r="N94"/>
  <c r="T94" s="1"/>
  <c r="N90"/>
  <c r="N86"/>
  <c r="N82"/>
  <c r="N78"/>
  <c r="T78" s="1"/>
  <c r="N74"/>
  <c r="N70"/>
  <c r="N66"/>
  <c r="N62"/>
  <c r="T62" s="1"/>
  <c r="N133"/>
  <c r="T133" s="1"/>
  <c r="N129"/>
  <c r="N125"/>
  <c r="N121"/>
  <c r="N117"/>
  <c r="T117" s="1"/>
  <c r="N113"/>
  <c r="N109"/>
  <c r="N105"/>
  <c r="N101"/>
  <c r="T101" s="1"/>
  <c r="N97"/>
  <c r="N93"/>
  <c r="N89"/>
  <c r="N85"/>
  <c r="T85" s="1"/>
  <c r="N81"/>
  <c r="N77"/>
  <c r="N73"/>
  <c r="N69"/>
  <c r="T69" s="1"/>
  <c r="N65"/>
  <c r="K134"/>
  <c r="K130"/>
  <c r="K126"/>
  <c r="K122"/>
  <c r="K118"/>
  <c r="K114"/>
  <c r="K110"/>
  <c r="K106"/>
  <c r="K102"/>
  <c r="K98"/>
  <c r="K94"/>
  <c r="K90"/>
  <c r="K86"/>
  <c r="K82"/>
  <c r="K78"/>
  <c r="K74"/>
  <c r="K70"/>
  <c r="K66"/>
  <c r="K62"/>
  <c r="K9"/>
  <c r="K13"/>
  <c r="K17"/>
  <c r="J20"/>
  <c r="K21"/>
  <c r="J24"/>
  <c r="K25"/>
  <c r="J28"/>
  <c r="K29"/>
  <c r="J32"/>
  <c r="K33"/>
  <c r="J36"/>
  <c r="K37"/>
  <c r="J40"/>
  <c r="K41"/>
  <c r="J44"/>
  <c r="K45"/>
  <c r="J48"/>
  <c r="K49"/>
  <c r="J52"/>
  <c r="K53"/>
  <c r="J56"/>
  <c r="K57"/>
  <c r="J60"/>
  <c r="K61"/>
  <c r="N44"/>
  <c r="O45"/>
  <c r="J49"/>
  <c r="K50"/>
  <c r="N60"/>
  <c r="O61"/>
  <c r="N9"/>
  <c r="N13"/>
  <c r="N17"/>
  <c r="O18"/>
  <c r="N25"/>
  <c r="O26"/>
  <c r="N33"/>
  <c r="O34"/>
  <c r="N41"/>
  <c r="T41" s="1"/>
  <c r="O42"/>
  <c r="N49"/>
  <c r="O50"/>
  <c r="N57"/>
  <c r="T57" s="1"/>
  <c r="O58"/>
  <c r="DL117" i="17"/>
  <c r="DL88"/>
  <c r="DL135"/>
  <c r="DL58"/>
  <c r="DL201"/>
  <c r="DL107"/>
  <c r="DL127"/>
  <c r="DL115"/>
  <c r="DL205"/>
  <c r="DL69"/>
  <c r="DL103"/>
  <c r="DL82"/>
  <c r="DL50"/>
  <c r="DL136"/>
  <c r="DL111"/>
  <c r="DL197"/>
  <c r="DL150"/>
  <c r="DL193"/>
  <c r="DL99"/>
  <c r="DL162"/>
  <c r="DL75"/>
  <c r="DL166"/>
  <c r="DL52"/>
  <c r="DL48"/>
  <c r="DL76"/>
  <c r="DL93"/>
  <c r="DL121"/>
  <c r="B18" i="26"/>
  <c r="B8"/>
  <c r="K339"/>
  <c r="F339"/>
  <c r="B339"/>
  <c r="B315"/>
  <c r="J314"/>
  <c r="B314"/>
  <c r="J313"/>
  <c r="B313"/>
  <c r="J312"/>
  <c r="B312"/>
  <c r="J311"/>
  <c r="E311"/>
  <c r="B311"/>
  <c r="B309"/>
  <c r="B308"/>
  <c r="B307"/>
  <c r="K305"/>
  <c r="F305"/>
  <c r="B305"/>
  <c r="B281"/>
  <c r="J280"/>
  <c r="B280"/>
  <c r="J279"/>
  <c r="B279"/>
  <c r="J278"/>
  <c r="B278"/>
  <c r="J277"/>
  <c r="E277"/>
  <c r="B277"/>
  <c r="B275"/>
  <c r="B274"/>
  <c r="B273"/>
  <c r="K271"/>
  <c r="F271"/>
  <c r="B271"/>
  <c r="B247"/>
  <c r="J246"/>
  <c r="B246"/>
  <c r="J245"/>
  <c r="B245"/>
  <c r="J244"/>
  <c r="B244"/>
  <c r="J243"/>
  <c r="E243"/>
  <c r="B243"/>
  <c r="B241"/>
  <c r="B240"/>
  <c r="B239"/>
  <c r="K237"/>
  <c r="F237"/>
  <c r="B237"/>
  <c r="B213"/>
  <c r="J212"/>
  <c r="B212"/>
  <c r="J211"/>
  <c r="B211"/>
  <c r="J210"/>
  <c r="B210"/>
  <c r="J209"/>
  <c r="E209"/>
  <c r="B209"/>
  <c r="B207"/>
  <c r="B206"/>
  <c r="B205"/>
  <c r="K203"/>
  <c r="F203"/>
  <c r="B203"/>
  <c r="B179"/>
  <c r="J178"/>
  <c r="B178"/>
  <c r="J177"/>
  <c r="B177"/>
  <c r="J176"/>
  <c r="B176"/>
  <c r="J175"/>
  <c r="E175"/>
  <c r="B175"/>
  <c r="B173"/>
  <c r="B172"/>
  <c r="B171"/>
  <c r="K169"/>
  <c r="F169"/>
  <c r="B169"/>
  <c r="B145"/>
  <c r="J144"/>
  <c r="B144"/>
  <c r="J143"/>
  <c r="B143"/>
  <c r="J142"/>
  <c r="B142"/>
  <c r="J141"/>
  <c r="E141"/>
  <c r="B141"/>
  <c r="B139"/>
  <c r="B138"/>
  <c r="B137"/>
  <c r="K135"/>
  <c r="F135"/>
  <c r="B135"/>
  <c r="B111"/>
  <c r="J110"/>
  <c r="B110"/>
  <c r="J109"/>
  <c r="B109"/>
  <c r="J108"/>
  <c r="B108"/>
  <c r="J107"/>
  <c r="E107"/>
  <c r="B107"/>
  <c r="B105"/>
  <c r="B104"/>
  <c r="B103"/>
  <c r="K101"/>
  <c r="F101"/>
  <c r="B101"/>
  <c r="B77"/>
  <c r="J76"/>
  <c r="B76"/>
  <c r="J75"/>
  <c r="B75"/>
  <c r="J74"/>
  <c r="B74"/>
  <c r="J73"/>
  <c r="E73"/>
  <c r="B73"/>
  <c r="B71"/>
  <c r="B70"/>
  <c r="B69"/>
  <c r="K67"/>
  <c r="F67"/>
  <c r="B67"/>
  <c r="B65"/>
  <c r="I64"/>
  <c r="B64"/>
  <c r="I63"/>
  <c r="B63"/>
  <c r="I62"/>
  <c r="B62"/>
  <c r="B45"/>
  <c r="B43"/>
  <c r="J42"/>
  <c r="B42"/>
  <c r="J41"/>
  <c r="B41"/>
  <c r="J40"/>
  <c r="B40"/>
  <c r="J39"/>
  <c r="E39"/>
  <c r="B39"/>
  <c r="B37"/>
  <c r="B36"/>
  <c r="B35"/>
  <c r="B9"/>
  <c r="T66" i="29" l="1"/>
  <c r="T82"/>
  <c r="T98"/>
  <c r="T114"/>
  <c r="T130"/>
  <c r="T135"/>
  <c r="T151"/>
  <c r="T167"/>
  <c r="T183"/>
  <c r="T199"/>
  <c r="T73"/>
  <c r="T89"/>
  <c r="T105"/>
  <c r="T121"/>
  <c r="T71"/>
  <c r="T87"/>
  <c r="T103"/>
  <c r="T119"/>
  <c r="T145"/>
  <c r="T161"/>
  <c r="T177"/>
  <c r="T193"/>
  <c r="DM18" i="17"/>
  <c r="DM33"/>
  <c r="DM16"/>
  <c r="DM22"/>
  <c r="T75" i="29"/>
  <c r="T91"/>
  <c r="T107"/>
  <c r="T123"/>
  <c r="T70"/>
  <c r="T86"/>
  <c r="T102"/>
  <c r="T118"/>
  <c r="T134"/>
  <c r="T139"/>
  <c r="T155"/>
  <c r="T171"/>
  <c r="T187"/>
  <c r="T203"/>
  <c r="T77"/>
  <c r="T93"/>
  <c r="T109"/>
  <c r="T125"/>
  <c r="T59"/>
  <c r="T51"/>
  <c r="T43"/>
  <c r="T149"/>
  <c r="T165"/>
  <c r="T181"/>
  <c r="T197"/>
  <c r="D13" i="23"/>
  <c r="DA213" i="17"/>
  <c r="E13" i="23" s="1"/>
  <c r="T61" i="29"/>
  <c r="T45"/>
  <c r="T63"/>
  <c r="T79"/>
  <c r="T95"/>
  <c r="T111"/>
  <c r="T127"/>
  <c r="T74"/>
  <c r="T90"/>
  <c r="T106"/>
  <c r="T122"/>
  <c r="T143"/>
  <c r="T159"/>
  <c r="T175"/>
  <c r="T65"/>
  <c r="T81"/>
  <c r="T97"/>
  <c r="T113"/>
  <c r="T129"/>
  <c r="T137"/>
  <c r="T153"/>
  <c r="T169"/>
  <c r="T185"/>
  <c r="T201"/>
  <c r="T8"/>
  <c r="T37"/>
  <c r="T21"/>
  <c r="T32"/>
  <c r="T24"/>
  <c r="R22"/>
  <c r="R38"/>
  <c r="R54"/>
  <c r="R70"/>
  <c r="R86"/>
  <c r="R102"/>
  <c r="R118"/>
  <c r="R134"/>
  <c r="R150"/>
  <c r="R166"/>
  <c r="R182"/>
  <c r="R198"/>
  <c r="R12"/>
  <c r="R29"/>
  <c r="R45"/>
  <c r="R61"/>
  <c r="R77"/>
  <c r="R93"/>
  <c r="R109"/>
  <c r="R125"/>
  <c r="R141"/>
  <c r="R157"/>
  <c r="R173"/>
  <c r="R189"/>
  <c r="R205"/>
  <c r="R24"/>
  <c r="R40"/>
  <c r="R56"/>
  <c r="R72"/>
  <c r="R88"/>
  <c r="R104"/>
  <c r="R120"/>
  <c r="R136"/>
  <c r="R152"/>
  <c r="R168"/>
  <c r="R184"/>
  <c r="R200"/>
  <c r="R15"/>
  <c r="R31"/>
  <c r="R47"/>
  <c r="R63"/>
  <c r="R79"/>
  <c r="R95"/>
  <c r="R111"/>
  <c r="R127"/>
  <c r="R143"/>
  <c r="R159"/>
  <c r="R175"/>
  <c r="R191"/>
  <c r="R207"/>
  <c r="R18"/>
  <c r="R34"/>
  <c r="R50"/>
  <c r="R66"/>
  <c r="R82"/>
  <c r="R98"/>
  <c r="R114"/>
  <c r="R130"/>
  <c r="R146"/>
  <c r="R162"/>
  <c r="R178"/>
  <c r="R194"/>
  <c r="R14"/>
  <c r="R25"/>
  <c r="R41"/>
  <c r="R57"/>
  <c r="R73"/>
  <c r="R89"/>
  <c r="R105"/>
  <c r="R121"/>
  <c r="R137"/>
  <c r="R153"/>
  <c r="R169"/>
  <c r="R185"/>
  <c r="R201"/>
  <c r="R20"/>
  <c r="R36"/>
  <c r="R52"/>
  <c r="R68"/>
  <c r="R84"/>
  <c r="R100"/>
  <c r="R116"/>
  <c r="R132"/>
  <c r="R148"/>
  <c r="R164"/>
  <c r="R180"/>
  <c r="R196"/>
  <c r="R10"/>
  <c r="R27"/>
  <c r="R43"/>
  <c r="R59"/>
  <c r="R75"/>
  <c r="R91"/>
  <c r="R107"/>
  <c r="R123"/>
  <c r="R139"/>
  <c r="R155"/>
  <c r="R171"/>
  <c r="R187"/>
  <c r="R203"/>
  <c r="R13"/>
  <c r="R30"/>
  <c r="R46"/>
  <c r="R62"/>
  <c r="R78"/>
  <c r="R94"/>
  <c r="R110"/>
  <c r="R126"/>
  <c r="R142"/>
  <c r="R158"/>
  <c r="R174"/>
  <c r="R190"/>
  <c r="R206"/>
  <c r="R21"/>
  <c r="R37"/>
  <c r="R53"/>
  <c r="R69"/>
  <c r="R85"/>
  <c r="R101"/>
  <c r="R117"/>
  <c r="R133"/>
  <c r="R149"/>
  <c r="R165"/>
  <c r="R181"/>
  <c r="R197"/>
  <c r="R16"/>
  <c r="R32"/>
  <c r="R48"/>
  <c r="R64"/>
  <c r="R80"/>
  <c r="R96"/>
  <c r="R112"/>
  <c r="R128"/>
  <c r="R144"/>
  <c r="R160"/>
  <c r="R176"/>
  <c r="R192"/>
  <c r="R8"/>
  <c r="R23"/>
  <c r="R39"/>
  <c r="R55"/>
  <c r="R71"/>
  <c r="R87"/>
  <c r="R103"/>
  <c r="R119"/>
  <c r="R135"/>
  <c r="R151"/>
  <c r="R167"/>
  <c r="R183"/>
  <c r="R199"/>
  <c r="R9"/>
  <c r="R26"/>
  <c r="R42"/>
  <c r="R58"/>
  <c r="R74"/>
  <c r="R90"/>
  <c r="R106"/>
  <c r="R122"/>
  <c r="R138"/>
  <c r="R154"/>
  <c r="R170"/>
  <c r="R186"/>
  <c r="R202"/>
  <c r="R17"/>
  <c r="R33"/>
  <c r="R49"/>
  <c r="R65"/>
  <c r="R81"/>
  <c r="R97"/>
  <c r="R113"/>
  <c r="R129"/>
  <c r="R145"/>
  <c r="R161"/>
  <c r="R177"/>
  <c r="R193"/>
  <c r="R11"/>
  <c r="R28"/>
  <c r="R44"/>
  <c r="R60"/>
  <c r="R76"/>
  <c r="R92"/>
  <c r="R108"/>
  <c r="R124"/>
  <c r="R140"/>
  <c r="R156"/>
  <c r="R172"/>
  <c r="R188"/>
  <c r="R204"/>
  <c r="R19"/>
  <c r="R35"/>
  <c r="R51"/>
  <c r="R67"/>
  <c r="R83"/>
  <c r="R99"/>
  <c r="R115"/>
  <c r="R131"/>
  <c r="R147"/>
  <c r="R163"/>
  <c r="R179"/>
  <c r="R195"/>
  <c r="T48"/>
  <c r="T53"/>
  <c r="T72"/>
  <c r="T88"/>
  <c r="T104"/>
  <c r="T120"/>
  <c r="T144"/>
  <c r="T160"/>
  <c r="T176"/>
  <c r="T192"/>
  <c r="T13"/>
  <c r="T33"/>
  <c r="T17"/>
  <c r="T12"/>
  <c r="T35"/>
  <c r="T27"/>
  <c r="T19"/>
  <c r="T30"/>
  <c r="T22"/>
  <c r="T49"/>
  <c r="T60"/>
  <c r="T44"/>
  <c r="T54"/>
  <c r="T46"/>
  <c r="T38"/>
  <c r="T68"/>
  <c r="T84"/>
  <c r="T100"/>
  <c r="T116"/>
  <c r="T132"/>
  <c r="T140"/>
  <c r="T156"/>
  <c r="T172"/>
  <c r="T188"/>
  <c r="T204"/>
  <c r="T16"/>
  <c r="T29"/>
  <c r="T11"/>
  <c r="T36"/>
  <c r="T28"/>
  <c r="T20"/>
  <c r="T10"/>
  <c r="T52"/>
  <c r="T64"/>
  <c r="T80"/>
  <c r="T96"/>
  <c r="T112"/>
  <c r="T128"/>
  <c r="T136"/>
  <c r="T152"/>
  <c r="T168"/>
  <c r="T184"/>
  <c r="T200"/>
  <c r="T25"/>
  <c r="T9"/>
  <c r="T31"/>
  <c r="T23"/>
  <c r="T15"/>
  <c r="T14"/>
  <c r="T34"/>
  <c r="T26"/>
  <c r="T18"/>
  <c r="T56"/>
  <c r="T40"/>
  <c r="T58"/>
  <c r="T50"/>
  <c r="T42"/>
  <c r="T76"/>
  <c r="T92"/>
  <c r="T108"/>
  <c r="T124"/>
  <c r="T148"/>
  <c r="T164"/>
  <c r="T180"/>
  <c r="T196"/>
  <c r="K33" i="26"/>
  <c r="F33"/>
  <c r="B33"/>
  <c r="B31"/>
  <c r="I30"/>
  <c r="B30"/>
  <c r="I29"/>
  <c r="B29"/>
  <c r="I28"/>
  <c r="B28"/>
  <c r="B20"/>
  <c r="B14"/>
  <c r="B11"/>
  <c r="J8"/>
  <c r="J7"/>
  <c r="B7"/>
  <c r="J6"/>
  <c r="B6"/>
  <c r="J5"/>
  <c r="E5"/>
  <c r="B5"/>
  <c r="B3"/>
  <c r="B2"/>
  <c r="B1"/>
  <c r="AR3" i="10" l="1"/>
  <c r="AP3"/>
  <c r="O4"/>
  <c r="G8" i="29" l="1"/>
  <c r="F8"/>
  <c r="D8"/>
  <c r="E8"/>
  <c r="I8"/>
  <c r="C8"/>
  <c r="H8"/>
  <c r="AN5" i="27"/>
  <c r="N8" s="1"/>
  <c r="AN7"/>
  <c r="DG8" i="17"/>
  <c r="DH8" s="1"/>
  <c r="Y5" i="26"/>
  <c r="N8" s="1"/>
  <c r="Y6"/>
  <c r="DO213" i="17"/>
  <c r="DM211"/>
  <c r="DM217"/>
  <c r="J17" i="23"/>
  <c r="A17"/>
  <c r="DL4" i="17"/>
  <c r="DK4"/>
  <c r="DJ4"/>
  <c r="DO6"/>
  <c r="DN6"/>
  <c r="CT4"/>
  <c r="AJ14" i="29" s="1"/>
  <c r="CM4" i="17"/>
  <c r="AJ13" i="29" s="1"/>
  <c r="CF4" i="17"/>
  <c r="AJ12" i="29" s="1"/>
  <c r="K2" i="24"/>
  <c r="B4" i="23"/>
  <c r="CZ5" i="17"/>
  <c r="W5"/>
  <c r="T5"/>
  <c r="S5"/>
  <c r="P5"/>
  <c r="O4" i="23"/>
  <c r="U2" i="24"/>
  <c r="S2"/>
  <c r="Q2"/>
  <c r="O2"/>
  <c r="B3"/>
  <c r="D2"/>
  <c r="C3"/>
  <c r="G2"/>
  <c r="F2"/>
  <c r="E2"/>
  <c r="H2"/>
  <c r="A1"/>
  <c r="F2" i="17"/>
  <c r="A2"/>
  <c r="H3" i="24"/>
  <c r="H212" i="29" l="1"/>
  <c r="H210"/>
  <c r="DE214" i="17"/>
  <c r="DE212"/>
  <c r="E31" i="26"/>
  <c r="B32"/>
  <c r="E8" i="27"/>
  <c r="B30"/>
  <c r="DE210" i="17"/>
  <c r="DG212"/>
  <c r="H14" i="23" s="1"/>
  <c r="DF212" i="17"/>
  <c r="G14" i="23" s="1"/>
  <c r="DH212" i="17"/>
  <c r="I14" i="23" s="1"/>
  <c r="N212" i="29"/>
  <c r="P212"/>
  <c r="J212"/>
  <c r="L212"/>
  <c r="P37"/>
  <c r="P32"/>
  <c r="P19"/>
  <c r="L21"/>
  <c r="M21" s="1"/>
  <c r="L18"/>
  <c r="M18" s="1"/>
  <c r="L35"/>
  <c r="M35" s="1"/>
  <c r="L17"/>
  <c r="M17" s="1"/>
  <c r="L15"/>
  <c r="M15" s="1"/>
  <c r="P31"/>
  <c r="P18"/>
  <c r="L12"/>
  <c r="M12" s="1"/>
  <c r="L20"/>
  <c r="M20" s="1"/>
  <c r="L11"/>
  <c r="M11" s="1"/>
  <c r="L31"/>
  <c r="M31" s="1"/>
  <c r="P25"/>
  <c r="L23"/>
  <c r="M23" s="1"/>
  <c r="L7"/>
  <c r="M7" s="1"/>
  <c r="P33"/>
  <c r="P12"/>
  <c r="Q12" s="1"/>
  <c r="P27"/>
  <c r="P30"/>
  <c r="L29"/>
  <c r="M29" s="1"/>
  <c r="L26"/>
  <c r="M26" s="1"/>
  <c r="L24"/>
  <c r="M24" s="1"/>
  <c r="P29"/>
  <c r="P36"/>
  <c r="P20"/>
  <c r="L25"/>
  <c r="M25" s="1"/>
  <c r="P9"/>
  <c r="P14"/>
  <c r="P26"/>
  <c r="L22"/>
  <c r="M22" s="1"/>
  <c r="L28"/>
  <c r="M28" s="1"/>
  <c r="P17"/>
  <c r="P16"/>
  <c r="P11"/>
  <c r="P28"/>
  <c r="P10"/>
  <c r="P15"/>
  <c r="P7"/>
  <c r="P8"/>
  <c r="P21"/>
  <c r="P24"/>
  <c r="L37"/>
  <c r="M37" s="1"/>
  <c r="L34"/>
  <c r="M34" s="1"/>
  <c r="L32"/>
  <c r="M32" s="1"/>
  <c r="L10"/>
  <c r="M10" s="1"/>
  <c r="L33"/>
  <c r="M33" s="1"/>
  <c r="L8"/>
  <c r="M8" s="1"/>
  <c r="P23"/>
  <c r="L30"/>
  <c r="M30" s="1"/>
  <c r="L36"/>
  <c r="M36" s="1"/>
  <c r="L16"/>
  <c r="M16" s="1"/>
  <c r="P13"/>
  <c r="P35"/>
  <c r="P22"/>
  <c r="L9"/>
  <c r="M9" s="1"/>
  <c r="L19"/>
  <c r="M19" s="1"/>
  <c r="P34"/>
  <c r="L13"/>
  <c r="M13" s="1"/>
  <c r="L14"/>
  <c r="M14" s="1"/>
  <c r="L27"/>
  <c r="M27" s="1"/>
  <c r="C16" i="27"/>
  <c r="G14"/>
  <c r="C13"/>
  <c r="E16"/>
  <c r="I14"/>
  <c r="E13"/>
  <c r="C19"/>
  <c r="G16"/>
  <c r="C14"/>
  <c r="G13"/>
  <c r="G19"/>
  <c r="I16"/>
  <c r="E14"/>
  <c r="I13"/>
  <c r="L13" s="1"/>
  <c r="E17" i="26"/>
  <c r="I15"/>
  <c r="G17"/>
  <c r="I17"/>
  <c r="E15"/>
  <c r="C17"/>
  <c r="C15"/>
  <c r="G15"/>
  <c r="O23" i="27"/>
  <c r="M23"/>
  <c r="I23"/>
  <c r="K30"/>
  <c r="E4"/>
  <c r="H5"/>
  <c r="F30"/>
  <c r="N5"/>
  <c r="B23"/>
  <c r="E6"/>
  <c r="N6"/>
  <c r="AD8"/>
  <c r="R30" s="1"/>
  <c r="M26"/>
  <c r="E26"/>
  <c r="K23"/>
  <c r="E7"/>
  <c r="N7"/>
  <c r="C23"/>
  <c r="E3"/>
  <c r="E29"/>
  <c r="C5"/>
  <c r="G23"/>
  <c r="M28" i="26"/>
  <c r="E28"/>
  <c r="M24"/>
  <c r="O24"/>
  <c r="I24"/>
  <c r="B24"/>
  <c r="K24"/>
  <c r="C24"/>
  <c r="G20"/>
  <c r="I14"/>
  <c r="E14"/>
  <c r="C14"/>
  <c r="C20"/>
  <c r="K20" s="1"/>
  <c r="G14"/>
  <c r="H5"/>
  <c r="E8"/>
  <c r="C5"/>
  <c r="N7"/>
  <c r="AH5" s="1"/>
  <c r="AI6" s="1"/>
  <c r="E7"/>
  <c r="N6"/>
  <c r="N42"/>
  <c r="E6"/>
  <c r="E3"/>
  <c r="F32"/>
  <c r="K32"/>
  <c r="N5"/>
  <c r="E4"/>
  <c r="AN8" i="17"/>
  <c r="AJ8"/>
  <c r="A1" i="23"/>
  <c r="A22"/>
  <c r="A1" i="10"/>
  <c r="I3"/>
  <c r="D213" i="24"/>
  <c r="A34" i="23"/>
  <c r="D212" i="24"/>
  <c r="A31" i="23"/>
  <c r="D211" i="24"/>
  <c r="D210"/>
  <c r="D209"/>
  <c r="D208"/>
  <c r="D207"/>
  <c r="A26" i="23"/>
  <c r="D206" i="24"/>
  <c r="A33" i="23"/>
  <c r="M212" i="24"/>
  <c r="DO215" i="17"/>
  <c r="J212" i="24"/>
  <c r="DM215" i="17"/>
  <c r="S212" i="24"/>
  <c r="M210"/>
  <c r="J210"/>
  <c r="DM213" i="17"/>
  <c r="M206" i="24"/>
  <c r="M208"/>
  <c r="J208"/>
  <c r="DO209" i="17"/>
  <c r="J206" i="24"/>
  <c r="DM209" i="17"/>
  <c r="A6" i="24"/>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5"/>
  <c r="N1"/>
  <c r="V4"/>
  <c r="U4"/>
  <c r="T4"/>
  <c r="S4"/>
  <c r="R4"/>
  <c r="Q4"/>
  <c r="P4"/>
  <c r="O4"/>
  <c r="W2"/>
  <c r="DN4" i="17"/>
  <c r="B8" i="23"/>
  <c r="B7"/>
  <c r="B6"/>
  <c r="B5"/>
  <c r="N2" i="24"/>
  <c r="M2"/>
  <c r="L2"/>
  <c r="J3"/>
  <c r="I3"/>
  <c r="J6" i="17"/>
  <c r="K6"/>
  <c r="I5"/>
  <c r="H5"/>
  <c r="G5"/>
  <c r="E5"/>
  <c r="F5"/>
  <c r="B5"/>
  <c r="A3" i="24"/>
  <c r="A4" i="10"/>
  <c r="A5" i="17"/>
  <c r="J2" i="23"/>
  <c r="F2"/>
  <c r="E4"/>
  <c r="D4"/>
  <c r="C4"/>
  <c r="DI208" i="17"/>
  <c r="A32" i="23"/>
  <c r="DI216" i="17"/>
  <c r="A30" i="23"/>
  <c r="J4"/>
  <c r="A29"/>
  <c r="I4"/>
  <c r="A28"/>
  <c r="H4"/>
  <c r="A27"/>
  <c r="G4"/>
  <c r="F4"/>
  <c r="A25"/>
  <c r="L24"/>
  <c r="G24"/>
  <c r="A24"/>
  <c r="A2"/>
  <c r="A37"/>
  <c r="J37"/>
  <c r="BN208" i="17"/>
  <c r="AV208"/>
  <c r="AD208"/>
  <c r="B12" i="23"/>
  <c r="CT208" i="17"/>
  <c r="B11" i="23"/>
  <c r="CM208" i="17"/>
  <c r="B10" i="23"/>
  <c r="CF208" i="17"/>
  <c r="H2" i="23"/>
  <c r="A3" i="17"/>
  <c r="G3"/>
  <c r="DI218"/>
  <c r="N4" i="23"/>
  <c r="DI217" i="17"/>
  <c r="M4" i="23"/>
  <c r="F217" i="29"/>
  <c r="L4" i="23"/>
  <c r="F218" i="29"/>
  <c r="K4" i="23"/>
  <c r="DI214" i="17"/>
  <c r="A4" i="23"/>
  <c r="DM208" i="17"/>
  <c r="DI215"/>
  <c r="DI213"/>
  <c r="DI212"/>
  <c r="DI211"/>
  <c r="DI210"/>
  <c r="DI209"/>
  <c r="A11" i="23"/>
  <c r="A10"/>
  <c r="K208" i="17"/>
  <c r="F219" i="29"/>
  <c r="F216"/>
  <c r="F215"/>
  <c r="H213" i="17"/>
  <c r="F214" i="29" s="1"/>
  <c r="H211" i="17"/>
  <c r="F212" i="29" s="1"/>
  <c r="H212" i="17"/>
  <c r="F213" i="29" s="1"/>
  <c r="AU5" i="17"/>
  <c r="H210"/>
  <c r="F211" i="29" s="1"/>
  <c r="H209" i="17"/>
  <c r="F210" i="29" s="1"/>
  <c r="H208" i="17"/>
  <c r="F209" i="29" s="1"/>
  <c r="A208" i="17"/>
  <c r="DQ4"/>
  <c r="DP4"/>
  <c r="DI4"/>
  <c r="BY5"/>
  <c r="CS5"/>
  <c r="CL5"/>
  <c r="W4" i="24"/>
  <c r="CV5" i="17"/>
  <c r="CU5"/>
  <c r="CT5"/>
  <c r="CO5"/>
  <c r="CN5"/>
  <c r="CM5"/>
  <c r="CH5"/>
  <c r="BX6"/>
  <c r="CG5"/>
  <c r="CF5"/>
  <c r="AN5" i="10"/>
  <c r="AN3"/>
  <c r="CE5" i="17"/>
  <c r="BM5"/>
  <c r="BW6"/>
  <c r="BV6"/>
  <c r="BT6"/>
  <c r="BS6"/>
  <c r="BR6"/>
  <c r="BV5"/>
  <c r="BU5"/>
  <c r="BR5"/>
  <c r="BF6"/>
  <c r="BE6"/>
  <c r="BD6"/>
  <c r="BB6"/>
  <c r="BA6"/>
  <c r="AZ6"/>
  <c r="BG5"/>
  <c r="BD5"/>
  <c r="BC5"/>
  <c r="AZ5"/>
  <c r="AN6"/>
  <c r="AM6"/>
  <c r="AL6"/>
  <c r="AJ6"/>
  <c r="AI6"/>
  <c r="AH6"/>
  <c r="AO5"/>
  <c r="AL5"/>
  <c r="AK5"/>
  <c r="AH5"/>
  <c r="D5"/>
  <c r="C5"/>
  <c r="A4"/>
  <c r="AC5"/>
  <c r="V6"/>
  <c r="R6"/>
  <c r="U6"/>
  <c r="Q6"/>
  <c r="T6"/>
  <c r="P6"/>
  <c r="Q4" i="10"/>
  <c r="P5"/>
  <c r="O5"/>
  <c r="AY4"/>
  <c r="AX4"/>
  <c r="AX3"/>
  <c r="AR5"/>
  <c r="AS5"/>
  <c r="AQ5"/>
  <c r="AP5"/>
  <c r="AO5"/>
  <c r="AL4"/>
  <c r="AJ4"/>
  <c r="AM5"/>
  <c r="Q28" i="29" l="1"/>
  <c r="C14" i="23"/>
  <c r="DE213" i="17"/>
  <c r="E14" i="23" s="1"/>
  <c r="C39" i="26"/>
  <c r="B66"/>
  <c r="Q35" i="29"/>
  <c r="Q14"/>
  <c r="Q16"/>
  <c r="F14" i="23"/>
  <c r="D14"/>
  <c r="L14" i="27"/>
  <c r="Q23" i="29"/>
  <c r="Q21"/>
  <c r="Q17"/>
  <c r="Q24"/>
  <c r="Q15"/>
  <c r="Q20"/>
  <c r="Q7"/>
  <c r="N41" i="26"/>
  <c r="AH39" s="1"/>
  <c r="AH40" s="1"/>
  <c r="E65"/>
  <c r="E60"/>
  <c r="E62"/>
  <c r="M62"/>
  <c r="E63"/>
  <c r="Q13" i="29"/>
  <c r="Q22"/>
  <c r="Q9"/>
  <c r="Q29"/>
  <c r="Q30"/>
  <c r="Q19"/>
  <c r="Q34"/>
  <c r="Q8"/>
  <c r="Q36"/>
  <c r="Q33"/>
  <c r="Q25"/>
  <c r="Q10"/>
  <c r="Q26"/>
  <c r="Q31"/>
  <c r="Q18"/>
  <c r="Q37"/>
  <c r="Q27"/>
  <c r="Q11"/>
  <c r="Q32"/>
  <c r="AG6" i="26"/>
  <c r="AG7" s="1"/>
  <c r="F66"/>
  <c r="E24"/>
  <c r="H39"/>
  <c r="G24"/>
  <c r="G18"/>
  <c r="C18"/>
  <c r="I18"/>
  <c r="L15"/>
  <c r="K14" i="27"/>
  <c r="C17"/>
  <c r="I17"/>
  <c r="G17"/>
  <c r="K13"/>
  <c r="M13" s="1"/>
  <c r="K19"/>
  <c r="L16"/>
  <c r="K16"/>
  <c r="E17"/>
  <c r="L14" i="26"/>
  <c r="K17"/>
  <c r="E18"/>
  <c r="S19" i="27"/>
  <c r="U16"/>
  <c r="S14"/>
  <c r="Y13"/>
  <c r="W19"/>
  <c r="W16"/>
  <c r="U14"/>
  <c r="S13"/>
  <c r="S16"/>
  <c r="Y16"/>
  <c r="W14"/>
  <c r="U13"/>
  <c r="Y14"/>
  <c r="W13"/>
  <c r="K66" i="26"/>
  <c r="E41"/>
  <c r="N39"/>
  <c r="E38"/>
  <c r="E40"/>
  <c r="N76"/>
  <c r="E42"/>
  <c r="A35"/>
  <c r="A36" s="1"/>
  <c r="A37" s="1"/>
  <c r="A38" s="1"/>
  <c r="A39" s="1"/>
  <c r="A40" s="1"/>
  <c r="A41" s="1"/>
  <c r="A42" s="1"/>
  <c r="A43" s="1"/>
  <c r="A44" s="1"/>
  <c r="A45" s="1"/>
  <c r="A46" s="1"/>
  <c r="A47" s="1"/>
  <c r="A48" s="1"/>
  <c r="A49" s="1"/>
  <c r="A50" s="1"/>
  <c r="A51" s="1"/>
  <c r="A52" s="1"/>
  <c r="A53" s="1"/>
  <c r="A54" s="1"/>
  <c r="A55" s="1"/>
  <c r="E37"/>
  <c r="N40"/>
  <c r="L17"/>
  <c r="K15"/>
  <c r="K14"/>
  <c r="C54"/>
  <c r="E51"/>
  <c r="C49"/>
  <c r="I48"/>
  <c r="G54"/>
  <c r="G51"/>
  <c r="E49"/>
  <c r="C48"/>
  <c r="I51"/>
  <c r="G49"/>
  <c r="E48"/>
  <c r="C51"/>
  <c r="I49"/>
  <c r="G48"/>
  <c r="E23" i="27"/>
  <c r="U23"/>
  <c r="S23"/>
  <c r="AC26"/>
  <c r="U6"/>
  <c r="S5"/>
  <c r="AD7"/>
  <c r="R23"/>
  <c r="AC23"/>
  <c r="AE23"/>
  <c r="U7"/>
  <c r="AD5"/>
  <c r="AA30"/>
  <c r="U3"/>
  <c r="U26"/>
  <c r="Y23"/>
  <c r="AA23"/>
  <c r="U8"/>
  <c r="V30"/>
  <c r="N40"/>
  <c r="B62" s="1"/>
  <c r="X5"/>
  <c r="W23"/>
  <c r="U29"/>
  <c r="U4"/>
  <c r="AD6"/>
  <c r="O58" i="26"/>
  <c r="G58"/>
  <c r="I58"/>
  <c r="B58"/>
  <c r="K58"/>
  <c r="C58"/>
  <c r="M58"/>
  <c r="E58"/>
  <c r="BT7" i="17"/>
  <c r="AI7" i="26"/>
  <c r="AI9"/>
  <c r="AH6"/>
  <c r="AH7" s="1"/>
  <c r="AK8" i="17"/>
  <c r="B195" i="24"/>
  <c r="W195"/>
  <c r="B183"/>
  <c r="W183"/>
  <c r="B171"/>
  <c r="W171"/>
  <c r="B159"/>
  <c r="W159"/>
  <c r="B155"/>
  <c r="W155"/>
  <c r="B143"/>
  <c r="W143"/>
  <c r="B131"/>
  <c r="W131"/>
  <c r="B119"/>
  <c r="W119"/>
  <c r="B107"/>
  <c r="W107"/>
  <c r="B95"/>
  <c r="W95"/>
  <c r="B91"/>
  <c r="W91"/>
  <c r="B79"/>
  <c r="W79"/>
  <c r="B67"/>
  <c r="W67"/>
  <c r="B55"/>
  <c r="W55"/>
  <c r="B43"/>
  <c r="W43"/>
  <c r="B31"/>
  <c r="W31"/>
  <c r="B27"/>
  <c r="W27"/>
  <c r="B15"/>
  <c r="W15"/>
  <c r="H204"/>
  <c r="B204"/>
  <c r="W204"/>
  <c r="H200"/>
  <c r="B200"/>
  <c r="W200"/>
  <c r="H196"/>
  <c r="B196"/>
  <c r="W196"/>
  <c r="H192"/>
  <c r="B192"/>
  <c r="W192"/>
  <c r="H188"/>
  <c r="B188"/>
  <c r="W188"/>
  <c r="H184"/>
  <c r="B184"/>
  <c r="W184"/>
  <c r="H180"/>
  <c r="B180"/>
  <c r="W180"/>
  <c r="H176"/>
  <c r="B176"/>
  <c r="W176"/>
  <c r="B172"/>
  <c r="W172"/>
  <c r="B168"/>
  <c r="W168"/>
  <c r="B164"/>
  <c r="W164"/>
  <c r="B160"/>
  <c r="W160"/>
  <c r="B156"/>
  <c r="W156"/>
  <c r="B152"/>
  <c r="W152"/>
  <c r="B148"/>
  <c r="W148"/>
  <c r="B144"/>
  <c r="W144"/>
  <c r="B140"/>
  <c r="W140"/>
  <c r="B136"/>
  <c r="W136"/>
  <c r="B132"/>
  <c r="W132"/>
  <c r="B128"/>
  <c r="W128"/>
  <c r="B124"/>
  <c r="W124"/>
  <c r="B120"/>
  <c r="W120"/>
  <c r="B116"/>
  <c r="W116"/>
  <c r="B112"/>
  <c r="W112"/>
  <c r="B108"/>
  <c r="W108"/>
  <c r="B104"/>
  <c r="W104"/>
  <c r="B100"/>
  <c r="W100"/>
  <c r="B96"/>
  <c r="W96"/>
  <c r="B92"/>
  <c r="W92"/>
  <c r="B88"/>
  <c r="W88"/>
  <c r="B84"/>
  <c r="W84"/>
  <c r="B80"/>
  <c r="W80"/>
  <c r="B76"/>
  <c r="W76"/>
  <c r="B72"/>
  <c r="W72"/>
  <c r="B68"/>
  <c r="W68"/>
  <c r="B64"/>
  <c r="W64"/>
  <c r="B60"/>
  <c r="W60"/>
  <c r="B56"/>
  <c r="W56"/>
  <c r="B52"/>
  <c r="W52"/>
  <c r="B48"/>
  <c r="W48"/>
  <c r="B44"/>
  <c r="W44"/>
  <c r="B40"/>
  <c r="W40"/>
  <c r="B36"/>
  <c r="W36"/>
  <c r="B32"/>
  <c r="W32"/>
  <c r="B28"/>
  <c r="W28"/>
  <c r="B24"/>
  <c r="W24"/>
  <c r="B20"/>
  <c r="W20"/>
  <c r="B16"/>
  <c r="W16"/>
  <c r="B12"/>
  <c r="W12"/>
  <c r="B8"/>
  <c r="W8"/>
  <c r="CH8" i="17"/>
  <c r="B203" i="24"/>
  <c r="W203"/>
  <c r="B191"/>
  <c r="W191"/>
  <c r="B175"/>
  <c r="W175"/>
  <c r="B163"/>
  <c r="W163"/>
  <c r="B147"/>
  <c r="W147"/>
  <c r="B135"/>
  <c r="W135"/>
  <c r="B123"/>
  <c r="W123"/>
  <c r="B115"/>
  <c r="W115"/>
  <c r="B99"/>
  <c r="W99"/>
  <c r="B87"/>
  <c r="W87"/>
  <c r="B75"/>
  <c r="W75"/>
  <c r="B59"/>
  <c r="W59"/>
  <c r="B47"/>
  <c r="W47"/>
  <c r="B39"/>
  <c r="W39"/>
  <c r="B23"/>
  <c r="W23"/>
  <c r="B11"/>
  <c r="W11"/>
  <c r="B5"/>
  <c r="B201"/>
  <c r="W201"/>
  <c r="B197"/>
  <c r="W197"/>
  <c r="B193"/>
  <c r="W193"/>
  <c r="B189"/>
  <c r="W189"/>
  <c r="B185"/>
  <c r="W185"/>
  <c r="B181"/>
  <c r="W181"/>
  <c r="B177"/>
  <c r="W177"/>
  <c r="B173"/>
  <c r="W173"/>
  <c r="B169"/>
  <c r="W169"/>
  <c r="B165"/>
  <c r="W165"/>
  <c r="B161"/>
  <c r="W161"/>
  <c r="B157"/>
  <c r="W157"/>
  <c r="B153"/>
  <c r="W153"/>
  <c r="B149"/>
  <c r="W149"/>
  <c r="B145"/>
  <c r="W145"/>
  <c r="B141"/>
  <c r="W141"/>
  <c r="B137"/>
  <c r="W137"/>
  <c r="B133"/>
  <c r="W133"/>
  <c r="B129"/>
  <c r="W129"/>
  <c r="B125"/>
  <c r="W125"/>
  <c r="B121"/>
  <c r="W121"/>
  <c r="B117"/>
  <c r="W117"/>
  <c r="B113"/>
  <c r="W113"/>
  <c r="B109"/>
  <c r="W109"/>
  <c r="B105"/>
  <c r="W105"/>
  <c r="B101"/>
  <c r="W101"/>
  <c r="B97"/>
  <c r="W97"/>
  <c r="B93"/>
  <c r="W93"/>
  <c r="B89"/>
  <c r="W89"/>
  <c r="B85"/>
  <c r="W85"/>
  <c r="B81"/>
  <c r="W81"/>
  <c r="B77"/>
  <c r="W77"/>
  <c r="B73"/>
  <c r="W73"/>
  <c r="B69"/>
  <c r="W69"/>
  <c r="B65"/>
  <c r="W65"/>
  <c r="B61"/>
  <c r="W61"/>
  <c r="B57"/>
  <c r="W57"/>
  <c r="B53"/>
  <c r="W53"/>
  <c r="B49"/>
  <c r="W49"/>
  <c r="B45"/>
  <c r="W45"/>
  <c r="B41"/>
  <c r="W41"/>
  <c r="B37"/>
  <c r="W37"/>
  <c r="B33"/>
  <c r="W33"/>
  <c r="B29"/>
  <c r="W29"/>
  <c r="B25"/>
  <c r="W25"/>
  <c r="B21"/>
  <c r="W21"/>
  <c r="B17"/>
  <c r="W17"/>
  <c r="B13"/>
  <c r="W13"/>
  <c r="B9"/>
  <c r="W9"/>
  <c r="B199"/>
  <c r="W199"/>
  <c r="B187"/>
  <c r="W187"/>
  <c r="B179"/>
  <c r="W179"/>
  <c r="B167"/>
  <c r="W167"/>
  <c r="B151"/>
  <c r="W151"/>
  <c r="B139"/>
  <c r="W139"/>
  <c r="B127"/>
  <c r="W127"/>
  <c r="B111"/>
  <c r="W111"/>
  <c r="B103"/>
  <c r="W103"/>
  <c r="B83"/>
  <c r="W83"/>
  <c r="B71"/>
  <c r="W71"/>
  <c r="B63"/>
  <c r="W63"/>
  <c r="B51"/>
  <c r="W51"/>
  <c r="B35"/>
  <c r="W35"/>
  <c r="B19"/>
  <c r="W19"/>
  <c r="B7"/>
  <c r="W7"/>
  <c r="B202"/>
  <c r="W202"/>
  <c r="B198"/>
  <c r="W198"/>
  <c r="B194"/>
  <c r="W194"/>
  <c r="B190"/>
  <c r="W190"/>
  <c r="B186"/>
  <c r="W186"/>
  <c r="B182"/>
  <c r="W182"/>
  <c r="B178"/>
  <c r="W178"/>
  <c r="B174"/>
  <c r="W174"/>
  <c r="B170"/>
  <c r="W170"/>
  <c r="B166"/>
  <c r="W166"/>
  <c r="B162"/>
  <c r="W162"/>
  <c r="B158"/>
  <c r="W158"/>
  <c r="B154"/>
  <c r="W154"/>
  <c r="B150"/>
  <c r="W150"/>
  <c r="B146"/>
  <c r="W146"/>
  <c r="B142"/>
  <c r="W142"/>
  <c r="B138"/>
  <c r="W138"/>
  <c r="B134"/>
  <c r="W134"/>
  <c r="B130"/>
  <c r="W130"/>
  <c r="B126"/>
  <c r="W126"/>
  <c r="B122"/>
  <c r="W122"/>
  <c r="B118"/>
  <c r="W118"/>
  <c r="B114"/>
  <c r="W114"/>
  <c r="B110"/>
  <c r="W110"/>
  <c r="B106"/>
  <c r="W106"/>
  <c r="B102"/>
  <c r="W102"/>
  <c r="B98"/>
  <c r="W98"/>
  <c r="B94"/>
  <c r="W94"/>
  <c r="B90"/>
  <c r="W90"/>
  <c r="B86"/>
  <c r="W86"/>
  <c r="B82"/>
  <c r="W82"/>
  <c r="B78"/>
  <c r="W78"/>
  <c r="B74"/>
  <c r="W74"/>
  <c r="B70"/>
  <c r="W70"/>
  <c r="B66"/>
  <c r="W66"/>
  <c r="B62"/>
  <c r="W62"/>
  <c r="B58"/>
  <c r="W58"/>
  <c r="B54"/>
  <c r="W54"/>
  <c r="B50"/>
  <c r="W50"/>
  <c r="B46"/>
  <c r="W46"/>
  <c r="B42"/>
  <c r="W42"/>
  <c r="B38"/>
  <c r="W38"/>
  <c r="B34"/>
  <c r="W34"/>
  <c r="B30"/>
  <c r="W30"/>
  <c r="B26"/>
  <c r="W26"/>
  <c r="B22"/>
  <c r="W22"/>
  <c r="B18"/>
  <c r="W18"/>
  <c r="B14"/>
  <c r="W14"/>
  <c r="B10"/>
  <c r="W10"/>
  <c r="B6"/>
  <c r="W6"/>
  <c r="J60" i="26"/>
  <c r="AE25" i="27"/>
  <c r="BX7" i="17"/>
  <c r="AJ7"/>
  <c r="AK7" s="1"/>
  <c r="BF7"/>
  <c r="AN7"/>
  <c r="U170" i="24"/>
  <c r="V170"/>
  <c r="V166"/>
  <c r="U166"/>
  <c r="V162"/>
  <c r="U162"/>
  <c r="U158"/>
  <c r="U154"/>
  <c r="V154"/>
  <c r="V150"/>
  <c r="U150"/>
  <c r="V146"/>
  <c r="U146"/>
  <c r="U138"/>
  <c r="U130"/>
  <c r="U126"/>
  <c r="U122"/>
  <c r="U114"/>
  <c r="U110"/>
  <c r="U102"/>
  <c r="U98"/>
  <c r="U94"/>
  <c r="U90"/>
  <c r="U86"/>
  <c r="V82"/>
  <c r="V58"/>
  <c r="BT8" i="17"/>
  <c r="U173" i="24"/>
  <c r="U171"/>
  <c r="U167"/>
  <c r="U163"/>
  <c r="U159"/>
  <c r="U155"/>
  <c r="U151"/>
  <c r="U147"/>
  <c r="U143"/>
  <c r="U139"/>
  <c r="U135"/>
  <c r="U131"/>
  <c r="U127"/>
  <c r="U123"/>
  <c r="U119"/>
  <c r="U115"/>
  <c r="U111"/>
  <c r="U107"/>
  <c r="U103"/>
  <c r="U99"/>
  <c r="U95"/>
  <c r="U91"/>
  <c r="V91"/>
  <c r="U83"/>
  <c r="V83"/>
  <c r="U183"/>
  <c r="U177"/>
  <c r="U175"/>
  <c r="V173"/>
  <c r="H172"/>
  <c r="H168"/>
  <c r="U168"/>
  <c r="H164"/>
  <c r="H160"/>
  <c r="U160"/>
  <c r="H156"/>
  <c r="V156"/>
  <c r="U156"/>
  <c r="H152"/>
  <c r="U152"/>
  <c r="V144"/>
  <c r="U112"/>
  <c r="U108"/>
  <c r="V72"/>
  <c r="U203"/>
  <c r="U201"/>
  <c r="V183"/>
  <c r="U182"/>
  <c r="U181"/>
  <c r="U179"/>
  <c r="V177"/>
  <c r="V175"/>
  <c r="U172"/>
  <c r="U169"/>
  <c r="U165"/>
  <c r="U161"/>
  <c r="U157"/>
  <c r="U153"/>
  <c r="U149"/>
  <c r="U145"/>
  <c r="U141"/>
  <c r="U137"/>
  <c r="U133"/>
  <c r="U129"/>
  <c r="U125"/>
  <c r="U121"/>
  <c r="U117"/>
  <c r="U113"/>
  <c r="U109"/>
  <c r="V109"/>
  <c r="U105"/>
  <c r="V203"/>
  <c r="V201"/>
  <c r="U199"/>
  <c r="U195"/>
  <c r="U193"/>
  <c r="U191"/>
  <c r="U189"/>
  <c r="U187"/>
  <c r="V181"/>
  <c r="U180"/>
  <c r="V179"/>
  <c r="U176"/>
  <c r="U174"/>
  <c r="V172"/>
  <c r="V126"/>
  <c r="V180"/>
  <c r="V168"/>
  <c r="V160"/>
  <c r="V152"/>
  <c r="V182"/>
  <c r="V174"/>
  <c r="V158"/>
  <c r="U80"/>
  <c r="V80"/>
  <c r="U72"/>
  <c r="U64"/>
  <c r="V64"/>
  <c r="U56"/>
  <c r="V56"/>
  <c r="U40"/>
  <c r="V40"/>
  <c r="U82"/>
  <c r="U74"/>
  <c r="V74"/>
  <c r="U66"/>
  <c r="V66"/>
  <c r="U58"/>
  <c r="U50"/>
  <c r="V50"/>
  <c r="U42"/>
  <c r="V42"/>
  <c r="U76"/>
  <c r="V76"/>
  <c r="U60"/>
  <c r="V60"/>
  <c r="U52"/>
  <c r="V52"/>
  <c r="U44"/>
  <c r="V44"/>
  <c r="U36"/>
  <c r="V36"/>
  <c r="V98"/>
  <c r="V94"/>
  <c r="V90"/>
  <c r="V86"/>
  <c r="U78"/>
  <c r="V78"/>
  <c r="U70"/>
  <c r="V70"/>
  <c r="U62"/>
  <c r="V62"/>
  <c r="U54"/>
  <c r="V54"/>
  <c r="U46"/>
  <c r="V46"/>
  <c r="U38"/>
  <c r="V38"/>
  <c r="V99"/>
  <c r="V95"/>
  <c r="BU7" i="17"/>
  <c r="BY7" s="1"/>
  <c r="S99" i="24"/>
  <c r="S95"/>
  <c r="S91"/>
  <c r="S122"/>
  <c r="S100"/>
  <c r="T96"/>
  <c r="S88"/>
  <c r="S80"/>
  <c r="T76"/>
  <c r="S72"/>
  <c r="T60"/>
  <c r="S48"/>
  <c r="T44"/>
  <c r="S40"/>
  <c r="S203"/>
  <c r="S201"/>
  <c r="S197"/>
  <c r="S195"/>
  <c r="S193"/>
  <c r="S134"/>
  <c r="S132"/>
  <c r="T93"/>
  <c r="BB7" i="17"/>
  <c r="BC7" s="1"/>
  <c r="BG7" s="1"/>
  <c r="S187" i="24"/>
  <c r="S183"/>
  <c r="S179"/>
  <c r="S175"/>
  <c r="S171"/>
  <c r="S167"/>
  <c r="S163"/>
  <c r="S159"/>
  <c r="S130"/>
  <c r="T94"/>
  <c r="S86"/>
  <c r="T82"/>
  <c r="S78"/>
  <c r="T74"/>
  <c r="S70"/>
  <c r="T66"/>
  <c r="T54"/>
  <c r="T50"/>
  <c r="S46"/>
  <c r="T42"/>
  <c r="T38"/>
  <c r="S204"/>
  <c r="S202"/>
  <c r="S200"/>
  <c r="S198"/>
  <c r="S196"/>
  <c r="S194"/>
  <c r="S192"/>
  <c r="S188"/>
  <c r="S184"/>
  <c r="S180"/>
  <c r="T179"/>
  <c r="S176"/>
  <c r="T175"/>
  <c r="S172"/>
  <c r="S168"/>
  <c r="S164"/>
  <c r="T163"/>
  <c r="S160"/>
  <c r="T159"/>
  <c r="S156"/>
  <c r="S144"/>
  <c r="S142"/>
  <c r="S140"/>
  <c r="S126"/>
  <c r="S124"/>
  <c r="T148"/>
  <c r="S148"/>
  <c r="T150"/>
  <c r="S150"/>
  <c r="T118"/>
  <c r="S118"/>
  <c r="T152"/>
  <c r="S152"/>
  <c r="T144"/>
  <c r="S136"/>
  <c r="T120"/>
  <c r="S120"/>
  <c r="S154"/>
  <c r="T146"/>
  <c r="S146"/>
  <c r="T138"/>
  <c r="S138"/>
  <c r="T122"/>
  <c r="S96"/>
  <c r="S84"/>
  <c r="T84"/>
  <c r="S76"/>
  <c r="S68"/>
  <c r="T68"/>
  <c r="S60"/>
  <c r="S52"/>
  <c r="T52"/>
  <c r="S44"/>
  <c r="S36"/>
  <c r="T36"/>
  <c r="S116"/>
  <c r="S114"/>
  <c r="S112"/>
  <c r="S110"/>
  <c r="S108"/>
  <c r="S106"/>
  <c r="S104"/>
  <c r="S102"/>
  <c r="S94"/>
  <c r="T86"/>
  <c r="T70"/>
  <c r="S62"/>
  <c r="T100"/>
  <c r="S92"/>
  <c r="T92"/>
  <c r="T88"/>
  <c r="T80"/>
  <c r="T72"/>
  <c r="T64"/>
  <c r="T56"/>
  <c r="T48"/>
  <c r="T40"/>
  <c r="S90"/>
  <c r="T90"/>
  <c r="S82"/>
  <c r="S74"/>
  <c r="S66"/>
  <c r="S58"/>
  <c r="T58"/>
  <c r="S50"/>
  <c r="S42"/>
  <c r="Q106"/>
  <c r="Q102"/>
  <c r="Q98"/>
  <c r="R78"/>
  <c r="R62"/>
  <c r="R46"/>
  <c r="Q187"/>
  <c r="Q181"/>
  <c r="Q177"/>
  <c r="Q175"/>
  <c r="Q173"/>
  <c r="Q159"/>
  <c r="Q157"/>
  <c r="Q147"/>
  <c r="Q145"/>
  <c r="R143"/>
  <c r="Q137"/>
  <c r="Q135"/>
  <c r="Q133"/>
  <c r="R133"/>
  <c r="Q125"/>
  <c r="R123"/>
  <c r="Q115"/>
  <c r="R115"/>
  <c r="Q114"/>
  <c r="Q111"/>
  <c r="R111"/>
  <c r="Q110"/>
  <c r="Q107"/>
  <c r="Q103"/>
  <c r="Q189"/>
  <c r="Q185"/>
  <c r="Q183"/>
  <c r="R172"/>
  <c r="R170"/>
  <c r="R168"/>
  <c r="R166"/>
  <c r="Q163"/>
  <c r="Q161"/>
  <c r="R156"/>
  <c r="Q154"/>
  <c r="Q149"/>
  <c r="Q144"/>
  <c r="Q139"/>
  <c r="Q129"/>
  <c r="Q127"/>
  <c r="R124"/>
  <c r="Q122"/>
  <c r="Q117"/>
  <c r="Q113"/>
  <c r="Q108"/>
  <c r="Q104"/>
  <c r="R96"/>
  <c r="Q92"/>
  <c r="Q84"/>
  <c r="Q76"/>
  <c r="R72"/>
  <c r="Q64"/>
  <c r="Q60"/>
  <c r="Q56"/>
  <c r="Q44"/>
  <c r="Q40"/>
  <c r="Q36"/>
  <c r="R7" i="17"/>
  <c r="Q188" i="24"/>
  <c r="Q182"/>
  <c r="Q178"/>
  <c r="Q176"/>
  <c r="Q174"/>
  <c r="Q167"/>
  <c r="Q165"/>
  <c r="Q160"/>
  <c r="Q158"/>
  <c r="Q151"/>
  <c r="Q146"/>
  <c r="Q141"/>
  <c r="Q134"/>
  <c r="Q131"/>
  <c r="R122"/>
  <c r="Q121"/>
  <c r="Q119"/>
  <c r="Q116"/>
  <c r="Q112"/>
  <c r="Q105"/>
  <c r="Q200"/>
  <c r="Q196"/>
  <c r="Q194"/>
  <c r="Q190"/>
  <c r="Q186"/>
  <c r="Q179"/>
  <c r="R171"/>
  <c r="R169"/>
  <c r="Q164"/>
  <c r="R162"/>
  <c r="R155"/>
  <c r="Q153"/>
  <c r="Q143"/>
  <c r="R140"/>
  <c r="Q138"/>
  <c r="R128"/>
  <c r="R126"/>
  <c r="Q123"/>
  <c r="R154"/>
  <c r="Q130"/>
  <c r="R130"/>
  <c r="Q204"/>
  <c r="Q180"/>
  <c r="Q166"/>
  <c r="Q152"/>
  <c r="R144"/>
  <c r="Q120"/>
  <c r="Q150"/>
  <c r="Q142"/>
  <c r="Q118"/>
  <c r="Q184"/>
  <c r="Q168"/>
  <c r="Q156"/>
  <c r="Q148"/>
  <c r="Q132"/>
  <c r="R132"/>
  <c r="Q68"/>
  <c r="Q52"/>
  <c r="Q94"/>
  <c r="R94"/>
  <c r="Q86"/>
  <c r="R86"/>
  <c r="Q78"/>
  <c r="Q70"/>
  <c r="Q62"/>
  <c r="Q54"/>
  <c r="R54"/>
  <c r="Q46"/>
  <c r="Q38"/>
  <c r="Q88"/>
  <c r="Q80"/>
  <c r="R106"/>
  <c r="R102"/>
  <c r="R98"/>
  <c r="Q90"/>
  <c r="Q74"/>
  <c r="Q66"/>
  <c r="Q50"/>
  <c r="H148"/>
  <c r="H144"/>
  <c r="H140"/>
  <c r="H136"/>
  <c r="H132"/>
  <c r="H128"/>
  <c r="H124"/>
  <c r="H120"/>
  <c r="H116"/>
  <c r="H112"/>
  <c r="H108"/>
  <c r="H104"/>
  <c r="H100"/>
  <c r="H96"/>
  <c r="H92"/>
  <c r="H88"/>
  <c r="H84"/>
  <c r="H80"/>
  <c r="H76"/>
  <c r="H72"/>
  <c r="H68"/>
  <c r="H64"/>
  <c r="H60"/>
  <c r="H56"/>
  <c r="H52"/>
  <c r="H48"/>
  <c r="H44"/>
  <c r="H40"/>
  <c r="H36"/>
  <c r="H32"/>
  <c r="H28"/>
  <c r="H24"/>
  <c r="H20"/>
  <c r="H16"/>
  <c r="H12"/>
  <c r="H8"/>
  <c r="O202"/>
  <c r="O198"/>
  <c r="O194"/>
  <c r="O70"/>
  <c r="O66"/>
  <c r="O62"/>
  <c r="O58"/>
  <c r="I204"/>
  <c r="I202"/>
  <c r="I200"/>
  <c r="I198"/>
  <c r="I196"/>
  <c r="I194"/>
  <c r="I192"/>
  <c r="I190"/>
  <c r="I188"/>
  <c r="I186"/>
  <c r="I184"/>
  <c r="I182"/>
  <c r="I180"/>
  <c r="I178"/>
  <c r="I176"/>
  <c r="I174"/>
  <c r="I172"/>
  <c r="I170"/>
  <c r="I168"/>
  <c r="I166"/>
  <c r="I164"/>
  <c r="I162"/>
  <c r="I160"/>
  <c r="I158"/>
  <c r="I156"/>
  <c r="I154"/>
  <c r="I152"/>
  <c r="I150"/>
  <c r="I148"/>
  <c r="I146"/>
  <c r="I144"/>
  <c r="I142"/>
  <c r="I140"/>
  <c r="I138"/>
  <c r="I136"/>
  <c r="I134"/>
  <c r="I132"/>
  <c r="I130"/>
  <c r="I128"/>
  <c r="I126"/>
  <c r="I124"/>
  <c r="I122"/>
  <c r="I120"/>
  <c r="I118"/>
  <c r="I116"/>
  <c r="I114"/>
  <c r="I112"/>
  <c r="I110"/>
  <c r="I108"/>
  <c r="I106"/>
  <c r="I104"/>
  <c r="I102"/>
  <c r="I100"/>
  <c r="I98"/>
  <c r="I96"/>
  <c r="I94"/>
  <c r="I92"/>
  <c r="I90"/>
  <c r="I88"/>
  <c r="I86"/>
  <c r="I84"/>
  <c r="I82"/>
  <c r="I80"/>
  <c r="I78"/>
  <c r="I76"/>
  <c r="I74"/>
  <c r="I72"/>
  <c r="I70"/>
  <c r="I68"/>
  <c r="I66"/>
  <c r="I64"/>
  <c r="I62"/>
  <c r="I60"/>
  <c r="I58"/>
  <c r="I56"/>
  <c r="I54"/>
  <c r="I52"/>
  <c r="I50"/>
  <c r="I48"/>
  <c r="I46"/>
  <c r="I44"/>
  <c r="I42"/>
  <c r="I40"/>
  <c r="I38"/>
  <c r="I36"/>
  <c r="I34"/>
  <c r="I32"/>
  <c r="I30"/>
  <c r="I28"/>
  <c r="I26"/>
  <c r="I24"/>
  <c r="I22"/>
  <c r="I20"/>
  <c r="I18"/>
  <c r="I16"/>
  <c r="I14"/>
  <c r="I12"/>
  <c r="I10"/>
  <c r="I8"/>
  <c r="I6"/>
  <c r="O191"/>
  <c r="O175"/>
  <c r="H202"/>
  <c r="H198"/>
  <c r="H194"/>
  <c r="H190"/>
  <c r="H186"/>
  <c r="H182"/>
  <c r="H178"/>
  <c r="H174"/>
  <c r="H170"/>
  <c r="H166"/>
  <c r="H162"/>
  <c r="H158"/>
  <c r="H154"/>
  <c r="H150"/>
  <c r="H146"/>
  <c r="H142"/>
  <c r="H138"/>
  <c r="H134"/>
  <c r="H130"/>
  <c r="H126"/>
  <c r="H122"/>
  <c r="H118"/>
  <c r="H114"/>
  <c r="H110"/>
  <c r="H106"/>
  <c r="H102"/>
  <c r="H98"/>
  <c r="H94"/>
  <c r="H90"/>
  <c r="H86"/>
  <c r="H82"/>
  <c r="H78"/>
  <c r="H74"/>
  <c r="H70"/>
  <c r="H66"/>
  <c r="H62"/>
  <c r="H58"/>
  <c r="H54"/>
  <c r="H50"/>
  <c r="H46"/>
  <c r="H42"/>
  <c r="H38"/>
  <c r="H34"/>
  <c r="H30"/>
  <c r="H26"/>
  <c r="H22"/>
  <c r="H18"/>
  <c r="H14"/>
  <c r="H10"/>
  <c r="H6"/>
  <c r="O204"/>
  <c r="O200"/>
  <c r="O196"/>
  <c r="P108"/>
  <c r="O72"/>
  <c r="O68"/>
  <c r="O64"/>
  <c r="O60"/>
  <c r="O56"/>
  <c r="I203"/>
  <c r="I201"/>
  <c r="I199"/>
  <c r="I197"/>
  <c r="I195"/>
  <c r="I193"/>
  <c r="I191"/>
  <c r="I189"/>
  <c r="I187"/>
  <c r="I185"/>
  <c r="I183"/>
  <c r="I181"/>
  <c r="I179"/>
  <c r="I177"/>
  <c r="I175"/>
  <c r="I173"/>
  <c r="I171"/>
  <c r="I169"/>
  <c r="I167"/>
  <c r="I165"/>
  <c r="I163"/>
  <c r="I161"/>
  <c r="I159"/>
  <c r="I157"/>
  <c r="I155"/>
  <c r="I153"/>
  <c r="I151"/>
  <c r="I149"/>
  <c r="I147"/>
  <c r="I145"/>
  <c r="I143"/>
  <c r="I141"/>
  <c r="I139"/>
  <c r="I137"/>
  <c r="I135"/>
  <c r="I133"/>
  <c r="I131"/>
  <c r="I129"/>
  <c r="I127"/>
  <c r="I125"/>
  <c r="I123"/>
  <c r="I121"/>
  <c r="I119"/>
  <c r="I117"/>
  <c r="I115"/>
  <c r="I113"/>
  <c r="I111"/>
  <c r="I109"/>
  <c r="I107"/>
  <c r="I105"/>
  <c r="I103"/>
  <c r="I101"/>
  <c r="I99"/>
  <c r="I97"/>
  <c r="I95"/>
  <c r="I93"/>
  <c r="I91"/>
  <c r="I89"/>
  <c r="I87"/>
  <c r="I85"/>
  <c r="I83"/>
  <c r="I81"/>
  <c r="I79"/>
  <c r="I77"/>
  <c r="I75"/>
  <c r="I73"/>
  <c r="I71"/>
  <c r="I69"/>
  <c r="I67"/>
  <c r="I65"/>
  <c r="I63"/>
  <c r="I61"/>
  <c r="I59"/>
  <c r="I57"/>
  <c r="I55"/>
  <c r="I53"/>
  <c r="I51"/>
  <c r="I49"/>
  <c r="I47"/>
  <c r="I45"/>
  <c r="I43"/>
  <c r="I41"/>
  <c r="I39"/>
  <c r="I37"/>
  <c r="I35"/>
  <c r="I33"/>
  <c r="I31"/>
  <c r="I29"/>
  <c r="I27"/>
  <c r="I25"/>
  <c r="I23"/>
  <c r="I21"/>
  <c r="I19"/>
  <c r="I17"/>
  <c r="I15"/>
  <c r="I13"/>
  <c r="I11"/>
  <c r="I9"/>
  <c r="I7"/>
  <c r="O193"/>
  <c r="H203"/>
  <c r="H201"/>
  <c r="H199"/>
  <c r="H197"/>
  <c r="H195"/>
  <c r="H193"/>
  <c r="H191"/>
  <c r="H189"/>
  <c r="H187"/>
  <c r="H185"/>
  <c r="H183"/>
  <c r="H181"/>
  <c r="H179"/>
  <c r="H177"/>
  <c r="H175"/>
  <c r="H173"/>
  <c r="H171"/>
  <c r="H169"/>
  <c r="H167"/>
  <c r="H165"/>
  <c r="H163"/>
  <c r="H161"/>
  <c r="H159"/>
  <c r="H157"/>
  <c r="H155"/>
  <c r="H153"/>
  <c r="H151"/>
  <c r="H149"/>
  <c r="H147"/>
  <c r="H145"/>
  <c r="H143"/>
  <c r="H141"/>
  <c r="H139"/>
  <c r="H137"/>
  <c r="H135"/>
  <c r="H133"/>
  <c r="H131"/>
  <c r="H129"/>
  <c r="H127"/>
  <c r="H125"/>
  <c r="H123"/>
  <c r="H121"/>
  <c r="H119"/>
  <c r="H117"/>
  <c r="H115"/>
  <c r="H113"/>
  <c r="H111"/>
  <c r="H109"/>
  <c r="H107"/>
  <c r="H105"/>
  <c r="H103"/>
  <c r="H101"/>
  <c r="H99"/>
  <c r="H97"/>
  <c r="H95"/>
  <c r="H93"/>
  <c r="H91"/>
  <c r="H89"/>
  <c r="H87"/>
  <c r="H85"/>
  <c r="H83"/>
  <c r="H81"/>
  <c r="H79"/>
  <c r="H77"/>
  <c r="H75"/>
  <c r="H73"/>
  <c r="H71"/>
  <c r="H69"/>
  <c r="H67"/>
  <c r="H65"/>
  <c r="H63"/>
  <c r="H61"/>
  <c r="H59"/>
  <c r="H57"/>
  <c r="H55"/>
  <c r="H53"/>
  <c r="H51"/>
  <c r="H49"/>
  <c r="H47"/>
  <c r="H45"/>
  <c r="H43"/>
  <c r="H41"/>
  <c r="H39"/>
  <c r="H37"/>
  <c r="H35"/>
  <c r="H33"/>
  <c r="H31"/>
  <c r="H29"/>
  <c r="H27"/>
  <c r="H25"/>
  <c r="H23"/>
  <c r="H21"/>
  <c r="H19"/>
  <c r="H17"/>
  <c r="H15"/>
  <c r="H13"/>
  <c r="H11"/>
  <c r="H9"/>
  <c r="H7"/>
  <c r="P50"/>
  <c r="F202"/>
  <c r="G202"/>
  <c r="C202"/>
  <c r="D202"/>
  <c r="F198"/>
  <c r="G198"/>
  <c r="C198"/>
  <c r="D198"/>
  <c r="F194"/>
  <c r="G194"/>
  <c r="C194"/>
  <c r="D194"/>
  <c r="F190"/>
  <c r="G190"/>
  <c r="C190"/>
  <c r="D190"/>
  <c r="F186"/>
  <c r="G186"/>
  <c r="C186"/>
  <c r="D186"/>
  <c r="F182"/>
  <c r="G182"/>
  <c r="C182"/>
  <c r="D182"/>
  <c r="F178"/>
  <c r="G178"/>
  <c r="C178"/>
  <c r="D178"/>
  <c r="F174"/>
  <c r="G174"/>
  <c r="C174"/>
  <c r="D174"/>
  <c r="F170"/>
  <c r="G170"/>
  <c r="C170"/>
  <c r="D170"/>
  <c r="F166"/>
  <c r="G166"/>
  <c r="C166"/>
  <c r="D166"/>
  <c r="F162"/>
  <c r="G162"/>
  <c r="C162"/>
  <c r="D162"/>
  <c r="F158"/>
  <c r="G158"/>
  <c r="C158"/>
  <c r="D158"/>
  <c r="F154"/>
  <c r="G154"/>
  <c r="C154"/>
  <c r="D154"/>
  <c r="F150"/>
  <c r="G150"/>
  <c r="C150"/>
  <c r="D150"/>
  <c r="F146"/>
  <c r="G146"/>
  <c r="C146"/>
  <c r="D146"/>
  <c r="F142"/>
  <c r="G142"/>
  <c r="C142"/>
  <c r="D142"/>
  <c r="F138"/>
  <c r="G138"/>
  <c r="C138"/>
  <c r="D138"/>
  <c r="F134"/>
  <c r="G134"/>
  <c r="C134"/>
  <c r="D134"/>
  <c r="F130"/>
  <c r="G130"/>
  <c r="C130"/>
  <c r="D130"/>
  <c r="F126"/>
  <c r="G126"/>
  <c r="C126"/>
  <c r="D126"/>
  <c r="F122"/>
  <c r="G122"/>
  <c r="C122"/>
  <c r="D122"/>
  <c r="F118"/>
  <c r="G118"/>
  <c r="C118"/>
  <c r="D118"/>
  <c r="F114"/>
  <c r="G114"/>
  <c r="C114"/>
  <c r="D114"/>
  <c r="F110"/>
  <c r="G110"/>
  <c r="C110"/>
  <c r="D110"/>
  <c r="F106"/>
  <c r="G106"/>
  <c r="C106"/>
  <c r="D106"/>
  <c r="F102"/>
  <c r="G102"/>
  <c r="C102"/>
  <c r="D102"/>
  <c r="F98"/>
  <c r="G98"/>
  <c r="C98"/>
  <c r="D98"/>
  <c r="F94"/>
  <c r="G94"/>
  <c r="C94"/>
  <c r="D94"/>
  <c r="F90"/>
  <c r="G90"/>
  <c r="C90"/>
  <c r="D90"/>
  <c r="F86"/>
  <c r="G86"/>
  <c r="C86"/>
  <c r="D86"/>
  <c r="F82"/>
  <c r="G82"/>
  <c r="C82"/>
  <c r="D82"/>
  <c r="F78"/>
  <c r="G78"/>
  <c r="C78"/>
  <c r="D78"/>
  <c r="F74"/>
  <c r="G74"/>
  <c r="C74"/>
  <c r="D74"/>
  <c r="F70"/>
  <c r="G70"/>
  <c r="C70"/>
  <c r="D70"/>
  <c r="F66"/>
  <c r="G66"/>
  <c r="C66"/>
  <c r="D66"/>
  <c r="F62"/>
  <c r="G62"/>
  <c r="C62"/>
  <c r="D62"/>
  <c r="F58"/>
  <c r="G58"/>
  <c r="C58"/>
  <c r="D58"/>
  <c r="F54"/>
  <c r="G54"/>
  <c r="C54"/>
  <c r="D54"/>
  <c r="F50"/>
  <c r="G50"/>
  <c r="C50"/>
  <c r="D50"/>
  <c r="F46"/>
  <c r="G46"/>
  <c r="C46"/>
  <c r="D46"/>
  <c r="F42"/>
  <c r="G42"/>
  <c r="C42"/>
  <c r="D42"/>
  <c r="F38"/>
  <c r="G38"/>
  <c r="C38"/>
  <c r="D38"/>
  <c r="F34"/>
  <c r="G34"/>
  <c r="E34"/>
  <c r="C34"/>
  <c r="D34"/>
  <c r="F30"/>
  <c r="G30"/>
  <c r="E30"/>
  <c r="C30"/>
  <c r="D30"/>
  <c r="F26"/>
  <c r="G26"/>
  <c r="E26"/>
  <c r="C26"/>
  <c r="D26"/>
  <c r="F22"/>
  <c r="G22"/>
  <c r="E22"/>
  <c r="C22"/>
  <c r="D22"/>
  <c r="F18"/>
  <c r="G18"/>
  <c r="E18"/>
  <c r="C18"/>
  <c r="D18"/>
  <c r="F14"/>
  <c r="G14"/>
  <c r="E14"/>
  <c r="C14"/>
  <c r="D14"/>
  <c r="F10"/>
  <c r="G10"/>
  <c r="E10"/>
  <c r="C10"/>
  <c r="D10"/>
  <c r="G6"/>
  <c r="F6"/>
  <c r="E6"/>
  <c r="C6"/>
  <c r="D6"/>
  <c r="F203"/>
  <c r="G203"/>
  <c r="C203"/>
  <c r="D203"/>
  <c r="F199"/>
  <c r="G199"/>
  <c r="C199"/>
  <c r="D199"/>
  <c r="F195"/>
  <c r="G195"/>
  <c r="C195"/>
  <c r="D195"/>
  <c r="F191"/>
  <c r="G191"/>
  <c r="C191"/>
  <c r="D191"/>
  <c r="F187"/>
  <c r="G187"/>
  <c r="C187"/>
  <c r="D187"/>
  <c r="F183"/>
  <c r="G183"/>
  <c r="C183"/>
  <c r="D183"/>
  <c r="F179"/>
  <c r="G179"/>
  <c r="C179"/>
  <c r="D179"/>
  <c r="F175"/>
  <c r="G175"/>
  <c r="C175"/>
  <c r="D175"/>
  <c r="F171"/>
  <c r="G171"/>
  <c r="C171"/>
  <c r="D171"/>
  <c r="F167"/>
  <c r="G167"/>
  <c r="C167"/>
  <c r="D167"/>
  <c r="F163"/>
  <c r="G163"/>
  <c r="C163"/>
  <c r="D163"/>
  <c r="F159"/>
  <c r="G159"/>
  <c r="C159"/>
  <c r="D159"/>
  <c r="F155"/>
  <c r="G155"/>
  <c r="C155"/>
  <c r="D155"/>
  <c r="F151"/>
  <c r="G151"/>
  <c r="C151"/>
  <c r="D151"/>
  <c r="F147"/>
  <c r="G147"/>
  <c r="C147"/>
  <c r="D147"/>
  <c r="F143"/>
  <c r="G143"/>
  <c r="C143"/>
  <c r="D143"/>
  <c r="F139"/>
  <c r="G139"/>
  <c r="C139"/>
  <c r="D139"/>
  <c r="F135"/>
  <c r="G135"/>
  <c r="C135"/>
  <c r="D135"/>
  <c r="F131"/>
  <c r="G131"/>
  <c r="C131"/>
  <c r="D131"/>
  <c r="F127"/>
  <c r="G127"/>
  <c r="C127"/>
  <c r="D127"/>
  <c r="F123"/>
  <c r="G123"/>
  <c r="C123"/>
  <c r="D123"/>
  <c r="F119"/>
  <c r="G119"/>
  <c r="C119"/>
  <c r="D119"/>
  <c r="F115"/>
  <c r="G115"/>
  <c r="C115"/>
  <c r="D115"/>
  <c r="F111"/>
  <c r="G111"/>
  <c r="C111"/>
  <c r="D111"/>
  <c r="F107"/>
  <c r="G107"/>
  <c r="C107"/>
  <c r="D107"/>
  <c r="F103"/>
  <c r="G103"/>
  <c r="C103"/>
  <c r="D103"/>
  <c r="F99"/>
  <c r="G99"/>
  <c r="C99"/>
  <c r="D99"/>
  <c r="F95"/>
  <c r="G95"/>
  <c r="C95"/>
  <c r="D95"/>
  <c r="F91"/>
  <c r="G91"/>
  <c r="C91"/>
  <c r="D91"/>
  <c r="F87"/>
  <c r="G87"/>
  <c r="C87"/>
  <c r="D87"/>
  <c r="F83"/>
  <c r="G83"/>
  <c r="C83"/>
  <c r="D83"/>
  <c r="F79"/>
  <c r="G79"/>
  <c r="C79"/>
  <c r="D79"/>
  <c r="F75"/>
  <c r="G75"/>
  <c r="C75"/>
  <c r="D75"/>
  <c r="F71"/>
  <c r="G71"/>
  <c r="C71"/>
  <c r="D71"/>
  <c r="F67"/>
  <c r="G67"/>
  <c r="C67"/>
  <c r="D67"/>
  <c r="F63"/>
  <c r="G63"/>
  <c r="C63"/>
  <c r="D63"/>
  <c r="F59"/>
  <c r="G59"/>
  <c r="C59"/>
  <c r="D59"/>
  <c r="F55"/>
  <c r="G55"/>
  <c r="C55"/>
  <c r="D55"/>
  <c r="F51"/>
  <c r="G51"/>
  <c r="C51"/>
  <c r="D51"/>
  <c r="F47"/>
  <c r="G47"/>
  <c r="C47"/>
  <c r="D47"/>
  <c r="F43"/>
  <c r="G43"/>
  <c r="C43"/>
  <c r="D43"/>
  <c r="F39"/>
  <c r="G39"/>
  <c r="C39"/>
  <c r="D39"/>
  <c r="F35"/>
  <c r="G35"/>
  <c r="C35"/>
  <c r="D35"/>
  <c r="F31"/>
  <c r="G31"/>
  <c r="E31"/>
  <c r="C31"/>
  <c r="D31"/>
  <c r="F27"/>
  <c r="G27"/>
  <c r="E27"/>
  <c r="C27"/>
  <c r="D27"/>
  <c r="F23"/>
  <c r="G23"/>
  <c r="E23"/>
  <c r="C23"/>
  <c r="D23"/>
  <c r="F19"/>
  <c r="G19"/>
  <c r="E19"/>
  <c r="C19"/>
  <c r="D19"/>
  <c r="F15"/>
  <c r="G15"/>
  <c r="E15"/>
  <c r="C15"/>
  <c r="D15"/>
  <c r="F11"/>
  <c r="G11"/>
  <c r="E11"/>
  <c r="C11"/>
  <c r="D11"/>
  <c r="G7"/>
  <c r="F7"/>
  <c r="E7"/>
  <c r="C7"/>
  <c r="D7"/>
  <c r="F204"/>
  <c r="G204"/>
  <c r="C204"/>
  <c r="D204"/>
  <c r="F200"/>
  <c r="G200"/>
  <c r="C200"/>
  <c r="D200"/>
  <c r="F196"/>
  <c r="G196"/>
  <c r="C196"/>
  <c r="D196"/>
  <c r="F192"/>
  <c r="G192"/>
  <c r="C192"/>
  <c r="D192"/>
  <c r="F188"/>
  <c r="G188"/>
  <c r="C188"/>
  <c r="D188"/>
  <c r="F184"/>
  <c r="G184"/>
  <c r="C184"/>
  <c r="D184"/>
  <c r="F180"/>
  <c r="G180"/>
  <c r="C180"/>
  <c r="D180"/>
  <c r="F176"/>
  <c r="G176"/>
  <c r="C176"/>
  <c r="D176"/>
  <c r="F172"/>
  <c r="G172"/>
  <c r="C172"/>
  <c r="D172"/>
  <c r="F168"/>
  <c r="G168"/>
  <c r="C168"/>
  <c r="D168"/>
  <c r="F164"/>
  <c r="G164"/>
  <c r="C164"/>
  <c r="D164"/>
  <c r="F160"/>
  <c r="G160"/>
  <c r="C160"/>
  <c r="D160"/>
  <c r="F156"/>
  <c r="G156"/>
  <c r="C156"/>
  <c r="D156"/>
  <c r="F152"/>
  <c r="G152"/>
  <c r="C152"/>
  <c r="D152"/>
  <c r="F148"/>
  <c r="G148"/>
  <c r="C148"/>
  <c r="D148"/>
  <c r="F144"/>
  <c r="G144"/>
  <c r="C144"/>
  <c r="D144"/>
  <c r="F140"/>
  <c r="G140"/>
  <c r="C140"/>
  <c r="D140"/>
  <c r="F136"/>
  <c r="G136"/>
  <c r="C136"/>
  <c r="D136"/>
  <c r="F132"/>
  <c r="G132"/>
  <c r="C132"/>
  <c r="D132"/>
  <c r="F128"/>
  <c r="G128"/>
  <c r="C128"/>
  <c r="D128"/>
  <c r="F124"/>
  <c r="G124"/>
  <c r="C124"/>
  <c r="D124"/>
  <c r="F120"/>
  <c r="G120"/>
  <c r="C120"/>
  <c r="D120"/>
  <c r="F116"/>
  <c r="G116"/>
  <c r="C116"/>
  <c r="D116"/>
  <c r="F112"/>
  <c r="G112"/>
  <c r="C112"/>
  <c r="D112"/>
  <c r="F108"/>
  <c r="G108"/>
  <c r="C108"/>
  <c r="D108"/>
  <c r="F104"/>
  <c r="G104"/>
  <c r="C104"/>
  <c r="D104"/>
  <c r="F100"/>
  <c r="G100"/>
  <c r="C100"/>
  <c r="D100"/>
  <c r="F96"/>
  <c r="G96"/>
  <c r="C96"/>
  <c r="D96"/>
  <c r="F92"/>
  <c r="G92"/>
  <c r="C92"/>
  <c r="D92"/>
  <c r="F88"/>
  <c r="G88"/>
  <c r="C88"/>
  <c r="D88"/>
  <c r="F84"/>
  <c r="G84"/>
  <c r="C84"/>
  <c r="D84"/>
  <c r="F80"/>
  <c r="G80"/>
  <c r="C80"/>
  <c r="D80"/>
  <c r="F76"/>
  <c r="G76"/>
  <c r="C76"/>
  <c r="D76"/>
  <c r="F72"/>
  <c r="G72"/>
  <c r="C72"/>
  <c r="D72"/>
  <c r="F68"/>
  <c r="G68"/>
  <c r="C68"/>
  <c r="D68"/>
  <c r="F64"/>
  <c r="G64"/>
  <c r="C64"/>
  <c r="D64"/>
  <c r="F60"/>
  <c r="G60"/>
  <c r="C60"/>
  <c r="D60"/>
  <c r="F56"/>
  <c r="G56"/>
  <c r="C56"/>
  <c r="D56"/>
  <c r="F52"/>
  <c r="G52"/>
  <c r="C52"/>
  <c r="D52"/>
  <c r="F48"/>
  <c r="G48"/>
  <c r="C48"/>
  <c r="D48"/>
  <c r="F44"/>
  <c r="G44"/>
  <c r="C44"/>
  <c r="D44"/>
  <c r="F40"/>
  <c r="G40"/>
  <c r="C40"/>
  <c r="D40"/>
  <c r="F36"/>
  <c r="G36"/>
  <c r="C36"/>
  <c r="D36"/>
  <c r="F32"/>
  <c r="G32"/>
  <c r="E32"/>
  <c r="C32"/>
  <c r="D32"/>
  <c r="F28"/>
  <c r="G28"/>
  <c r="E28"/>
  <c r="C28"/>
  <c r="D28"/>
  <c r="F24"/>
  <c r="G24"/>
  <c r="E24"/>
  <c r="C24"/>
  <c r="D24"/>
  <c r="F20"/>
  <c r="G20"/>
  <c r="E20"/>
  <c r="C20"/>
  <c r="D20"/>
  <c r="F16"/>
  <c r="G16"/>
  <c r="E16"/>
  <c r="C16"/>
  <c r="D16"/>
  <c r="F12"/>
  <c r="G12"/>
  <c r="E12"/>
  <c r="C12"/>
  <c r="D12"/>
  <c r="G8"/>
  <c r="F8"/>
  <c r="E8"/>
  <c r="C8"/>
  <c r="D8"/>
  <c r="G201"/>
  <c r="C201"/>
  <c r="D201"/>
  <c r="F201"/>
  <c r="G197"/>
  <c r="C197"/>
  <c r="D197"/>
  <c r="F197"/>
  <c r="G193"/>
  <c r="C193"/>
  <c r="D193"/>
  <c r="F193"/>
  <c r="G189"/>
  <c r="C189"/>
  <c r="D189"/>
  <c r="F189"/>
  <c r="G185"/>
  <c r="C185"/>
  <c r="D185"/>
  <c r="F185"/>
  <c r="G181"/>
  <c r="C181"/>
  <c r="D181"/>
  <c r="F181"/>
  <c r="G177"/>
  <c r="C177"/>
  <c r="D177"/>
  <c r="F177"/>
  <c r="G173"/>
  <c r="C173"/>
  <c r="D173"/>
  <c r="F173"/>
  <c r="G169"/>
  <c r="C169"/>
  <c r="D169"/>
  <c r="F169"/>
  <c r="G165"/>
  <c r="C165"/>
  <c r="D165"/>
  <c r="F165"/>
  <c r="G161"/>
  <c r="C161"/>
  <c r="D161"/>
  <c r="F161"/>
  <c r="G157"/>
  <c r="C157"/>
  <c r="D157"/>
  <c r="F157"/>
  <c r="G153"/>
  <c r="C153"/>
  <c r="D153"/>
  <c r="F153"/>
  <c r="G149"/>
  <c r="C149"/>
  <c r="D149"/>
  <c r="F149"/>
  <c r="G145"/>
  <c r="C145"/>
  <c r="D145"/>
  <c r="F145"/>
  <c r="G141"/>
  <c r="C141"/>
  <c r="D141"/>
  <c r="F141"/>
  <c r="G137"/>
  <c r="C137"/>
  <c r="D137"/>
  <c r="F137"/>
  <c r="G133"/>
  <c r="C133"/>
  <c r="D133"/>
  <c r="F133"/>
  <c r="G129"/>
  <c r="C129"/>
  <c r="D129"/>
  <c r="F129"/>
  <c r="G125"/>
  <c r="C125"/>
  <c r="D125"/>
  <c r="F125"/>
  <c r="G121"/>
  <c r="C121"/>
  <c r="D121"/>
  <c r="F121"/>
  <c r="G117"/>
  <c r="C117"/>
  <c r="D117"/>
  <c r="F117"/>
  <c r="G113"/>
  <c r="C113"/>
  <c r="D113"/>
  <c r="F113"/>
  <c r="G109"/>
  <c r="C109"/>
  <c r="D109"/>
  <c r="F109"/>
  <c r="G105"/>
  <c r="C105"/>
  <c r="D105"/>
  <c r="F105"/>
  <c r="G101"/>
  <c r="C101"/>
  <c r="D101"/>
  <c r="F101"/>
  <c r="G97"/>
  <c r="C97"/>
  <c r="D97"/>
  <c r="F97"/>
  <c r="G93"/>
  <c r="C93"/>
  <c r="D93"/>
  <c r="F93"/>
  <c r="G89"/>
  <c r="C89"/>
  <c r="D89"/>
  <c r="F89"/>
  <c r="G85"/>
  <c r="C85"/>
  <c r="D85"/>
  <c r="F85"/>
  <c r="G81"/>
  <c r="C81"/>
  <c r="D81"/>
  <c r="F81"/>
  <c r="G77"/>
  <c r="C77"/>
  <c r="D77"/>
  <c r="F77"/>
  <c r="G73"/>
  <c r="C73"/>
  <c r="D73"/>
  <c r="F73"/>
  <c r="G69"/>
  <c r="C69"/>
  <c r="D69"/>
  <c r="F69"/>
  <c r="G65"/>
  <c r="C65"/>
  <c r="D65"/>
  <c r="F65"/>
  <c r="G61"/>
  <c r="C61"/>
  <c r="D61"/>
  <c r="F61"/>
  <c r="G57"/>
  <c r="C57"/>
  <c r="D57"/>
  <c r="F57"/>
  <c r="G53"/>
  <c r="C53"/>
  <c r="D53"/>
  <c r="F53"/>
  <c r="G49"/>
  <c r="C49"/>
  <c r="D49"/>
  <c r="F49"/>
  <c r="G45"/>
  <c r="C45"/>
  <c r="D45"/>
  <c r="F45"/>
  <c r="G41"/>
  <c r="C41"/>
  <c r="D41"/>
  <c r="F41"/>
  <c r="G37"/>
  <c r="C37"/>
  <c r="D37"/>
  <c r="F37"/>
  <c r="G33"/>
  <c r="E33"/>
  <c r="C33"/>
  <c r="D33"/>
  <c r="F33"/>
  <c r="G29"/>
  <c r="E29"/>
  <c r="C29"/>
  <c r="D29"/>
  <c r="F29"/>
  <c r="G25"/>
  <c r="E25"/>
  <c r="C25"/>
  <c r="D25"/>
  <c r="F25"/>
  <c r="G21"/>
  <c r="E21"/>
  <c r="C21"/>
  <c r="D21"/>
  <c r="F21"/>
  <c r="G17"/>
  <c r="E17"/>
  <c r="C17"/>
  <c r="D17"/>
  <c r="F17"/>
  <c r="G13"/>
  <c r="E13"/>
  <c r="C13"/>
  <c r="D13"/>
  <c r="F13"/>
  <c r="G9"/>
  <c r="E9"/>
  <c r="C9"/>
  <c r="D9"/>
  <c r="F9"/>
  <c r="G8" i="22"/>
  <c r="G7"/>
  <c r="AL5" i="10"/>
  <c r="AK5"/>
  <c r="AJ5"/>
  <c r="AF5"/>
  <c r="AE5"/>
  <c r="AD5"/>
  <c r="AC5"/>
  <c r="AE4"/>
  <c r="AC4"/>
  <c r="Y5"/>
  <c r="X5"/>
  <c r="W5"/>
  <c r="V5"/>
  <c r="X4"/>
  <c r="V4"/>
  <c r="R5"/>
  <c r="Q5"/>
  <c r="G6" i="22"/>
  <c r="K4" i="10"/>
  <c r="J4"/>
  <c r="I4"/>
  <c r="H4"/>
  <c r="G4"/>
  <c r="F4"/>
  <c r="E4"/>
  <c r="D4"/>
  <c r="B4"/>
  <c r="C4"/>
  <c r="A2"/>
  <c r="A3"/>
  <c r="G20" i="22"/>
  <c r="G18"/>
  <c r="G17"/>
  <c r="CA26" i="17" l="1"/>
  <c r="CC26" s="1"/>
  <c r="CA31"/>
  <c r="CC31" s="1"/>
  <c r="CA37"/>
  <c r="CC37" s="1"/>
  <c r="CA15"/>
  <c r="CC15" s="1"/>
  <c r="CA34"/>
  <c r="CC34" s="1"/>
  <c r="CA12"/>
  <c r="CC12" s="1"/>
  <c r="CA18"/>
  <c r="CC18" s="1"/>
  <c r="CA29"/>
  <c r="CC29" s="1"/>
  <c r="CA11"/>
  <c r="CC11" s="1"/>
  <c r="CA25"/>
  <c r="CC25" s="1"/>
  <c r="CA24"/>
  <c r="CC24" s="1"/>
  <c r="CA33"/>
  <c r="CC33" s="1"/>
  <c r="CA19"/>
  <c r="CC19" s="1"/>
  <c r="CA30"/>
  <c r="CC30" s="1"/>
  <c r="CA13"/>
  <c r="CC13" s="1"/>
  <c r="CA22"/>
  <c r="CC22" s="1"/>
  <c r="CA10"/>
  <c r="CC10" s="1"/>
  <c r="CA27"/>
  <c r="CC27" s="1"/>
  <c r="CA17"/>
  <c r="CC17" s="1"/>
  <c r="CA32"/>
  <c r="CC32" s="1"/>
  <c r="CA16"/>
  <c r="CC16" s="1"/>
  <c r="CA36"/>
  <c r="CC36" s="1"/>
  <c r="CA20"/>
  <c r="CC20" s="1"/>
  <c r="CA35"/>
  <c r="CC35" s="1"/>
  <c r="CA14"/>
  <c r="CC14" s="1"/>
  <c r="CA23"/>
  <c r="CC23" s="1"/>
  <c r="CA9"/>
  <c r="CC9" s="1"/>
  <c r="CA28"/>
  <c r="CC28" s="1"/>
  <c r="CA21"/>
  <c r="CC21" s="1"/>
  <c r="L17" i="27"/>
  <c r="BI22" i="17"/>
  <c r="BK22" s="1"/>
  <c r="BI32"/>
  <c r="BK32" s="1"/>
  <c r="BI23"/>
  <c r="BK23" s="1"/>
  <c r="BI11"/>
  <c r="BK11" s="1"/>
  <c r="BI34"/>
  <c r="BK34" s="1"/>
  <c r="BI27"/>
  <c r="BK27" s="1"/>
  <c r="BI31"/>
  <c r="BK31" s="1"/>
  <c r="BI33"/>
  <c r="BK33" s="1"/>
  <c r="BI14"/>
  <c r="BK14" s="1"/>
  <c r="BI20"/>
  <c r="BK20" s="1"/>
  <c r="BI10"/>
  <c r="BK10" s="1"/>
  <c r="BI21"/>
  <c r="BK21" s="1"/>
  <c r="BI30"/>
  <c r="BK30" s="1"/>
  <c r="BI36"/>
  <c r="BK36" s="1"/>
  <c r="BI26"/>
  <c r="BK26" s="1"/>
  <c r="BI28"/>
  <c r="BK28" s="1"/>
  <c r="BI19"/>
  <c r="BK19" s="1"/>
  <c r="BI13"/>
  <c r="BK13" s="1"/>
  <c r="BI24"/>
  <c r="BK24" s="1"/>
  <c r="BI16"/>
  <c r="BK16" s="1"/>
  <c r="BI37"/>
  <c r="BK37" s="1"/>
  <c r="BI18"/>
  <c r="BK18" s="1"/>
  <c r="BI35"/>
  <c r="BK35" s="1"/>
  <c r="BI29"/>
  <c r="BK29" s="1"/>
  <c r="BI17"/>
  <c r="BK17" s="1"/>
  <c r="BI15"/>
  <c r="BK15" s="1"/>
  <c r="BI25"/>
  <c r="BK25" s="1"/>
  <c r="BI12"/>
  <c r="BK12" s="1"/>
  <c r="BI9"/>
  <c r="BK9" s="1"/>
  <c r="AO7"/>
  <c r="AB13" i="27"/>
  <c r="M14"/>
  <c r="O92" i="26"/>
  <c r="B100"/>
  <c r="K100"/>
  <c r="N75"/>
  <c r="AH73" s="1"/>
  <c r="AG74" s="1"/>
  <c r="N110"/>
  <c r="B134" s="1"/>
  <c r="E92"/>
  <c r="AG40"/>
  <c r="AG43" s="1"/>
  <c r="I92"/>
  <c r="AI40"/>
  <c r="S8" i="29"/>
  <c r="U8" s="1"/>
  <c r="S23"/>
  <c r="S32"/>
  <c r="U32" s="1"/>
  <c r="S13"/>
  <c r="S26"/>
  <c r="U26" s="1"/>
  <c r="S35"/>
  <c r="U35" s="1"/>
  <c r="S18"/>
  <c r="U18" s="1"/>
  <c r="S22"/>
  <c r="U22" s="1"/>
  <c r="S28"/>
  <c r="U28" s="1"/>
  <c r="V28" s="1"/>
  <c r="S12"/>
  <c r="S17"/>
  <c r="S24"/>
  <c r="S37"/>
  <c r="U37" s="1"/>
  <c r="S31"/>
  <c r="U31" s="1"/>
  <c r="S29"/>
  <c r="U29" s="1"/>
  <c r="S27"/>
  <c r="U27" s="1"/>
  <c r="S16"/>
  <c r="U16" s="1"/>
  <c r="S25"/>
  <c r="U25" s="1"/>
  <c r="S14"/>
  <c r="U14" s="1"/>
  <c r="S10"/>
  <c r="U10" s="1"/>
  <c r="V10" s="1"/>
  <c r="S36"/>
  <c r="U36" s="1"/>
  <c r="S11"/>
  <c r="U11" s="1"/>
  <c r="S30"/>
  <c r="U30" s="1"/>
  <c r="S33"/>
  <c r="U33" s="1"/>
  <c r="S34"/>
  <c r="U34" s="1"/>
  <c r="S9"/>
  <c r="U9" s="1"/>
  <c r="V9" s="1"/>
  <c r="S21"/>
  <c r="U21" s="1"/>
  <c r="S19"/>
  <c r="U19" s="1"/>
  <c r="S15"/>
  <c r="S20"/>
  <c r="U20" s="1"/>
  <c r="K51" i="26"/>
  <c r="M130"/>
  <c r="E99"/>
  <c r="E94"/>
  <c r="E96"/>
  <c r="M96"/>
  <c r="E97"/>
  <c r="U13" i="29"/>
  <c r="V13" s="1"/>
  <c r="AG9" i="26"/>
  <c r="M15"/>
  <c r="L48"/>
  <c r="W17" i="27"/>
  <c r="AA16"/>
  <c r="M16"/>
  <c r="S17"/>
  <c r="K17"/>
  <c r="F206" i="24"/>
  <c r="L18" i="26"/>
  <c r="AA13" i="27"/>
  <c r="AA14"/>
  <c r="AA19"/>
  <c r="C51"/>
  <c r="E48"/>
  <c r="C46"/>
  <c r="I45"/>
  <c r="G51"/>
  <c r="G48"/>
  <c r="E46"/>
  <c r="C45"/>
  <c r="I48"/>
  <c r="G46"/>
  <c r="E45"/>
  <c r="C48"/>
  <c r="I46"/>
  <c r="G45"/>
  <c r="U17"/>
  <c r="Y17"/>
  <c r="AB14"/>
  <c r="AB16"/>
  <c r="C119" i="26"/>
  <c r="I117"/>
  <c r="G116"/>
  <c r="C122"/>
  <c r="E119"/>
  <c r="C117"/>
  <c r="I116"/>
  <c r="G122"/>
  <c r="G119"/>
  <c r="E117"/>
  <c r="C116"/>
  <c r="K116" s="1"/>
  <c r="I119"/>
  <c r="G117"/>
  <c r="E116"/>
  <c r="G88"/>
  <c r="G85"/>
  <c r="E83"/>
  <c r="C82"/>
  <c r="I85"/>
  <c r="G83"/>
  <c r="E82"/>
  <c r="C85"/>
  <c r="I83"/>
  <c r="G82"/>
  <c r="C88"/>
  <c r="E85"/>
  <c r="C83"/>
  <c r="I82"/>
  <c r="M17"/>
  <c r="E71"/>
  <c r="A69"/>
  <c r="A70" s="1"/>
  <c r="A71" s="1"/>
  <c r="A72" s="1"/>
  <c r="A73" s="1"/>
  <c r="A74" s="1"/>
  <c r="A75" s="1"/>
  <c r="A76" s="1"/>
  <c r="A77" s="1"/>
  <c r="A78" s="1"/>
  <c r="A79" s="1"/>
  <c r="A80" s="1"/>
  <c r="A81" s="1"/>
  <c r="A82" s="1"/>
  <c r="A83" s="1"/>
  <c r="A84" s="1"/>
  <c r="A85" s="1"/>
  <c r="A86" s="1"/>
  <c r="A87" s="1"/>
  <c r="A88" s="1"/>
  <c r="E74"/>
  <c r="B92"/>
  <c r="G92"/>
  <c r="O94"/>
  <c r="H73"/>
  <c r="E75"/>
  <c r="F100"/>
  <c r="N73"/>
  <c r="K92"/>
  <c r="C73"/>
  <c r="N74"/>
  <c r="E72"/>
  <c r="E76"/>
  <c r="C92"/>
  <c r="M92"/>
  <c r="K48"/>
  <c r="K49"/>
  <c r="K54"/>
  <c r="M14"/>
  <c r="K18"/>
  <c r="C52"/>
  <c r="G52"/>
  <c r="I52"/>
  <c r="L49"/>
  <c r="L51"/>
  <c r="M51" s="1"/>
  <c r="E52"/>
  <c r="E25" i="27"/>
  <c r="E26" i="26"/>
  <c r="E55" i="27"/>
  <c r="E58"/>
  <c r="C55"/>
  <c r="M58"/>
  <c r="F62"/>
  <c r="E40"/>
  <c r="C37"/>
  <c r="AD40"/>
  <c r="R62" s="1"/>
  <c r="B55"/>
  <c r="M55"/>
  <c r="E61"/>
  <c r="O55"/>
  <c r="K62"/>
  <c r="N37"/>
  <c r="A33"/>
  <c r="A34" s="1"/>
  <c r="A35" s="1"/>
  <c r="A36" s="1"/>
  <c r="A37" s="1"/>
  <c r="A38" s="1"/>
  <c r="A39" s="1"/>
  <c r="A40" s="1"/>
  <c r="A41" s="1"/>
  <c r="A42" s="1"/>
  <c r="A43" s="1"/>
  <c r="A44" s="1"/>
  <c r="A45" s="1"/>
  <c r="A46" s="1"/>
  <c r="K55"/>
  <c r="G55"/>
  <c r="I55"/>
  <c r="H37"/>
  <c r="N39"/>
  <c r="E35"/>
  <c r="O57"/>
  <c r="E39"/>
  <c r="N38"/>
  <c r="E36"/>
  <c r="E38"/>
  <c r="Z25"/>
  <c r="U25"/>
  <c r="J128" i="26"/>
  <c r="K126"/>
  <c r="C126"/>
  <c r="M126"/>
  <c r="E126"/>
  <c r="O126"/>
  <c r="G126"/>
  <c r="I126"/>
  <c r="B126"/>
  <c r="O25" i="27"/>
  <c r="O26" i="26"/>
  <c r="O60"/>
  <c r="A56"/>
  <c r="A57" s="1"/>
  <c r="A58" s="1"/>
  <c r="A59" s="1"/>
  <c r="A60" s="1"/>
  <c r="A61" s="1"/>
  <c r="A62" s="1"/>
  <c r="A63" s="1"/>
  <c r="A64" s="1"/>
  <c r="A65" s="1"/>
  <c r="A66" s="1"/>
  <c r="A67" s="1"/>
  <c r="AH8"/>
  <c r="AH9"/>
  <c r="AH10" s="1"/>
  <c r="AO8" i="17"/>
  <c r="AQ8" s="1"/>
  <c r="AH41" i="26"/>
  <c r="AH43"/>
  <c r="N109"/>
  <c r="AH107" s="1"/>
  <c r="C107"/>
  <c r="N108"/>
  <c r="A103"/>
  <c r="A104" s="1"/>
  <c r="A105" s="1"/>
  <c r="A106" s="1"/>
  <c r="A107" s="1"/>
  <c r="A108" s="1"/>
  <c r="A109" s="1"/>
  <c r="A110" s="1"/>
  <c r="A111" s="1"/>
  <c r="A112" s="1"/>
  <c r="A113" s="1"/>
  <c r="A114" s="1"/>
  <c r="E108"/>
  <c r="N144"/>
  <c r="B168" s="1"/>
  <c r="N107"/>
  <c r="H107"/>
  <c r="E109"/>
  <c r="E105"/>
  <c r="E106"/>
  <c r="E110"/>
  <c r="AI41"/>
  <c r="AI43"/>
  <c r="P66" i="24"/>
  <c r="Q72"/>
  <c r="Q96"/>
  <c r="R142"/>
  <c r="R150"/>
  <c r="R152"/>
  <c r="R38"/>
  <c r="R70"/>
  <c r="T101"/>
  <c r="P70"/>
  <c r="Q124"/>
  <c r="R164"/>
  <c r="Q172"/>
  <c r="R134"/>
  <c r="Q162"/>
  <c r="Q170"/>
  <c r="R182"/>
  <c r="R202"/>
  <c r="S38"/>
  <c r="S54"/>
  <c r="Q140"/>
  <c r="R158"/>
  <c r="R174"/>
  <c r="R176"/>
  <c r="R118"/>
  <c r="R120"/>
  <c r="T130"/>
  <c r="T136"/>
  <c r="T154"/>
  <c r="CO8" i="17"/>
  <c r="E57" i="24"/>
  <c r="N57"/>
  <c r="E73"/>
  <c r="N73"/>
  <c r="E121"/>
  <c r="N121"/>
  <c r="E185"/>
  <c r="N185"/>
  <c r="E60"/>
  <c r="E92"/>
  <c r="N92"/>
  <c r="E140"/>
  <c r="N140"/>
  <c r="E172"/>
  <c r="N172"/>
  <c r="E204"/>
  <c r="E51"/>
  <c r="N51"/>
  <c r="E83"/>
  <c r="N83"/>
  <c r="E115"/>
  <c r="N115"/>
  <c r="E131"/>
  <c r="E163"/>
  <c r="N163"/>
  <c r="E195"/>
  <c r="N195"/>
  <c r="E42"/>
  <c r="N42"/>
  <c r="E74"/>
  <c r="N74"/>
  <c r="E106"/>
  <c r="N106"/>
  <c r="E154"/>
  <c r="N154"/>
  <c r="E170"/>
  <c r="N170"/>
  <c r="U185"/>
  <c r="V185"/>
  <c r="U197"/>
  <c r="V197"/>
  <c r="V48"/>
  <c r="U48"/>
  <c r="V68"/>
  <c r="U68"/>
  <c r="U148"/>
  <c r="V148"/>
  <c r="U164"/>
  <c r="V164"/>
  <c r="U178"/>
  <c r="V178"/>
  <c r="U87"/>
  <c r="V87"/>
  <c r="E41"/>
  <c r="N41"/>
  <c r="E89"/>
  <c r="N89"/>
  <c r="E153"/>
  <c r="E44"/>
  <c r="N44"/>
  <c r="E76"/>
  <c r="N76"/>
  <c r="E108"/>
  <c r="N108"/>
  <c r="E124"/>
  <c r="E156"/>
  <c r="N156"/>
  <c r="E188"/>
  <c r="N188"/>
  <c r="E35"/>
  <c r="N35"/>
  <c r="E67"/>
  <c r="N67"/>
  <c r="E99"/>
  <c r="N99"/>
  <c r="E147"/>
  <c r="N147"/>
  <c r="E179"/>
  <c r="N179"/>
  <c r="E58"/>
  <c r="N58"/>
  <c r="E90"/>
  <c r="N90"/>
  <c r="E122"/>
  <c r="N122"/>
  <c r="E138"/>
  <c r="N138"/>
  <c r="E186"/>
  <c r="E202"/>
  <c r="N202"/>
  <c r="E45"/>
  <c r="N45"/>
  <c r="E61"/>
  <c r="N61"/>
  <c r="E77"/>
  <c r="E93"/>
  <c r="N93"/>
  <c r="E109"/>
  <c r="N109"/>
  <c r="E125"/>
  <c r="N125"/>
  <c r="E141"/>
  <c r="E157"/>
  <c r="N157"/>
  <c r="E173"/>
  <c r="N173"/>
  <c r="E189"/>
  <c r="N189"/>
  <c r="E48"/>
  <c r="E64"/>
  <c r="N64"/>
  <c r="E80"/>
  <c r="N80"/>
  <c r="E96"/>
  <c r="N96"/>
  <c r="E112"/>
  <c r="E128"/>
  <c r="N128"/>
  <c r="E144"/>
  <c r="N144"/>
  <c r="E160"/>
  <c r="N160"/>
  <c r="E176"/>
  <c r="E192"/>
  <c r="N192"/>
  <c r="E39"/>
  <c r="N39"/>
  <c r="E55"/>
  <c r="N55"/>
  <c r="E71"/>
  <c r="E87"/>
  <c r="N87"/>
  <c r="E103"/>
  <c r="N103"/>
  <c r="E119"/>
  <c r="N119"/>
  <c r="E135"/>
  <c r="E151"/>
  <c r="N151"/>
  <c r="E167"/>
  <c r="N167"/>
  <c r="E183"/>
  <c r="N183"/>
  <c r="E199"/>
  <c r="E46"/>
  <c r="N46"/>
  <c r="E62"/>
  <c r="N62"/>
  <c r="E78"/>
  <c r="N78"/>
  <c r="E94"/>
  <c r="N94"/>
  <c r="E110"/>
  <c r="N110"/>
  <c r="E126"/>
  <c r="N126"/>
  <c r="E142"/>
  <c r="N142"/>
  <c r="E158"/>
  <c r="N158"/>
  <c r="E174"/>
  <c r="N174"/>
  <c r="E190"/>
  <c r="N190"/>
  <c r="R8" i="17"/>
  <c r="P38" i="24"/>
  <c r="P72"/>
  <c r="P46"/>
  <c r="P54"/>
  <c r="P62"/>
  <c r="R110"/>
  <c r="Q48"/>
  <c r="R116"/>
  <c r="R109"/>
  <c r="S64"/>
  <c r="V193"/>
  <c r="E105"/>
  <c r="N105"/>
  <c r="E169"/>
  <c r="E201"/>
  <c r="N201"/>
  <c r="E81"/>
  <c r="N81"/>
  <c r="E129"/>
  <c r="N129"/>
  <c r="E145"/>
  <c r="N145"/>
  <c r="E177"/>
  <c r="N177"/>
  <c r="E193"/>
  <c r="N193"/>
  <c r="E36"/>
  <c r="N36"/>
  <c r="E84"/>
  <c r="E116"/>
  <c r="N116"/>
  <c r="E132"/>
  <c r="N132"/>
  <c r="E180"/>
  <c r="N180"/>
  <c r="E107"/>
  <c r="E123"/>
  <c r="N123"/>
  <c r="E155"/>
  <c r="N155"/>
  <c r="E171"/>
  <c r="N171"/>
  <c r="E187"/>
  <c r="N187"/>
  <c r="E82"/>
  <c r="N82"/>
  <c r="E98"/>
  <c r="N98"/>
  <c r="E114"/>
  <c r="N114"/>
  <c r="E146"/>
  <c r="N146"/>
  <c r="E162"/>
  <c r="N162"/>
  <c r="E137"/>
  <c r="N137"/>
  <c r="E49"/>
  <c r="N49"/>
  <c r="E65"/>
  <c r="N65"/>
  <c r="E97"/>
  <c r="N97"/>
  <c r="E113"/>
  <c r="N113"/>
  <c r="E161"/>
  <c r="N161"/>
  <c r="E52"/>
  <c r="E68"/>
  <c r="N68"/>
  <c r="E100"/>
  <c r="N100"/>
  <c r="E148"/>
  <c r="N148"/>
  <c r="E164"/>
  <c r="E196"/>
  <c r="N196"/>
  <c r="E43"/>
  <c r="N43"/>
  <c r="E59"/>
  <c r="N59"/>
  <c r="E75"/>
  <c r="E91"/>
  <c r="N91"/>
  <c r="E139"/>
  <c r="N139"/>
  <c r="E203"/>
  <c r="N203"/>
  <c r="E50"/>
  <c r="N50"/>
  <c r="E66"/>
  <c r="N66"/>
  <c r="E130"/>
  <c r="N130"/>
  <c r="E178"/>
  <c r="N178"/>
  <c r="E194"/>
  <c r="N194"/>
  <c r="E37"/>
  <c r="N37"/>
  <c r="E53"/>
  <c r="N53"/>
  <c r="E69"/>
  <c r="N69"/>
  <c r="E85"/>
  <c r="N85"/>
  <c r="E101"/>
  <c r="N101"/>
  <c r="E117"/>
  <c r="N117"/>
  <c r="E133"/>
  <c r="N133"/>
  <c r="E149"/>
  <c r="N149"/>
  <c r="E165"/>
  <c r="N165"/>
  <c r="E181"/>
  <c r="N181"/>
  <c r="E197"/>
  <c r="N197"/>
  <c r="E40"/>
  <c r="E56"/>
  <c r="N56"/>
  <c r="E72"/>
  <c r="N72"/>
  <c r="E88"/>
  <c r="N88"/>
  <c r="E104"/>
  <c r="E120"/>
  <c r="N120"/>
  <c r="E136"/>
  <c r="N136"/>
  <c r="E152"/>
  <c r="N152"/>
  <c r="E168"/>
  <c r="E184"/>
  <c r="N184"/>
  <c r="E200"/>
  <c r="N200"/>
  <c r="E47"/>
  <c r="N47"/>
  <c r="E63"/>
  <c r="E79"/>
  <c r="N79"/>
  <c r="E95"/>
  <c r="N95"/>
  <c r="E111"/>
  <c r="N111"/>
  <c r="E127"/>
  <c r="E143"/>
  <c r="N143"/>
  <c r="E159"/>
  <c r="N159"/>
  <c r="E175"/>
  <c r="N175"/>
  <c r="E191"/>
  <c r="E38"/>
  <c r="N38"/>
  <c r="E54"/>
  <c r="N54"/>
  <c r="E70"/>
  <c r="N70"/>
  <c r="E86"/>
  <c r="N86"/>
  <c r="E102"/>
  <c r="N102"/>
  <c r="E118"/>
  <c r="N118"/>
  <c r="E134"/>
  <c r="N134"/>
  <c r="E150"/>
  <c r="N150"/>
  <c r="E166"/>
  <c r="N166"/>
  <c r="E182"/>
  <c r="N182"/>
  <c r="E198"/>
  <c r="N198"/>
  <c r="Q126"/>
  <c r="R187"/>
  <c r="R145"/>
  <c r="S56"/>
  <c r="J94" i="26"/>
  <c r="E128"/>
  <c r="O128"/>
  <c r="V119" i="24"/>
  <c r="R148"/>
  <c r="T132"/>
  <c r="T134"/>
  <c r="R146"/>
  <c r="V116"/>
  <c r="V132"/>
  <c r="V147"/>
  <c r="V118"/>
  <c r="V142"/>
  <c r="P81"/>
  <c r="P56"/>
  <c r="P88"/>
  <c r="P104"/>
  <c r="P120"/>
  <c r="P136"/>
  <c r="P152"/>
  <c r="V176"/>
  <c r="V129"/>
  <c r="V169"/>
  <c r="V163"/>
  <c r="T140"/>
  <c r="V104"/>
  <c r="V134"/>
  <c r="V157"/>
  <c r="V124"/>
  <c r="V140"/>
  <c r="V151"/>
  <c r="V167"/>
  <c r="T46"/>
  <c r="T62"/>
  <c r="T78"/>
  <c r="T98"/>
  <c r="V189"/>
  <c r="V105"/>
  <c r="V153"/>
  <c r="V120"/>
  <c r="V128"/>
  <c r="V136"/>
  <c r="V155"/>
  <c r="V171"/>
  <c r="U73"/>
  <c r="V73"/>
  <c r="U84"/>
  <c r="V84"/>
  <c r="U96"/>
  <c r="V96"/>
  <c r="U184"/>
  <c r="V184"/>
  <c r="U192"/>
  <c r="V192"/>
  <c r="U39"/>
  <c r="V39"/>
  <c r="U43"/>
  <c r="V43"/>
  <c r="U47"/>
  <c r="V47"/>
  <c r="U55"/>
  <c r="V55"/>
  <c r="U67"/>
  <c r="V67"/>
  <c r="U75"/>
  <c r="V75"/>
  <c r="U202"/>
  <c r="V202"/>
  <c r="U104"/>
  <c r="U120"/>
  <c r="U136"/>
  <c r="U144"/>
  <c r="V107"/>
  <c r="V111"/>
  <c r="CB8" i="17"/>
  <c r="U37" i="24"/>
  <c r="V37"/>
  <c r="U53"/>
  <c r="V53"/>
  <c r="U57"/>
  <c r="V57"/>
  <c r="U65"/>
  <c r="V65"/>
  <c r="U77"/>
  <c r="V77"/>
  <c r="U85"/>
  <c r="V85"/>
  <c r="U89"/>
  <c r="V89"/>
  <c r="U93"/>
  <c r="V93"/>
  <c r="U100"/>
  <c r="V100"/>
  <c r="U186"/>
  <c r="V186"/>
  <c r="U194"/>
  <c r="V194"/>
  <c r="U51"/>
  <c r="V51"/>
  <c r="U204"/>
  <c r="V204"/>
  <c r="U41"/>
  <c r="V41"/>
  <c r="U61"/>
  <c r="V61"/>
  <c r="U97"/>
  <c r="V97"/>
  <c r="U88"/>
  <c r="V88"/>
  <c r="U188"/>
  <c r="V188"/>
  <c r="U196"/>
  <c r="V196"/>
  <c r="U35"/>
  <c r="V35"/>
  <c r="U59"/>
  <c r="V59"/>
  <c r="U71"/>
  <c r="V71"/>
  <c r="U79"/>
  <c r="V79"/>
  <c r="BF8" i="17"/>
  <c r="R183" i="24"/>
  <c r="T167"/>
  <c r="T183"/>
  <c r="T104"/>
  <c r="T108"/>
  <c r="V108"/>
  <c r="U116"/>
  <c r="U124"/>
  <c r="U128"/>
  <c r="U132"/>
  <c r="U140"/>
  <c r="V103"/>
  <c r="V135"/>
  <c r="V143"/>
  <c r="V114"/>
  <c r="V122"/>
  <c r="V130"/>
  <c r="V138"/>
  <c r="U45"/>
  <c r="V45"/>
  <c r="U49"/>
  <c r="V49"/>
  <c r="U69"/>
  <c r="V69"/>
  <c r="U81"/>
  <c r="V81"/>
  <c r="U101"/>
  <c r="V101"/>
  <c r="U92"/>
  <c r="V92"/>
  <c r="U190"/>
  <c r="V190"/>
  <c r="U198"/>
  <c r="V198"/>
  <c r="U63"/>
  <c r="V63"/>
  <c r="U200"/>
  <c r="V200"/>
  <c r="R42"/>
  <c r="R50"/>
  <c r="R58"/>
  <c r="R66"/>
  <c r="R74"/>
  <c r="R82"/>
  <c r="R90"/>
  <c r="V187"/>
  <c r="V191"/>
  <c r="V195"/>
  <c r="V199"/>
  <c r="V113"/>
  <c r="V117"/>
  <c r="V121"/>
  <c r="V125"/>
  <c r="V133"/>
  <c r="V137"/>
  <c r="V141"/>
  <c r="V145"/>
  <c r="V149"/>
  <c r="V161"/>
  <c r="V165"/>
  <c r="V112"/>
  <c r="V115"/>
  <c r="V123"/>
  <c r="V127"/>
  <c r="V131"/>
  <c r="V139"/>
  <c r="V159"/>
  <c r="V102"/>
  <c r="V106"/>
  <c r="U106"/>
  <c r="V110"/>
  <c r="U118"/>
  <c r="U134"/>
  <c r="U142"/>
  <c r="T172"/>
  <c r="T142"/>
  <c r="P145"/>
  <c r="R136"/>
  <c r="R190"/>
  <c r="T188"/>
  <c r="R36"/>
  <c r="R48"/>
  <c r="R52"/>
  <c r="R64"/>
  <c r="R68"/>
  <c r="R76"/>
  <c r="R80"/>
  <c r="R88"/>
  <c r="R104"/>
  <c r="R108"/>
  <c r="P92"/>
  <c r="P124"/>
  <c r="P140"/>
  <c r="P156"/>
  <c r="R186"/>
  <c r="T102"/>
  <c r="T106"/>
  <c r="P68"/>
  <c r="P36"/>
  <c r="P44"/>
  <c r="P52"/>
  <c r="P60"/>
  <c r="P84"/>
  <c r="P100"/>
  <c r="P116"/>
  <c r="P132"/>
  <c r="P148"/>
  <c r="P164"/>
  <c r="R114"/>
  <c r="R44"/>
  <c r="R60"/>
  <c r="R84"/>
  <c r="R92"/>
  <c r="Q192"/>
  <c r="R198"/>
  <c r="R200"/>
  <c r="S128"/>
  <c r="T168"/>
  <c r="T184"/>
  <c r="T156"/>
  <c r="P58"/>
  <c r="P73"/>
  <c r="P89"/>
  <c r="P97"/>
  <c r="P105"/>
  <c r="P113"/>
  <c r="P121"/>
  <c r="P129"/>
  <c r="P137"/>
  <c r="P153"/>
  <c r="P161"/>
  <c r="Q42"/>
  <c r="Q58"/>
  <c r="Q82"/>
  <c r="R112"/>
  <c r="R40"/>
  <c r="R56"/>
  <c r="Q128"/>
  <c r="Q136"/>
  <c r="Q198"/>
  <c r="R160"/>
  <c r="S98"/>
  <c r="T160"/>
  <c r="T176"/>
  <c r="T126"/>
  <c r="T124"/>
  <c r="T95"/>
  <c r="P42"/>
  <c r="P76"/>
  <c r="Q202"/>
  <c r="R178"/>
  <c r="R194"/>
  <c r="R196"/>
  <c r="T128"/>
  <c r="T164"/>
  <c r="T180"/>
  <c r="T171"/>
  <c r="T187"/>
  <c r="S115"/>
  <c r="T115"/>
  <c r="S135"/>
  <c r="T135"/>
  <c r="S147"/>
  <c r="T147"/>
  <c r="S158"/>
  <c r="T158"/>
  <c r="S162"/>
  <c r="T162"/>
  <c r="S166"/>
  <c r="T166"/>
  <c r="S170"/>
  <c r="T170"/>
  <c r="S174"/>
  <c r="T174"/>
  <c r="S178"/>
  <c r="T178"/>
  <c r="S182"/>
  <c r="T182"/>
  <c r="S186"/>
  <c r="T186"/>
  <c r="S190"/>
  <c r="T190"/>
  <c r="S127"/>
  <c r="T127"/>
  <c r="S139"/>
  <c r="T139"/>
  <c r="S161"/>
  <c r="T161"/>
  <c r="S177"/>
  <c r="T177"/>
  <c r="S103"/>
  <c r="T103"/>
  <c r="S107"/>
  <c r="T107"/>
  <c r="T97"/>
  <c r="T112"/>
  <c r="T114"/>
  <c r="T116"/>
  <c r="T199"/>
  <c r="T198"/>
  <c r="S117"/>
  <c r="T117"/>
  <c r="S149"/>
  <c r="T149"/>
  <c r="S121"/>
  <c r="T121"/>
  <c r="S153"/>
  <c r="T153"/>
  <c r="S41"/>
  <c r="T41"/>
  <c r="S49"/>
  <c r="T49"/>
  <c r="S57"/>
  <c r="T57"/>
  <c r="S65"/>
  <c r="T65"/>
  <c r="S73"/>
  <c r="T73"/>
  <c r="S81"/>
  <c r="T81"/>
  <c r="S89"/>
  <c r="T89"/>
  <c r="S141"/>
  <c r="T141"/>
  <c r="S165"/>
  <c r="T165"/>
  <c r="S181"/>
  <c r="T181"/>
  <c r="S129"/>
  <c r="T129"/>
  <c r="S39"/>
  <c r="T39"/>
  <c r="S47"/>
  <c r="T47"/>
  <c r="S55"/>
  <c r="T55"/>
  <c r="S63"/>
  <c r="T63"/>
  <c r="S71"/>
  <c r="T71"/>
  <c r="S79"/>
  <c r="T79"/>
  <c r="S87"/>
  <c r="T87"/>
  <c r="R138"/>
  <c r="Q169"/>
  <c r="R103"/>
  <c r="S93"/>
  <c r="S97"/>
  <c r="T197"/>
  <c r="T196"/>
  <c r="T204"/>
  <c r="T91"/>
  <c r="T99"/>
  <c r="S111"/>
  <c r="T111"/>
  <c r="S119"/>
  <c r="T119"/>
  <c r="S131"/>
  <c r="T131"/>
  <c r="S151"/>
  <c r="T151"/>
  <c r="S105"/>
  <c r="T105"/>
  <c r="S109"/>
  <c r="T109"/>
  <c r="S123"/>
  <c r="T123"/>
  <c r="S143"/>
  <c r="T143"/>
  <c r="S155"/>
  <c r="T155"/>
  <c r="S169"/>
  <c r="T169"/>
  <c r="S185"/>
  <c r="T185"/>
  <c r="T195"/>
  <c r="T203"/>
  <c r="T194"/>
  <c r="T202"/>
  <c r="S113"/>
  <c r="T113"/>
  <c r="S133"/>
  <c r="T133"/>
  <c r="S137"/>
  <c r="T137"/>
  <c r="S37"/>
  <c r="T37"/>
  <c r="S45"/>
  <c r="T45"/>
  <c r="S53"/>
  <c r="T53"/>
  <c r="S61"/>
  <c r="T61"/>
  <c r="S69"/>
  <c r="T69"/>
  <c r="S77"/>
  <c r="T77"/>
  <c r="S85"/>
  <c r="T85"/>
  <c r="S125"/>
  <c r="T125"/>
  <c r="S157"/>
  <c r="T157"/>
  <c r="S173"/>
  <c r="T173"/>
  <c r="S189"/>
  <c r="T189"/>
  <c r="S145"/>
  <c r="T145"/>
  <c r="S35"/>
  <c r="T35"/>
  <c r="S43"/>
  <c r="T43"/>
  <c r="S51"/>
  <c r="T51"/>
  <c r="S59"/>
  <c r="T59"/>
  <c r="S67"/>
  <c r="T67"/>
  <c r="S75"/>
  <c r="T75"/>
  <c r="S83"/>
  <c r="T83"/>
  <c r="T110"/>
  <c r="T191"/>
  <c r="S101"/>
  <c r="S191"/>
  <c r="T193"/>
  <c r="S199"/>
  <c r="T201"/>
  <c r="T192"/>
  <c r="T200"/>
  <c r="Q37"/>
  <c r="R37"/>
  <c r="Q49"/>
  <c r="R49"/>
  <c r="Q53"/>
  <c r="R53"/>
  <c r="Q65"/>
  <c r="R65"/>
  <c r="Q69"/>
  <c r="R69"/>
  <c r="Q73"/>
  <c r="R73"/>
  <c r="Q77"/>
  <c r="R77"/>
  <c r="Q89"/>
  <c r="R89"/>
  <c r="Q97"/>
  <c r="R97"/>
  <c r="Q199"/>
  <c r="R199"/>
  <c r="Q155"/>
  <c r="R105"/>
  <c r="BB8" i="17"/>
  <c r="Q109" i="24"/>
  <c r="R141"/>
  <c r="R161"/>
  <c r="R163"/>
  <c r="R173"/>
  <c r="R175"/>
  <c r="R177"/>
  <c r="BJ8" i="17"/>
  <c r="Q191" i="24"/>
  <c r="R191"/>
  <c r="Q193"/>
  <c r="R193"/>
  <c r="Q201"/>
  <c r="R201"/>
  <c r="Q39"/>
  <c r="R39"/>
  <c r="Q43"/>
  <c r="R43"/>
  <c r="Q55"/>
  <c r="R55"/>
  <c r="Q59"/>
  <c r="R59"/>
  <c r="Q71"/>
  <c r="R71"/>
  <c r="Q83"/>
  <c r="R83"/>
  <c r="Q87"/>
  <c r="R87"/>
  <c r="Q91"/>
  <c r="R91"/>
  <c r="Q95"/>
  <c r="R95"/>
  <c r="Q99"/>
  <c r="R99"/>
  <c r="R131"/>
  <c r="R165"/>
  <c r="R167"/>
  <c r="R188"/>
  <c r="R127"/>
  <c r="R129"/>
  <c r="R189"/>
  <c r="R135"/>
  <c r="R137"/>
  <c r="R184"/>
  <c r="R192"/>
  <c r="Q41"/>
  <c r="R41"/>
  <c r="Q45"/>
  <c r="R45"/>
  <c r="Q57"/>
  <c r="R57"/>
  <c r="Q61"/>
  <c r="R61"/>
  <c r="Q81"/>
  <c r="R81"/>
  <c r="Q85"/>
  <c r="R85"/>
  <c r="Q93"/>
  <c r="R93"/>
  <c r="Q100"/>
  <c r="R100"/>
  <c r="Q195"/>
  <c r="R195"/>
  <c r="Q171"/>
  <c r="R113"/>
  <c r="R117"/>
  <c r="R149"/>
  <c r="R180"/>
  <c r="R185"/>
  <c r="R107"/>
  <c r="R125"/>
  <c r="R157"/>
  <c r="R159"/>
  <c r="Q101"/>
  <c r="R101"/>
  <c r="Q197"/>
  <c r="R197"/>
  <c r="Q35"/>
  <c r="R35"/>
  <c r="Q47"/>
  <c r="R47"/>
  <c r="Q51"/>
  <c r="R51"/>
  <c r="Q63"/>
  <c r="R63"/>
  <c r="Q67"/>
  <c r="R67"/>
  <c r="Q75"/>
  <c r="R75"/>
  <c r="Q79"/>
  <c r="R79"/>
  <c r="Q203"/>
  <c r="R203"/>
  <c r="R119"/>
  <c r="R121"/>
  <c r="R151"/>
  <c r="R153"/>
  <c r="R204"/>
  <c r="R139"/>
  <c r="R147"/>
  <c r="R179"/>
  <c r="R181"/>
  <c r="AR8" i="17"/>
  <c r="P64" i="24"/>
  <c r="P191"/>
  <c r="P183"/>
  <c r="O77"/>
  <c r="O93"/>
  <c r="O109"/>
  <c r="O125"/>
  <c r="O141"/>
  <c r="O157"/>
  <c r="O173"/>
  <c r="O189"/>
  <c r="O44"/>
  <c r="P77"/>
  <c r="P93"/>
  <c r="P109"/>
  <c r="P125"/>
  <c r="P141"/>
  <c r="P157"/>
  <c r="P192"/>
  <c r="O42"/>
  <c r="O170"/>
  <c r="O186"/>
  <c r="O40"/>
  <c r="O88"/>
  <c r="O104"/>
  <c r="O120"/>
  <c r="O136"/>
  <c r="O152"/>
  <c r="P80"/>
  <c r="P96"/>
  <c r="P112"/>
  <c r="P128"/>
  <c r="P144"/>
  <c r="P160"/>
  <c r="O73"/>
  <c r="O89"/>
  <c r="O105"/>
  <c r="O121"/>
  <c r="O137"/>
  <c r="O153"/>
  <c r="O169"/>
  <c r="O185"/>
  <c r="O76"/>
  <c r="O92"/>
  <c r="O108"/>
  <c r="O124"/>
  <c r="O140"/>
  <c r="O156"/>
  <c r="O172"/>
  <c r="O188"/>
  <c r="O179"/>
  <c r="O187"/>
  <c r="O85"/>
  <c r="O101"/>
  <c r="O117"/>
  <c r="O133"/>
  <c r="O149"/>
  <c r="O165"/>
  <c r="O181"/>
  <c r="O36"/>
  <c r="O52"/>
  <c r="O84"/>
  <c r="O100"/>
  <c r="O116"/>
  <c r="O132"/>
  <c r="O148"/>
  <c r="O164"/>
  <c r="O180"/>
  <c r="O50"/>
  <c r="O178"/>
  <c r="P40"/>
  <c r="P48"/>
  <c r="P85"/>
  <c r="P101"/>
  <c r="P117"/>
  <c r="P133"/>
  <c r="P149"/>
  <c r="P165"/>
  <c r="O197"/>
  <c r="P204"/>
  <c r="O171"/>
  <c r="O38"/>
  <c r="O54"/>
  <c r="O167"/>
  <c r="O183"/>
  <c r="O199"/>
  <c r="O81"/>
  <c r="O97"/>
  <c r="O113"/>
  <c r="O129"/>
  <c r="O145"/>
  <c r="O161"/>
  <c r="O177"/>
  <c r="O48"/>
  <c r="O80"/>
  <c r="O96"/>
  <c r="O112"/>
  <c r="O128"/>
  <c r="O144"/>
  <c r="O160"/>
  <c r="O192"/>
  <c r="O46"/>
  <c r="P195"/>
  <c r="P190"/>
  <c r="V8" i="17"/>
  <c r="P167" i="24"/>
  <c r="O195"/>
  <c r="P182"/>
  <c r="P175"/>
  <c r="P176"/>
  <c r="P174"/>
  <c r="P184"/>
  <c r="P168"/>
  <c r="O37"/>
  <c r="P37"/>
  <c r="O53"/>
  <c r="P53"/>
  <c r="O65"/>
  <c r="P65"/>
  <c r="O47"/>
  <c r="P47"/>
  <c r="O63"/>
  <c r="P63"/>
  <c r="O79"/>
  <c r="P79"/>
  <c r="O95"/>
  <c r="P95"/>
  <c r="O111"/>
  <c r="P111"/>
  <c r="O127"/>
  <c r="P127"/>
  <c r="O143"/>
  <c r="P143"/>
  <c r="O159"/>
  <c r="P159"/>
  <c r="O78"/>
  <c r="P78"/>
  <c r="O94"/>
  <c r="P94"/>
  <c r="O110"/>
  <c r="P110"/>
  <c r="O126"/>
  <c r="P126"/>
  <c r="O142"/>
  <c r="P142"/>
  <c r="O158"/>
  <c r="P158"/>
  <c r="P169"/>
  <c r="P177"/>
  <c r="P185"/>
  <c r="P193"/>
  <c r="O168"/>
  <c r="O176"/>
  <c r="O184"/>
  <c r="P196"/>
  <c r="P171"/>
  <c r="P179"/>
  <c r="P187"/>
  <c r="P170"/>
  <c r="O174"/>
  <c r="P178"/>
  <c r="O182"/>
  <c r="P186"/>
  <c r="O190"/>
  <c r="P194"/>
  <c r="O41"/>
  <c r="P41"/>
  <c r="O69"/>
  <c r="P69"/>
  <c r="O35"/>
  <c r="P35"/>
  <c r="O51"/>
  <c r="P51"/>
  <c r="O67"/>
  <c r="P67"/>
  <c r="O83"/>
  <c r="P83"/>
  <c r="O99"/>
  <c r="P99"/>
  <c r="O115"/>
  <c r="P115"/>
  <c r="O131"/>
  <c r="P131"/>
  <c r="O147"/>
  <c r="P147"/>
  <c r="O163"/>
  <c r="P163"/>
  <c r="O82"/>
  <c r="P82"/>
  <c r="O98"/>
  <c r="P98"/>
  <c r="O114"/>
  <c r="P114"/>
  <c r="O130"/>
  <c r="P130"/>
  <c r="O146"/>
  <c r="P146"/>
  <c r="O162"/>
  <c r="P162"/>
  <c r="P173"/>
  <c r="P181"/>
  <c r="P189"/>
  <c r="O45"/>
  <c r="P45"/>
  <c r="O57"/>
  <c r="P57"/>
  <c r="O61"/>
  <c r="P61"/>
  <c r="O201"/>
  <c r="P201"/>
  <c r="O39"/>
  <c r="P39"/>
  <c r="O55"/>
  <c r="P55"/>
  <c r="O71"/>
  <c r="P71"/>
  <c r="O87"/>
  <c r="P87"/>
  <c r="O103"/>
  <c r="P103"/>
  <c r="O119"/>
  <c r="P119"/>
  <c r="O135"/>
  <c r="P135"/>
  <c r="O151"/>
  <c r="P151"/>
  <c r="O203"/>
  <c r="P203"/>
  <c r="O86"/>
  <c r="P86"/>
  <c r="O102"/>
  <c r="P102"/>
  <c r="O118"/>
  <c r="P118"/>
  <c r="O134"/>
  <c r="P134"/>
  <c r="O150"/>
  <c r="P150"/>
  <c r="O166"/>
  <c r="P166"/>
  <c r="P197"/>
  <c r="P172"/>
  <c r="P180"/>
  <c r="P188"/>
  <c r="P200"/>
  <c r="P199"/>
  <c r="P198"/>
  <c r="P202"/>
  <c r="O49"/>
  <c r="P49"/>
  <c r="O43"/>
  <c r="P43"/>
  <c r="O59"/>
  <c r="P59"/>
  <c r="O75"/>
  <c r="P75"/>
  <c r="O91"/>
  <c r="P91"/>
  <c r="O107"/>
  <c r="P107"/>
  <c r="O123"/>
  <c r="P123"/>
  <c r="O139"/>
  <c r="P139"/>
  <c r="O155"/>
  <c r="P155"/>
  <c r="O74"/>
  <c r="P74"/>
  <c r="O90"/>
  <c r="P90"/>
  <c r="O106"/>
  <c r="P106"/>
  <c r="O122"/>
  <c r="P122"/>
  <c r="O138"/>
  <c r="P138"/>
  <c r="O154"/>
  <c r="P154"/>
  <c r="O9" i="23"/>
  <c r="CE21" i="17" l="1"/>
  <c r="CD21"/>
  <c r="CE14"/>
  <c r="CD14"/>
  <c r="CE16"/>
  <c r="CD16"/>
  <c r="CE10"/>
  <c r="CD10"/>
  <c r="CD19"/>
  <c r="CE19"/>
  <c r="CE11"/>
  <c r="CD11"/>
  <c r="CD34"/>
  <c r="U31" i="24" s="1"/>
  <c r="CE34" i="17"/>
  <c r="CD26"/>
  <c r="CE26"/>
  <c r="CD23"/>
  <c r="U20" i="24" s="1"/>
  <c r="CE23" i="17"/>
  <c r="CE36"/>
  <c r="CD36"/>
  <c r="CD27"/>
  <c r="U24" i="24" s="1"/>
  <c r="CE27" i="17"/>
  <c r="CD30"/>
  <c r="CE30"/>
  <c r="CE25"/>
  <c r="CD25"/>
  <c r="CD12"/>
  <c r="CE12"/>
  <c r="CD31"/>
  <c r="CE31"/>
  <c r="CE9"/>
  <c r="CD9"/>
  <c r="CD20"/>
  <c r="CE20"/>
  <c r="CE17"/>
  <c r="CD17"/>
  <c r="CD13"/>
  <c r="U10" i="24" s="1"/>
  <c r="CE13" i="17"/>
  <c r="CE24"/>
  <c r="CD24"/>
  <c r="CE18"/>
  <c r="CD18"/>
  <c r="CE37"/>
  <c r="CD37"/>
  <c r="CD28"/>
  <c r="CE28"/>
  <c r="CD35"/>
  <c r="CE35"/>
  <c r="CE32"/>
  <c r="CD32"/>
  <c r="CD22"/>
  <c r="CE22"/>
  <c r="CE33"/>
  <c r="CD33"/>
  <c r="CE29"/>
  <c r="CD29"/>
  <c r="CE15"/>
  <c r="CD15"/>
  <c r="V8" i="29"/>
  <c r="W8"/>
  <c r="E130" i="26"/>
  <c r="E133"/>
  <c r="E131"/>
  <c r="F134"/>
  <c r="AH74"/>
  <c r="AH75" s="1"/>
  <c r="AI74"/>
  <c r="AI77" s="1"/>
  <c r="M17" i="27"/>
  <c r="BL9" i="17"/>
  <c r="BM9"/>
  <c r="BL17"/>
  <c r="BM17"/>
  <c r="BL37"/>
  <c r="BM37"/>
  <c r="BL19"/>
  <c r="BM19"/>
  <c r="BL30"/>
  <c r="BM30"/>
  <c r="BL14"/>
  <c r="BM14"/>
  <c r="BL34"/>
  <c r="BM34"/>
  <c r="BL22"/>
  <c r="BM22"/>
  <c r="AQ11"/>
  <c r="AS11" s="1"/>
  <c r="AQ29"/>
  <c r="AS29" s="1"/>
  <c r="AQ17"/>
  <c r="AS17" s="1"/>
  <c r="AQ15"/>
  <c r="AS15" s="1"/>
  <c r="AQ18"/>
  <c r="AS18" s="1"/>
  <c r="AQ25"/>
  <c r="AS25" s="1"/>
  <c r="AQ12"/>
  <c r="AS12" s="1"/>
  <c r="AQ10"/>
  <c r="AS10" s="1"/>
  <c r="AQ33"/>
  <c r="AS33" s="1"/>
  <c r="AQ27"/>
  <c r="AS27" s="1"/>
  <c r="AQ34"/>
  <c r="AS34" s="1"/>
  <c r="AQ36"/>
  <c r="AS36" s="1"/>
  <c r="AQ20"/>
  <c r="AS20" s="1"/>
  <c r="AQ21"/>
  <c r="AS21" s="1"/>
  <c r="AQ24"/>
  <c r="AS24" s="1"/>
  <c r="AQ31"/>
  <c r="AS31" s="1"/>
  <c r="AQ26"/>
  <c r="AS26" s="1"/>
  <c r="AQ23"/>
  <c r="AS23" s="1"/>
  <c r="AQ37"/>
  <c r="AS37" s="1"/>
  <c r="AQ9"/>
  <c r="AS9" s="1"/>
  <c r="AQ32"/>
  <c r="AS32" s="1"/>
  <c r="AQ22"/>
  <c r="AS22" s="1"/>
  <c r="AQ28"/>
  <c r="AS28" s="1"/>
  <c r="AQ13"/>
  <c r="AS13" s="1"/>
  <c r="AQ16"/>
  <c r="AS16" s="1"/>
  <c r="AQ19"/>
  <c r="AS19" s="1"/>
  <c r="AQ35"/>
  <c r="AS35" s="1"/>
  <c r="AQ14"/>
  <c r="AS14" s="1"/>
  <c r="AQ30"/>
  <c r="AS30" s="1"/>
  <c r="BL15"/>
  <c r="BM15"/>
  <c r="BL18"/>
  <c r="BM18"/>
  <c r="BL13"/>
  <c r="BM13"/>
  <c r="BL36"/>
  <c r="BM36"/>
  <c r="BL20"/>
  <c r="S17" i="24" s="1"/>
  <c r="BM20" i="17"/>
  <c r="BL27"/>
  <c r="BM27"/>
  <c r="BL32"/>
  <c r="S29" i="24" s="1"/>
  <c r="BM32" i="17"/>
  <c r="BL25"/>
  <c r="BM25"/>
  <c r="BL35"/>
  <c r="BM35"/>
  <c r="BL24"/>
  <c r="BM24"/>
  <c r="BL26"/>
  <c r="S23" i="24" s="1"/>
  <c r="BM26" i="17"/>
  <c r="BL10"/>
  <c r="BM10"/>
  <c r="BL31"/>
  <c r="BM31"/>
  <c r="BL23"/>
  <c r="BM23"/>
  <c r="BL12"/>
  <c r="BM12"/>
  <c r="BL29"/>
  <c r="BM29"/>
  <c r="BL16"/>
  <c r="BM16"/>
  <c r="BL28"/>
  <c r="BM28"/>
  <c r="BL21"/>
  <c r="BM21"/>
  <c r="BL33"/>
  <c r="BM33"/>
  <c r="BL11"/>
  <c r="BM11"/>
  <c r="AS8"/>
  <c r="W28" i="29"/>
  <c r="AG41" i="26"/>
  <c r="AH42" s="1"/>
  <c r="K134"/>
  <c r="V34" i="29"/>
  <c r="W34"/>
  <c r="V36"/>
  <c r="W36"/>
  <c r="V37"/>
  <c r="W37"/>
  <c r="V26"/>
  <c r="W26"/>
  <c r="V11"/>
  <c r="W11"/>
  <c r="W25"/>
  <c r="V25"/>
  <c r="V31"/>
  <c r="W31"/>
  <c r="V30"/>
  <c r="W30"/>
  <c r="V29"/>
  <c r="W29"/>
  <c r="V18"/>
  <c r="W18"/>
  <c r="V32"/>
  <c r="W32"/>
  <c r="W19"/>
  <c r="V19"/>
  <c r="V33"/>
  <c r="W33"/>
  <c r="W27"/>
  <c r="V27"/>
  <c r="V22"/>
  <c r="W22"/>
  <c r="U12"/>
  <c r="W12" s="1"/>
  <c r="V35"/>
  <c r="W35"/>
  <c r="U23"/>
  <c r="W23" s="1"/>
  <c r="U17"/>
  <c r="W17" s="1"/>
  <c r="U24"/>
  <c r="W24" s="1"/>
  <c r="U15"/>
  <c r="W20"/>
  <c r="V20"/>
  <c r="V21"/>
  <c r="W21"/>
  <c r="W14"/>
  <c r="V14"/>
  <c r="V16"/>
  <c r="W16"/>
  <c r="M164" i="26"/>
  <c r="F168"/>
  <c r="E164"/>
  <c r="K168"/>
  <c r="E167"/>
  <c r="E165"/>
  <c r="W13" i="29"/>
  <c r="M48" i="26"/>
  <c r="W9" i="29"/>
  <c r="W10"/>
  <c r="E9" i="26"/>
  <c r="AC16" i="27"/>
  <c r="K82" i="26"/>
  <c r="K88"/>
  <c r="I86"/>
  <c r="M18"/>
  <c r="E49" i="27"/>
  <c r="L85" i="26"/>
  <c r="M49"/>
  <c r="L82"/>
  <c r="E120"/>
  <c r="C120"/>
  <c r="K83"/>
  <c r="L45" i="27"/>
  <c r="L52" i="26"/>
  <c r="K48" i="27"/>
  <c r="K122" i="26"/>
  <c r="K52"/>
  <c r="L117"/>
  <c r="AB17" i="27"/>
  <c r="G49"/>
  <c r="S51"/>
  <c r="U48"/>
  <c r="S46"/>
  <c r="Y45"/>
  <c r="W51"/>
  <c r="W48"/>
  <c r="U46"/>
  <c r="S45"/>
  <c r="Y48"/>
  <c r="W46"/>
  <c r="U45"/>
  <c r="S48"/>
  <c r="Y46"/>
  <c r="W45"/>
  <c r="K46"/>
  <c r="K51"/>
  <c r="K45"/>
  <c r="I49"/>
  <c r="AC13"/>
  <c r="AA17"/>
  <c r="C49"/>
  <c r="L48"/>
  <c r="L46"/>
  <c r="A47"/>
  <c r="A48" s="1"/>
  <c r="A49" s="1"/>
  <c r="AC14"/>
  <c r="I153" i="26"/>
  <c r="G151"/>
  <c r="E150"/>
  <c r="C153"/>
  <c r="I151"/>
  <c r="G150"/>
  <c r="C156"/>
  <c r="E153"/>
  <c r="C151"/>
  <c r="I150"/>
  <c r="G156"/>
  <c r="G153"/>
  <c r="E151"/>
  <c r="C150"/>
  <c r="G86"/>
  <c r="L116"/>
  <c r="I120"/>
  <c r="C86"/>
  <c r="L119"/>
  <c r="G120"/>
  <c r="K85"/>
  <c r="A115"/>
  <c r="A116" s="1"/>
  <c r="A117" s="1"/>
  <c r="A118" s="1"/>
  <c r="A119" s="1"/>
  <c r="A120" s="1"/>
  <c r="A121" s="1"/>
  <c r="A122" s="1"/>
  <c r="A123" s="1"/>
  <c r="A124" s="1"/>
  <c r="A125" s="1"/>
  <c r="A126" s="1"/>
  <c r="A127" s="1"/>
  <c r="A128" s="1"/>
  <c r="A129" s="1"/>
  <c r="A89"/>
  <c r="A90" s="1"/>
  <c r="A91" s="1"/>
  <c r="A92" s="1"/>
  <c r="A93" s="1"/>
  <c r="A94" s="1"/>
  <c r="A95" s="1"/>
  <c r="A96" s="1"/>
  <c r="A97" s="1"/>
  <c r="A98" s="1"/>
  <c r="A99" s="1"/>
  <c r="A100" s="1"/>
  <c r="A101" s="1"/>
  <c r="E86"/>
  <c r="L83"/>
  <c r="K117"/>
  <c r="K119"/>
  <c r="E57" i="27"/>
  <c r="J26" i="26"/>
  <c r="J25" i="27"/>
  <c r="AA55"/>
  <c r="U58"/>
  <c r="S55"/>
  <c r="Y55"/>
  <c r="AE55"/>
  <c r="AA62"/>
  <c r="U35"/>
  <c r="X37"/>
  <c r="U55"/>
  <c r="U61"/>
  <c r="N72"/>
  <c r="B94" s="1"/>
  <c r="Z57"/>
  <c r="S37"/>
  <c r="AD39"/>
  <c r="U36"/>
  <c r="U57"/>
  <c r="R55"/>
  <c r="W55"/>
  <c r="AC55"/>
  <c r="AD37"/>
  <c r="AD38"/>
  <c r="U38"/>
  <c r="AE57"/>
  <c r="AC58"/>
  <c r="U39"/>
  <c r="U40"/>
  <c r="V62"/>
  <c r="J57"/>
  <c r="O162" i="26"/>
  <c r="I160"/>
  <c r="B160"/>
  <c r="J162"/>
  <c r="K160"/>
  <c r="C160"/>
  <c r="E162"/>
  <c r="M160"/>
  <c r="E160"/>
  <c r="O160"/>
  <c r="G160"/>
  <c r="P153"/>
  <c r="U13" i="24"/>
  <c r="S11"/>
  <c r="AI75" i="26"/>
  <c r="N178"/>
  <c r="B202" s="1"/>
  <c r="N143"/>
  <c r="AH141" s="1"/>
  <c r="E142"/>
  <c r="E139"/>
  <c r="E144"/>
  <c r="H141"/>
  <c r="N141"/>
  <c r="N142"/>
  <c r="E143"/>
  <c r="A137"/>
  <c r="A138" s="1"/>
  <c r="A139" s="1"/>
  <c r="A140" s="1"/>
  <c r="A141" s="1"/>
  <c r="A142" s="1"/>
  <c r="A143" s="1"/>
  <c r="A144" s="1"/>
  <c r="A145" s="1"/>
  <c r="A146" s="1"/>
  <c r="A147" s="1"/>
  <c r="A148" s="1"/>
  <c r="A149" s="1"/>
  <c r="A150" s="1"/>
  <c r="A151" s="1"/>
  <c r="A152" s="1"/>
  <c r="A153" s="1"/>
  <c r="A154" s="1"/>
  <c r="A155" s="1"/>
  <c r="A156" s="1"/>
  <c r="C141"/>
  <c r="E140"/>
  <c r="AG75"/>
  <c r="AG77"/>
  <c r="AH44"/>
  <c r="AI108"/>
  <c r="AG108"/>
  <c r="AH108"/>
  <c r="P117"/>
  <c r="T32" i="24"/>
  <c r="S10"/>
  <c r="BC8" i="17"/>
  <c r="BG8" s="1"/>
  <c r="BI8" s="1"/>
  <c r="S34" i="24"/>
  <c r="U23"/>
  <c r="T18"/>
  <c r="K16"/>
  <c r="U34"/>
  <c r="BU8" i="17"/>
  <c r="K182" i="24"/>
  <c r="K118"/>
  <c r="K54"/>
  <c r="K143"/>
  <c r="K184"/>
  <c r="K120"/>
  <c r="K56"/>
  <c r="K181"/>
  <c r="K117"/>
  <c r="K130"/>
  <c r="K91"/>
  <c r="K43"/>
  <c r="K196"/>
  <c r="K68"/>
  <c r="K113"/>
  <c r="K98"/>
  <c r="K123"/>
  <c r="K116"/>
  <c r="K193"/>
  <c r="K81"/>
  <c r="K190"/>
  <c r="K126"/>
  <c r="K62"/>
  <c r="K151"/>
  <c r="K87"/>
  <c r="K192"/>
  <c r="K128"/>
  <c r="K64"/>
  <c r="K157"/>
  <c r="K93"/>
  <c r="K45"/>
  <c r="K202"/>
  <c r="K122"/>
  <c r="K147"/>
  <c r="K99"/>
  <c r="K156"/>
  <c r="K44"/>
  <c r="K41"/>
  <c r="K154"/>
  <c r="K195"/>
  <c r="K51"/>
  <c r="K92"/>
  <c r="K73"/>
  <c r="K166"/>
  <c r="K102"/>
  <c r="K38"/>
  <c r="K191"/>
  <c r="K127"/>
  <c r="K79"/>
  <c r="K63"/>
  <c r="K168"/>
  <c r="K104"/>
  <c r="K40"/>
  <c r="K165"/>
  <c r="K101"/>
  <c r="K37"/>
  <c r="K66"/>
  <c r="K75"/>
  <c r="K164"/>
  <c r="K52"/>
  <c r="K97"/>
  <c r="K162"/>
  <c r="K82"/>
  <c r="K107"/>
  <c r="K84"/>
  <c r="K177"/>
  <c r="K201"/>
  <c r="K169"/>
  <c r="K174"/>
  <c r="K110"/>
  <c r="K46"/>
  <c r="K199"/>
  <c r="K135"/>
  <c r="K71"/>
  <c r="K176"/>
  <c r="K112"/>
  <c r="K48"/>
  <c r="K141"/>
  <c r="K77"/>
  <c r="K186"/>
  <c r="K90"/>
  <c r="K124"/>
  <c r="K153"/>
  <c r="K106"/>
  <c r="K163"/>
  <c r="K131"/>
  <c r="K204"/>
  <c r="K60"/>
  <c r="K150"/>
  <c r="K86"/>
  <c r="K111"/>
  <c r="K47"/>
  <c r="K152"/>
  <c r="K88"/>
  <c r="K149"/>
  <c r="K85"/>
  <c r="K194"/>
  <c r="K50"/>
  <c r="K59"/>
  <c r="K148"/>
  <c r="K65"/>
  <c r="K146"/>
  <c r="K187"/>
  <c r="K180"/>
  <c r="K145"/>
  <c r="K105"/>
  <c r="K158"/>
  <c r="K94"/>
  <c r="K119"/>
  <c r="K160"/>
  <c r="K96"/>
  <c r="K189"/>
  <c r="K125"/>
  <c r="K58"/>
  <c r="K179"/>
  <c r="K67"/>
  <c r="K35"/>
  <c r="K108"/>
  <c r="K89"/>
  <c r="K74"/>
  <c r="K172"/>
  <c r="K57"/>
  <c r="U27"/>
  <c r="N191"/>
  <c r="N127"/>
  <c r="N63"/>
  <c r="N168"/>
  <c r="N104"/>
  <c r="N40"/>
  <c r="N75"/>
  <c r="N164"/>
  <c r="N52"/>
  <c r="N107"/>
  <c r="N84"/>
  <c r="N169"/>
  <c r="N199"/>
  <c r="N135"/>
  <c r="N71"/>
  <c r="N176"/>
  <c r="N112"/>
  <c r="N48"/>
  <c r="N141"/>
  <c r="N77"/>
  <c r="N186"/>
  <c r="N124"/>
  <c r="N153"/>
  <c r="N131"/>
  <c r="N204"/>
  <c r="N60"/>
  <c r="K198"/>
  <c r="K134"/>
  <c r="K70"/>
  <c r="K175"/>
  <c r="K159"/>
  <c r="K95"/>
  <c r="K200"/>
  <c r="K136"/>
  <c r="K72"/>
  <c r="K197"/>
  <c r="K133"/>
  <c r="K69"/>
  <c r="K53"/>
  <c r="K178"/>
  <c r="K203"/>
  <c r="K139"/>
  <c r="K100"/>
  <c r="K161"/>
  <c r="K49"/>
  <c r="K137"/>
  <c r="K114"/>
  <c r="K171"/>
  <c r="K155"/>
  <c r="K132"/>
  <c r="K36"/>
  <c r="K129"/>
  <c r="K142"/>
  <c r="K78"/>
  <c r="K183"/>
  <c r="K167"/>
  <c r="K103"/>
  <c r="K55"/>
  <c r="K39"/>
  <c r="K144"/>
  <c r="K80"/>
  <c r="K173"/>
  <c r="K109"/>
  <c r="K61"/>
  <c r="K138"/>
  <c r="K188"/>
  <c r="K76"/>
  <c r="K170"/>
  <c r="K42"/>
  <c r="K115"/>
  <c r="K83"/>
  <c r="K140"/>
  <c r="K185"/>
  <c r="K121"/>
  <c r="U11"/>
  <c r="S21"/>
  <c r="S20"/>
  <c r="T16"/>
  <c r="U9"/>
  <c r="U15"/>
  <c r="V17"/>
  <c r="U21"/>
  <c r="U33"/>
  <c r="U25"/>
  <c r="P122" i="26"/>
  <c r="U18" i="24"/>
  <c r="U16"/>
  <c r="U26"/>
  <c r="U22"/>
  <c r="U32"/>
  <c r="U29"/>
  <c r="V23"/>
  <c r="S9"/>
  <c r="S33"/>
  <c r="S12"/>
  <c r="T12"/>
  <c r="S30"/>
  <c r="S26"/>
  <c r="S13"/>
  <c r="S15"/>
  <c r="S24"/>
  <c r="T24"/>
  <c r="T34"/>
  <c r="DK217" i="17"/>
  <c r="H211" i="29" l="1"/>
  <c r="AH77" i="26"/>
  <c r="AH78" s="1"/>
  <c r="AU8" i="17"/>
  <c r="AT8"/>
  <c r="AT30"/>
  <c r="Q27" i="24" s="1"/>
  <c r="AU30" i="17"/>
  <c r="AT16"/>
  <c r="Q13" i="24" s="1"/>
  <c r="AU16" i="17"/>
  <c r="AT32"/>
  <c r="Q29" i="24" s="1"/>
  <c r="AU32" i="17"/>
  <c r="AT26"/>
  <c r="AU26"/>
  <c r="AT20"/>
  <c r="AU20"/>
  <c r="AT33"/>
  <c r="Q30" i="24" s="1"/>
  <c r="AU33" i="17"/>
  <c r="AT18"/>
  <c r="Q15" i="24" s="1"/>
  <c r="AU18" i="17"/>
  <c r="AT11"/>
  <c r="AU11"/>
  <c r="AT19"/>
  <c r="Q16" i="24" s="1"/>
  <c r="AU19" i="17"/>
  <c r="R16" i="24" s="1"/>
  <c r="AT22" i="17"/>
  <c r="AU22"/>
  <c r="AT23"/>
  <c r="AU23"/>
  <c r="AT21"/>
  <c r="AU21"/>
  <c r="AT27"/>
  <c r="AU27"/>
  <c r="AT25"/>
  <c r="Q22" i="24" s="1"/>
  <c r="AU25" i="17"/>
  <c r="AT29"/>
  <c r="Q26" i="24" s="1"/>
  <c r="AU29" i="17"/>
  <c r="AT35"/>
  <c r="AU35"/>
  <c r="R32" i="24" s="1"/>
  <c r="AT28" i="17"/>
  <c r="Q25" i="24" s="1"/>
  <c r="AU28" i="17"/>
  <c r="AT37"/>
  <c r="AU37"/>
  <c r="AT24"/>
  <c r="AU24"/>
  <c r="AT34"/>
  <c r="Q31" i="24" s="1"/>
  <c r="AU34" i="17"/>
  <c r="AT12"/>
  <c r="Q9" i="24" s="1"/>
  <c r="AU12" i="17"/>
  <c r="AT17"/>
  <c r="Q14" i="24" s="1"/>
  <c r="AU17" i="17"/>
  <c r="AT14"/>
  <c r="Q11" i="24" s="1"/>
  <c r="AU14" i="17"/>
  <c r="AT13"/>
  <c r="AU13"/>
  <c r="AT9"/>
  <c r="AU9"/>
  <c r="AT31"/>
  <c r="AU31"/>
  <c r="AT36"/>
  <c r="Q33" i="24" s="1"/>
  <c r="AU36" i="17"/>
  <c r="R33" i="24" s="1"/>
  <c r="AT10" i="17"/>
  <c r="AU10"/>
  <c r="AT15"/>
  <c r="Q12" i="24" s="1"/>
  <c r="AU15" i="17"/>
  <c r="BK8"/>
  <c r="BL8" s="1"/>
  <c r="N13" i="23"/>
  <c r="O13" s="1"/>
  <c r="N14"/>
  <c r="O14" s="1"/>
  <c r="M52" i="26"/>
  <c r="H216" i="29"/>
  <c r="H215"/>
  <c r="H218"/>
  <c r="V15"/>
  <c r="H217"/>
  <c r="W15"/>
  <c r="N213" s="1"/>
  <c r="V17"/>
  <c r="H219"/>
  <c r="V24"/>
  <c r="V23"/>
  <c r="V12"/>
  <c r="AA51" i="27"/>
  <c r="F94"/>
  <c r="K94"/>
  <c r="A130" i="26"/>
  <c r="A131" s="1"/>
  <c r="A132" s="1"/>
  <c r="A133" s="1"/>
  <c r="A134" s="1"/>
  <c r="A135" s="1"/>
  <c r="M198"/>
  <c r="K202"/>
  <c r="E201"/>
  <c r="E198"/>
  <c r="F202"/>
  <c r="E199"/>
  <c r="M82"/>
  <c r="L86"/>
  <c r="M117"/>
  <c r="L150"/>
  <c r="K150"/>
  <c r="M48" i="27"/>
  <c r="L153" i="26"/>
  <c r="U49" i="27"/>
  <c r="M119" i="26"/>
  <c r="K151"/>
  <c r="AB45" i="27"/>
  <c r="L49"/>
  <c r="S49"/>
  <c r="L120" i="26"/>
  <c r="L151"/>
  <c r="I154"/>
  <c r="AA48" i="27"/>
  <c r="AF46"/>
  <c r="K120" i="26"/>
  <c r="P17"/>
  <c r="P16" i="27"/>
  <c r="P51" i="26"/>
  <c r="AF16" i="27"/>
  <c r="C154" i="26"/>
  <c r="G154"/>
  <c r="P156"/>
  <c r="W49" i="27"/>
  <c r="AF51"/>
  <c r="P151" i="26"/>
  <c r="A50" i="27"/>
  <c r="A51" s="1"/>
  <c r="A52" s="1"/>
  <c r="A53" s="1"/>
  <c r="A54" s="1"/>
  <c r="A55" s="1"/>
  <c r="A56" s="1"/>
  <c r="A57" s="1"/>
  <c r="A58" s="1"/>
  <c r="A59" s="1"/>
  <c r="A60" s="1"/>
  <c r="A61" s="1"/>
  <c r="A62" s="1"/>
  <c r="A63" s="1"/>
  <c r="AB46"/>
  <c r="AA46"/>
  <c r="O83"/>
  <c r="O80"/>
  <c r="C80"/>
  <c r="G78"/>
  <c r="C77"/>
  <c r="P83"/>
  <c r="P80"/>
  <c r="E80"/>
  <c r="I78"/>
  <c r="E77"/>
  <c r="C83"/>
  <c r="G80"/>
  <c r="O78"/>
  <c r="C78"/>
  <c r="G77"/>
  <c r="G83"/>
  <c r="I80"/>
  <c r="P78"/>
  <c r="E78"/>
  <c r="I77"/>
  <c r="AC17"/>
  <c r="M46"/>
  <c r="Y49"/>
  <c r="AA45"/>
  <c r="AB48"/>
  <c r="K49"/>
  <c r="M45"/>
  <c r="M83" i="26"/>
  <c r="M85"/>
  <c r="K86"/>
  <c r="M116"/>
  <c r="C190"/>
  <c r="P187"/>
  <c r="E187"/>
  <c r="O185"/>
  <c r="C185"/>
  <c r="I184"/>
  <c r="G190"/>
  <c r="G187"/>
  <c r="P185"/>
  <c r="E185"/>
  <c r="C184"/>
  <c r="O190"/>
  <c r="I187"/>
  <c r="G185"/>
  <c r="E184"/>
  <c r="P190"/>
  <c r="O187"/>
  <c r="C187"/>
  <c r="I185"/>
  <c r="G184"/>
  <c r="K153"/>
  <c r="E154"/>
  <c r="A157"/>
  <c r="A158" s="1"/>
  <c r="A159" s="1"/>
  <c r="A160" s="1"/>
  <c r="A161" s="1"/>
  <c r="A162" s="1"/>
  <c r="A163" s="1"/>
  <c r="K156"/>
  <c r="R28" i="24"/>
  <c r="Q28"/>
  <c r="Q17"/>
  <c r="R17"/>
  <c r="R27"/>
  <c r="O194" i="26"/>
  <c r="G194"/>
  <c r="O196"/>
  <c r="I194"/>
  <c r="B194"/>
  <c r="J196"/>
  <c r="K194"/>
  <c r="C194"/>
  <c r="E196"/>
  <c r="M194"/>
  <c r="E194"/>
  <c r="Q19" i="24"/>
  <c r="Q20"/>
  <c r="E68" i="27"/>
  <c r="C69"/>
  <c r="E93"/>
  <c r="K87"/>
  <c r="AD72"/>
  <c r="R94" s="1"/>
  <c r="I87"/>
  <c r="E72"/>
  <c r="N71"/>
  <c r="E70"/>
  <c r="E89"/>
  <c r="E90"/>
  <c r="H69"/>
  <c r="C87"/>
  <c r="O87"/>
  <c r="E87"/>
  <c r="G87"/>
  <c r="N69"/>
  <c r="E71"/>
  <c r="B87"/>
  <c r="O89"/>
  <c r="J89"/>
  <c r="M90"/>
  <c r="A65"/>
  <c r="A66" s="1"/>
  <c r="A67" s="1"/>
  <c r="A68" s="1"/>
  <c r="A69" s="1"/>
  <c r="A70" s="1"/>
  <c r="A71" s="1"/>
  <c r="A72" s="1"/>
  <c r="A73" s="1"/>
  <c r="A74" s="1"/>
  <c r="A75" s="1"/>
  <c r="A76" s="1"/>
  <c r="A77" s="1"/>
  <c r="A78" s="1"/>
  <c r="A79" s="1"/>
  <c r="A80" s="1"/>
  <c r="A81" s="1"/>
  <c r="A82" s="1"/>
  <c r="A83" s="1"/>
  <c r="E67"/>
  <c r="N70"/>
  <c r="M87"/>
  <c r="Q23" i="24"/>
  <c r="Q21"/>
  <c r="R11"/>
  <c r="Q10"/>
  <c r="S8"/>
  <c r="T10"/>
  <c r="V27"/>
  <c r="S16"/>
  <c r="R15"/>
  <c r="R31"/>
  <c r="R25"/>
  <c r="O153" i="26"/>
  <c r="T29" i="24"/>
  <c r="S18"/>
  <c r="S32"/>
  <c r="U8"/>
  <c r="Q6"/>
  <c r="E43" i="26"/>
  <c r="N176"/>
  <c r="H175"/>
  <c r="E174"/>
  <c r="E173"/>
  <c r="E177"/>
  <c r="N175"/>
  <c r="N177"/>
  <c r="AH175" s="1"/>
  <c r="N212"/>
  <c r="B236" s="1"/>
  <c r="E176"/>
  <c r="A171"/>
  <c r="A172" s="1"/>
  <c r="A173" s="1"/>
  <c r="A174" s="1"/>
  <c r="A175" s="1"/>
  <c r="A176" s="1"/>
  <c r="A177" s="1"/>
  <c r="A178" s="1"/>
  <c r="A179" s="1"/>
  <c r="A180" s="1"/>
  <c r="A181" s="1"/>
  <c r="A182" s="1"/>
  <c r="A183" s="1"/>
  <c r="A184" s="1"/>
  <c r="A185" s="1"/>
  <c r="A186" s="1"/>
  <c r="A187" s="1"/>
  <c r="A188" s="1"/>
  <c r="A189" s="1"/>
  <c r="A190" s="1"/>
  <c r="C175"/>
  <c r="E178"/>
  <c r="AI111"/>
  <c r="AI109"/>
  <c r="AG109"/>
  <c r="AG111"/>
  <c r="AH142"/>
  <c r="AI142"/>
  <c r="AG142"/>
  <c r="AH111"/>
  <c r="AH109"/>
  <c r="AH76"/>
  <c r="S19" i="24"/>
  <c r="T19"/>
  <c r="S27"/>
  <c r="T27"/>
  <c r="V31"/>
  <c r="V21"/>
  <c r="R29"/>
  <c r="V33"/>
  <c r="T20"/>
  <c r="S25"/>
  <c r="T21"/>
  <c r="T33"/>
  <c r="U19"/>
  <c r="V19"/>
  <c r="K10"/>
  <c r="O156" i="26"/>
  <c r="Q32" i="24"/>
  <c r="V11"/>
  <c r="V29"/>
  <c r="V15"/>
  <c r="V25"/>
  <c r="R23"/>
  <c r="V13"/>
  <c r="V34"/>
  <c r="K18"/>
  <c r="K22"/>
  <c r="K14"/>
  <c r="K12"/>
  <c r="L57"/>
  <c r="M57"/>
  <c r="L74"/>
  <c r="M74"/>
  <c r="L108"/>
  <c r="M108"/>
  <c r="L67"/>
  <c r="M67"/>
  <c r="L58"/>
  <c r="M58"/>
  <c r="L189"/>
  <c r="M189"/>
  <c r="L160"/>
  <c r="M160"/>
  <c r="L94"/>
  <c r="M94"/>
  <c r="L105"/>
  <c r="M105"/>
  <c r="L180"/>
  <c r="M180"/>
  <c r="L146"/>
  <c r="M146"/>
  <c r="L148"/>
  <c r="M148"/>
  <c r="L50"/>
  <c r="M50"/>
  <c r="L85"/>
  <c r="M85"/>
  <c r="L88"/>
  <c r="M88"/>
  <c r="L47"/>
  <c r="M47"/>
  <c r="L86"/>
  <c r="M86"/>
  <c r="L60"/>
  <c r="M60"/>
  <c r="L131"/>
  <c r="M131"/>
  <c r="L106"/>
  <c r="M106"/>
  <c r="L124"/>
  <c r="M124"/>
  <c r="L186"/>
  <c r="M186"/>
  <c r="L141"/>
  <c r="M141"/>
  <c r="L112"/>
  <c r="M112"/>
  <c r="L71"/>
  <c r="M71"/>
  <c r="L199"/>
  <c r="M199"/>
  <c r="L110"/>
  <c r="M110"/>
  <c r="L169"/>
  <c r="M169"/>
  <c r="L177"/>
  <c r="M177"/>
  <c r="L107"/>
  <c r="M107"/>
  <c r="L162"/>
  <c r="M162"/>
  <c r="L52"/>
  <c r="M52"/>
  <c r="L75"/>
  <c r="M75"/>
  <c r="L37"/>
  <c r="M37"/>
  <c r="L165"/>
  <c r="M165"/>
  <c r="L104"/>
  <c r="M104"/>
  <c r="L63"/>
  <c r="M63"/>
  <c r="L127"/>
  <c r="M127"/>
  <c r="L38"/>
  <c r="M38"/>
  <c r="L166"/>
  <c r="M166"/>
  <c r="K26"/>
  <c r="L185"/>
  <c r="M185"/>
  <c r="L83"/>
  <c r="M83"/>
  <c r="L42"/>
  <c r="M42"/>
  <c r="L76"/>
  <c r="M76"/>
  <c r="L138"/>
  <c r="M138"/>
  <c r="L109"/>
  <c r="M109"/>
  <c r="L80"/>
  <c r="M80"/>
  <c r="L39"/>
  <c r="M39"/>
  <c r="L103"/>
  <c r="M103"/>
  <c r="L183"/>
  <c r="M183"/>
  <c r="L142"/>
  <c r="M142"/>
  <c r="L36"/>
  <c r="M36"/>
  <c r="L155"/>
  <c r="M155"/>
  <c r="L114"/>
  <c r="M114"/>
  <c r="L49"/>
  <c r="M49"/>
  <c r="L100"/>
  <c r="M100"/>
  <c r="L203"/>
  <c r="M203"/>
  <c r="L53"/>
  <c r="M53"/>
  <c r="L133"/>
  <c r="M133"/>
  <c r="L72"/>
  <c r="M72"/>
  <c r="L200"/>
  <c r="M200"/>
  <c r="L159"/>
  <c r="M159"/>
  <c r="L70"/>
  <c r="M70"/>
  <c r="L198"/>
  <c r="M198"/>
  <c r="L92"/>
  <c r="M92"/>
  <c r="L195"/>
  <c r="M195"/>
  <c r="L41"/>
  <c r="M41"/>
  <c r="L156"/>
  <c r="M156"/>
  <c r="L147"/>
  <c r="M147"/>
  <c r="L202"/>
  <c r="M202"/>
  <c r="L93"/>
  <c r="M93"/>
  <c r="L64"/>
  <c r="M64"/>
  <c r="L192"/>
  <c r="M192"/>
  <c r="L151"/>
  <c r="M151"/>
  <c r="L126"/>
  <c r="M126"/>
  <c r="L81"/>
  <c r="M81"/>
  <c r="L116"/>
  <c r="M116"/>
  <c r="L98"/>
  <c r="M98"/>
  <c r="L68"/>
  <c r="M68"/>
  <c r="L43"/>
  <c r="M43"/>
  <c r="L130"/>
  <c r="M130"/>
  <c r="L181"/>
  <c r="M181"/>
  <c r="L120"/>
  <c r="M120"/>
  <c r="L143"/>
  <c r="M143"/>
  <c r="L118"/>
  <c r="M118"/>
  <c r="L172"/>
  <c r="M172"/>
  <c r="L89"/>
  <c r="M89"/>
  <c r="L35"/>
  <c r="M35"/>
  <c r="L179"/>
  <c r="M179"/>
  <c r="L125"/>
  <c r="M125"/>
  <c r="L96"/>
  <c r="M96"/>
  <c r="L119"/>
  <c r="M119"/>
  <c r="L158"/>
  <c r="M158"/>
  <c r="L145"/>
  <c r="M145"/>
  <c r="L187"/>
  <c r="M187"/>
  <c r="L65"/>
  <c r="M65"/>
  <c r="L59"/>
  <c r="M59"/>
  <c r="L194"/>
  <c r="M194"/>
  <c r="L149"/>
  <c r="M149"/>
  <c r="L152"/>
  <c r="M152"/>
  <c r="L111"/>
  <c r="M111"/>
  <c r="L150"/>
  <c r="M150"/>
  <c r="L204"/>
  <c r="M204"/>
  <c r="L163"/>
  <c r="M163"/>
  <c r="L153"/>
  <c r="M153"/>
  <c r="L90"/>
  <c r="M90"/>
  <c r="L77"/>
  <c r="M77"/>
  <c r="L48"/>
  <c r="M48"/>
  <c r="L176"/>
  <c r="M176"/>
  <c r="L135"/>
  <c r="M135"/>
  <c r="L46"/>
  <c r="M46"/>
  <c r="L174"/>
  <c r="M174"/>
  <c r="L201"/>
  <c r="M201"/>
  <c r="L84"/>
  <c r="M84"/>
  <c r="L82"/>
  <c r="M82"/>
  <c r="L97"/>
  <c r="M97"/>
  <c r="L164"/>
  <c r="M164"/>
  <c r="L66"/>
  <c r="M66"/>
  <c r="L101"/>
  <c r="M101"/>
  <c r="L40"/>
  <c r="M40"/>
  <c r="L168"/>
  <c r="M168"/>
  <c r="L79"/>
  <c r="M79"/>
  <c r="L191"/>
  <c r="M191"/>
  <c r="L102"/>
  <c r="M102"/>
  <c r="BY8" i="17"/>
  <c r="R21" i="24"/>
  <c r="L121"/>
  <c r="M121"/>
  <c r="L140"/>
  <c r="M140"/>
  <c r="L115"/>
  <c r="M115"/>
  <c r="L170"/>
  <c r="M170"/>
  <c r="L188"/>
  <c r="M188"/>
  <c r="L61"/>
  <c r="M61"/>
  <c r="L173"/>
  <c r="M173"/>
  <c r="L144"/>
  <c r="M144"/>
  <c r="L55"/>
  <c r="M55"/>
  <c r="L167"/>
  <c r="M167"/>
  <c r="L78"/>
  <c r="M78"/>
  <c r="L129"/>
  <c r="M129"/>
  <c r="L132"/>
  <c r="M132"/>
  <c r="L171"/>
  <c r="M171"/>
  <c r="L137"/>
  <c r="M137"/>
  <c r="L161"/>
  <c r="M161"/>
  <c r="L139"/>
  <c r="M139"/>
  <c r="L178"/>
  <c r="M178"/>
  <c r="L69"/>
  <c r="M69"/>
  <c r="L197"/>
  <c r="M197"/>
  <c r="L136"/>
  <c r="M136"/>
  <c r="L95"/>
  <c r="M95"/>
  <c r="L175"/>
  <c r="M175"/>
  <c r="L134"/>
  <c r="M134"/>
  <c r="L73"/>
  <c r="M73"/>
  <c r="L51"/>
  <c r="M51"/>
  <c r="L154"/>
  <c r="M154"/>
  <c r="L44"/>
  <c r="M44"/>
  <c r="L99"/>
  <c r="M99"/>
  <c r="L122"/>
  <c r="M122"/>
  <c r="L45"/>
  <c r="M45"/>
  <c r="L157"/>
  <c r="M157"/>
  <c r="L128"/>
  <c r="M128"/>
  <c r="L87"/>
  <c r="M87"/>
  <c r="L62"/>
  <c r="M62"/>
  <c r="L190"/>
  <c r="M190"/>
  <c r="L193"/>
  <c r="M193"/>
  <c r="L123"/>
  <c r="M123"/>
  <c r="L113"/>
  <c r="M113"/>
  <c r="L196"/>
  <c r="M196"/>
  <c r="L91"/>
  <c r="M91"/>
  <c r="L117"/>
  <c r="M117"/>
  <c r="L56"/>
  <c r="M56"/>
  <c r="L184"/>
  <c r="M184"/>
  <c r="L54"/>
  <c r="M54"/>
  <c r="L182"/>
  <c r="M182"/>
  <c r="T13"/>
  <c r="T17"/>
  <c r="O151" i="26"/>
  <c r="U17" i="24"/>
  <c r="V24"/>
  <c r="V20"/>
  <c r="V32"/>
  <c r="V26"/>
  <c r="V16"/>
  <c r="U12"/>
  <c r="U14"/>
  <c r="U28"/>
  <c r="U30"/>
  <c r="V22"/>
  <c r="V10"/>
  <c r="V18"/>
  <c r="S31"/>
  <c r="T31"/>
  <c r="R26"/>
  <c r="T15"/>
  <c r="R22"/>
  <c r="T23"/>
  <c r="S22"/>
  <c r="S28"/>
  <c r="R19"/>
  <c r="T11"/>
  <c r="T26"/>
  <c r="T30"/>
  <c r="S14"/>
  <c r="Q24"/>
  <c r="Q18"/>
  <c r="R14"/>
  <c r="R20"/>
  <c r="R30"/>
  <c r="Q34"/>
  <c r="I24" i="23"/>
  <c r="B2" i="24"/>
  <c r="CA8" i="17" l="1"/>
  <c r="CC8" s="1"/>
  <c r="P213" i="29"/>
  <c r="BM8" i="17"/>
  <c r="L213" i="29"/>
  <c r="S5" i="24"/>
  <c r="P14" i="27"/>
  <c r="P15" i="26"/>
  <c r="H213" i="29"/>
  <c r="J213"/>
  <c r="L154" i="26"/>
  <c r="AC48" i="27"/>
  <c r="M153" i="26"/>
  <c r="L78" i="27"/>
  <c r="E188" i="26"/>
  <c r="A164"/>
  <c r="A165" s="1"/>
  <c r="A166" s="1"/>
  <c r="A167" s="1"/>
  <c r="A168" s="1"/>
  <c r="A169" s="1"/>
  <c r="E235"/>
  <c r="E232"/>
  <c r="F236"/>
  <c r="K236"/>
  <c r="M232"/>
  <c r="E233"/>
  <c r="V94" i="27"/>
  <c r="AA94"/>
  <c r="G81"/>
  <c r="K78"/>
  <c r="M151" i="26"/>
  <c r="M150"/>
  <c r="K77" i="27"/>
  <c r="I81"/>
  <c r="K83"/>
  <c r="K187" i="26"/>
  <c r="G188"/>
  <c r="M120"/>
  <c r="K184"/>
  <c r="L187"/>
  <c r="M187" s="1"/>
  <c r="K80" i="27"/>
  <c r="L184" i="26"/>
  <c r="C188"/>
  <c r="L77" i="27"/>
  <c r="E81"/>
  <c r="A191" i="26"/>
  <c r="A192" s="1"/>
  <c r="A193" s="1"/>
  <c r="A194" s="1"/>
  <c r="A195" s="1"/>
  <c r="A196" s="1"/>
  <c r="A197" s="1"/>
  <c r="A198" s="1"/>
  <c r="A199" s="1"/>
  <c r="A200" s="1"/>
  <c r="A201" s="1"/>
  <c r="A202" s="1"/>
  <c r="A203" s="1"/>
  <c r="K185"/>
  <c r="K190"/>
  <c r="L80" i="27"/>
  <c r="A84"/>
  <c r="A85" s="1"/>
  <c r="A86" s="1"/>
  <c r="A87" s="1"/>
  <c r="A88" s="1"/>
  <c r="A89" s="1"/>
  <c r="A90" s="1"/>
  <c r="A91" s="1"/>
  <c r="A92" s="1"/>
  <c r="A93" s="1"/>
  <c r="L185" i="26"/>
  <c r="I188"/>
  <c r="C81" i="27"/>
  <c r="M86" i="26"/>
  <c r="M49" i="27"/>
  <c r="P119" i="26"/>
  <c r="AF48" i="27"/>
  <c r="P51"/>
  <c r="P88" i="26"/>
  <c r="AB49" i="27"/>
  <c r="O51" i="26"/>
  <c r="AE16" i="27"/>
  <c r="O17" i="26"/>
  <c r="O16" i="27"/>
  <c r="AC46"/>
  <c r="O15" i="26"/>
  <c r="O14" i="27"/>
  <c r="O122" i="26"/>
  <c r="AE51" i="27"/>
  <c r="O117" i="26"/>
  <c r="AE46" i="27"/>
  <c r="W83"/>
  <c r="AF80"/>
  <c r="U80"/>
  <c r="Y78"/>
  <c r="U77"/>
  <c r="AE83"/>
  <c r="W80"/>
  <c r="AE78"/>
  <c r="S78"/>
  <c r="W77"/>
  <c r="AF83"/>
  <c r="Y80"/>
  <c r="AF78"/>
  <c r="U78"/>
  <c r="Y77"/>
  <c r="S83"/>
  <c r="AE80"/>
  <c r="S80"/>
  <c r="W78"/>
  <c r="S77"/>
  <c r="AC45"/>
  <c r="AA49"/>
  <c r="K154" i="26"/>
  <c r="P224"/>
  <c r="O221"/>
  <c r="C221"/>
  <c r="I219"/>
  <c r="G218"/>
  <c r="C224"/>
  <c r="P221"/>
  <c r="E221"/>
  <c r="O219"/>
  <c r="C219"/>
  <c r="I218"/>
  <c r="G224"/>
  <c r="G221"/>
  <c r="P219"/>
  <c r="E219"/>
  <c r="C218"/>
  <c r="O224"/>
  <c r="I221"/>
  <c r="G219"/>
  <c r="E218"/>
  <c r="U87" i="27"/>
  <c r="X69"/>
  <c r="S87"/>
  <c r="AD70"/>
  <c r="U68"/>
  <c r="AC90"/>
  <c r="AE87"/>
  <c r="AC87"/>
  <c r="AE89"/>
  <c r="U71"/>
  <c r="U72"/>
  <c r="W87"/>
  <c r="U70"/>
  <c r="U67"/>
  <c r="N104"/>
  <c r="B126" s="1"/>
  <c r="U93"/>
  <c r="S69"/>
  <c r="AD71"/>
  <c r="AD69"/>
  <c r="U90"/>
  <c r="Y87"/>
  <c r="AA87"/>
  <c r="U89"/>
  <c r="Z89"/>
  <c r="R87"/>
  <c r="T9" i="24"/>
  <c r="J230" i="26"/>
  <c r="K228"/>
  <c r="C228"/>
  <c r="E230"/>
  <c r="M228"/>
  <c r="E228"/>
  <c r="O228"/>
  <c r="G228"/>
  <c r="O230"/>
  <c r="I228"/>
  <c r="B228"/>
  <c r="T8" i="24"/>
  <c r="V9"/>
  <c r="Q7"/>
  <c r="R13"/>
  <c r="R12"/>
  <c r="R10"/>
  <c r="R9"/>
  <c r="R6"/>
  <c r="V8"/>
  <c r="Q8"/>
  <c r="U7"/>
  <c r="E77" i="26"/>
  <c r="AH143"/>
  <c r="AH145"/>
  <c r="N211"/>
  <c r="AH209" s="1"/>
  <c r="AG210" s="1"/>
  <c r="E207"/>
  <c r="C209"/>
  <c r="H209"/>
  <c r="E210"/>
  <c r="N210"/>
  <c r="N246"/>
  <c r="B270" s="1"/>
  <c r="A205"/>
  <c r="A206" s="1"/>
  <c r="A207" s="1"/>
  <c r="A208" s="1"/>
  <c r="A209" s="1"/>
  <c r="A210" s="1"/>
  <c r="A211" s="1"/>
  <c r="A212" s="1"/>
  <c r="A213" s="1"/>
  <c r="A214" s="1"/>
  <c r="A215" s="1"/>
  <c r="A216" s="1"/>
  <c r="E208"/>
  <c r="E211"/>
  <c r="N209"/>
  <c r="E212"/>
  <c r="AI143"/>
  <c r="AI145"/>
  <c r="AH112"/>
  <c r="AG143"/>
  <c r="AG145"/>
  <c r="AG176"/>
  <c r="AH176"/>
  <c r="AI176"/>
  <c r="AH110"/>
  <c r="T25" i="24"/>
  <c r="Q5"/>
  <c r="K21"/>
  <c r="K30"/>
  <c r="K7"/>
  <c r="K29"/>
  <c r="T5"/>
  <c r="K28"/>
  <c r="K27"/>
  <c r="K6"/>
  <c r="K31"/>
  <c r="K13"/>
  <c r="K24"/>
  <c r="R5"/>
  <c r="K25"/>
  <c r="K11"/>
  <c r="K34"/>
  <c r="K32"/>
  <c r="K20"/>
  <c r="K9"/>
  <c r="K23"/>
  <c r="K19"/>
  <c r="K33"/>
  <c r="K17"/>
  <c r="K15"/>
  <c r="V14"/>
  <c r="V30"/>
  <c r="V28"/>
  <c r="V12"/>
  <c r="T22"/>
  <c r="R24"/>
  <c r="T14"/>
  <c r="T28"/>
  <c r="R34"/>
  <c r="R18"/>
  <c r="N9" i="23"/>
  <c r="A16"/>
  <c r="A36"/>
  <c r="J16"/>
  <c r="J36"/>
  <c r="S206" i="24"/>
  <c r="BQ209"/>
  <c r="BQ210"/>
  <c r="BQ211"/>
  <c r="BQ212"/>
  <c r="BQ213"/>
  <c r="BQ214"/>
  <c r="BQ215"/>
  <c r="BQ216"/>
  <c r="BQ217"/>
  <c r="BQ208"/>
  <c r="BQ3"/>
  <c r="DO217" i="17"/>
  <c r="CC207" i="24"/>
  <c r="CB207"/>
  <c r="CA207"/>
  <c r="BZ207"/>
  <c r="BY207"/>
  <c r="BX207"/>
  <c r="BW207"/>
  <c r="BV207"/>
  <c r="BU207"/>
  <c r="BT207"/>
  <c r="BS207"/>
  <c r="BR207"/>
  <c r="BR206"/>
  <c r="DO208" i="17"/>
  <c r="E111" i="26" l="1"/>
  <c r="CD8" i="17"/>
  <c r="P19" i="27"/>
  <c r="M78"/>
  <c r="U213" i="29"/>
  <c r="H214" s="1"/>
  <c r="CE8" i="17"/>
  <c r="A94" i="27"/>
  <c r="A95" s="1"/>
  <c r="E269" i="26"/>
  <c r="E266"/>
  <c r="K270"/>
  <c r="M266"/>
  <c r="F270"/>
  <c r="E267"/>
  <c r="K126" i="27"/>
  <c r="F126"/>
  <c r="M154" i="26"/>
  <c r="M77" i="27"/>
  <c r="C222" i="26"/>
  <c r="AC49" i="27"/>
  <c r="E222" i="26"/>
  <c r="K81" i="27"/>
  <c r="AA83"/>
  <c r="U81"/>
  <c r="AA80"/>
  <c r="AB78"/>
  <c r="L219" i="26"/>
  <c r="I222"/>
  <c r="S81" i="27"/>
  <c r="L188" i="26"/>
  <c r="M184"/>
  <c r="K219"/>
  <c r="K224"/>
  <c r="K221"/>
  <c r="Y81" i="27"/>
  <c r="AB77"/>
  <c r="M185" i="26"/>
  <c r="K188"/>
  <c r="AA78" i="27"/>
  <c r="AB80"/>
  <c r="K218" i="26"/>
  <c r="L221"/>
  <c r="G222"/>
  <c r="AA77" i="27"/>
  <c r="W81"/>
  <c r="L81"/>
  <c r="M80"/>
  <c r="L218" i="26"/>
  <c r="A217"/>
  <c r="A218" s="1"/>
  <c r="A219" s="1"/>
  <c r="A220" s="1"/>
  <c r="A221" s="1"/>
  <c r="A222" s="1"/>
  <c r="A223" s="1"/>
  <c r="A224" s="1"/>
  <c r="A225" s="1"/>
  <c r="A226" s="1"/>
  <c r="A227" s="1"/>
  <c r="A228" s="1"/>
  <c r="A229" s="1"/>
  <c r="A230" s="1"/>
  <c r="A231" s="1"/>
  <c r="O119"/>
  <c r="AE48" i="27"/>
  <c r="AF19"/>
  <c r="P54" i="26"/>
  <c r="P46" i="27"/>
  <c r="P83" i="26"/>
  <c r="P49"/>
  <c r="AF14" i="27"/>
  <c r="P48"/>
  <c r="P85" i="26"/>
  <c r="O51" i="27"/>
  <c r="O88" i="26"/>
  <c r="G115" i="27"/>
  <c r="I112"/>
  <c r="P110"/>
  <c r="E110"/>
  <c r="I109"/>
  <c r="O115"/>
  <c r="O112"/>
  <c r="C112"/>
  <c r="G110"/>
  <c r="C109"/>
  <c r="P115"/>
  <c r="P112"/>
  <c r="E112"/>
  <c r="L112" s="1"/>
  <c r="I110"/>
  <c r="E109"/>
  <c r="C115"/>
  <c r="G112"/>
  <c r="O110"/>
  <c r="C110"/>
  <c r="G109"/>
  <c r="K109" s="1"/>
  <c r="O258" i="26"/>
  <c r="I255"/>
  <c r="G253"/>
  <c r="E252"/>
  <c r="P258"/>
  <c r="O255"/>
  <c r="C255"/>
  <c r="I253"/>
  <c r="G252"/>
  <c r="C258"/>
  <c r="P255"/>
  <c r="E255"/>
  <c r="O253"/>
  <c r="C253"/>
  <c r="I252"/>
  <c r="G258"/>
  <c r="G255"/>
  <c r="P253"/>
  <c r="E253"/>
  <c r="C252"/>
  <c r="P20"/>
  <c r="J264"/>
  <c r="K262"/>
  <c r="C262"/>
  <c r="E264"/>
  <c r="M262"/>
  <c r="E262"/>
  <c r="O262"/>
  <c r="G262"/>
  <c r="O264"/>
  <c r="I262"/>
  <c r="B262"/>
  <c r="N101" i="27"/>
  <c r="H101"/>
  <c r="K119"/>
  <c r="C119"/>
  <c r="J121"/>
  <c r="N102"/>
  <c r="E119"/>
  <c r="E121"/>
  <c r="E122"/>
  <c r="M122"/>
  <c r="E102"/>
  <c r="G119"/>
  <c r="M119"/>
  <c r="B119"/>
  <c r="O119"/>
  <c r="E99"/>
  <c r="A97"/>
  <c r="A98" s="1"/>
  <c r="A99" s="1"/>
  <c r="A100" s="1"/>
  <c r="A101" s="1"/>
  <c r="A102" s="1"/>
  <c r="A103" s="1"/>
  <c r="A104" s="1"/>
  <c r="A105" s="1"/>
  <c r="A106" s="1"/>
  <c r="A107" s="1"/>
  <c r="A108" s="1"/>
  <c r="A109" s="1"/>
  <c r="A110" s="1"/>
  <c r="A111" s="1"/>
  <c r="A112" s="1"/>
  <c r="A113" s="1"/>
  <c r="A114" s="1"/>
  <c r="A115" s="1"/>
  <c r="AD104"/>
  <c r="R126" s="1"/>
  <c r="N103"/>
  <c r="E103"/>
  <c r="C101"/>
  <c r="E100"/>
  <c r="E104"/>
  <c r="E123"/>
  <c r="I119"/>
  <c r="O121"/>
  <c r="E125"/>
  <c r="V6" i="24"/>
  <c r="V7"/>
  <c r="S7"/>
  <c r="R8"/>
  <c r="BN210" i="17"/>
  <c r="U6" i="24"/>
  <c r="S6"/>
  <c r="K8"/>
  <c r="AH144" i="26"/>
  <c r="AH179"/>
  <c r="AH177"/>
  <c r="AI210"/>
  <c r="AH210"/>
  <c r="AI179"/>
  <c r="AI177"/>
  <c r="N244"/>
  <c r="E245"/>
  <c r="A239"/>
  <c r="A240" s="1"/>
  <c r="A241" s="1"/>
  <c r="A242" s="1"/>
  <c r="A243" s="1"/>
  <c r="A244" s="1"/>
  <c r="A245" s="1"/>
  <c r="A246" s="1"/>
  <c r="A247" s="1"/>
  <c r="A248" s="1"/>
  <c r="A249" s="1"/>
  <c r="A250" s="1"/>
  <c r="N243"/>
  <c r="H243"/>
  <c r="N280"/>
  <c r="B304" s="1"/>
  <c r="E241"/>
  <c r="E244"/>
  <c r="E242"/>
  <c r="N245"/>
  <c r="AH243" s="1"/>
  <c r="E246"/>
  <c r="C243"/>
  <c r="AG177"/>
  <c r="AG179"/>
  <c r="AH146"/>
  <c r="U5" i="24"/>
  <c r="O19" i="27"/>
  <c r="R67" i="22"/>
  <c r="R66"/>
  <c r="R65"/>
  <c r="R64"/>
  <c r="R63"/>
  <c r="R62"/>
  <c r="R61"/>
  <c r="R60"/>
  <c r="R59"/>
  <c r="R58"/>
  <c r="R57"/>
  <c r="R56"/>
  <c r="R55"/>
  <c r="R54"/>
  <c r="R53"/>
  <c r="R52"/>
  <c r="R51"/>
  <c r="R50"/>
  <c r="R49"/>
  <c r="R48"/>
  <c r="R47"/>
  <c r="R46"/>
  <c r="R45"/>
  <c r="R44"/>
  <c r="R43"/>
  <c r="R42"/>
  <c r="R41"/>
  <c r="R40"/>
  <c r="R39"/>
  <c r="R38"/>
  <c r="R37"/>
  <c r="R36"/>
  <c r="R35"/>
  <c r="R34"/>
  <c r="R33"/>
  <c r="R32"/>
  <c r="R31"/>
  <c r="R30"/>
  <c r="R29"/>
  <c r="R28"/>
  <c r="R27"/>
  <c r="R26"/>
  <c r="R25"/>
  <c r="R24"/>
  <c r="R20"/>
  <c r="R19"/>
  <c r="R18"/>
  <c r="R17"/>
  <c r="R16"/>
  <c r="R15"/>
  <c r="R14"/>
  <c r="R13"/>
  <c r="R9"/>
  <c r="R8"/>
  <c r="R7"/>
  <c r="R6"/>
  <c r="R5"/>
  <c r="R4"/>
  <c r="CD206" i="10"/>
  <c r="CE206" s="1"/>
  <c r="CB206"/>
  <c r="CC206" s="1"/>
  <c r="BZ206"/>
  <c r="CA206" s="1"/>
  <c r="BX206"/>
  <c r="BY206" s="1"/>
  <c r="BV206"/>
  <c r="BW206" s="1"/>
  <c r="BT206"/>
  <c r="BU206" s="1"/>
  <c r="BR206"/>
  <c r="BS206" s="1"/>
  <c r="CD205"/>
  <c r="CE205" s="1"/>
  <c r="CB205"/>
  <c r="CC205" s="1"/>
  <c r="BZ205"/>
  <c r="CA205" s="1"/>
  <c r="BX205"/>
  <c r="BY205" s="1"/>
  <c r="BV205"/>
  <c r="BW205" s="1"/>
  <c r="BT205"/>
  <c r="BU205" s="1"/>
  <c r="BR205"/>
  <c r="BS205" s="1"/>
  <c r="CD204"/>
  <c r="CE204" s="1"/>
  <c r="CB204"/>
  <c r="CC204" s="1"/>
  <c r="BZ204"/>
  <c r="CA204" s="1"/>
  <c r="BX204"/>
  <c r="BY204" s="1"/>
  <c r="BV204"/>
  <c r="BW204" s="1"/>
  <c r="BT204"/>
  <c r="BU204" s="1"/>
  <c r="BR204"/>
  <c r="BS204" s="1"/>
  <c r="CD203"/>
  <c r="CE203" s="1"/>
  <c r="CB203"/>
  <c r="CC203" s="1"/>
  <c r="BZ203"/>
  <c r="CA203" s="1"/>
  <c r="BX203"/>
  <c r="BY203" s="1"/>
  <c r="BV203"/>
  <c r="BW203" s="1"/>
  <c r="BT203"/>
  <c r="BU203" s="1"/>
  <c r="BR203"/>
  <c r="BS203" s="1"/>
  <c r="CD202"/>
  <c r="CE202" s="1"/>
  <c r="CB202"/>
  <c r="CC202" s="1"/>
  <c r="BZ202"/>
  <c r="CA202" s="1"/>
  <c r="BX202"/>
  <c r="BY202" s="1"/>
  <c r="BV202"/>
  <c r="BW202" s="1"/>
  <c r="BT202"/>
  <c r="BU202" s="1"/>
  <c r="BR202"/>
  <c r="BS202" s="1"/>
  <c r="CD201"/>
  <c r="CE201" s="1"/>
  <c r="CB201"/>
  <c r="CC201" s="1"/>
  <c r="BZ201"/>
  <c r="CA201" s="1"/>
  <c r="BX201"/>
  <c r="BY201" s="1"/>
  <c r="BV201"/>
  <c r="BW201" s="1"/>
  <c r="BT201"/>
  <c r="BU201" s="1"/>
  <c r="BR201"/>
  <c r="BS201" s="1"/>
  <c r="CD200"/>
  <c r="CE200" s="1"/>
  <c r="CB200"/>
  <c r="CC200" s="1"/>
  <c r="BZ200"/>
  <c r="CA200" s="1"/>
  <c r="BX200"/>
  <c r="BY200" s="1"/>
  <c r="BV200"/>
  <c r="BW200" s="1"/>
  <c r="BT200"/>
  <c r="BU200" s="1"/>
  <c r="BR200"/>
  <c r="BS200" s="1"/>
  <c r="CD199"/>
  <c r="CE199" s="1"/>
  <c r="CB199"/>
  <c r="CC199" s="1"/>
  <c r="BZ199"/>
  <c r="CA199" s="1"/>
  <c r="BX199"/>
  <c r="BY199" s="1"/>
  <c r="BV199"/>
  <c r="BW199" s="1"/>
  <c r="BT199"/>
  <c r="BU199" s="1"/>
  <c r="BR199"/>
  <c r="BS199" s="1"/>
  <c r="CD198"/>
  <c r="CE198" s="1"/>
  <c r="CB198"/>
  <c r="CC198" s="1"/>
  <c r="BZ198"/>
  <c r="CA198" s="1"/>
  <c r="BX198"/>
  <c r="BY198" s="1"/>
  <c r="BV198"/>
  <c r="BW198" s="1"/>
  <c r="BT198"/>
  <c r="BU198" s="1"/>
  <c r="BR198"/>
  <c r="BS198" s="1"/>
  <c r="CD197"/>
  <c r="CE197" s="1"/>
  <c r="CB197"/>
  <c r="CC197" s="1"/>
  <c r="BZ197"/>
  <c r="CA197" s="1"/>
  <c r="BX197"/>
  <c r="BY197" s="1"/>
  <c r="BV197"/>
  <c r="BW197" s="1"/>
  <c r="BT197"/>
  <c r="BU197" s="1"/>
  <c r="BR197"/>
  <c r="BS197" s="1"/>
  <c r="CD196"/>
  <c r="CE196" s="1"/>
  <c r="CB196"/>
  <c r="CC196" s="1"/>
  <c r="BZ196"/>
  <c r="CA196" s="1"/>
  <c r="BX196"/>
  <c r="BY196" s="1"/>
  <c r="BV196"/>
  <c r="BW196" s="1"/>
  <c r="BT196"/>
  <c r="BU196" s="1"/>
  <c r="BR196"/>
  <c r="BS196" s="1"/>
  <c r="CD195"/>
  <c r="CE195" s="1"/>
  <c r="CB195"/>
  <c r="CC195" s="1"/>
  <c r="BZ195"/>
  <c r="CA195" s="1"/>
  <c r="BX195"/>
  <c r="BY195" s="1"/>
  <c r="BV195"/>
  <c r="BW195" s="1"/>
  <c r="BT195"/>
  <c r="BU195" s="1"/>
  <c r="BR195"/>
  <c r="BS195" s="1"/>
  <c r="CD194"/>
  <c r="CE194" s="1"/>
  <c r="CB194"/>
  <c r="CC194" s="1"/>
  <c r="BZ194"/>
  <c r="CA194" s="1"/>
  <c r="BX194"/>
  <c r="BY194" s="1"/>
  <c r="BV194"/>
  <c r="BW194" s="1"/>
  <c r="BT194"/>
  <c r="BU194" s="1"/>
  <c r="BR194"/>
  <c r="BS194" s="1"/>
  <c r="CD193"/>
  <c r="CE193" s="1"/>
  <c r="CB193"/>
  <c r="CC193" s="1"/>
  <c r="BZ193"/>
  <c r="CA193" s="1"/>
  <c r="BX193"/>
  <c r="BY193" s="1"/>
  <c r="BV193"/>
  <c r="BW193" s="1"/>
  <c r="BT193"/>
  <c r="BU193" s="1"/>
  <c r="BR193"/>
  <c r="BS193" s="1"/>
  <c r="CD192"/>
  <c r="CE192" s="1"/>
  <c r="CB192"/>
  <c r="CC192" s="1"/>
  <c r="BZ192"/>
  <c r="CA192" s="1"/>
  <c r="BX192"/>
  <c r="BY192" s="1"/>
  <c r="BV192"/>
  <c r="BW192" s="1"/>
  <c r="BT192"/>
  <c r="BU192" s="1"/>
  <c r="BR192"/>
  <c r="BS192" s="1"/>
  <c r="CD191"/>
  <c r="CE191" s="1"/>
  <c r="CB191"/>
  <c r="CC191" s="1"/>
  <c r="BZ191"/>
  <c r="CA191" s="1"/>
  <c r="BX191"/>
  <c r="BY191" s="1"/>
  <c r="BV191"/>
  <c r="BW191" s="1"/>
  <c r="BT191"/>
  <c r="BU191" s="1"/>
  <c r="BR191"/>
  <c r="BS191" s="1"/>
  <c r="CD190"/>
  <c r="CE190" s="1"/>
  <c r="CB190"/>
  <c r="CC190" s="1"/>
  <c r="BZ190"/>
  <c r="CA190" s="1"/>
  <c r="BX190"/>
  <c r="BY190" s="1"/>
  <c r="BV190"/>
  <c r="BW190" s="1"/>
  <c r="BT190"/>
  <c r="BU190" s="1"/>
  <c r="BR190"/>
  <c r="BS190" s="1"/>
  <c r="CD189"/>
  <c r="CE189" s="1"/>
  <c r="CB189"/>
  <c r="CC189" s="1"/>
  <c r="BZ189"/>
  <c r="CA189" s="1"/>
  <c r="BX189"/>
  <c r="BY189" s="1"/>
  <c r="BV189"/>
  <c r="BW189" s="1"/>
  <c r="BT189"/>
  <c r="BU189" s="1"/>
  <c r="BR189"/>
  <c r="BS189" s="1"/>
  <c r="CD188"/>
  <c r="CE188" s="1"/>
  <c r="CB188"/>
  <c r="CC188" s="1"/>
  <c r="BZ188"/>
  <c r="CA188" s="1"/>
  <c r="BX188"/>
  <c r="BY188" s="1"/>
  <c r="BV188"/>
  <c r="BW188" s="1"/>
  <c r="BT188"/>
  <c r="BU188" s="1"/>
  <c r="BR188"/>
  <c r="BS188" s="1"/>
  <c r="CD187"/>
  <c r="CE187" s="1"/>
  <c r="CB187"/>
  <c r="CC187" s="1"/>
  <c r="BZ187"/>
  <c r="CA187" s="1"/>
  <c r="BX187"/>
  <c r="BY187" s="1"/>
  <c r="BV187"/>
  <c r="BW187" s="1"/>
  <c r="BT187"/>
  <c r="BU187" s="1"/>
  <c r="BR187"/>
  <c r="BS187" s="1"/>
  <c r="CD186"/>
  <c r="CE186" s="1"/>
  <c r="CB186"/>
  <c r="CC186" s="1"/>
  <c r="BZ186"/>
  <c r="CA186" s="1"/>
  <c r="BX186"/>
  <c r="BY186" s="1"/>
  <c r="BV186"/>
  <c r="BW186" s="1"/>
  <c r="BT186"/>
  <c r="BU186" s="1"/>
  <c r="BR186"/>
  <c r="BS186" s="1"/>
  <c r="CD185"/>
  <c r="CE185" s="1"/>
  <c r="CB185"/>
  <c r="CC185" s="1"/>
  <c r="BZ185"/>
  <c r="CA185" s="1"/>
  <c r="BX185"/>
  <c r="BY185" s="1"/>
  <c r="BV185"/>
  <c r="BW185" s="1"/>
  <c r="BT185"/>
  <c r="BU185" s="1"/>
  <c r="BR185"/>
  <c r="BS185" s="1"/>
  <c r="CD184"/>
  <c r="CE184" s="1"/>
  <c r="CB184"/>
  <c r="CC184" s="1"/>
  <c r="BZ184"/>
  <c r="CA184" s="1"/>
  <c r="BX184"/>
  <c r="BY184" s="1"/>
  <c r="BV184"/>
  <c r="BW184" s="1"/>
  <c r="BT184"/>
  <c r="BU184" s="1"/>
  <c r="BR184"/>
  <c r="BS184" s="1"/>
  <c r="CD183"/>
  <c r="CE183" s="1"/>
  <c r="CB183"/>
  <c r="CC183" s="1"/>
  <c r="BZ183"/>
  <c r="CA183" s="1"/>
  <c r="BX183"/>
  <c r="BY183" s="1"/>
  <c r="BV183"/>
  <c r="BW183" s="1"/>
  <c r="BT183"/>
  <c r="BU183" s="1"/>
  <c r="BR183"/>
  <c r="BS183" s="1"/>
  <c r="CD182"/>
  <c r="CE182" s="1"/>
  <c r="CB182"/>
  <c r="CC182" s="1"/>
  <c r="BZ182"/>
  <c r="CA182" s="1"/>
  <c r="BX182"/>
  <c r="BY182" s="1"/>
  <c r="BV182"/>
  <c r="BW182" s="1"/>
  <c r="BT182"/>
  <c r="BU182" s="1"/>
  <c r="BR182"/>
  <c r="BS182" s="1"/>
  <c r="CD181"/>
  <c r="CE181" s="1"/>
  <c r="CB181"/>
  <c r="CC181" s="1"/>
  <c r="BZ181"/>
  <c r="CA181" s="1"/>
  <c r="BX181"/>
  <c r="BY181" s="1"/>
  <c r="BV181"/>
  <c r="BW181" s="1"/>
  <c r="BT181"/>
  <c r="BU181" s="1"/>
  <c r="BR181"/>
  <c r="BS181" s="1"/>
  <c r="CD180"/>
  <c r="CE180" s="1"/>
  <c r="CB180"/>
  <c r="CC180" s="1"/>
  <c r="BZ180"/>
  <c r="CA180" s="1"/>
  <c r="BX180"/>
  <c r="BY180" s="1"/>
  <c r="BV180"/>
  <c r="BW180" s="1"/>
  <c r="BT180"/>
  <c r="BU180" s="1"/>
  <c r="BR180"/>
  <c r="BS180" s="1"/>
  <c r="CD179"/>
  <c r="CE179" s="1"/>
  <c r="CB179"/>
  <c r="CC179" s="1"/>
  <c r="BZ179"/>
  <c r="CA179" s="1"/>
  <c r="BX179"/>
  <c r="BY179" s="1"/>
  <c r="BV179"/>
  <c r="BW179" s="1"/>
  <c r="BT179"/>
  <c r="BU179" s="1"/>
  <c r="BR179"/>
  <c r="BS179" s="1"/>
  <c r="CD178"/>
  <c r="CE178" s="1"/>
  <c r="CB178"/>
  <c r="CC178" s="1"/>
  <c r="BZ178"/>
  <c r="CA178" s="1"/>
  <c r="BX178"/>
  <c r="BY178" s="1"/>
  <c r="BV178"/>
  <c r="BW178" s="1"/>
  <c r="BT178"/>
  <c r="BU178" s="1"/>
  <c r="BR178"/>
  <c r="BS178" s="1"/>
  <c r="CD177"/>
  <c r="CE177" s="1"/>
  <c r="CB177"/>
  <c r="CC177" s="1"/>
  <c r="BZ177"/>
  <c r="CA177" s="1"/>
  <c r="BX177"/>
  <c r="BY177" s="1"/>
  <c r="BV177"/>
  <c r="BW177" s="1"/>
  <c r="BT177"/>
  <c r="BU177" s="1"/>
  <c r="BR177"/>
  <c r="BS177" s="1"/>
  <c r="CD176"/>
  <c r="CE176" s="1"/>
  <c r="CB176"/>
  <c r="CC176" s="1"/>
  <c r="BZ176"/>
  <c r="CA176" s="1"/>
  <c r="BX176"/>
  <c r="BY176" s="1"/>
  <c r="BV176"/>
  <c r="BW176" s="1"/>
  <c r="BT176"/>
  <c r="BU176" s="1"/>
  <c r="BR176"/>
  <c r="BS176" s="1"/>
  <c r="CD175"/>
  <c r="CE175" s="1"/>
  <c r="CB175"/>
  <c r="CC175" s="1"/>
  <c r="BZ175"/>
  <c r="CA175" s="1"/>
  <c r="BX175"/>
  <c r="BY175" s="1"/>
  <c r="BV175"/>
  <c r="BW175" s="1"/>
  <c r="BT175"/>
  <c r="BU175" s="1"/>
  <c r="BR175"/>
  <c r="BS175" s="1"/>
  <c r="CD174"/>
  <c r="CE174" s="1"/>
  <c r="CB174"/>
  <c r="CC174" s="1"/>
  <c r="BZ174"/>
  <c r="CA174" s="1"/>
  <c r="BX174"/>
  <c r="BY174" s="1"/>
  <c r="BV174"/>
  <c r="BW174" s="1"/>
  <c r="BT174"/>
  <c r="BU174" s="1"/>
  <c r="BR174"/>
  <c r="BS174" s="1"/>
  <c r="CD173"/>
  <c r="CE173" s="1"/>
  <c r="CB173"/>
  <c r="CC173" s="1"/>
  <c r="BZ173"/>
  <c r="CA173" s="1"/>
  <c r="BX173"/>
  <c r="BY173" s="1"/>
  <c r="BV173"/>
  <c r="BW173" s="1"/>
  <c r="BT173"/>
  <c r="BU173" s="1"/>
  <c r="BR173"/>
  <c r="BS173" s="1"/>
  <c r="CD172"/>
  <c r="CE172" s="1"/>
  <c r="CB172"/>
  <c r="CC172" s="1"/>
  <c r="BZ172"/>
  <c r="CA172" s="1"/>
  <c r="BX172"/>
  <c r="BY172" s="1"/>
  <c r="BV172"/>
  <c r="BW172" s="1"/>
  <c r="BT172"/>
  <c r="BU172" s="1"/>
  <c r="BR172"/>
  <c r="BS172" s="1"/>
  <c r="CD171"/>
  <c r="CE171" s="1"/>
  <c r="CB171"/>
  <c r="CC171" s="1"/>
  <c r="BZ171"/>
  <c r="CA171" s="1"/>
  <c r="BX171"/>
  <c r="BY171" s="1"/>
  <c r="BV171"/>
  <c r="BW171" s="1"/>
  <c r="BT171"/>
  <c r="BU171" s="1"/>
  <c r="BR171"/>
  <c r="BS171" s="1"/>
  <c r="CD170"/>
  <c r="CE170" s="1"/>
  <c r="CB170"/>
  <c r="CC170" s="1"/>
  <c r="BZ170"/>
  <c r="CA170" s="1"/>
  <c r="BX170"/>
  <c r="BY170" s="1"/>
  <c r="BV170"/>
  <c r="BW170" s="1"/>
  <c r="BT170"/>
  <c r="BU170" s="1"/>
  <c r="BR170"/>
  <c r="BS170" s="1"/>
  <c r="CD169"/>
  <c r="CE169" s="1"/>
  <c r="CB169"/>
  <c r="CC169" s="1"/>
  <c r="BZ169"/>
  <c r="CA169" s="1"/>
  <c r="BX169"/>
  <c r="BY169" s="1"/>
  <c r="BV169"/>
  <c r="BW169" s="1"/>
  <c r="BT169"/>
  <c r="BU169" s="1"/>
  <c r="BR169"/>
  <c r="BS169" s="1"/>
  <c r="CD168"/>
  <c r="CE168" s="1"/>
  <c r="CB168"/>
  <c r="CC168" s="1"/>
  <c r="BZ168"/>
  <c r="CA168" s="1"/>
  <c r="BX168"/>
  <c r="BY168" s="1"/>
  <c r="BV168"/>
  <c r="BW168" s="1"/>
  <c r="BT168"/>
  <c r="BU168" s="1"/>
  <c r="BR168"/>
  <c r="BS168" s="1"/>
  <c r="CD167"/>
  <c r="CE167" s="1"/>
  <c r="CB167"/>
  <c r="CC167" s="1"/>
  <c r="BZ167"/>
  <c r="CA167" s="1"/>
  <c r="BX167"/>
  <c r="BY167" s="1"/>
  <c r="BV167"/>
  <c r="BW167" s="1"/>
  <c r="BT167"/>
  <c r="BU167" s="1"/>
  <c r="BR167"/>
  <c r="BS167" s="1"/>
  <c r="CD166"/>
  <c r="CE166" s="1"/>
  <c r="CB166"/>
  <c r="CC166" s="1"/>
  <c r="BZ166"/>
  <c r="CA166" s="1"/>
  <c r="BX166"/>
  <c r="BY166" s="1"/>
  <c r="BV166"/>
  <c r="BW166" s="1"/>
  <c r="BT166"/>
  <c r="BU166" s="1"/>
  <c r="BR166"/>
  <c r="BS166" s="1"/>
  <c r="CD165"/>
  <c r="CE165" s="1"/>
  <c r="CB165"/>
  <c r="CC165" s="1"/>
  <c r="BZ165"/>
  <c r="CA165" s="1"/>
  <c r="BX165"/>
  <c r="BY165" s="1"/>
  <c r="BV165"/>
  <c r="BW165" s="1"/>
  <c r="BT165"/>
  <c r="BU165" s="1"/>
  <c r="BR165"/>
  <c r="BS165" s="1"/>
  <c r="CD164"/>
  <c r="CE164" s="1"/>
  <c r="CB164"/>
  <c r="CC164" s="1"/>
  <c r="BZ164"/>
  <c r="CA164" s="1"/>
  <c r="BX164"/>
  <c r="BY164" s="1"/>
  <c r="BV164"/>
  <c r="BW164" s="1"/>
  <c r="BT164"/>
  <c r="BU164" s="1"/>
  <c r="BR164"/>
  <c r="BS164" s="1"/>
  <c r="CD163"/>
  <c r="CE163" s="1"/>
  <c r="CB163"/>
  <c r="CC163" s="1"/>
  <c r="BZ163"/>
  <c r="CA163" s="1"/>
  <c r="BX163"/>
  <c r="BY163" s="1"/>
  <c r="BV163"/>
  <c r="BW163" s="1"/>
  <c r="BT163"/>
  <c r="BU163" s="1"/>
  <c r="BR163"/>
  <c r="BS163" s="1"/>
  <c r="CD162"/>
  <c r="CE162" s="1"/>
  <c r="CB162"/>
  <c r="CC162" s="1"/>
  <c r="BZ162"/>
  <c r="CA162" s="1"/>
  <c r="BX162"/>
  <c r="BY162" s="1"/>
  <c r="BV162"/>
  <c r="BW162" s="1"/>
  <c r="BT162"/>
  <c r="BU162" s="1"/>
  <c r="BR162"/>
  <c r="BS162" s="1"/>
  <c r="CD161"/>
  <c r="CE161" s="1"/>
  <c r="CB161"/>
  <c r="CC161" s="1"/>
  <c r="BZ161"/>
  <c r="CA161" s="1"/>
  <c r="BX161"/>
  <c r="BY161" s="1"/>
  <c r="BV161"/>
  <c r="BW161" s="1"/>
  <c r="BT161"/>
  <c r="BU161" s="1"/>
  <c r="BR161"/>
  <c r="BS161" s="1"/>
  <c r="CD160"/>
  <c r="CE160" s="1"/>
  <c r="CB160"/>
  <c r="CC160" s="1"/>
  <c r="BZ160"/>
  <c r="CA160" s="1"/>
  <c r="BX160"/>
  <c r="BY160" s="1"/>
  <c r="BV160"/>
  <c r="BW160" s="1"/>
  <c r="BT160"/>
  <c r="BU160" s="1"/>
  <c r="BR160"/>
  <c r="BS160" s="1"/>
  <c r="CD159"/>
  <c r="CE159" s="1"/>
  <c r="CB159"/>
  <c r="CC159" s="1"/>
  <c r="BZ159"/>
  <c r="CA159" s="1"/>
  <c r="BX159"/>
  <c r="BY159" s="1"/>
  <c r="BV159"/>
  <c r="BW159" s="1"/>
  <c r="BT159"/>
  <c r="BU159" s="1"/>
  <c r="BR159"/>
  <c r="BS159" s="1"/>
  <c r="CD158"/>
  <c r="CE158" s="1"/>
  <c r="CB158"/>
  <c r="CC158" s="1"/>
  <c r="BZ158"/>
  <c r="CA158" s="1"/>
  <c r="BX158"/>
  <c r="BY158" s="1"/>
  <c r="BV158"/>
  <c r="BW158" s="1"/>
  <c r="BT158"/>
  <c r="BU158" s="1"/>
  <c r="BR158"/>
  <c r="BS158" s="1"/>
  <c r="CD157"/>
  <c r="CE157" s="1"/>
  <c r="CB157"/>
  <c r="CC157" s="1"/>
  <c r="BZ157"/>
  <c r="CA157" s="1"/>
  <c r="BX157"/>
  <c r="BY157" s="1"/>
  <c r="BV157"/>
  <c r="BW157" s="1"/>
  <c r="BT157"/>
  <c r="BU157" s="1"/>
  <c r="BR157"/>
  <c r="BS157" s="1"/>
  <c r="CD156"/>
  <c r="CE156" s="1"/>
  <c r="CB156"/>
  <c r="CC156" s="1"/>
  <c r="BZ156"/>
  <c r="CA156" s="1"/>
  <c r="BX156"/>
  <c r="BY156" s="1"/>
  <c r="BV156"/>
  <c r="BW156" s="1"/>
  <c r="BT156"/>
  <c r="BU156" s="1"/>
  <c r="BR156"/>
  <c r="BS156" s="1"/>
  <c r="CD155"/>
  <c r="CE155" s="1"/>
  <c r="CB155"/>
  <c r="CC155" s="1"/>
  <c r="BZ155"/>
  <c r="CA155" s="1"/>
  <c r="BX155"/>
  <c r="BY155" s="1"/>
  <c r="BV155"/>
  <c r="BW155" s="1"/>
  <c r="BT155"/>
  <c r="BU155" s="1"/>
  <c r="BR155"/>
  <c r="BS155" s="1"/>
  <c r="CD154"/>
  <c r="CE154" s="1"/>
  <c r="CB154"/>
  <c r="CC154" s="1"/>
  <c r="BZ154"/>
  <c r="CA154" s="1"/>
  <c r="BX154"/>
  <c r="BY154" s="1"/>
  <c r="BV154"/>
  <c r="BW154" s="1"/>
  <c r="BT154"/>
  <c r="BU154" s="1"/>
  <c r="BR154"/>
  <c r="BS154" s="1"/>
  <c r="CD153"/>
  <c r="CE153" s="1"/>
  <c r="CB153"/>
  <c r="CC153" s="1"/>
  <c r="BZ153"/>
  <c r="CA153" s="1"/>
  <c r="BX153"/>
  <c r="BY153" s="1"/>
  <c r="BV153"/>
  <c r="BW153" s="1"/>
  <c r="BT153"/>
  <c r="BU153" s="1"/>
  <c r="BR153"/>
  <c r="BS153" s="1"/>
  <c r="CD152"/>
  <c r="CE152" s="1"/>
  <c r="CB152"/>
  <c r="CC152" s="1"/>
  <c r="BZ152"/>
  <c r="CA152" s="1"/>
  <c r="BX152"/>
  <c r="BY152" s="1"/>
  <c r="BV152"/>
  <c r="BW152" s="1"/>
  <c r="BT152"/>
  <c r="BU152" s="1"/>
  <c r="BR152"/>
  <c r="BS152" s="1"/>
  <c r="CD151"/>
  <c r="CE151" s="1"/>
  <c r="CB151"/>
  <c r="CC151" s="1"/>
  <c r="BZ151"/>
  <c r="CA151" s="1"/>
  <c r="BX151"/>
  <c r="BY151" s="1"/>
  <c r="BV151"/>
  <c r="BW151" s="1"/>
  <c r="BT151"/>
  <c r="BU151" s="1"/>
  <c r="BR151"/>
  <c r="BS151" s="1"/>
  <c r="CD150"/>
  <c r="CE150" s="1"/>
  <c r="CB150"/>
  <c r="CC150" s="1"/>
  <c r="BZ150"/>
  <c r="CA150" s="1"/>
  <c r="BX150"/>
  <c r="BY150" s="1"/>
  <c r="BV150"/>
  <c r="BW150" s="1"/>
  <c r="BT150"/>
  <c r="BU150" s="1"/>
  <c r="BR150"/>
  <c r="BS150" s="1"/>
  <c r="CD149"/>
  <c r="CE149" s="1"/>
  <c r="CB149"/>
  <c r="CC149" s="1"/>
  <c r="BZ149"/>
  <c r="CA149" s="1"/>
  <c r="BX149"/>
  <c r="BY149" s="1"/>
  <c r="BV149"/>
  <c r="BW149" s="1"/>
  <c r="BT149"/>
  <c r="BU149" s="1"/>
  <c r="BR149"/>
  <c r="BS149" s="1"/>
  <c r="CD148"/>
  <c r="CE148" s="1"/>
  <c r="CB148"/>
  <c r="CC148" s="1"/>
  <c r="BZ148"/>
  <c r="CA148" s="1"/>
  <c r="BX148"/>
  <c r="BY148" s="1"/>
  <c r="BV148"/>
  <c r="BW148" s="1"/>
  <c r="BT148"/>
  <c r="BU148" s="1"/>
  <c r="BR148"/>
  <c r="BS148" s="1"/>
  <c r="CD147"/>
  <c r="CE147" s="1"/>
  <c r="CB147"/>
  <c r="CC147" s="1"/>
  <c r="BZ147"/>
  <c r="CA147" s="1"/>
  <c r="BX147"/>
  <c r="BY147" s="1"/>
  <c r="BV147"/>
  <c r="BW147" s="1"/>
  <c r="BT147"/>
  <c r="BU147" s="1"/>
  <c r="BR147"/>
  <c r="BS147" s="1"/>
  <c r="CD146"/>
  <c r="CE146" s="1"/>
  <c r="CB146"/>
  <c r="CC146" s="1"/>
  <c r="BZ146"/>
  <c r="CA146" s="1"/>
  <c r="BX146"/>
  <c r="BY146" s="1"/>
  <c r="BV146"/>
  <c r="BW146" s="1"/>
  <c r="BT146"/>
  <c r="BU146" s="1"/>
  <c r="BR146"/>
  <c r="BS146" s="1"/>
  <c r="CD145"/>
  <c r="CE145" s="1"/>
  <c r="CB145"/>
  <c r="CC145" s="1"/>
  <c r="BZ145"/>
  <c r="CA145" s="1"/>
  <c r="BX145"/>
  <c r="BY145" s="1"/>
  <c r="BV145"/>
  <c r="BW145" s="1"/>
  <c r="BT145"/>
  <c r="BU145" s="1"/>
  <c r="BR145"/>
  <c r="BS145" s="1"/>
  <c r="CD144"/>
  <c r="CE144" s="1"/>
  <c r="CB144"/>
  <c r="CC144" s="1"/>
  <c r="BZ144"/>
  <c r="CA144" s="1"/>
  <c r="BX144"/>
  <c r="BY144" s="1"/>
  <c r="BV144"/>
  <c r="BW144" s="1"/>
  <c r="BT144"/>
  <c r="BU144" s="1"/>
  <c r="BR144"/>
  <c r="BS144" s="1"/>
  <c r="CD143"/>
  <c r="CE143" s="1"/>
  <c r="CB143"/>
  <c r="CC143" s="1"/>
  <c r="BZ143"/>
  <c r="CA143" s="1"/>
  <c r="BX143"/>
  <c r="BY143" s="1"/>
  <c r="BV143"/>
  <c r="BW143" s="1"/>
  <c r="BT143"/>
  <c r="BU143" s="1"/>
  <c r="BR143"/>
  <c r="BS143" s="1"/>
  <c r="CD142"/>
  <c r="CE142" s="1"/>
  <c r="CB142"/>
  <c r="CC142" s="1"/>
  <c r="BZ142"/>
  <c r="CA142" s="1"/>
  <c r="BX142"/>
  <c r="BY142" s="1"/>
  <c r="BV142"/>
  <c r="BW142" s="1"/>
  <c r="BT142"/>
  <c r="BU142" s="1"/>
  <c r="BR142"/>
  <c r="BS142" s="1"/>
  <c r="CD141"/>
  <c r="CE141" s="1"/>
  <c r="CB141"/>
  <c r="CC141" s="1"/>
  <c r="BZ141"/>
  <c r="CA141" s="1"/>
  <c r="BX141"/>
  <c r="BY141" s="1"/>
  <c r="BV141"/>
  <c r="BW141" s="1"/>
  <c r="BT141"/>
  <c r="BU141" s="1"/>
  <c r="BR141"/>
  <c r="BS141" s="1"/>
  <c r="CD140"/>
  <c r="CE140" s="1"/>
  <c r="CB140"/>
  <c r="CC140" s="1"/>
  <c r="BZ140"/>
  <c r="CA140" s="1"/>
  <c r="BX140"/>
  <c r="BY140" s="1"/>
  <c r="BV140"/>
  <c r="BW140" s="1"/>
  <c r="BT140"/>
  <c r="BU140" s="1"/>
  <c r="BR140"/>
  <c r="BS140" s="1"/>
  <c r="CD139"/>
  <c r="CE139" s="1"/>
  <c r="CB139"/>
  <c r="CC139" s="1"/>
  <c r="BZ139"/>
  <c r="CA139" s="1"/>
  <c r="BX139"/>
  <c r="BY139" s="1"/>
  <c r="BV139"/>
  <c r="BW139" s="1"/>
  <c r="BT139"/>
  <c r="BU139" s="1"/>
  <c r="BR139"/>
  <c r="BS139" s="1"/>
  <c r="CD138"/>
  <c r="CE138" s="1"/>
  <c r="CB138"/>
  <c r="CC138" s="1"/>
  <c r="BZ138"/>
  <c r="CA138" s="1"/>
  <c r="BX138"/>
  <c r="BY138" s="1"/>
  <c r="BV138"/>
  <c r="BW138" s="1"/>
  <c r="BT138"/>
  <c r="BU138" s="1"/>
  <c r="BR138"/>
  <c r="BS138" s="1"/>
  <c r="CD137"/>
  <c r="CE137" s="1"/>
  <c r="CB137"/>
  <c r="CC137" s="1"/>
  <c r="BZ137"/>
  <c r="CA137" s="1"/>
  <c r="BX137"/>
  <c r="BY137" s="1"/>
  <c r="BV137"/>
  <c r="BW137" s="1"/>
  <c r="BT137"/>
  <c r="BU137" s="1"/>
  <c r="BR137"/>
  <c r="BS137" s="1"/>
  <c r="CD136"/>
  <c r="CE136" s="1"/>
  <c r="CB136"/>
  <c r="CC136" s="1"/>
  <c r="BZ136"/>
  <c r="CA136" s="1"/>
  <c r="BX136"/>
  <c r="BY136" s="1"/>
  <c r="BV136"/>
  <c r="BW136" s="1"/>
  <c r="BT136"/>
  <c r="BU136" s="1"/>
  <c r="BR136"/>
  <c r="BS136" s="1"/>
  <c r="CD135"/>
  <c r="CE135" s="1"/>
  <c r="CB135"/>
  <c r="CC135" s="1"/>
  <c r="BZ135"/>
  <c r="CA135" s="1"/>
  <c r="BX135"/>
  <c r="BY135" s="1"/>
  <c r="BV135"/>
  <c r="BW135" s="1"/>
  <c r="BT135"/>
  <c r="BU135" s="1"/>
  <c r="BR135"/>
  <c r="BS135" s="1"/>
  <c r="CD134"/>
  <c r="CE134" s="1"/>
  <c r="CB134"/>
  <c r="CC134" s="1"/>
  <c r="BZ134"/>
  <c r="CA134" s="1"/>
  <c r="BX134"/>
  <c r="BY134" s="1"/>
  <c r="BV134"/>
  <c r="BW134" s="1"/>
  <c r="BT134"/>
  <c r="BU134" s="1"/>
  <c r="BR134"/>
  <c r="BS134" s="1"/>
  <c r="CD133"/>
  <c r="CE133" s="1"/>
  <c r="CB133"/>
  <c r="CC133" s="1"/>
  <c r="BZ133"/>
  <c r="CA133" s="1"/>
  <c r="BX133"/>
  <c r="BY133" s="1"/>
  <c r="BV133"/>
  <c r="BW133" s="1"/>
  <c r="BT133"/>
  <c r="BU133" s="1"/>
  <c r="BR133"/>
  <c r="BS133" s="1"/>
  <c r="CD132"/>
  <c r="CE132" s="1"/>
  <c r="CB132"/>
  <c r="CC132" s="1"/>
  <c r="BZ132"/>
  <c r="CA132" s="1"/>
  <c r="BX132"/>
  <c r="BY132" s="1"/>
  <c r="BV132"/>
  <c r="BW132" s="1"/>
  <c r="BT132"/>
  <c r="BU132" s="1"/>
  <c r="BR132"/>
  <c r="BS132" s="1"/>
  <c r="CD131"/>
  <c r="CE131" s="1"/>
  <c r="CB131"/>
  <c r="CC131" s="1"/>
  <c r="BZ131"/>
  <c r="CA131" s="1"/>
  <c r="BX131"/>
  <c r="BY131" s="1"/>
  <c r="BV131"/>
  <c r="BW131" s="1"/>
  <c r="BT131"/>
  <c r="BU131" s="1"/>
  <c r="BR131"/>
  <c r="BS131" s="1"/>
  <c r="CD130"/>
  <c r="CE130" s="1"/>
  <c r="CB130"/>
  <c r="CC130" s="1"/>
  <c r="BZ130"/>
  <c r="CA130" s="1"/>
  <c r="BX130"/>
  <c r="BY130" s="1"/>
  <c r="BV130"/>
  <c r="BW130" s="1"/>
  <c r="BT130"/>
  <c r="BU130" s="1"/>
  <c r="BR130"/>
  <c r="BS130" s="1"/>
  <c r="CD129"/>
  <c r="CE129" s="1"/>
  <c r="CB129"/>
  <c r="CC129" s="1"/>
  <c r="BZ129"/>
  <c r="CA129" s="1"/>
  <c r="BX129"/>
  <c r="BY129" s="1"/>
  <c r="BV129"/>
  <c r="BW129" s="1"/>
  <c r="BT129"/>
  <c r="BU129" s="1"/>
  <c r="BR129"/>
  <c r="BS129" s="1"/>
  <c r="CD128"/>
  <c r="CE128" s="1"/>
  <c r="CB128"/>
  <c r="CC128" s="1"/>
  <c r="BZ128"/>
  <c r="CA128" s="1"/>
  <c r="BX128"/>
  <c r="BY128" s="1"/>
  <c r="BV128"/>
  <c r="BW128" s="1"/>
  <c r="BT128"/>
  <c r="BU128" s="1"/>
  <c r="BR128"/>
  <c r="BS128" s="1"/>
  <c r="CD127"/>
  <c r="CE127" s="1"/>
  <c r="CB127"/>
  <c r="CC127" s="1"/>
  <c r="BZ127"/>
  <c r="CA127" s="1"/>
  <c r="BX127"/>
  <c r="BY127" s="1"/>
  <c r="BV127"/>
  <c r="BW127" s="1"/>
  <c r="BT127"/>
  <c r="BU127" s="1"/>
  <c r="BR127"/>
  <c r="BS127" s="1"/>
  <c r="CB126"/>
  <c r="CC126" s="1"/>
  <c r="BZ126"/>
  <c r="CA126" s="1"/>
  <c r="BX126"/>
  <c r="BY126" s="1"/>
  <c r="BV126"/>
  <c r="BW126" s="1"/>
  <c r="BT126"/>
  <c r="BU126" s="1"/>
  <c r="BR126"/>
  <c r="BS126" s="1"/>
  <c r="CB125"/>
  <c r="CC125" s="1"/>
  <c r="BZ125"/>
  <c r="CA125" s="1"/>
  <c r="BX125"/>
  <c r="BY125" s="1"/>
  <c r="BV125"/>
  <c r="BW125" s="1"/>
  <c r="BT125"/>
  <c r="BU125" s="1"/>
  <c r="BR125"/>
  <c r="BS125" s="1"/>
  <c r="CB124"/>
  <c r="CC124" s="1"/>
  <c r="BZ124"/>
  <c r="CA124" s="1"/>
  <c r="BX124"/>
  <c r="BY124" s="1"/>
  <c r="BV124"/>
  <c r="BW124" s="1"/>
  <c r="BT124"/>
  <c r="BU124" s="1"/>
  <c r="BR124"/>
  <c r="BS124" s="1"/>
  <c r="CB123"/>
  <c r="CC123" s="1"/>
  <c r="BZ123"/>
  <c r="CA123" s="1"/>
  <c r="BX123"/>
  <c r="BY123" s="1"/>
  <c r="BV123"/>
  <c r="BW123" s="1"/>
  <c r="BT123"/>
  <c r="BU123" s="1"/>
  <c r="BR123"/>
  <c r="BS123" s="1"/>
  <c r="CB122"/>
  <c r="CC122" s="1"/>
  <c r="BZ122"/>
  <c r="CA122" s="1"/>
  <c r="BX122"/>
  <c r="BY122" s="1"/>
  <c r="BV122"/>
  <c r="BW122" s="1"/>
  <c r="BT122"/>
  <c r="BU122" s="1"/>
  <c r="BR122"/>
  <c r="BS122" s="1"/>
  <c r="CB121"/>
  <c r="CC121" s="1"/>
  <c r="BZ121"/>
  <c r="CA121" s="1"/>
  <c r="BX121"/>
  <c r="BY121" s="1"/>
  <c r="BV121"/>
  <c r="BW121" s="1"/>
  <c r="BT121"/>
  <c r="BU121" s="1"/>
  <c r="BR121"/>
  <c r="BS121" s="1"/>
  <c r="CB120"/>
  <c r="CC120" s="1"/>
  <c r="BZ120"/>
  <c r="CA120" s="1"/>
  <c r="BX120"/>
  <c r="BY120" s="1"/>
  <c r="BV120"/>
  <c r="BW120" s="1"/>
  <c r="BT120"/>
  <c r="BU120" s="1"/>
  <c r="BR120"/>
  <c r="BS120" s="1"/>
  <c r="CB119"/>
  <c r="CC119" s="1"/>
  <c r="BZ119"/>
  <c r="CA119" s="1"/>
  <c r="BX119"/>
  <c r="BY119" s="1"/>
  <c r="BV119"/>
  <c r="BW119" s="1"/>
  <c r="BT119"/>
  <c r="BU119" s="1"/>
  <c r="BR119"/>
  <c r="BS119" s="1"/>
  <c r="CB118"/>
  <c r="CC118" s="1"/>
  <c r="BZ118"/>
  <c r="CA118" s="1"/>
  <c r="BX118"/>
  <c r="BY118" s="1"/>
  <c r="BV118"/>
  <c r="BW118" s="1"/>
  <c r="BT118"/>
  <c r="BU118" s="1"/>
  <c r="BR118"/>
  <c r="BS118" s="1"/>
  <c r="CB117"/>
  <c r="CC117" s="1"/>
  <c r="BZ117"/>
  <c r="CA117" s="1"/>
  <c r="BX117"/>
  <c r="BY117" s="1"/>
  <c r="BV117"/>
  <c r="BW117" s="1"/>
  <c r="BT117"/>
  <c r="BU117" s="1"/>
  <c r="BR117"/>
  <c r="BS117" s="1"/>
  <c r="CB116"/>
  <c r="CC116" s="1"/>
  <c r="BZ116"/>
  <c r="CA116" s="1"/>
  <c r="BX116"/>
  <c r="BY116" s="1"/>
  <c r="BV116"/>
  <c r="BW116" s="1"/>
  <c r="BT116"/>
  <c r="BU116" s="1"/>
  <c r="BR116"/>
  <c r="BS116" s="1"/>
  <c r="CB115"/>
  <c r="CC115" s="1"/>
  <c r="BZ115"/>
  <c r="CA115" s="1"/>
  <c r="BX115"/>
  <c r="BY115" s="1"/>
  <c r="BV115"/>
  <c r="BW115" s="1"/>
  <c r="BT115"/>
  <c r="BU115" s="1"/>
  <c r="BR115"/>
  <c r="BS115" s="1"/>
  <c r="CB114"/>
  <c r="CC114" s="1"/>
  <c r="BZ114"/>
  <c r="CA114" s="1"/>
  <c r="BX114"/>
  <c r="BY114" s="1"/>
  <c r="BV114"/>
  <c r="BW114" s="1"/>
  <c r="BT114"/>
  <c r="BU114" s="1"/>
  <c r="BR114"/>
  <c r="BS114" s="1"/>
  <c r="CB113"/>
  <c r="CC113" s="1"/>
  <c r="BZ113"/>
  <c r="CA113" s="1"/>
  <c r="BX113"/>
  <c r="BY113" s="1"/>
  <c r="BV113"/>
  <c r="BW113" s="1"/>
  <c r="BT113"/>
  <c r="BU113" s="1"/>
  <c r="BR113"/>
  <c r="BS113" s="1"/>
  <c r="CB112"/>
  <c r="CC112" s="1"/>
  <c r="BZ112"/>
  <c r="CA112" s="1"/>
  <c r="BX112"/>
  <c r="BY112" s="1"/>
  <c r="BV112"/>
  <c r="BW112" s="1"/>
  <c r="BT112"/>
  <c r="BU112" s="1"/>
  <c r="BR112"/>
  <c r="BS112" s="1"/>
  <c r="CB111"/>
  <c r="CC111" s="1"/>
  <c r="BZ111"/>
  <c r="CA111" s="1"/>
  <c r="BX111"/>
  <c r="BY111" s="1"/>
  <c r="BV111"/>
  <c r="BW111" s="1"/>
  <c r="BT111"/>
  <c r="BU111" s="1"/>
  <c r="BR111"/>
  <c r="BS111" s="1"/>
  <c r="CB110"/>
  <c r="CC110" s="1"/>
  <c r="BZ110"/>
  <c r="CA110" s="1"/>
  <c r="BX110"/>
  <c r="BY110" s="1"/>
  <c r="BV110"/>
  <c r="BW110" s="1"/>
  <c r="BT110"/>
  <c r="BU110" s="1"/>
  <c r="BR110"/>
  <c r="BS110" s="1"/>
  <c r="CB109"/>
  <c r="CC109" s="1"/>
  <c r="BZ109"/>
  <c r="CA109" s="1"/>
  <c r="BX109"/>
  <c r="BY109" s="1"/>
  <c r="BV109"/>
  <c r="BW109" s="1"/>
  <c r="BT109"/>
  <c r="BU109" s="1"/>
  <c r="BR109"/>
  <c r="BS109" s="1"/>
  <c r="CB108"/>
  <c r="CC108" s="1"/>
  <c r="BZ108"/>
  <c r="CA108" s="1"/>
  <c r="BX108"/>
  <c r="BY108" s="1"/>
  <c r="BV108"/>
  <c r="BW108" s="1"/>
  <c r="BT108"/>
  <c r="BU108" s="1"/>
  <c r="BR108"/>
  <c r="BS108" s="1"/>
  <c r="CB107"/>
  <c r="CC107" s="1"/>
  <c r="BZ107"/>
  <c r="CA107" s="1"/>
  <c r="BX107"/>
  <c r="BY107" s="1"/>
  <c r="BV107"/>
  <c r="BW107" s="1"/>
  <c r="BT107"/>
  <c r="BU107" s="1"/>
  <c r="BR107"/>
  <c r="BS107" s="1"/>
  <c r="CB106"/>
  <c r="CC106" s="1"/>
  <c r="BZ106"/>
  <c r="CA106" s="1"/>
  <c r="BX106"/>
  <c r="BY106" s="1"/>
  <c r="BV106"/>
  <c r="BW106" s="1"/>
  <c r="BT106"/>
  <c r="BU106" s="1"/>
  <c r="BR106"/>
  <c r="BS106" s="1"/>
  <c r="CB105"/>
  <c r="CC105" s="1"/>
  <c r="BZ105"/>
  <c r="CA105" s="1"/>
  <c r="BX105"/>
  <c r="BY105" s="1"/>
  <c r="BV105"/>
  <c r="BW105" s="1"/>
  <c r="BT105"/>
  <c r="BU105" s="1"/>
  <c r="BR105"/>
  <c r="BS105" s="1"/>
  <c r="CB104"/>
  <c r="CC104" s="1"/>
  <c r="BZ104"/>
  <c r="CA104" s="1"/>
  <c r="BX104"/>
  <c r="BY104" s="1"/>
  <c r="BV104"/>
  <c r="BW104" s="1"/>
  <c r="BT104"/>
  <c r="BU104" s="1"/>
  <c r="BR104"/>
  <c r="BS104" s="1"/>
  <c r="CB103"/>
  <c r="CC103" s="1"/>
  <c r="BZ103"/>
  <c r="CA103" s="1"/>
  <c r="BX103"/>
  <c r="BY103" s="1"/>
  <c r="BV103"/>
  <c r="BW103" s="1"/>
  <c r="BT103"/>
  <c r="BU103" s="1"/>
  <c r="BR103"/>
  <c r="BS103" s="1"/>
  <c r="CB102"/>
  <c r="CC102" s="1"/>
  <c r="BZ102"/>
  <c r="CA102" s="1"/>
  <c r="BX102"/>
  <c r="BY102" s="1"/>
  <c r="BV102"/>
  <c r="BW102" s="1"/>
  <c r="BT102"/>
  <c r="BU102" s="1"/>
  <c r="BR102"/>
  <c r="BS102" s="1"/>
  <c r="CB101"/>
  <c r="CC101" s="1"/>
  <c r="BZ101"/>
  <c r="CA101" s="1"/>
  <c r="BX101"/>
  <c r="BY101" s="1"/>
  <c r="BV101"/>
  <c r="BW101" s="1"/>
  <c r="BT101"/>
  <c r="BU101" s="1"/>
  <c r="BR101"/>
  <c r="BS101" s="1"/>
  <c r="CB100"/>
  <c r="CC100" s="1"/>
  <c r="BZ100"/>
  <c r="CA100" s="1"/>
  <c r="BX100"/>
  <c r="BY100" s="1"/>
  <c r="BV100"/>
  <c r="BW100" s="1"/>
  <c r="BT100"/>
  <c r="BU100" s="1"/>
  <c r="BR100"/>
  <c r="BS100" s="1"/>
  <c r="CB99"/>
  <c r="CC99" s="1"/>
  <c r="BZ99"/>
  <c r="CA99" s="1"/>
  <c r="BX99"/>
  <c r="BY99" s="1"/>
  <c r="BV99"/>
  <c r="BW99" s="1"/>
  <c r="BT99"/>
  <c r="BU99" s="1"/>
  <c r="BR99"/>
  <c r="BS99" s="1"/>
  <c r="CB98"/>
  <c r="CC98" s="1"/>
  <c r="BZ98"/>
  <c r="CA98" s="1"/>
  <c r="BX98"/>
  <c r="BY98" s="1"/>
  <c r="BV98"/>
  <c r="BW98" s="1"/>
  <c r="BT98"/>
  <c r="BU98" s="1"/>
  <c r="BR98"/>
  <c r="BS98" s="1"/>
  <c r="CB97"/>
  <c r="CC97" s="1"/>
  <c r="BZ97"/>
  <c r="CA97" s="1"/>
  <c r="BX97"/>
  <c r="BY97" s="1"/>
  <c r="BV97"/>
  <c r="BW97" s="1"/>
  <c r="BT97"/>
  <c r="BU97" s="1"/>
  <c r="BR97"/>
  <c r="BS97" s="1"/>
  <c r="CB96"/>
  <c r="CC96" s="1"/>
  <c r="BZ96"/>
  <c r="CA96" s="1"/>
  <c r="BX96"/>
  <c r="BY96" s="1"/>
  <c r="BV96"/>
  <c r="BW96" s="1"/>
  <c r="BT96"/>
  <c r="BU96" s="1"/>
  <c r="BR96"/>
  <c r="BS96" s="1"/>
  <c r="CB95"/>
  <c r="CC95" s="1"/>
  <c r="BZ95"/>
  <c r="CA95" s="1"/>
  <c r="BX95"/>
  <c r="BY95" s="1"/>
  <c r="BV95"/>
  <c r="BW95" s="1"/>
  <c r="BT95"/>
  <c r="BU95" s="1"/>
  <c r="BR95"/>
  <c r="BS95" s="1"/>
  <c r="CB94"/>
  <c r="CC94" s="1"/>
  <c r="BZ94"/>
  <c r="CA94" s="1"/>
  <c r="BX94"/>
  <c r="BY94" s="1"/>
  <c r="BV94"/>
  <c r="BW94" s="1"/>
  <c r="BT94"/>
  <c r="BU94" s="1"/>
  <c r="BR94"/>
  <c r="BS94" s="1"/>
  <c r="CB93"/>
  <c r="CC93" s="1"/>
  <c r="BZ93"/>
  <c r="CA93" s="1"/>
  <c r="BX93"/>
  <c r="BY93" s="1"/>
  <c r="BV93"/>
  <c r="BW93" s="1"/>
  <c r="BT93"/>
  <c r="BU93" s="1"/>
  <c r="BR93"/>
  <c r="BS93" s="1"/>
  <c r="CB92"/>
  <c r="CC92" s="1"/>
  <c r="BZ92"/>
  <c r="CA92" s="1"/>
  <c r="BX92"/>
  <c r="BY92" s="1"/>
  <c r="BV92"/>
  <c r="BW92" s="1"/>
  <c r="BT92"/>
  <c r="BU92" s="1"/>
  <c r="BR92"/>
  <c r="BS92" s="1"/>
  <c r="CB91"/>
  <c r="CC91" s="1"/>
  <c r="BZ91"/>
  <c r="CA91" s="1"/>
  <c r="BX91"/>
  <c r="BY91" s="1"/>
  <c r="BV91"/>
  <c r="BW91" s="1"/>
  <c r="BT91"/>
  <c r="BU91" s="1"/>
  <c r="BR91"/>
  <c r="BS91" s="1"/>
  <c r="CB90"/>
  <c r="CC90" s="1"/>
  <c r="BZ90"/>
  <c r="CA90" s="1"/>
  <c r="BX90"/>
  <c r="BY90" s="1"/>
  <c r="BV90"/>
  <c r="BW90" s="1"/>
  <c r="BT90"/>
  <c r="BU90" s="1"/>
  <c r="BR90"/>
  <c r="BS90" s="1"/>
  <c r="CB89"/>
  <c r="CC89" s="1"/>
  <c r="BZ89"/>
  <c r="CA89" s="1"/>
  <c r="BX89"/>
  <c r="BY89" s="1"/>
  <c r="BV89"/>
  <c r="BW89" s="1"/>
  <c r="BT89"/>
  <c r="BU89" s="1"/>
  <c r="BR89"/>
  <c r="BS89" s="1"/>
  <c r="CB88"/>
  <c r="CC88" s="1"/>
  <c r="BZ88"/>
  <c r="CA88" s="1"/>
  <c r="BX88"/>
  <c r="BY88" s="1"/>
  <c r="BV88"/>
  <c r="BW88" s="1"/>
  <c r="BT88"/>
  <c r="BU88" s="1"/>
  <c r="BR88"/>
  <c r="BS88" s="1"/>
  <c r="CB87"/>
  <c r="CC87" s="1"/>
  <c r="BZ87"/>
  <c r="CA87" s="1"/>
  <c r="BX87"/>
  <c r="BY87" s="1"/>
  <c r="BV87"/>
  <c r="BW87" s="1"/>
  <c r="BT87"/>
  <c r="BU87" s="1"/>
  <c r="BR87"/>
  <c r="BS87" s="1"/>
  <c r="CB86"/>
  <c r="CC86" s="1"/>
  <c r="BZ86"/>
  <c r="CA86" s="1"/>
  <c r="BX86"/>
  <c r="BY86" s="1"/>
  <c r="BV86"/>
  <c r="BW86" s="1"/>
  <c r="BT86"/>
  <c r="BU86" s="1"/>
  <c r="BR86"/>
  <c r="BS86" s="1"/>
  <c r="CB85"/>
  <c r="CC85" s="1"/>
  <c r="BZ85"/>
  <c r="CA85" s="1"/>
  <c r="BX85"/>
  <c r="BY85" s="1"/>
  <c r="BV85"/>
  <c r="BW85" s="1"/>
  <c r="BT85"/>
  <c r="BU85" s="1"/>
  <c r="BR85"/>
  <c r="BS85" s="1"/>
  <c r="CB84"/>
  <c r="CC84" s="1"/>
  <c r="BZ84"/>
  <c r="CA84" s="1"/>
  <c r="BX84"/>
  <c r="BY84" s="1"/>
  <c r="BV84"/>
  <c r="BW84" s="1"/>
  <c r="BT84"/>
  <c r="BU84" s="1"/>
  <c r="BR84"/>
  <c r="BS84" s="1"/>
  <c r="CB83"/>
  <c r="CC83" s="1"/>
  <c r="BZ83"/>
  <c r="CA83" s="1"/>
  <c r="BX83"/>
  <c r="BY83" s="1"/>
  <c r="BV83"/>
  <c r="BW83" s="1"/>
  <c r="BT83"/>
  <c r="BU83" s="1"/>
  <c r="BR83"/>
  <c r="BS83" s="1"/>
  <c r="CB82"/>
  <c r="CC82" s="1"/>
  <c r="BZ82"/>
  <c r="CA82" s="1"/>
  <c r="BX82"/>
  <c r="BY82" s="1"/>
  <c r="BV82"/>
  <c r="BW82" s="1"/>
  <c r="BT82"/>
  <c r="BU82" s="1"/>
  <c r="BR82"/>
  <c r="BS82" s="1"/>
  <c r="CB81"/>
  <c r="CC81" s="1"/>
  <c r="BZ81"/>
  <c r="CA81" s="1"/>
  <c r="BX81"/>
  <c r="BY81" s="1"/>
  <c r="BV81"/>
  <c r="BW81" s="1"/>
  <c r="BT81"/>
  <c r="BU81" s="1"/>
  <c r="BR81"/>
  <c r="BS81" s="1"/>
  <c r="CB80"/>
  <c r="CC80" s="1"/>
  <c r="BZ80"/>
  <c r="CA80" s="1"/>
  <c r="BX80"/>
  <c r="BY80" s="1"/>
  <c r="BV80"/>
  <c r="BW80" s="1"/>
  <c r="BT80"/>
  <c r="BU80" s="1"/>
  <c r="BR80"/>
  <c r="BS80" s="1"/>
  <c r="CB79"/>
  <c r="CC79" s="1"/>
  <c r="BZ79"/>
  <c r="CA79" s="1"/>
  <c r="BX79"/>
  <c r="BY79" s="1"/>
  <c r="BV79"/>
  <c r="BW79" s="1"/>
  <c r="BT79"/>
  <c r="BU79" s="1"/>
  <c r="BR79"/>
  <c r="BS79" s="1"/>
  <c r="CB78"/>
  <c r="CC78" s="1"/>
  <c r="BZ78"/>
  <c r="CA78" s="1"/>
  <c r="BX78"/>
  <c r="BY78" s="1"/>
  <c r="BV78"/>
  <c r="BW78" s="1"/>
  <c r="BT78"/>
  <c r="BU78" s="1"/>
  <c r="BR78"/>
  <c r="BS78" s="1"/>
  <c r="CB77"/>
  <c r="CC77" s="1"/>
  <c r="BZ77"/>
  <c r="CA77" s="1"/>
  <c r="BX77"/>
  <c r="BY77" s="1"/>
  <c r="BV77"/>
  <c r="BW77" s="1"/>
  <c r="BT77"/>
  <c r="BU77" s="1"/>
  <c r="BR77"/>
  <c r="BS77" s="1"/>
  <c r="CB76"/>
  <c r="CC76" s="1"/>
  <c r="BZ76"/>
  <c r="CA76" s="1"/>
  <c r="BX76"/>
  <c r="BY76" s="1"/>
  <c r="BV76"/>
  <c r="BW76" s="1"/>
  <c r="BT76"/>
  <c r="BU76" s="1"/>
  <c r="BR76"/>
  <c r="BS76" s="1"/>
  <c r="CB75"/>
  <c r="CC75" s="1"/>
  <c r="BZ75"/>
  <c r="CA75" s="1"/>
  <c r="BX75"/>
  <c r="BY75" s="1"/>
  <c r="BV75"/>
  <c r="BW75" s="1"/>
  <c r="BT75"/>
  <c r="BU75" s="1"/>
  <c r="BR75"/>
  <c r="BS75" s="1"/>
  <c r="CB74"/>
  <c r="CC74" s="1"/>
  <c r="BZ74"/>
  <c r="CA74" s="1"/>
  <c r="BX74"/>
  <c r="BY74" s="1"/>
  <c r="BV74"/>
  <c r="BW74" s="1"/>
  <c r="BT74"/>
  <c r="BU74" s="1"/>
  <c r="BR74"/>
  <c r="BS74" s="1"/>
  <c r="CB73"/>
  <c r="CC73" s="1"/>
  <c r="BZ73"/>
  <c r="CA73" s="1"/>
  <c r="BX73"/>
  <c r="BY73" s="1"/>
  <c r="BV73"/>
  <c r="BW73" s="1"/>
  <c r="BT73"/>
  <c r="BU73" s="1"/>
  <c r="BR73"/>
  <c r="BS73" s="1"/>
  <c r="CB72"/>
  <c r="CC72" s="1"/>
  <c r="BZ72"/>
  <c r="CA72" s="1"/>
  <c r="BX72"/>
  <c r="BY72" s="1"/>
  <c r="BV72"/>
  <c r="BW72" s="1"/>
  <c r="BT72"/>
  <c r="BU72" s="1"/>
  <c r="BR72"/>
  <c r="BS72" s="1"/>
  <c r="CB71"/>
  <c r="CC71" s="1"/>
  <c r="BZ71"/>
  <c r="CA71" s="1"/>
  <c r="BX71"/>
  <c r="BY71" s="1"/>
  <c r="BV71"/>
  <c r="BW71" s="1"/>
  <c r="BT71"/>
  <c r="BU71" s="1"/>
  <c r="BR71"/>
  <c r="BS71" s="1"/>
  <c r="CB70"/>
  <c r="CC70" s="1"/>
  <c r="BZ70"/>
  <c r="CA70" s="1"/>
  <c r="BX70"/>
  <c r="BY70" s="1"/>
  <c r="BV70"/>
  <c r="BW70" s="1"/>
  <c r="BT70"/>
  <c r="BU70" s="1"/>
  <c r="BR70"/>
  <c r="BS70" s="1"/>
  <c r="CB69"/>
  <c r="CC69" s="1"/>
  <c r="BZ69"/>
  <c r="CA69" s="1"/>
  <c r="BX69"/>
  <c r="BY69" s="1"/>
  <c r="BV69"/>
  <c r="BW69" s="1"/>
  <c r="BT69"/>
  <c r="BU69" s="1"/>
  <c r="BR69"/>
  <c r="BS69" s="1"/>
  <c r="CB68"/>
  <c r="CC68" s="1"/>
  <c r="BZ68"/>
  <c r="CA68" s="1"/>
  <c r="BX68"/>
  <c r="BY68" s="1"/>
  <c r="BV68"/>
  <c r="BW68" s="1"/>
  <c r="BT68"/>
  <c r="BU68" s="1"/>
  <c r="BR68"/>
  <c r="BS68" s="1"/>
  <c r="CB67"/>
  <c r="CC67" s="1"/>
  <c r="BZ67"/>
  <c r="CA67" s="1"/>
  <c r="BX67"/>
  <c r="BY67" s="1"/>
  <c r="BV67"/>
  <c r="BW67" s="1"/>
  <c r="BT67"/>
  <c r="BU67" s="1"/>
  <c r="BR67"/>
  <c r="BS67" s="1"/>
  <c r="CB66"/>
  <c r="CC66" s="1"/>
  <c r="BZ66"/>
  <c r="CA66" s="1"/>
  <c r="BX66"/>
  <c r="BY66" s="1"/>
  <c r="BV66"/>
  <c r="BW66" s="1"/>
  <c r="BT66"/>
  <c r="BU66" s="1"/>
  <c r="BR66"/>
  <c r="BS66" s="1"/>
  <c r="CB65"/>
  <c r="CC65" s="1"/>
  <c r="BZ65"/>
  <c r="CA65" s="1"/>
  <c r="BX65"/>
  <c r="BY65" s="1"/>
  <c r="BV65"/>
  <c r="BW65" s="1"/>
  <c r="BT65"/>
  <c r="BU65" s="1"/>
  <c r="BR65"/>
  <c r="BS65" s="1"/>
  <c r="CB64"/>
  <c r="CC64" s="1"/>
  <c r="BZ64"/>
  <c r="CA64" s="1"/>
  <c r="BX64"/>
  <c r="BY64" s="1"/>
  <c r="BV64"/>
  <c r="BW64" s="1"/>
  <c r="BT64"/>
  <c r="BU64" s="1"/>
  <c r="BR64"/>
  <c r="BS64" s="1"/>
  <c r="CB63"/>
  <c r="CC63" s="1"/>
  <c r="BZ63"/>
  <c r="CA63" s="1"/>
  <c r="BX63"/>
  <c r="BY63" s="1"/>
  <c r="BV63"/>
  <c r="BW63" s="1"/>
  <c r="BT63"/>
  <c r="BU63" s="1"/>
  <c r="BR63"/>
  <c r="BS63" s="1"/>
  <c r="CB62"/>
  <c r="CC62" s="1"/>
  <c r="BZ62"/>
  <c r="CA62" s="1"/>
  <c r="BX62"/>
  <c r="BY62" s="1"/>
  <c r="BV62"/>
  <c r="BW62" s="1"/>
  <c r="BT62"/>
  <c r="BU62" s="1"/>
  <c r="BR62"/>
  <c r="BS62" s="1"/>
  <c r="CB61"/>
  <c r="CC61" s="1"/>
  <c r="BZ61"/>
  <c r="CA61" s="1"/>
  <c r="BX61"/>
  <c r="BY61" s="1"/>
  <c r="BV61"/>
  <c r="BW61" s="1"/>
  <c r="BT61"/>
  <c r="BU61" s="1"/>
  <c r="BR61"/>
  <c r="BS61" s="1"/>
  <c r="CB60"/>
  <c r="CC60" s="1"/>
  <c r="BZ60"/>
  <c r="CA60" s="1"/>
  <c r="BX60"/>
  <c r="BY60" s="1"/>
  <c r="BV60"/>
  <c r="BW60" s="1"/>
  <c r="BT60"/>
  <c r="BU60" s="1"/>
  <c r="BR60"/>
  <c r="BS60" s="1"/>
  <c r="CB59"/>
  <c r="CC59" s="1"/>
  <c r="BZ59"/>
  <c r="CA59" s="1"/>
  <c r="BX59"/>
  <c r="BY59" s="1"/>
  <c r="BV59"/>
  <c r="BW59" s="1"/>
  <c r="BT59"/>
  <c r="BU59" s="1"/>
  <c r="BR59"/>
  <c r="BS59" s="1"/>
  <c r="CB58"/>
  <c r="CC58" s="1"/>
  <c r="BZ58"/>
  <c r="CA58" s="1"/>
  <c r="BX58"/>
  <c r="BY58" s="1"/>
  <c r="BV58"/>
  <c r="BW58" s="1"/>
  <c r="BT58"/>
  <c r="BU58" s="1"/>
  <c r="BR58"/>
  <c r="BS58" s="1"/>
  <c r="CB57"/>
  <c r="CC57" s="1"/>
  <c r="BZ57"/>
  <c r="CA57" s="1"/>
  <c r="BX57"/>
  <c r="BY57" s="1"/>
  <c r="BV57"/>
  <c r="BW57" s="1"/>
  <c r="BT57"/>
  <c r="BU57" s="1"/>
  <c r="BR57"/>
  <c r="BS57" s="1"/>
  <c r="CB56"/>
  <c r="CC56" s="1"/>
  <c r="BZ56"/>
  <c r="CA56" s="1"/>
  <c r="BX56"/>
  <c r="BY56" s="1"/>
  <c r="BV56"/>
  <c r="BW56" s="1"/>
  <c r="BT56"/>
  <c r="BU56" s="1"/>
  <c r="BR56"/>
  <c r="BS56" s="1"/>
  <c r="CB55"/>
  <c r="CC55" s="1"/>
  <c r="BZ55"/>
  <c r="CA55" s="1"/>
  <c r="BX55"/>
  <c r="BY55" s="1"/>
  <c r="BV55"/>
  <c r="BW55" s="1"/>
  <c r="BT55"/>
  <c r="BU55" s="1"/>
  <c r="BR55"/>
  <c r="BS55" s="1"/>
  <c r="CB54"/>
  <c r="CC54" s="1"/>
  <c r="BZ54"/>
  <c r="CA54" s="1"/>
  <c r="BX54"/>
  <c r="BY54" s="1"/>
  <c r="BV54"/>
  <c r="BW54" s="1"/>
  <c r="BT54"/>
  <c r="BU54" s="1"/>
  <c r="BR54"/>
  <c r="BS54" s="1"/>
  <c r="CB53"/>
  <c r="CC53" s="1"/>
  <c r="BZ53"/>
  <c r="CA53" s="1"/>
  <c r="BX53"/>
  <c r="BY53" s="1"/>
  <c r="BV53"/>
  <c r="BW53" s="1"/>
  <c r="BT53"/>
  <c r="BU53" s="1"/>
  <c r="BR53"/>
  <c r="BS53" s="1"/>
  <c r="CB52"/>
  <c r="CC52" s="1"/>
  <c r="BZ52"/>
  <c r="CA52" s="1"/>
  <c r="BX52"/>
  <c r="BY52" s="1"/>
  <c r="BV52"/>
  <c r="BW52" s="1"/>
  <c r="BT52"/>
  <c r="BU52" s="1"/>
  <c r="BR52"/>
  <c r="BS52" s="1"/>
  <c r="CB51"/>
  <c r="CC51" s="1"/>
  <c r="BZ51"/>
  <c r="CA51" s="1"/>
  <c r="BX51"/>
  <c r="BY51" s="1"/>
  <c r="BV51"/>
  <c r="BW51" s="1"/>
  <c r="BT51"/>
  <c r="BU51" s="1"/>
  <c r="BR51"/>
  <c r="BS51" s="1"/>
  <c r="CB50"/>
  <c r="CC50" s="1"/>
  <c r="BZ50"/>
  <c r="CA50" s="1"/>
  <c r="BX50"/>
  <c r="BY50" s="1"/>
  <c r="BV50"/>
  <c r="BW50" s="1"/>
  <c r="BT50"/>
  <c r="BU50" s="1"/>
  <c r="BR50"/>
  <c r="BS50" s="1"/>
  <c r="CB49"/>
  <c r="CC49" s="1"/>
  <c r="BZ49"/>
  <c r="CA49" s="1"/>
  <c r="BX49"/>
  <c r="BY49" s="1"/>
  <c r="BV49"/>
  <c r="BW49" s="1"/>
  <c r="BT49"/>
  <c r="BU49" s="1"/>
  <c r="BR49"/>
  <c r="BS49" s="1"/>
  <c r="CB48"/>
  <c r="CC48" s="1"/>
  <c r="BZ48"/>
  <c r="CA48" s="1"/>
  <c r="BX48"/>
  <c r="BY48" s="1"/>
  <c r="BV48"/>
  <c r="BW48" s="1"/>
  <c r="BT48"/>
  <c r="BU48" s="1"/>
  <c r="BR48"/>
  <c r="BS48" s="1"/>
  <c r="CB47"/>
  <c r="CC47" s="1"/>
  <c r="BZ47"/>
  <c r="CA47" s="1"/>
  <c r="BX47"/>
  <c r="BY47" s="1"/>
  <c r="BV47"/>
  <c r="BW47" s="1"/>
  <c r="BT47"/>
  <c r="BU47" s="1"/>
  <c r="BR47"/>
  <c r="BS47" s="1"/>
  <c r="CB46"/>
  <c r="CC46" s="1"/>
  <c r="BZ46"/>
  <c r="CA46" s="1"/>
  <c r="BX46"/>
  <c r="BY46" s="1"/>
  <c r="BV46"/>
  <c r="BW46" s="1"/>
  <c r="BT46"/>
  <c r="BU46" s="1"/>
  <c r="BR46"/>
  <c r="BS46" s="1"/>
  <c r="CB45"/>
  <c r="CC45" s="1"/>
  <c r="BZ45"/>
  <c r="CA45" s="1"/>
  <c r="BX45"/>
  <c r="BY45" s="1"/>
  <c r="BV45"/>
  <c r="BW45" s="1"/>
  <c r="BT45"/>
  <c r="BU45" s="1"/>
  <c r="BR45"/>
  <c r="BS45" s="1"/>
  <c r="CB44"/>
  <c r="CC44" s="1"/>
  <c r="BZ44"/>
  <c r="CA44" s="1"/>
  <c r="BX44"/>
  <c r="BY44" s="1"/>
  <c r="BV44"/>
  <c r="BW44" s="1"/>
  <c r="BT44"/>
  <c r="BU44" s="1"/>
  <c r="BR44"/>
  <c r="BS44" s="1"/>
  <c r="CB43"/>
  <c r="CC43" s="1"/>
  <c r="BZ43"/>
  <c r="CA43" s="1"/>
  <c r="BX43"/>
  <c r="BY43" s="1"/>
  <c r="BV43"/>
  <c r="BW43" s="1"/>
  <c r="BT43"/>
  <c r="BU43" s="1"/>
  <c r="BR43"/>
  <c r="BS43" s="1"/>
  <c r="CB42"/>
  <c r="CC42" s="1"/>
  <c r="BZ42"/>
  <c r="CA42" s="1"/>
  <c r="BX42"/>
  <c r="BY42" s="1"/>
  <c r="BV42"/>
  <c r="BW42" s="1"/>
  <c r="BT42"/>
  <c r="BU42" s="1"/>
  <c r="BR42"/>
  <c r="BS42" s="1"/>
  <c r="CB41"/>
  <c r="CC41" s="1"/>
  <c r="BZ41"/>
  <c r="CA41" s="1"/>
  <c r="BX41"/>
  <c r="BY41" s="1"/>
  <c r="BV41"/>
  <c r="BW41" s="1"/>
  <c r="BT41"/>
  <c r="BU41" s="1"/>
  <c r="BR41"/>
  <c r="BS41" s="1"/>
  <c r="CB40"/>
  <c r="CC40" s="1"/>
  <c r="BZ40"/>
  <c r="CA40" s="1"/>
  <c r="BX40"/>
  <c r="BY40" s="1"/>
  <c r="BV40"/>
  <c r="BW40" s="1"/>
  <c r="BT40"/>
  <c r="BU40" s="1"/>
  <c r="BR40"/>
  <c r="BS40" s="1"/>
  <c r="CB39"/>
  <c r="CC39" s="1"/>
  <c r="BZ39"/>
  <c r="CA39" s="1"/>
  <c r="BX39"/>
  <c r="BY39" s="1"/>
  <c r="BV39"/>
  <c r="BW39" s="1"/>
  <c r="BT39"/>
  <c r="BU39" s="1"/>
  <c r="BR39"/>
  <c r="BS39" s="1"/>
  <c r="CB38"/>
  <c r="CC38" s="1"/>
  <c r="BZ38"/>
  <c r="CA38" s="1"/>
  <c r="BX38"/>
  <c r="BY38" s="1"/>
  <c r="BV38"/>
  <c r="BW38" s="1"/>
  <c r="BT38"/>
  <c r="BU38" s="1"/>
  <c r="BR38"/>
  <c r="BS38" s="1"/>
  <c r="CB37"/>
  <c r="CC37" s="1"/>
  <c r="BZ37"/>
  <c r="CA37" s="1"/>
  <c r="BX37"/>
  <c r="BY37" s="1"/>
  <c r="BV37"/>
  <c r="BW37" s="1"/>
  <c r="BT37"/>
  <c r="BU37" s="1"/>
  <c r="BR37"/>
  <c r="BS37" s="1"/>
  <c r="CB36"/>
  <c r="CC36" s="1"/>
  <c r="BZ36"/>
  <c r="CA36" s="1"/>
  <c r="BX36"/>
  <c r="BY36" s="1"/>
  <c r="BV36"/>
  <c r="BW36" s="1"/>
  <c r="BT36"/>
  <c r="BU36" s="1"/>
  <c r="BR36"/>
  <c r="BS36" s="1"/>
  <c r="CB35"/>
  <c r="CC35" s="1"/>
  <c r="BZ35"/>
  <c r="CA35" s="1"/>
  <c r="BX35"/>
  <c r="BY35" s="1"/>
  <c r="BV35"/>
  <c r="BW35" s="1"/>
  <c r="BT35"/>
  <c r="BU35" s="1"/>
  <c r="BR35"/>
  <c r="BS35" s="1"/>
  <c r="CB34"/>
  <c r="CC34" s="1"/>
  <c r="BZ34"/>
  <c r="CA34" s="1"/>
  <c r="BX34"/>
  <c r="BY34" s="1"/>
  <c r="BV34"/>
  <c r="BW34" s="1"/>
  <c r="BT34"/>
  <c r="BU34" s="1"/>
  <c r="BR34"/>
  <c r="BS34" s="1"/>
  <c r="CB33"/>
  <c r="CC33" s="1"/>
  <c r="BZ33"/>
  <c r="CA33" s="1"/>
  <c r="BX33"/>
  <c r="BY33" s="1"/>
  <c r="BV33"/>
  <c r="BW33" s="1"/>
  <c r="BT33"/>
  <c r="BU33" s="1"/>
  <c r="BR33"/>
  <c r="BS33" s="1"/>
  <c r="CB32"/>
  <c r="CC32" s="1"/>
  <c r="BZ32"/>
  <c r="CA32" s="1"/>
  <c r="BX32"/>
  <c r="BY32" s="1"/>
  <c r="BV32"/>
  <c r="BW32" s="1"/>
  <c r="BT32"/>
  <c r="BU32" s="1"/>
  <c r="BR32"/>
  <c r="BS32" s="1"/>
  <c r="CB31"/>
  <c r="CC31" s="1"/>
  <c r="BZ31"/>
  <c r="CA31" s="1"/>
  <c r="BX31"/>
  <c r="BY31" s="1"/>
  <c r="BV31"/>
  <c r="BW31" s="1"/>
  <c r="BT31"/>
  <c r="BU31" s="1"/>
  <c r="BR31"/>
  <c r="BS31" s="1"/>
  <c r="CB30"/>
  <c r="CC30" s="1"/>
  <c r="BZ30"/>
  <c r="CA30" s="1"/>
  <c r="BX30"/>
  <c r="BY30" s="1"/>
  <c r="BV30"/>
  <c r="BW30" s="1"/>
  <c r="BT30"/>
  <c r="BU30" s="1"/>
  <c r="BR30"/>
  <c r="BS30" s="1"/>
  <c r="CB29"/>
  <c r="CC29" s="1"/>
  <c r="BZ29"/>
  <c r="CA29" s="1"/>
  <c r="BX29"/>
  <c r="BY29" s="1"/>
  <c r="BV29"/>
  <c r="BW29" s="1"/>
  <c r="BT29"/>
  <c r="BU29" s="1"/>
  <c r="BR29"/>
  <c r="BS29" s="1"/>
  <c r="CB28"/>
  <c r="CC28" s="1"/>
  <c r="BZ28"/>
  <c r="CA28" s="1"/>
  <c r="BX28"/>
  <c r="BY28" s="1"/>
  <c r="BV28"/>
  <c r="BW28" s="1"/>
  <c r="BT28"/>
  <c r="BU28" s="1"/>
  <c r="BR28"/>
  <c r="BS28" s="1"/>
  <c r="CB27"/>
  <c r="CC27" s="1"/>
  <c r="BZ27"/>
  <c r="CA27" s="1"/>
  <c r="BX27"/>
  <c r="BY27" s="1"/>
  <c r="BV27"/>
  <c r="BW27" s="1"/>
  <c r="BT27"/>
  <c r="BU27" s="1"/>
  <c r="BR27"/>
  <c r="BS27" s="1"/>
  <c r="CB26"/>
  <c r="CC26" s="1"/>
  <c r="BZ26"/>
  <c r="CA26" s="1"/>
  <c r="BX26"/>
  <c r="BY26" s="1"/>
  <c r="BV26"/>
  <c r="BW26" s="1"/>
  <c r="BT26"/>
  <c r="BU26" s="1"/>
  <c r="BR26"/>
  <c r="BS26" s="1"/>
  <c r="CB25"/>
  <c r="CC25" s="1"/>
  <c r="BZ25"/>
  <c r="CA25" s="1"/>
  <c r="BX25"/>
  <c r="BY25" s="1"/>
  <c r="BV25"/>
  <c r="BW25" s="1"/>
  <c r="BT25"/>
  <c r="BU25" s="1"/>
  <c r="BR25"/>
  <c r="BS25" s="1"/>
  <c r="CB24"/>
  <c r="CC24" s="1"/>
  <c r="BZ24"/>
  <c r="CA24" s="1"/>
  <c r="BX24"/>
  <c r="BY24" s="1"/>
  <c r="BV24"/>
  <c r="BW24" s="1"/>
  <c r="BT24"/>
  <c r="BU24" s="1"/>
  <c r="BR24"/>
  <c r="BS24" s="1"/>
  <c r="CB23"/>
  <c r="CC23" s="1"/>
  <c r="BZ23"/>
  <c r="CA23" s="1"/>
  <c r="BX23"/>
  <c r="BY23" s="1"/>
  <c r="BV23"/>
  <c r="BW23" s="1"/>
  <c r="BT23"/>
  <c r="BU23" s="1"/>
  <c r="BR23"/>
  <c r="BS23" s="1"/>
  <c r="CB22"/>
  <c r="CC22" s="1"/>
  <c r="BZ22"/>
  <c r="CA22" s="1"/>
  <c r="BX22"/>
  <c r="BY22" s="1"/>
  <c r="BV22"/>
  <c r="BW22" s="1"/>
  <c r="BT22"/>
  <c r="BU22" s="1"/>
  <c r="BR22"/>
  <c r="BS22" s="1"/>
  <c r="CB21"/>
  <c r="CC21" s="1"/>
  <c r="BZ21"/>
  <c r="CA21" s="1"/>
  <c r="BX21"/>
  <c r="BY21" s="1"/>
  <c r="BV21"/>
  <c r="BW21" s="1"/>
  <c r="BT21"/>
  <c r="BU21" s="1"/>
  <c r="BR21"/>
  <c r="BS21" s="1"/>
  <c r="CB20"/>
  <c r="CC20" s="1"/>
  <c r="BZ20"/>
  <c r="CA20" s="1"/>
  <c r="BX20"/>
  <c r="BY20" s="1"/>
  <c r="BV20"/>
  <c r="BW20" s="1"/>
  <c r="BT20"/>
  <c r="BU20" s="1"/>
  <c r="BR20"/>
  <c r="BS20" s="1"/>
  <c r="CB19"/>
  <c r="CC19" s="1"/>
  <c r="BZ19"/>
  <c r="CA19" s="1"/>
  <c r="BX19"/>
  <c r="BY19" s="1"/>
  <c r="BV19"/>
  <c r="BW19" s="1"/>
  <c r="BT19"/>
  <c r="BU19" s="1"/>
  <c r="BR19"/>
  <c r="BS19" s="1"/>
  <c r="CB18"/>
  <c r="CC18" s="1"/>
  <c r="BZ18"/>
  <c r="CA18" s="1"/>
  <c r="BX18"/>
  <c r="BY18" s="1"/>
  <c r="BV18"/>
  <c r="BW18" s="1"/>
  <c r="BT18"/>
  <c r="BU18" s="1"/>
  <c r="BR18"/>
  <c r="BS18" s="1"/>
  <c r="CB17"/>
  <c r="CC17" s="1"/>
  <c r="BZ17"/>
  <c r="CA17" s="1"/>
  <c r="BX17"/>
  <c r="BY17" s="1"/>
  <c r="BV17"/>
  <c r="BW17" s="1"/>
  <c r="BT17"/>
  <c r="BU17" s="1"/>
  <c r="BR17"/>
  <c r="BS17" s="1"/>
  <c r="CB16"/>
  <c r="CC16" s="1"/>
  <c r="BZ16"/>
  <c r="CA16" s="1"/>
  <c r="BX16"/>
  <c r="BY16" s="1"/>
  <c r="BV16"/>
  <c r="BW16" s="1"/>
  <c r="BT16"/>
  <c r="BU16" s="1"/>
  <c r="BR16"/>
  <c r="BS16" s="1"/>
  <c r="CB15"/>
  <c r="CC15" s="1"/>
  <c r="BZ15"/>
  <c r="CA15" s="1"/>
  <c r="BX15"/>
  <c r="BY15" s="1"/>
  <c r="BV15"/>
  <c r="BW15" s="1"/>
  <c r="BT15"/>
  <c r="BU15" s="1"/>
  <c r="BR15"/>
  <c r="BS15" s="1"/>
  <c r="CB14"/>
  <c r="CC14" s="1"/>
  <c r="BZ14"/>
  <c r="CA14" s="1"/>
  <c r="BX14"/>
  <c r="BY14" s="1"/>
  <c r="BV14"/>
  <c r="BW14" s="1"/>
  <c r="BT14"/>
  <c r="BU14" s="1"/>
  <c r="BR14"/>
  <c r="BS14" s="1"/>
  <c r="CB13"/>
  <c r="CC13" s="1"/>
  <c r="BZ13"/>
  <c r="CA13" s="1"/>
  <c r="BX13"/>
  <c r="BY13" s="1"/>
  <c r="BV13"/>
  <c r="BW13" s="1"/>
  <c r="BT13"/>
  <c r="BU13" s="1"/>
  <c r="BR13"/>
  <c r="BS13" s="1"/>
  <c r="CB12"/>
  <c r="CC12" s="1"/>
  <c r="BZ12"/>
  <c r="CA12" s="1"/>
  <c r="BX12"/>
  <c r="BY12" s="1"/>
  <c r="BV12"/>
  <c r="BW12" s="1"/>
  <c r="BT12"/>
  <c r="BU12" s="1"/>
  <c r="BR12"/>
  <c r="BS12" s="1"/>
  <c r="CB11"/>
  <c r="CC11" s="1"/>
  <c r="BZ11"/>
  <c r="CA11" s="1"/>
  <c r="BX11"/>
  <c r="BY11" s="1"/>
  <c r="BV11"/>
  <c r="BW11" s="1"/>
  <c r="BT11"/>
  <c r="BU11" s="1"/>
  <c r="BR11"/>
  <c r="BS11" s="1"/>
  <c r="CB10"/>
  <c r="CC10" s="1"/>
  <c r="BZ10"/>
  <c r="CA10" s="1"/>
  <c r="BX10"/>
  <c r="BY10" s="1"/>
  <c r="BV10"/>
  <c r="BW10" s="1"/>
  <c r="BT10"/>
  <c r="BU10" s="1"/>
  <c r="BR10"/>
  <c r="BS10" s="1"/>
  <c r="CB9"/>
  <c r="CC9" s="1"/>
  <c r="BZ9"/>
  <c r="CA9" s="1"/>
  <c r="BX9"/>
  <c r="BY9" s="1"/>
  <c r="BV9"/>
  <c r="BW9" s="1"/>
  <c r="BT9"/>
  <c r="BU9" s="1"/>
  <c r="BR9"/>
  <c r="BS9" s="1"/>
  <c r="CB8"/>
  <c r="CC8" s="1"/>
  <c r="BZ8"/>
  <c r="CA8" s="1"/>
  <c r="BX8"/>
  <c r="BY8" s="1"/>
  <c r="BV8"/>
  <c r="BW8" s="1"/>
  <c r="BT8"/>
  <c r="BU8" s="1"/>
  <c r="BR8"/>
  <c r="BS8" s="1"/>
  <c r="CB7"/>
  <c r="CC7" s="1"/>
  <c r="BZ7"/>
  <c r="CA7" s="1"/>
  <c r="BX7"/>
  <c r="BY7" s="1"/>
  <c r="BV7"/>
  <c r="BW7" s="1"/>
  <c r="BT7"/>
  <c r="BU7" s="1"/>
  <c r="BR7"/>
  <c r="BS7" s="1"/>
  <c r="CG6"/>
  <c r="CG5"/>
  <c r="CB5"/>
  <c r="BZ5"/>
  <c r="BX5"/>
  <c r="BV5"/>
  <c r="BT5"/>
  <c r="BR5"/>
  <c r="CG4"/>
  <c r="CJ3"/>
  <c r="CG3"/>
  <c r="CJ2"/>
  <c r="CG2"/>
  <c r="CJ1"/>
  <c r="CG1"/>
  <c r="K253" i="26" l="1"/>
  <c r="A232"/>
  <c r="A233" s="1"/>
  <c r="A234" s="1"/>
  <c r="A235" s="1"/>
  <c r="A236" s="1"/>
  <c r="A237" s="1"/>
  <c r="M300"/>
  <c r="F304"/>
  <c r="K304"/>
  <c r="E303"/>
  <c r="E300"/>
  <c r="E301"/>
  <c r="V126" i="27"/>
  <c r="AA126"/>
  <c r="J2" i="24"/>
  <c r="K115" i="27"/>
  <c r="M81"/>
  <c r="E113"/>
  <c r="M219" i="26"/>
  <c r="L222"/>
  <c r="AC80" i="27"/>
  <c r="K110"/>
  <c r="L109"/>
  <c r="M109" s="1"/>
  <c r="AC78"/>
  <c r="L255" i="26"/>
  <c r="L252"/>
  <c r="K252"/>
  <c r="L253"/>
  <c r="I256"/>
  <c r="BN215" i="17"/>
  <c r="K8" i="23" s="1"/>
  <c r="K258" i="26"/>
  <c r="K255"/>
  <c r="G113" i="27"/>
  <c r="G256" i="26"/>
  <c r="M188"/>
  <c r="E256"/>
  <c r="C113" i="27"/>
  <c r="L110"/>
  <c r="M221" i="26"/>
  <c r="AC77" i="27"/>
  <c r="AA81"/>
  <c r="K112"/>
  <c r="M112" s="1"/>
  <c r="I113"/>
  <c r="K222" i="26"/>
  <c r="M218"/>
  <c r="BN217" i="17"/>
  <c r="C256" i="26"/>
  <c r="A251"/>
  <c r="A252" s="1"/>
  <c r="A253" s="1"/>
  <c r="A254" s="1"/>
  <c r="A255" s="1"/>
  <c r="A256" s="1"/>
  <c r="A257" s="1"/>
  <c r="A258" s="1"/>
  <c r="A259" s="1"/>
  <c r="A260" s="1"/>
  <c r="A261" s="1"/>
  <c r="A262" s="1"/>
  <c r="A263" s="1"/>
  <c r="A264" s="1"/>
  <c r="A265" s="1"/>
  <c r="A116" i="27"/>
  <c r="A117" s="1"/>
  <c r="A118" s="1"/>
  <c r="A119" s="1"/>
  <c r="A120" s="1"/>
  <c r="A121" s="1"/>
  <c r="A122" s="1"/>
  <c r="A123" s="1"/>
  <c r="A124" s="1"/>
  <c r="A125" s="1"/>
  <c r="AB81"/>
  <c r="O83" i="26"/>
  <c r="O46" i="27"/>
  <c r="O85" i="26"/>
  <c r="O48" i="27"/>
  <c r="AE14"/>
  <c r="O49" i="26"/>
  <c r="O54"/>
  <c r="AE19" i="27"/>
  <c r="S115"/>
  <c r="AE112"/>
  <c r="S112"/>
  <c r="W110"/>
  <c r="S109"/>
  <c r="W115"/>
  <c r="AF112"/>
  <c r="U112"/>
  <c r="Y110"/>
  <c r="U109"/>
  <c r="AE115"/>
  <c r="W112"/>
  <c r="AE110"/>
  <c r="S110"/>
  <c r="W109"/>
  <c r="AF115"/>
  <c r="Y112"/>
  <c r="AF110"/>
  <c r="U110"/>
  <c r="Y109"/>
  <c r="C292" i="26"/>
  <c r="P289"/>
  <c r="E289"/>
  <c r="O287"/>
  <c r="C287"/>
  <c r="I286"/>
  <c r="G292"/>
  <c r="G289"/>
  <c r="P287"/>
  <c r="E287"/>
  <c r="C286"/>
  <c r="O292"/>
  <c r="I289"/>
  <c r="G287"/>
  <c r="E286"/>
  <c r="P292"/>
  <c r="O289"/>
  <c r="C289"/>
  <c r="I287"/>
  <c r="G286"/>
  <c r="BN216" i="17"/>
  <c r="BN214"/>
  <c r="BN218"/>
  <c r="U119" i="27"/>
  <c r="Z121"/>
  <c r="AC119"/>
  <c r="U121"/>
  <c r="AE119"/>
  <c r="AC122"/>
  <c r="U102"/>
  <c r="S101"/>
  <c r="W119"/>
  <c r="U125"/>
  <c r="Y119"/>
  <c r="U103"/>
  <c r="U99"/>
  <c r="N136"/>
  <c r="B158" s="1"/>
  <c r="U100"/>
  <c r="AD102"/>
  <c r="AD101"/>
  <c r="U104"/>
  <c r="X101"/>
  <c r="AE121"/>
  <c r="U122"/>
  <c r="R119"/>
  <c r="S119"/>
  <c r="AD103"/>
  <c r="AA119"/>
  <c r="O20" i="26"/>
  <c r="O296"/>
  <c r="G296"/>
  <c r="O298"/>
  <c r="I296"/>
  <c r="B296"/>
  <c r="J298"/>
  <c r="K296"/>
  <c r="C296"/>
  <c r="E298"/>
  <c r="M296"/>
  <c r="E296"/>
  <c r="T6" i="24"/>
  <c r="BC212" i="17"/>
  <c r="I7" i="23" s="1"/>
  <c r="BD212" i="17"/>
  <c r="J7" i="23" s="1"/>
  <c r="BA212" i="17"/>
  <c r="G7" i="23" s="1"/>
  <c r="AZ212" i="17"/>
  <c r="F7" i="23" s="1"/>
  <c r="BB212" i="17"/>
  <c r="H7" i="23" s="1"/>
  <c r="R7" i="24"/>
  <c r="BS212" i="17"/>
  <c r="G8" i="23" s="1"/>
  <c r="BT212" i="17"/>
  <c r="H8" i="23" s="1"/>
  <c r="BU212" i="17"/>
  <c r="I8" i="23" s="1"/>
  <c r="BV212" i="17"/>
  <c r="J8" i="23" s="1"/>
  <c r="BR212" i="17"/>
  <c r="T7" i="24"/>
  <c r="AV212" i="17"/>
  <c r="AX212"/>
  <c r="AH212"/>
  <c r="F6" i="23" s="1"/>
  <c r="AV215" i="17"/>
  <c r="K7" i="23" s="1"/>
  <c r="AV217" i="17"/>
  <c r="AV214"/>
  <c r="AV216"/>
  <c r="AV218"/>
  <c r="AV210"/>
  <c r="E145" i="26"/>
  <c r="AH211"/>
  <c r="AH213"/>
  <c r="AH180"/>
  <c r="AI244"/>
  <c r="AG244"/>
  <c r="AH244"/>
  <c r="AI211"/>
  <c r="AI213"/>
  <c r="N278"/>
  <c r="E278"/>
  <c r="C277"/>
  <c r="N279"/>
  <c r="AH277" s="1"/>
  <c r="N277"/>
  <c r="N314"/>
  <c r="B338" s="1"/>
  <c r="E279"/>
  <c r="H277"/>
  <c r="E275"/>
  <c r="E280"/>
  <c r="E276"/>
  <c r="A273"/>
  <c r="A274" s="1"/>
  <c r="A275" s="1"/>
  <c r="A276" s="1"/>
  <c r="A277" s="1"/>
  <c r="A278" s="1"/>
  <c r="A279" s="1"/>
  <c r="A280" s="1"/>
  <c r="A281" s="1"/>
  <c r="A282" s="1"/>
  <c r="A283" s="1"/>
  <c r="A284" s="1"/>
  <c r="A285" s="1"/>
  <c r="A286" s="1"/>
  <c r="A287" s="1"/>
  <c r="A288" s="1"/>
  <c r="A289" s="1"/>
  <c r="A290" s="1"/>
  <c r="A291" s="1"/>
  <c r="A292" s="1"/>
  <c r="AG213"/>
  <c r="AG211"/>
  <c r="AH178"/>
  <c r="E179" s="1"/>
  <c r="CO7" i="17"/>
  <c r="CH7"/>
  <c r="CV7"/>
  <c r="V5" i="24"/>
  <c r="BN212" i="17"/>
  <c r="BP212"/>
  <c r="V7"/>
  <c r="N24" i="23"/>
  <c r="M2"/>
  <c r="M253" i="26" l="1"/>
  <c r="CQ19" i="17"/>
  <c r="CR19" s="1"/>
  <c r="CS19" s="1"/>
  <c r="CQ15"/>
  <c r="CR15" s="1"/>
  <c r="CS15" s="1"/>
  <c r="CQ13"/>
  <c r="CR13" s="1"/>
  <c r="CS13" s="1"/>
  <c r="CQ20"/>
  <c r="CR20" s="1"/>
  <c r="CS20" s="1"/>
  <c r="CQ23"/>
  <c r="CR23" s="1"/>
  <c r="CS23" s="1"/>
  <c r="CQ16"/>
  <c r="CR16" s="1"/>
  <c r="CS16" s="1"/>
  <c r="CQ10"/>
  <c r="CR10" s="1"/>
  <c r="CS10" s="1"/>
  <c r="CQ9"/>
  <c r="CR9" s="1"/>
  <c r="CS9" s="1"/>
  <c r="CQ11"/>
  <c r="CR11" s="1"/>
  <c r="CS11" s="1"/>
  <c r="CQ21"/>
  <c r="CR21" s="1"/>
  <c r="CS21" s="1"/>
  <c r="CQ14"/>
  <c r="CR14" s="1"/>
  <c r="CS14" s="1"/>
  <c r="CQ22"/>
  <c r="CR22" s="1"/>
  <c r="CS22" s="1"/>
  <c r="CQ17"/>
  <c r="CR17" s="1"/>
  <c r="CS17" s="1"/>
  <c r="K332" i="26" s="1"/>
  <c r="CQ18" i="17"/>
  <c r="CR18" s="1"/>
  <c r="CS18" s="1"/>
  <c r="CQ12"/>
  <c r="CR12" s="1"/>
  <c r="CS12" s="1"/>
  <c r="CQ8"/>
  <c r="CR8" s="1"/>
  <c r="CS8" s="1"/>
  <c r="CJ17"/>
  <c r="CK17" s="1"/>
  <c r="CL17" s="1"/>
  <c r="CJ16"/>
  <c r="CK16" s="1"/>
  <c r="CL16" s="1"/>
  <c r="CJ14"/>
  <c r="CK14" s="1"/>
  <c r="CL14" s="1"/>
  <c r="CJ18"/>
  <c r="CK18" s="1"/>
  <c r="CL18" s="1"/>
  <c r="CJ15"/>
  <c r="CK15" s="1"/>
  <c r="CL15" s="1"/>
  <c r="CJ11"/>
  <c r="CJ12"/>
  <c r="CK12" s="1"/>
  <c r="CL12" s="1"/>
  <c r="CJ13"/>
  <c r="CK13" s="1"/>
  <c r="CL13" s="1"/>
  <c r="CJ9"/>
  <c r="CK9" s="1"/>
  <c r="CL9" s="1"/>
  <c r="CJ19"/>
  <c r="CK19" s="1"/>
  <c r="CL19" s="1"/>
  <c r="CJ10"/>
  <c r="CJ21"/>
  <c r="CJ20"/>
  <c r="CK20" s="1"/>
  <c r="CL20" s="1"/>
  <c r="CJ8"/>
  <c r="CK8" s="1"/>
  <c r="CX10"/>
  <c r="CY10" s="1"/>
  <c r="CZ10" s="1"/>
  <c r="CX17"/>
  <c r="CY17" s="1"/>
  <c r="CZ17" s="1"/>
  <c r="CX25"/>
  <c r="CY25" s="1"/>
  <c r="CZ25" s="1"/>
  <c r="CX23"/>
  <c r="CY23" s="1"/>
  <c r="CZ23" s="1"/>
  <c r="CX8"/>
  <c r="CY8" s="1"/>
  <c r="CX24"/>
  <c r="CY24" s="1"/>
  <c r="CZ24" s="1"/>
  <c r="CX19"/>
  <c r="CY19" s="1"/>
  <c r="CZ19" s="1"/>
  <c r="CX11"/>
  <c r="CY11" s="1"/>
  <c r="CZ11" s="1"/>
  <c r="CX14"/>
  <c r="CY14" s="1"/>
  <c r="CZ14" s="1"/>
  <c r="CX13"/>
  <c r="CY13" s="1"/>
  <c r="CZ13" s="1"/>
  <c r="CX18"/>
  <c r="CY18" s="1"/>
  <c r="CZ18" s="1"/>
  <c r="CX26"/>
  <c r="CY26" s="1"/>
  <c r="CZ26" s="1"/>
  <c r="CX22"/>
  <c r="CY22" s="1"/>
  <c r="CZ22" s="1"/>
  <c r="CX12"/>
  <c r="CY12" s="1"/>
  <c r="CZ12" s="1"/>
  <c r="CX15"/>
  <c r="CY15" s="1"/>
  <c r="CZ15" s="1"/>
  <c r="CX20"/>
  <c r="CY20" s="1"/>
  <c r="CZ20" s="1"/>
  <c r="CX16"/>
  <c r="CY16" s="1"/>
  <c r="CZ16" s="1"/>
  <c r="CX21"/>
  <c r="CY21" s="1"/>
  <c r="CZ21" s="1"/>
  <c r="CX9"/>
  <c r="CY9" s="1"/>
  <c r="CZ9" s="1"/>
  <c r="M110" i="27"/>
  <c r="M113" s="1"/>
  <c r="M222" i="26"/>
  <c r="M334"/>
  <c r="K338"/>
  <c r="E337"/>
  <c r="E334"/>
  <c r="F338"/>
  <c r="E335"/>
  <c r="F158" i="27"/>
  <c r="K158"/>
  <c r="A266" i="26"/>
  <c r="A267" s="1"/>
  <c r="A268" s="1"/>
  <c r="A269" s="1"/>
  <c r="A270" s="1"/>
  <c r="A271" s="1"/>
  <c r="A126" i="27"/>
  <c r="A127" s="1"/>
  <c r="AA110"/>
  <c r="K289" i="26"/>
  <c r="AC81" i="27"/>
  <c r="G290" i="26"/>
  <c r="AB110" i="27"/>
  <c r="AC110" s="1"/>
  <c r="W113"/>
  <c r="M252" i="26"/>
  <c r="M255"/>
  <c r="L256"/>
  <c r="E290"/>
  <c r="P298"/>
  <c r="Y113" i="27"/>
  <c r="L286" i="26"/>
  <c r="AA109" i="27"/>
  <c r="K292" i="26"/>
  <c r="K256"/>
  <c r="U113" i="27"/>
  <c r="AA115"/>
  <c r="K286" i="26"/>
  <c r="L287"/>
  <c r="I290"/>
  <c r="AB112" i="27"/>
  <c r="AA112"/>
  <c r="L113"/>
  <c r="L289" i="26"/>
  <c r="A293"/>
  <c r="A294" s="1"/>
  <c r="A295" s="1"/>
  <c r="A296" s="1"/>
  <c r="A297" s="1"/>
  <c r="A298" s="1"/>
  <c r="A299" s="1"/>
  <c r="A300" s="1"/>
  <c r="A301" s="1"/>
  <c r="A302" s="1"/>
  <c r="A303" s="1"/>
  <c r="A304" s="1"/>
  <c r="C290"/>
  <c r="K113" i="27"/>
  <c r="K287" i="26"/>
  <c r="AB109" i="27"/>
  <c r="S113"/>
  <c r="P147"/>
  <c r="P144"/>
  <c r="E144"/>
  <c r="I142"/>
  <c r="E141"/>
  <c r="C147"/>
  <c r="G144"/>
  <c r="O142"/>
  <c r="C142"/>
  <c r="G141"/>
  <c r="G147"/>
  <c r="I144"/>
  <c r="P142"/>
  <c r="E142"/>
  <c r="I141"/>
  <c r="O147"/>
  <c r="O144"/>
  <c r="C144"/>
  <c r="G142"/>
  <c r="C141"/>
  <c r="P326" i="26"/>
  <c r="O323"/>
  <c r="C323"/>
  <c r="I321"/>
  <c r="G320"/>
  <c r="C326"/>
  <c r="P323"/>
  <c r="E323"/>
  <c r="O321"/>
  <c r="C321"/>
  <c r="I320"/>
  <c r="G326"/>
  <c r="G323"/>
  <c r="P321"/>
  <c r="E321"/>
  <c r="C320"/>
  <c r="O326"/>
  <c r="I323"/>
  <c r="G321"/>
  <c r="E320"/>
  <c r="AI212" i="17"/>
  <c r="G6" i="23" s="1"/>
  <c r="E332" i="26"/>
  <c r="M330"/>
  <c r="E330"/>
  <c r="O330"/>
  <c r="G330"/>
  <c r="O332"/>
  <c r="I330"/>
  <c r="B330"/>
  <c r="J332"/>
  <c r="K330"/>
  <c r="C330"/>
  <c r="AK212" i="17"/>
  <c r="I6" i="23" s="1"/>
  <c r="AL212" i="17"/>
  <c r="BF212"/>
  <c r="D7" i="23" s="1"/>
  <c r="N7" s="1"/>
  <c r="A129" i="27"/>
  <c r="A130" s="1"/>
  <c r="A131" s="1"/>
  <c r="A132" s="1"/>
  <c r="A133" s="1"/>
  <c r="A134" s="1"/>
  <c r="A135" s="1"/>
  <c r="A136" s="1"/>
  <c r="A137" s="1"/>
  <c r="A138" s="1"/>
  <c r="A139" s="1"/>
  <c r="I151"/>
  <c r="O153"/>
  <c r="E135"/>
  <c r="B151"/>
  <c r="K151"/>
  <c r="N134"/>
  <c r="E132"/>
  <c r="E131"/>
  <c r="E151"/>
  <c r="E136"/>
  <c r="AD136"/>
  <c r="R158" s="1"/>
  <c r="M151"/>
  <c r="H133"/>
  <c r="C133"/>
  <c r="E157"/>
  <c r="O151"/>
  <c r="M154"/>
  <c r="G151"/>
  <c r="C151"/>
  <c r="E134"/>
  <c r="N133"/>
  <c r="N135"/>
  <c r="E153"/>
  <c r="E154"/>
  <c r="J153"/>
  <c r="AJ212" i="17"/>
  <c r="H6" i="23" s="1"/>
  <c r="BX212" i="17"/>
  <c r="F8" i="23"/>
  <c r="AD215" i="17"/>
  <c r="K6" i="23" s="1"/>
  <c r="AD217" i="17"/>
  <c r="AD214"/>
  <c r="AD218"/>
  <c r="AD216"/>
  <c r="AD210"/>
  <c r="AF212"/>
  <c r="AD212"/>
  <c r="J6" i="23"/>
  <c r="A305" i="26"/>
  <c r="AH247"/>
  <c r="AH245"/>
  <c r="AH214"/>
  <c r="AI278"/>
  <c r="AG278"/>
  <c r="AH278"/>
  <c r="AI247"/>
  <c r="AI245"/>
  <c r="AH212"/>
  <c r="N312"/>
  <c r="E310"/>
  <c r="N313"/>
  <c r="AH311" s="1"/>
  <c r="E314"/>
  <c r="E309"/>
  <c r="C311"/>
  <c r="N311"/>
  <c r="H311"/>
  <c r="E313"/>
  <c r="E312"/>
  <c r="A307"/>
  <c r="A308" s="1"/>
  <c r="A309" s="1"/>
  <c r="A310" s="1"/>
  <c r="A311" s="1"/>
  <c r="A312" s="1"/>
  <c r="A313" s="1"/>
  <c r="A314" s="1"/>
  <c r="A315" s="1"/>
  <c r="A316" s="1"/>
  <c r="A317" s="1"/>
  <c r="A318" s="1"/>
  <c r="AG247"/>
  <c r="AG245"/>
  <c r="P332"/>
  <c r="K298"/>
  <c r="BQ7" i="24"/>
  <c r="BQ18"/>
  <c r="BQ22"/>
  <c r="BQ26"/>
  <c r="BQ30"/>
  <c r="BQ34"/>
  <c r="BQ38"/>
  <c r="BQ42"/>
  <c r="BQ46"/>
  <c r="BQ50"/>
  <c r="BQ54"/>
  <c r="BQ58"/>
  <c r="BQ62"/>
  <c r="BQ66"/>
  <c r="BQ70"/>
  <c r="BQ74"/>
  <c r="BQ78"/>
  <c r="BQ82"/>
  <c r="BQ86"/>
  <c r="BQ90"/>
  <c r="BQ94"/>
  <c r="BQ98"/>
  <c r="BQ102"/>
  <c r="BQ106"/>
  <c r="BQ110"/>
  <c r="BQ114"/>
  <c r="BQ118"/>
  <c r="BQ122"/>
  <c r="BQ12"/>
  <c r="BQ16"/>
  <c r="BQ20"/>
  <c r="BQ24"/>
  <c r="BQ28"/>
  <c r="BQ32"/>
  <c r="BQ36"/>
  <c r="BQ40"/>
  <c r="BQ44"/>
  <c r="BQ48"/>
  <c r="BQ52"/>
  <c r="BQ56"/>
  <c r="BQ60"/>
  <c r="BQ64"/>
  <c r="BQ68"/>
  <c r="BQ72"/>
  <c r="BQ76"/>
  <c r="BQ80"/>
  <c r="BQ84"/>
  <c r="BQ88"/>
  <c r="BQ92"/>
  <c r="BQ96"/>
  <c r="BQ100"/>
  <c r="BQ104"/>
  <c r="BQ108"/>
  <c r="BQ112"/>
  <c r="BQ116"/>
  <c r="BQ120"/>
  <c r="BQ124"/>
  <c r="BQ185"/>
  <c r="BQ10"/>
  <c r="BQ14"/>
  <c r="BQ186"/>
  <c r="BQ190"/>
  <c r="BQ194"/>
  <c r="BQ198"/>
  <c r="BQ202"/>
  <c r="BQ8"/>
  <c r="BQ17"/>
  <c r="BQ21"/>
  <c r="BQ25"/>
  <c r="BQ29"/>
  <c r="BQ33"/>
  <c r="BQ37"/>
  <c r="BQ41"/>
  <c r="BQ45"/>
  <c r="BQ49"/>
  <c r="BQ53"/>
  <c r="BQ57"/>
  <c r="BQ61"/>
  <c r="BQ65"/>
  <c r="BQ69"/>
  <c r="BQ73"/>
  <c r="BQ77"/>
  <c r="BQ81"/>
  <c r="BQ85"/>
  <c r="BQ89"/>
  <c r="BQ93"/>
  <c r="BQ97"/>
  <c r="BQ101"/>
  <c r="BQ105"/>
  <c r="BQ109"/>
  <c r="BQ113"/>
  <c r="BQ117"/>
  <c r="BQ121"/>
  <c r="BQ125"/>
  <c r="BQ129"/>
  <c r="BQ133"/>
  <c r="BQ137"/>
  <c r="BQ141"/>
  <c r="BQ145"/>
  <c r="BQ149"/>
  <c r="BQ153"/>
  <c r="BQ157"/>
  <c r="BQ161"/>
  <c r="BQ165"/>
  <c r="BQ169"/>
  <c r="BQ173"/>
  <c r="BQ177"/>
  <c r="BQ181"/>
  <c r="BQ19"/>
  <c r="BQ23"/>
  <c r="BQ27"/>
  <c r="BQ31"/>
  <c r="BQ35"/>
  <c r="BQ39"/>
  <c r="BQ43"/>
  <c r="BQ47"/>
  <c r="BQ51"/>
  <c r="BQ55"/>
  <c r="BQ59"/>
  <c r="BQ63"/>
  <c r="BQ67"/>
  <c r="BQ71"/>
  <c r="BQ75"/>
  <c r="BQ79"/>
  <c r="BQ83"/>
  <c r="BQ87"/>
  <c r="BQ91"/>
  <c r="BQ95"/>
  <c r="BQ99"/>
  <c r="BQ103"/>
  <c r="BQ107"/>
  <c r="BQ111"/>
  <c r="BQ115"/>
  <c r="BQ119"/>
  <c r="BQ123"/>
  <c r="BQ127"/>
  <c r="BQ131"/>
  <c r="BQ135"/>
  <c r="BQ139"/>
  <c r="BQ143"/>
  <c r="BQ147"/>
  <c r="BQ151"/>
  <c r="BQ155"/>
  <c r="BQ159"/>
  <c r="BQ163"/>
  <c r="BQ167"/>
  <c r="BQ171"/>
  <c r="BQ175"/>
  <c r="BQ179"/>
  <c r="BQ183"/>
  <c r="BQ184"/>
  <c r="BQ188"/>
  <c r="BQ192"/>
  <c r="BQ196"/>
  <c r="BQ200"/>
  <c r="BQ204"/>
  <c r="BQ191"/>
  <c r="BQ195"/>
  <c r="BQ199"/>
  <c r="BQ203"/>
  <c r="BQ9"/>
  <c r="BQ128"/>
  <c r="BQ132"/>
  <c r="BQ136"/>
  <c r="BQ140"/>
  <c r="BQ144"/>
  <c r="BQ148"/>
  <c r="BQ152"/>
  <c r="BQ156"/>
  <c r="BQ160"/>
  <c r="BQ164"/>
  <c r="BQ168"/>
  <c r="BQ172"/>
  <c r="BQ176"/>
  <c r="BQ180"/>
  <c r="BQ187"/>
  <c r="BQ126"/>
  <c r="BQ130"/>
  <c r="BQ134"/>
  <c r="BQ138"/>
  <c r="BQ142"/>
  <c r="BQ146"/>
  <c r="BQ150"/>
  <c r="BQ154"/>
  <c r="BQ158"/>
  <c r="BQ162"/>
  <c r="BQ166"/>
  <c r="BQ170"/>
  <c r="BQ174"/>
  <c r="BQ178"/>
  <c r="BQ182"/>
  <c r="BQ6"/>
  <c r="BQ13"/>
  <c r="BQ11"/>
  <c r="BQ15"/>
  <c r="BQ189"/>
  <c r="BQ193"/>
  <c r="BQ197"/>
  <c r="BQ201"/>
  <c r="S7" i="17"/>
  <c r="W7" s="1"/>
  <c r="CT214" l="1"/>
  <c r="L320" i="26"/>
  <c r="K320"/>
  <c r="L142" i="27"/>
  <c r="F332" i="26"/>
  <c r="DI7" i="17"/>
  <c r="Y8"/>
  <c r="Y24"/>
  <c r="Y29"/>
  <c r="Y13"/>
  <c r="Y32"/>
  <c r="Y36"/>
  <c r="Y17"/>
  <c r="Y10"/>
  <c r="Y19"/>
  <c r="Y35"/>
  <c r="Y28"/>
  <c r="Y15"/>
  <c r="Y11"/>
  <c r="Y27"/>
  <c r="Y16"/>
  <c r="Y20"/>
  <c r="Y9"/>
  <c r="Y34"/>
  <c r="Y12"/>
  <c r="Y30"/>
  <c r="Y33"/>
  <c r="Y26"/>
  <c r="Y21"/>
  <c r="Y37"/>
  <c r="Y31"/>
  <c r="Y22"/>
  <c r="Y25"/>
  <c r="Y18"/>
  <c r="Y23"/>
  <c r="Y14"/>
  <c r="K147" i="27"/>
  <c r="V158"/>
  <c r="AA158"/>
  <c r="E213" i="26"/>
  <c r="F298"/>
  <c r="L321"/>
  <c r="M289"/>
  <c r="P230"/>
  <c r="P121" i="27"/>
  <c r="K230" i="26"/>
  <c r="K121" i="27"/>
  <c r="F230" i="26"/>
  <c r="F121" i="27"/>
  <c r="AB113"/>
  <c r="K144"/>
  <c r="L141"/>
  <c r="C145"/>
  <c r="M256" i="26"/>
  <c r="AC112" i="27"/>
  <c r="M286" i="26"/>
  <c r="M287"/>
  <c r="K321"/>
  <c r="AA113" i="27"/>
  <c r="K323" i="26"/>
  <c r="L290"/>
  <c r="G324"/>
  <c r="C324"/>
  <c r="A319"/>
  <c r="A320" s="1"/>
  <c r="A321" s="1"/>
  <c r="A322" s="1"/>
  <c r="A323" s="1"/>
  <c r="A324" s="1"/>
  <c r="A325" s="1"/>
  <c r="A326" s="1"/>
  <c r="A327" s="1"/>
  <c r="A328" s="1"/>
  <c r="A329" s="1"/>
  <c r="A330" s="1"/>
  <c r="A331" s="1"/>
  <c r="A332" s="1"/>
  <c r="A333" s="1"/>
  <c r="K141" i="27"/>
  <c r="E145"/>
  <c r="K290" i="26"/>
  <c r="K326"/>
  <c r="A140" i="27"/>
  <c r="A141" s="1"/>
  <c r="A142" s="1"/>
  <c r="A143" s="1"/>
  <c r="A144" s="1"/>
  <c r="A145" s="1"/>
  <c r="A146" s="1"/>
  <c r="A147" s="1"/>
  <c r="A148" s="1"/>
  <c r="A149" s="1"/>
  <c r="A150" s="1"/>
  <c r="A151" s="1"/>
  <c r="A152" s="1"/>
  <c r="A153" s="1"/>
  <c r="A154" s="1"/>
  <c r="A155" s="1"/>
  <c r="A156" s="1"/>
  <c r="A157" s="1"/>
  <c r="L144"/>
  <c r="E324" i="26"/>
  <c r="I324"/>
  <c r="I145" i="27"/>
  <c r="K142"/>
  <c r="M142" s="1"/>
  <c r="AC109"/>
  <c r="L323" i="26"/>
  <c r="M323" s="1"/>
  <c r="G145" i="27"/>
  <c r="AE147"/>
  <c r="W144"/>
  <c r="AE142"/>
  <c r="S142"/>
  <c r="W141"/>
  <c r="AF147"/>
  <c r="Y144"/>
  <c r="AF142"/>
  <c r="U142"/>
  <c r="Y141"/>
  <c r="S147"/>
  <c r="AE144"/>
  <c r="S144"/>
  <c r="W142"/>
  <c r="S141"/>
  <c r="W147"/>
  <c r="AF144"/>
  <c r="U144"/>
  <c r="Y142"/>
  <c r="U141"/>
  <c r="AV213" i="17"/>
  <c r="F162" i="26"/>
  <c r="F89" i="27"/>
  <c r="V25"/>
  <c r="F60" i="26"/>
  <c r="K94"/>
  <c r="K57" i="27"/>
  <c r="P162" i="26"/>
  <c r="P89" i="27"/>
  <c r="P128" i="26"/>
  <c r="AF57" i="27"/>
  <c r="P264" i="26"/>
  <c r="AF121" i="27"/>
  <c r="K153"/>
  <c r="K128" i="26"/>
  <c r="AA57" i="27"/>
  <c r="K60" i="26"/>
  <c r="AA25" i="27"/>
  <c r="P60" i="26"/>
  <c r="AF25" i="27"/>
  <c r="P94" i="26"/>
  <c r="P57" i="27"/>
  <c r="P153"/>
  <c r="F94" i="26"/>
  <c r="F57" i="27"/>
  <c r="F196" i="26"/>
  <c r="V89" i="27"/>
  <c r="K264" i="26"/>
  <c r="AA121" i="27"/>
  <c r="K196" i="26"/>
  <c r="AA89" i="27"/>
  <c r="P196" i="26"/>
  <c r="AF89" i="27"/>
  <c r="AN212" i="17"/>
  <c r="F153" i="27"/>
  <c r="K162" i="26"/>
  <c r="K89" i="27"/>
  <c r="F128" i="26"/>
  <c r="V57" i="27"/>
  <c r="F264" i="26"/>
  <c r="V121" i="27"/>
  <c r="U134"/>
  <c r="AD133"/>
  <c r="W151"/>
  <c r="U151"/>
  <c r="U131"/>
  <c r="V153"/>
  <c r="U132"/>
  <c r="S133"/>
  <c r="N168"/>
  <c r="B190" s="1"/>
  <c r="U136"/>
  <c r="AC154"/>
  <c r="AE151"/>
  <c r="AD134"/>
  <c r="U154"/>
  <c r="R151"/>
  <c r="U135"/>
  <c r="U157"/>
  <c r="Y151"/>
  <c r="AE153"/>
  <c r="U153"/>
  <c r="AF153"/>
  <c r="AA153"/>
  <c r="S151"/>
  <c r="X133"/>
  <c r="AA151"/>
  <c r="AC151"/>
  <c r="AD135"/>
  <c r="Z153"/>
  <c r="K4" i="24"/>
  <c r="AI281" i="26"/>
  <c r="AI279"/>
  <c r="AH246"/>
  <c r="AH248"/>
  <c r="AI312"/>
  <c r="AG312"/>
  <c r="AH312"/>
  <c r="AG281"/>
  <c r="AG279"/>
  <c r="AH279"/>
  <c r="AH281"/>
  <c r="CL8" i="17"/>
  <c r="CF217"/>
  <c r="CF215"/>
  <c r="CF210"/>
  <c r="CF214"/>
  <c r="CF218"/>
  <c r="CF216"/>
  <c r="CZ8"/>
  <c r="CT216"/>
  <c r="CT218"/>
  <c r="CT217"/>
  <c r="CT210"/>
  <c r="CT215"/>
  <c r="D8" i="23"/>
  <c r="BN213" i="17"/>
  <c r="CM218"/>
  <c r="CM216"/>
  <c r="CM215"/>
  <c r="CM210"/>
  <c r="CM217"/>
  <c r="CM214"/>
  <c r="F5" i="24"/>
  <c r="G5"/>
  <c r="C5"/>
  <c r="I5"/>
  <c r="H5"/>
  <c r="W5"/>
  <c r="BQ203" i="10"/>
  <c r="BQ187"/>
  <c r="BQ9"/>
  <c r="BQ194"/>
  <c r="BQ114"/>
  <c r="BQ98"/>
  <c r="BQ82"/>
  <c r="BQ66"/>
  <c r="BQ50"/>
  <c r="BQ34"/>
  <c r="BQ120"/>
  <c r="BQ104"/>
  <c r="BQ88"/>
  <c r="BQ72"/>
  <c r="BQ56"/>
  <c r="BQ40"/>
  <c r="BQ24"/>
  <c r="E5" i="24"/>
  <c r="BQ5"/>
  <c r="BQ175" i="10"/>
  <c r="BQ159"/>
  <c r="BQ143"/>
  <c r="BQ127"/>
  <c r="BQ111"/>
  <c r="BQ95"/>
  <c r="BQ79"/>
  <c r="BQ63"/>
  <c r="BQ47"/>
  <c r="BQ31"/>
  <c r="BQ186"/>
  <c r="BQ15"/>
  <c r="BQ185"/>
  <c r="BQ169"/>
  <c r="BQ153"/>
  <c r="BQ137"/>
  <c r="BQ121"/>
  <c r="BQ105"/>
  <c r="BQ89"/>
  <c r="BQ73"/>
  <c r="BQ57"/>
  <c r="BQ41"/>
  <c r="BQ25"/>
  <c r="BQ200"/>
  <c r="BQ197"/>
  <c r="BQ184"/>
  <c r="BQ168"/>
  <c r="BQ152"/>
  <c r="BQ136"/>
  <c r="BQ14"/>
  <c r="BQ174"/>
  <c r="BQ158"/>
  <c r="BQ142"/>
  <c r="BQ199"/>
  <c r="BQ206"/>
  <c r="BQ126"/>
  <c r="BQ110"/>
  <c r="BQ94"/>
  <c r="BQ78"/>
  <c r="BQ62"/>
  <c r="BQ46"/>
  <c r="BQ30"/>
  <c r="BQ116"/>
  <c r="BQ100"/>
  <c r="BQ84"/>
  <c r="BQ68"/>
  <c r="BQ52"/>
  <c r="BQ36"/>
  <c r="BQ20"/>
  <c r="BQ171"/>
  <c r="BQ155"/>
  <c r="BQ139"/>
  <c r="BQ123"/>
  <c r="BQ107"/>
  <c r="BQ91"/>
  <c r="BQ75"/>
  <c r="BQ59"/>
  <c r="BQ43"/>
  <c r="BQ27"/>
  <c r="BQ11"/>
  <c r="BQ181"/>
  <c r="BQ165"/>
  <c r="BQ149"/>
  <c r="BQ133"/>
  <c r="BQ117"/>
  <c r="BQ101"/>
  <c r="BQ85"/>
  <c r="BQ69"/>
  <c r="BQ53"/>
  <c r="BQ37"/>
  <c r="BQ21"/>
  <c r="BQ196"/>
  <c r="BQ193"/>
  <c r="BQ180"/>
  <c r="BQ164"/>
  <c r="BQ148"/>
  <c r="BQ132"/>
  <c r="BQ170"/>
  <c r="BQ154"/>
  <c r="BQ138"/>
  <c r="BQ10"/>
  <c r="BQ195"/>
  <c r="BQ188"/>
  <c r="BQ202"/>
  <c r="BQ122"/>
  <c r="BQ106"/>
  <c r="BQ90"/>
  <c r="BQ74"/>
  <c r="BQ58"/>
  <c r="BQ42"/>
  <c r="BQ26"/>
  <c r="BQ112"/>
  <c r="BQ96"/>
  <c r="BQ80"/>
  <c r="BQ64"/>
  <c r="BQ48"/>
  <c r="BQ32"/>
  <c r="BQ17"/>
  <c r="BQ183"/>
  <c r="BQ167"/>
  <c r="BQ151"/>
  <c r="BQ135"/>
  <c r="BQ119"/>
  <c r="BQ103"/>
  <c r="BQ87"/>
  <c r="BQ71"/>
  <c r="BQ55"/>
  <c r="BQ39"/>
  <c r="BQ23"/>
  <c r="BQ177"/>
  <c r="BQ161"/>
  <c r="BQ145"/>
  <c r="BQ129"/>
  <c r="BQ113"/>
  <c r="BQ97"/>
  <c r="BQ81"/>
  <c r="BQ65"/>
  <c r="BQ49"/>
  <c r="BQ33"/>
  <c r="BQ192"/>
  <c r="BQ205"/>
  <c r="BQ189"/>
  <c r="BQ176"/>
  <c r="BQ160"/>
  <c r="BQ144"/>
  <c r="BQ128"/>
  <c r="BQ182"/>
  <c r="BQ166"/>
  <c r="BQ150"/>
  <c r="BQ134"/>
  <c r="BQ16"/>
  <c r="BQ191"/>
  <c r="BQ190"/>
  <c r="BQ7"/>
  <c r="BQ198"/>
  <c r="BQ118"/>
  <c r="BQ102"/>
  <c r="BQ86"/>
  <c r="BQ70"/>
  <c r="BQ54"/>
  <c r="BQ38"/>
  <c r="BQ22"/>
  <c r="BQ124"/>
  <c r="BQ108"/>
  <c r="BQ92"/>
  <c r="BQ76"/>
  <c r="BQ60"/>
  <c r="BQ44"/>
  <c r="BQ28"/>
  <c r="BQ13"/>
  <c r="BQ179"/>
  <c r="BQ163"/>
  <c r="BQ147"/>
  <c r="BQ131"/>
  <c r="BQ115"/>
  <c r="BQ99"/>
  <c r="BQ83"/>
  <c r="BQ67"/>
  <c r="BQ51"/>
  <c r="BQ35"/>
  <c r="BQ19"/>
  <c r="BQ8"/>
  <c r="BQ173"/>
  <c r="BQ157"/>
  <c r="BQ141"/>
  <c r="BQ125"/>
  <c r="BQ109"/>
  <c r="BQ93"/>
  <c r="BQ77"/>
  <c r="BQ61"/>
  <c r="BQ45"/>
  <c r="BQ29"/>
  <c r="BQ204"/>
  <c r="BQ201"/>
  <c r="BQ172"/>
  <c r="BQ156"/>
  <c r="BQ140"/>
  <c r="BQ18"/>
  <c r="BQ178"/>
  <c r="BQ162"/>
  <c r="BQ146"/>
  <c r="BQ130"/>
  <c r="D5" i="24"/>
  <c r="BQ12" i="10"/>
  <c r="M320" i="26" l="1"/>
  <c r="M144" i="27"/>
  <c r="DJ18" i="17"/>
  <c r="DK18" s="1"/>
  <c r="DP18"/>
  <c r="DP37"/>
  <c r="N34" i="24" s="1"/>
  <c r="DJ37" i="17"/>
  <c r="DK37" s="1"/>
  <c r="DJ30"/>
  <c r="DK30" s="1"/>
  <c r="DP30"/>
  <c r="DP20"/>
  <c r="DJ20"/>
  <c r="DK20" s="1"/>
  <c r="DJ15"/>
  <c r="DK15" s="1"/>
  <c r="DP15"/>
  <c r="DP13"/>
  <c r="DJ13"/>
  <c r="DK13" s="1"/>
  <c r="DP23"/>
  <c r="DJ23"/>
  <c r="DK23" s="1"/>
  <c r="DJ31"/>
  <c r="DK31" s="1"/>
  <c r="DP31"/>
  <c r="DP33"/>
  <c r="DJ33"/>
  <c r="DK33" s="1"/>
  <c r="DP11"/>
  <c r="DJ11"/>
  <c r="DK11" s="1"/>
  <c r="DP19"/>
  <c r="DJ19"/>
  <c r="DK19" s="1"/>
  <c r="DP32"/>
  <c r="DJ32"/>
  <c r="DK32" s="1"/>
  <c r="DJ14"/>
  <c r="DK14" s="1"/>
  <c r="DP14"/>
  <c r="DP22"/>
  <c r="N19" i="24" s="1"/>
  <c r="DJ22" i="17"/>
  <c r="DK22" s="1"/>
  <c r="DP26"/>
  <c r="DJ26"/>
  <c r="DK26" s="1"/>
  <c r="DJ34"/>
  <c r="DK34" s="1"/>
  <c r="DP34"/>
  <c r="N31" i="24" s="1"/>
  <c r="DJ27" i="17"/>
  <c r="DK27" s="1"/>
  <c r="DP27"/>
  <c r="DP35"/>
  <c r="N32" i="24" s="1"/>
  <c r="DJ35" i="17"/>
  <c r="DK35" s="1"/>
  <c r="DJ36"/>
  <c r="DK36" s="1"/>
  <c r="DP36"/>
  <c r="DP24"/>
  <c r="N21" i="24" s="1"/>
  <c r="DJ24" i="17"/>
  <c r="DK24" s="1"/>
  <c r="DP25"/>
  <c r="DJ25"/>
  <c r="DK25" s="1"/>
  <c r="DP21"/>
  <c r="N18" i="24" s="1"/>
  <c r="DJ21" i="17"/>
  <c r="DK21" s="1"/>
  <c r="DJ12"/>
  <c r="DK12" s="1"/>
  <c r="DP12"/>
  <c r="DJ16"/>
  <c r="DK16" s="1"/>
  <c r="DP16"/>
  <c r="DJ28"/>
  <c r="DK28" s="1"/>
  <c r="DP28"/>
  <c r="DP17"/>
  <c r="DJ17"/>
  <c r="DK17" s="1"/>
  <c r="DJ29"/>
  <c r="DK29" s="1"/>
  <c r="DP29"/>
  <c r="N26" i="24" s="1"/>
  <c r="DJ10" i="17"/>
  <c r="DK10" s="1"/>
  <c r="DP10"/>
  <c r="DP9"/>
  <c r="DJ9"/>
  <c r="DK9" s="1"/>
  <c r="AA25"/>
  <c r="N22" i="24"/>
  <c r="AA21" i="17"/>
  <c r="AA12"/>
  <c r="AA16"/>
  <c r="AA28"/>
  <c r="N25" i="24"/>
  <c r="AA17" i="17"/>
  <c r="AA29"/>
  <c r="AA18"/>
  <c r="N15" i="24"/>
  <c r="AA37" i="17"/>
  <c r="AA30"/>
  <c r="N27" i="24"/>
  <c r="N17"/>
  <c r="AA20" i="17"/>
  <c r="AA15"/>
  <c r="AA10"/>
  <c r="AA13"/>
  <c r="AA23"/>
  <c r="N20" i="24"/>
  <c r="AA31" i="17"/>
  <c r="N28" i="24"/>
  <c r="AA33" i="17"/>
  <c r="N30" i="24"/>
  <c r="AA9" i="17"/>
  <c r="AA11"/>
  <c r="AA19"/>
  <c r="N16" i="24"/>
  <c r="AA32" i="17"/>
  <c r="N29" i="24"/>
  <c r="AA14" i="17"/>
  <c r="AA22"/>
  <c r="AA26"/>
  <c r="N23" i="24"/>
  <c r="AA34" i="17"/>
  <c r="AA27"/>
  <c r="N24" i="24"/>
  <c r="AA35" i="17"/>
  <c r="N33" i="24"/>
  <c r="AA36" i="17"/>
  <c r="AA24"/>
  <c r="A158" i="27"/>
  <c r="A159" s="1"/>
  <c r="F190"/>
  <c r="K190"/>
  <c r="A334" i="26"/>
  <c r="A335" s="1"/>
  <c r="A336" s="1"/>
  <c r="A337" s="1"/>
  <c r="A338" s="1"/>
  <c r="A339" s="1"/>
  <c r="M321"/>
  <c r="M324" s="1"/>
  <c r="AC113" i="27"/>
  <c r="AB141"/>
  <c r="AA144"/>
  <c r="AA141"/>
  <c r="AB144"/>
  <c r="M290" i="26"/>
  <c r="K324"/>
  <c r="AA147" i="27"/>
  <c r="U145"/>
  <c r="AA142"/>
  <c r="L324" i="26"/>
  <c r="W145" i="27"/>
  <c r="S145"/>
  <c r="AB142"/>
  <c r="L145"/>
  <c r="M141"/>
  <c r="M145" s="1"/>
  <c r="K145"/>
  <c r="Y145"/>
  <c r="G179"/>
  <c r="I176"/>
  <c r="P174"/>
  <c r="E174"/>
  <c r="I173"/>
  <c r="O179"/>
  <c r="O176"/>
  <c r="C176"/>
  <c r="G174"/>
  <c r="C173"/>
  <c r="P179"/>
  <c r="P176"/>
  <c r="E176"/>
  <c r="I174"/>
  <c r="P173"/>
  <c r="E173"/>
  <c r="C179"/>
  <c r="O177"/>
  <c r="G176"/>
  <c r="O174"/>
  <c r="C174"/>
  <c r="G173"/>
  <c r="E186"/>
  <c r="N166"/>
  <c r="C183"/>
  <c r="C165"/>
  <c r="K185"/>
  <c r="E164"/>
  <c r="E185"/>
  <c r="E163"/>
  <c r="E168"/>
  <c r="H165"/>
  <c r="B183"/>
  <c r="P185"/>
  <c r="O185"/>
  <c r="J185"/>
  <c r="E167"/>
  <c r="I183"/>
  <c r="G183"/>
  <c r="M186"/>
  <c r="A161"/>
  <c r="A162" s="1"/>
  <c r="A163" s="1"/>
  <c r="A164" s="1"/>
  <c r="A165" s="1"/>
  <c r="A166" s="1"/>
  <c r="A167" s="1"/>
  <c r="A168" s="1"/>
  <c r="A169" s="1"/>
  <c r="A170" s="1"/>
  <c r="A171" s="1"/>
  <c r="A172" s="1"/>
  <c r="A173" s="1"/>
  <c r="A174" s="1"/>
  <c r="A175" s="1"/>
  <c r="A176" s="1"/>
  <c r="A177" s="1"/>
  <c r="A178" s="1"/>
  <c r="A179" s="1"/>
  <c r="F185"/>
  <c r="O183"/>
  <c r="E183"/>
  <c r="E166"/>
  <c r="K183"/>
  <c r="N165"/>
  <c r="M183"/>
  <c r="AD168"/>
  <c r="R190" s="1"/>
  <c r="E189"/>
  <c r="N167"/>
  <c r="M187"/>
  <c r="G188"/>
  <c r="P25"/>
  <c r="P26" i="26"/>
  <c r="F25" i="27"/>
  <c r="F26" i="26"/>
  <c r="CF212" i="17"/>
  <c r="CI212"/>
  <c r="H10" i="23" s="1"/>
  <c r="CJ212" i="17"/>
  <c r="I10" i="23" s="1"/>
  <c r="CH212" i="17"/>
  <c r="G10" i="23" s="1"/>
  <c r="CG212" i="17"/>
  <c r="CK212"/>
  <c r="J10" i="23" s="1"/>
  <c r="D6"/>
  <c r="AD213" i="17"/>
  <c r="AH282" i="26"/>
  <c r="E247"/>
  <c r="AH280"/>
  <c r="AH315"/>
  <c r="AH313"/>
  <c r="AI313"/>
  <c r="AI315"/>
  <c r="AG315"/>
  <c r="AG313"/>
  <c r="CY212" i="17"/>
  <c r="J12" i="23" s="1"/>
  <c r="CV212" i="17"/>
  <c r="G12" i="23" s="1"/>
  <c r="CW212" i="17"/>
  <c r="H12" i="23" s="1"/>
  <c r="CT212" i="17"/>
  <c r="CX212"/>
  <c r="I12" i="23" s="1"/>
  <c r="S8" i="17"/>
  <c r="L173" i="27" l="1"/>
  <c r="L176"/>
  <c r="AB24" i="17"/>
  <c r="O21" i="24" s="1"/>
  <c r="AC24" i="17"/>
  <c r="P21" i="24" s="1"/>
  <c r="M32"/>
  <c r="L32"/>
  <c r="M24"/>
  <c r="L24"/>
  <c r="AB34" i="17"/>
  <c r="O31" i="24" s="1"/>
  <c r="AC34" i="17"/>
  <c r="P31" i="24" s="1"/>
  <c r="M19"/>
  <c r="L19"/>
  <c r="G234" i="26"/>
  <c r="O222"/>
  <c r="N11" i="24"/>
  <c r="O113" i="27"/>
  <c r="G124"/>
  <c r="AB32" i="17"/>
  <c r="O29" i="24" s="1"/>
  <c r="AC32" i="17"/>
  <c r="P29" i="24" s="1"/>
  <c r="G132" i="26"/>
  <c r="N8" i="24"/>
  <c r="W60" i="27"/>
  <c r="AE49"/>
  <c r="O120" i="26"/>
  <c r="M63"/>
  <c r="AC27" i="27"/>
  <c r="L6" i="24"/>
  <c r="AB33" i="17"/>
  <c r="O30" i="24" s="1"/>
  <c r="AC33" i="17"/>
  <c r="P30" i="24" s="1"/>
  <c r="G200" i="26"/>
  <c r="O188"/>
  <c r="W92" i="27"/>
  <c r="AE81"/>
  <c r="N10" i="24"/>
  <c r="AB10" i="17"/>
  <c r="O7" i="24" s="1"/>
  <c r="AC10" i="17"/>
  <c r="P82" i="26"/>
  <c r="P45" i="27"/>
  <c r="M17" i="24"/>
  <c r="L17"/>
  <c r="AB37" i="17"/>
  <c r="O34" i="24" s="1"/>
  <c r="AC37" i="17"/>
  <c r="P34" i="24" s="1"/>
  <c r="M26"/>
  <c r="L26"/>
  <c r="N14"/>
  <c r="G336" i="26"/>
  <c r="O324"/>
  <c r="AE145" i="27"/>
  <c r="W156"/>
  <c r="AB28" i="17"/>
  <c r="O25" i="24" s="1"/>
  <c r="AC28" i="17"/>
  <c r="P25" i="24" s="1"/>
  <c r="G166" i="26"/>
  <c r="O81" i="27"/>
  <c r="O154" i="26"/>
  <c r="G92" i="27"/>
  <c r="N9" i="24"/>
  <c r="AB25" i="17"/>
  <c r="O22" i="24" s="1"/>
  <c r="AC25" i="17"/>
  <c r="P22" i="24" s="1"/>
  <c r="M21"/>
  <c r="L21"/>
  <c r="M33"/>
  <c r="L33"/>
  <c r="M31"/>
  <c r="L31"/>
  <c r="AB26" i="17"/>
  <c r="O23" i="24" s="1"/>
  <c r="AC26" i="17"/>
  <c r="P23" i="24" s="1"/>
  <c r="M233" i="26"/>
  <c r="M123" i="27"/>
  <c r="L11" i="24"/>
  <c r="M29"/>
  <c r="L29"/>
  <c r="AB19" i="17"/>
  <c r="O16" i="24" s="1"/>
  <c r="AC19" i="17"/>
  <c r="P16" i="24" s="1"/>
  <c r="G64" i="26"/>
  <c r="N6" i="24"/>
  <c r="AE17" i="27"/>
  <c r="W28"/>
  <c r="O52" i="26"/>
  <c r="AB31" i="17"/>
  <c r="O28" i="24" s="1"/>
  <c r="AC31" i="17"/>
  <c r="P28" i="24" s="1"/>
  <c r="M199" i="26"/>
  <c r="AC91" i="27"/>
  <c r="L10" i="24"/>
  <c r="M97" i="26"/>
  <c r="L7" i="24"/>
  <c r="M59" i="27"/>
  <c r="AB15" i="17"/>
  <c r="O12" i="24" s="1"/>
  <c r="AC15" i="17"/>
  <c r="P252" i="26"/>
  <c r="AF109" i="27"/>
  <c r="M27" i="24"/>
  <c r="L27"/>
  <c r="AB18" i="17"/>
  <c r="O15" i="24" s="1"/>
  <c r="AC18" i="17"/>
  <c r="L14" i="24"/>
  <c r="M335" i="26"/>
  <c r="AC155" i="27"/>
  <c r="AB16" i="17"/>
  <c r="O13" i="24" s="1"/>
  <c r="AC16" i="17"/>
  <c r="P286" i="26"/>
  <c r="P141" i="27"/>
  <c r="M18" i="24"/>
  <c r="L18"/>
  <c r="M22"/>
  <c r="L22"/>
  <c r="AB35" i="17"/>
  <c r="O32" i="24" s="1"/>
  <c r="AC35" i="17"/>
  <c r="P32" i="24" s="1"/>
  <c r="M23"/>
  <c r="L23"/>
  <c r="AB22" i="17"/>
  <c r="O19" i="24" s="1"/>
  <c r="AC22" i="17"/>
  <c r="P19" i="24" s="1"/>
  <c r="AB11" i="17"/>
  <c r="O8" i="24" s="1"/>
  <c r="AC11" i="17"/>
  <c r="P116" i="26"/>
  <c r="AF45" i="27"/>
  <c r="M30" i="24"/>
  <c r="L30"/>
  <c r="M28"/>
  <c r="L28"/>
  <c r="AB23" i="17"/>
  <c r="O20" i="24" s="1"/>
  <c r="AC23" i="17"/>
  <c r="P20" i="24" s="1"/>
  <c r="G98" i="26"/>
  <c r="G60" i="27"/>
  <c r="N7" i="24"/>
  <c r="O86" i="26"/>
  <c r="O49" i="27"/>
  <c r="N12" i="24"/>
  <c r="O256" i="26"/>
  <c r="G268"/>
  <c r="AE113" i="27"/>
  <c r="W124"/>
  <c r="M34" i="24"/>
  <c r="L34"/>
  <c r="AB29" i="17"/>
  <c r="O26" i="24" s="1"/>
  <c r="AC29" i="17"/>
  <c r="P26" i="24" s="1"/>
  <c r="M25"/>
  <c r="L25"/>
  <c r="N13"/>
  <c r="G302" i="26"/>
  <c r="O290"/>
  <c r="O145" i="27"/>
  <c r="G156"/>
  <c r="AB12" i="17"/>
  <c r="O9" i="24" s="1"/>
  <c r="AC12" i="17"/>
  <c r="P77" i="27"/>
  <c r="P150" i="26"/>
  <c r="AB36" i="17"/>
  <c r="O33" i="24" s="1"/>
  <c r="AC36" i="17"/>
  <c r="P33" i="24" s="1"/>
  <c r="AB27" i="17"/>
  <c r="O24" i="24" s="1"/>
  <c r="AC27" i="17"/>
  <c r="P24" i="24" s="1"/>
  <c r="AB14" i="17"/>
  <c r="O11" i="24" s="1"/>
  <c r="AC14" i="17"/>
  <c r="P218" i="26"/>
  <c r="P109" i="27"/>
  <c r="M16" i="24"/>
  <c r="L16"/>
  <c r="M131" i="26"/>
  <c r="L8" i="24"/>
  <c r="AC59" i="27"/>
  <c r="AB9" i="17"/>
  <c r="O6" i="24" s="1"/>
  <c r="AC9" i="17"/>
  <c r="AF13" i="27"/>
  <c r="P48" i="26"/>
  <c r="M20" i="24"/>
  <c r="L20"/>
  <c r="AB13" i="17"/>
  <c r="O10" i="24" s="1"/>
  <c r="AC13" i="17"/>
  <c r="P184" i="26"/>
  <c r="AF77" i="27"/>
  <c r="L12" i="24"/>
  <c r="M267" i="26"/>
  <c r="AC123" i="27"/>
  <c r="AB20" i="17"/>
  <c r="O17" i="24" s="1"/>
  <c r="AC20" i="17"/>
  <c r="P17" i="24" s="1"/>
  <c r="AB30" i="17"/>
  <c r="O27" i="24" s="1"/>
  <c r="AC30" i="17"/>
  <c r="P27" i="24" s="1"/>
  <c r="L15"/>
  <c r="AB17" i="17"/>
  <c r="O14" i="24" s="1"/>
  <c r="AC17" i="17"/>
  <c r="P320" i="26"/>
  <c r="AF141" i="27"/>
  <c r="L13" i="24"/>
  <c r="M301" i="26"/>
  <c r="M155" i="27"/>
  <c r="M165" i="26"/>
  <c r="M91" i="27"/>
  <c r="L9" i="24"/>
  <c r="AB21" i="17"/>
  <c r="O18" i="24" s="1"/>
  <c r="AC21" i="17"/>
  <c r="P18" i="24" s="1"/>
  <c r="AA190" i="27"/>
  <c r="V190"/>
  <c r="E281" i="26"/>
  <c r="AC144" i="27"/>
  <c r="AC141"/>
  <c r="AB145"/>
  <c r="AA145"/>
  <c r="K174"/>
  <c r="G177"/>
  <c r="E177"/>
  <c r="C177"/>
  <c r="L174"/>
  <c r="M174" s="1"/>
  <c r="A180"/>
  <c r="A181" s="1"/>
  <c r="A182" s="1"/>
  <c r="A183" s="1"/>
  <c r="A184" s="1"/>
  <c r="A185" s="1"/>
  <c r="A186" s="1"/>
  <c r="A187" s="1"/>
  <c r="A188" s="1"/>
  <c r="A189" s="1"/>
  <c r="K173"/>
  <c r="K176"/>
  <c r="M176" s="1"/>
  <c r="I177"/>
  <c r="K179"/>
  <c r="AC142"/>
  <c r="S179"/>
  <c r="AE176"/>
  <c r="S176"/>
  <c r="W174"/>
  <c r="S173"/>
  <c r="W179"/>
  <c r="AE177"/>
  <c r="AF176"/>
  <c r="U176"/>
  <c r="Y174"/>
  <c r="AF173"/>
  <c r="U173"/>
  <c r="AE179"/>
  <c r="W176"/>
  <c r="AE174"/>
  <c r="S174"/>
  <c r="W173"/>
  <c r="AA173" s="1"/>
  <c r="AF179"/>
  <c r="Y176"/>
  <c r="AF174"/>
  <c r="U174"/>
  <c r="Y173"/>
  <c r="X165"/>
  <c r="S183"/>
  <c r="AD166"/>
  <c r="AE185"/>
  <c r="AA183"/>
  <c r="AC187"/>
  <c r="W188"/>
  <c r="AF185"/>
  <c r="U183"/>
  <c r="AD167"/>
  <c r="U163"/>
  <c r="U168"/>
  <c r="U186"/>
  <c r="Z185"/>
  <c r="AA185"/>
  <c r="U166"/>
  <c r="AD165"/>
  <c r="AC186"/>
  <c r="AE183"/>
  <c r="AC183"/>
  <c r="U164"/>
  <c r="S165"/>
  <c r="W183"/>
  <c r="N200"/>
  <c r="B222" s="1"/>
  <c r="U189"/>
  <c r="Y183"/>
  <c r="U167"/>
  <c r="V185"/>
  <c r="U185"/>
  <c r="R183"/>
  <c r="U188"/>
  <c r="AH314" i="26"/>
  <c r="AH316"/>
  <c r="W8" i="17"/>
  <c r="J204" i="24"/>
  <c r="J92"/>
  <c r="J163"/>
  <c r="J138"/>
  <c r="J165"/>
  <c r="J96"/>
  <c r="J66"/>
  <c r="J200"/>
  <c r="J199"/>
  <c r="J159"/>
  <c r="J167"/>
  <c r="J110"/>
  <c r="J94"/>
  <c r="J59"/>
  <c r="J140"/>
  <c r="J197"/>
  <c r="J172"/>
  <c r="J129"/>
  <c r="J136"/>
  <c r="J78"/>
  <c r="J177"/>
  <c r="J79"/>
  <c r="J135"/>
  <c r="J190"/>
  <c r="J158"/>
  <c r="J57"/>
  <c r="J154"/>
  <c r="J118"/>
  <c r="J53"/>
  <c r="J182"/>
  <c r="J115"/>
  <c r="J74"/>
  <c r="J178"/>
  <c r="J196"/>
  <c r="J100"/>
  <c r="J141"/>
  <c r="J116"/>
  <c r="J191"/>
  <c r="J131"/>
  <c r="J179"/>
  <c r="J160"/>
  <c r="J85"/>
  <c r="J170"/>
  <c r="J117"/>
  <c r="J122"/>
  <c r="J76"/>
  <c r="J56"/>
  <c r="J137"/>
  <c r="J68"/>
  <c r="J186"/>
  <c r="J58"/>
  <c r="J105"/>
  <c r="J171"/>
  <c r="J168"/>
  <c r="J201"/>
  <c r="J148"/>
  <c r="J71"/>
  <c r="J126"/>
  <c r="J103"/>
  <c r="J189"/>
  <c r="J75"/>
  <c r="J61"/>
  <c r="J187"/>
  <c r="J104"/>
  <c r="J133"/>
  <c r="J169"/>
  <c r="J101"/>
  <c r="J97"/>
  <c r="J106"/>
  <c r="J120"/>
  <c r="J156"/>
  <c r="J146"/>
  <c r="J195"/>
  <c r="J130"/>
  <c r="J98"/>
  <c r="J144"/>
  <c r="J69"/>
  <c r="J73"/>
  <c r="J70"/>
  <c r="J149"/>
  <c r="J175"/>
  <c r="J153"/>
  <c r="J84"/>
  <c r="J124"/>
  <c r="J89"/>
  <c r="J99"/>
  <c r="J121"/>
  <c r="J193"/>
  <c r="J123"/>
  <c r="J109"/>
  <c r="J77"/>
  <c r="J150"/>
  <c r="J203"/>
  <c r="J132"/>
  <c r="J194"/>
  <c r="J87"/>
  <c r="J166"/>
  <c r="J81"/>
  <c r="J125"/>
  <c r="J142"/>
  <c r="J155"/>
  <c r="J107"/>
  <c r="J127"/>
  <c r="J111"/>
  <c r="J198"/>
  <c r="J184"/>
  <c r="J152"/>
  <c r="J128"/>
  <c r="J134"/>
  <c r="J64"/>
  <c r="J83"/>
  <c r="J55"/>
  <c r="J139"/>
  <c r="J164"/>
  <c r="J183"/>
  <c r="J93"/>
  <c r="J88"/>
  <c r="J102"/>
  <c r="J112"/>
  <c r="J86"/>
  <c r="J181"/>
  <c r="J82"/>
  <c r="J54"/>
  <c r="J67"/>
  <c r="J114"/>
  <c r="J95"/>
  <c r="J91"/>
  <c r="J162"/>
  <c r="J151"/>
  <c r="J188"/>
  <c r="J63"/>
  <c r="J185"/>
  <c r="J174"/>
  <c r="J180"/>
  <c r="J157"/>
  <c r="J143"/>
  <c r="J62"/>
  <c r="J161"/>
  <c r="J65"/>
  <c r="J173"/>
  <c r="J113"/>
  <c r="J145"/>
  <c r="J108"/>
  <c r="J60"/>
  <c r="J202"/>
  <c r="J192"/>
  <c r="J80"/>
  <c r="J72"/>
  <c r="J119"/>
  <c r="J90"/>
  <c r="J176"/>
  <c r="J147"/>
  <c r="AE173" i="27" l="1"/>
  <c r="AA8" i="17"/>
  <c r="AB8" s="1"/>
  <c r="DI8"/>
  <c r="P14" i="24"/>
  <c r="O320" i="26"/>
  <c r="AE141" i="27"/>
  <c r="O48" i="26"/>
  <c r="P6" i="24"/>
  <c r="AE13" i="27"/>
  <c r="M14" i="24"/>
  <c r="E336" i="26"/>
  <c r="U156" i="27"/>
  <c r="E98" i="26"/>
  <c r="E60" i="27"/>
  <c r="M7" i="24"/>
  <c r="E200" i="26"/>
  <c r="U92" i="27"/>
  <c r="M10" i="24"/>
  <c r="M15"/>
  <c r="E188" i="27"/>
  <c r="E268" i="26"/>
  <c r="M12" i="24"/>
  <c r="U124" i="27"/>
  <c r="P13" i="24"/>
  <c r="O286" i="26"/>
  <c r="O141" i="27"/>
  <c r="P12" i="24"/>
  <c r="O252" i="26"/>
  <c r="AE109" i="27"/>
  <c r="E234" i="26"/>
  <c r="E124" i="27"/>
  <c r="M11" i="24"/>
  <c r="P10"/>
  <c r="O184" i="26"/>
  <c r="AE77" i="27"/>
  <c r="O218" i="26"/>
  <c r="P11" i="24"/>
  <c r="O109" i="27"/>
  <c r="O77"/>
  <c r="O150" i="26"/>
  <c r="P9" i="24"/>
  <c r="O82" i="26"/>
  <c r="O45" i="27"/>
  <c r="P7" i="24"/>
  <c r="E64" i="26"/>
  <c r="M6" i="24"/>
  <c r="U28" i="27"/>
  <c r="E166" i="26"/>
  <c r="M9" i="24"/>
  <c r="E92" i="27"/>
  <c r="M13" i="24"/>
  <c r="E302" i="26"/>
  <c r="E156" i="27"/>
  <c r="E132" i="26"/>
  <c r="U60" i="27"/>
  <c r="M8" i="24"/>
  <c r="O116" i="26"/>
  <c r="P8" i="24"/>
  <c r="AE45" i="27"/>
  <c r="P15" i="24"/>
  <c r="O173" i="27"/>
  <c r="P13"/>
  <c r="A190"/>
  <c r="A191" s="1"/>
  <c r="F222"/>
  <c r="K222"/>
  <c r="AC145"/>
  <c r="AA174"/>
  <c r="AB174"/>
  <c r="U177"/>
  <c r="Y177"/>
  <c r="AA179"/>
  <c r="L177"/>
  <c r="AB173"/>
  <c r="AC173" s="1"/>
  <c r="S177"/>
  <c r="K177"/>
  <c r="M173"/>
  <c r="M177" s="1"/>
  <c r="W177"/>
  <c r="AB176"/>
  <c r="AA176"/>
  <c r="AA177" s="1"/>
  <c r="C211"/>
  <c r="O209"/>
  <c r="G208"/>
  <c r="O206"/>
  <c r="C206"/>
  <c r="G205"/>
  <c r="G211"/>
  <c r="I208"/>
  <c r="P206"/>
  <c r="E206"/>
  <c r="I205"/>
  <c r="O211"/>
  <c r="O208"/>
  <c r="C208"/>
  <c r="G206"/>
  <c r="O205"/>
  <c r="C205"/>
  <c r="P211"/>
  <c r="P208"/>
  <c r="E208"/>
  <c r="L208" s="1"/>
  <c r="I206"/>
  <c r="P205"/>
  <c r="E205"/>
  <c r="E198"/>
  <c r="E221"/>
  <c r="N197"/>
  <c r="E200"/>
  <c r="K215"/>
  <c r="C197"/>
  <c r="N198"/>
  <c r="P217"/>
  <c r="O215"/>
  <c r="E220"/>
  <c r="AD200"/>
  <c r="R222" s="1"/>
  <c r="N199"/>
  <c r="E217"/>
  <c r="A193"/>
  <c r="A194" s="1"/>
  <c r="A195" s="1"/>
  <c r="A196" s="1"/>
  <c r="A197" s="1"/>
  <c r="A198" s="1"/>
  <c r="A199" s="1"/>
  <c r="A200" s="1"/>
  <c r="A201" s="1"/>
  <c r="A202" s="1"/>
  <c r="A203" s="1"/>
  <c r="M219"/>
  <c r="E218"/>
  <c r="O217"/>
  <c r="M215"/>
  <c r="E215"/>
  <c r="K217"/>
  <c r="E195"/>
  <c r="G220"/>
  <c r="M218"/>
  <c r="I215"/>
  <c r="H197"/>
  <c r="B215"/>
  <c r="J217"/>
  <c r="G215"/>
  <c r="E199"/>
  <c r="F217"/>
  <c r="C215"/>
  <c r="E196"/>
  <c r="K26" i="26"/>
  <c r="K25" i="27"/>
  <c r="U91"/>
  <c r="E315" i="26"/>
  <c r="CP212" i="17"/>
  <c r="H11" i="23" s="1"/>
  <c r="CQ212" i="17"/>
  <c r="I11" i="23" s="1"/>
  <c r="CR212" i="17"/>
  <c r="J11" i="23" s="1"/>
  <c r="CO212" i="17"/>
  <c r="G11" i="23" s="1"/>
  <c r="CM212" i="17"/>
  <c r="J10" i="24"/>
  <c r="C12" i="23"/>
  <c r="C11"/>
  <c r="J39" i="24"/>
  <c r="J38"/>
  <c r="J43"/>
  <c r="J49"/>
  <c r="J37"/>
  <c r="J41"/>
  <c r="J48"/>
  <c r="J44"/>
  <c r="J46"/>
  <c r="J45"/>
  <c r="J42"/>
  <c r="J40"/>
  <c r="J35"/>
  <c r="J36"/>
  <c r="J47"/>
  <c r="J52"/>
  <c r="J51"/>
  <c r="J50"/>
  <c r="J23"/>
  <c r="J22"/>
  <c r="J30"/>
  <c r="E187" i="27"/>
  <c r="J24" i="24"/>
  <c r="U155" i="27"/>
  <c r="J31" i="24"/>
  <c r="J25"/>
  <c r="J33"/>
  <c r="J28"/>
  <c r="J26"/>
  <c r="J34"/>
  <c r="J29"/>
  <c r="U187" i="27"/>
  <c r="J32" i="24"/>
  <c r="J27"/>
  <c r="J21"/>
  <c r="CU212" i="17"/>
  <c r="F12" i="23" s="1"/>
  <c r="CN212" i="17"/>
  <c r="L11" i="23"/>
  <c r="K11"/>
  <c r="M11"/>
  <c r="M12"/>
  <c r="K12"/>
  <c r="L12"/>
  <c r="L205" i="27" l="1"/>
  <c r="AC8" i="17"/>
  <c r="K212" s="1"/>
  <c r="P14" i="26"/>
  <c r="V222" i="27"/>
  <c r="AA222"/>
  <c r="AC174"/>
  <c r="C209"/>
  <c r="DJ8" i="17"/>
  <c r="DL8" s="1"/>
  <c r="DM8"/>
  <c r="DP8"/>
  <c r="O17" i="27" s="1"/>
  <c r="K205"/>
  <c r="L206"/>
  <c r="K208"/>
  <c r="M208" s="1"/>
  <c r="I209"/>
  <c r="K211"/>
  <c r="AB177"/>
  <c r="K206"/>
  <c r="E209"/>
  <c r="G209"/>
  <c r="AC176"/>
  <c r="A204"/>
  <c r="A205" s="1"/>
  <c r="A206" s="1"/>
  <c r="A207" s="1"/>
  <c r="A208" s="1"/>
  <c r="A209" s="1"/>
  <c r="A210" s="1"/>
  <c r="A211" s="1"/>
  <c r="A212" s="1"/>
  <c r="A213" s="1"/>
  <c r="A214" s="1"/>
  <c r="A215" s="1"/>
  <c r="A216" s="1"/>
  <c r="A217" s="1"/>
  <c r="A218" s="1"/>
  <c r="A219" s="1"/>
  <c r="A220" s="1"/>
  <c r="A221" s="1"/>
  <c r="AF211"/>
  <c r="Y208"/>
  <c r="AF206"/>
  <c r="U206"/>
  <c r="Y205"/>
  <c r="S211"/>
  <c r="AE208"/>
  <c r="S208"/>
  <c r="W206"/>
  <c r="AE205"/>
  <c r="S205"/>
  <c r="W211"/>
  <c r="AE209"/>
  <c r="AF208"/>
  <c r="U208"/>
  <c r="Y206"/>
  <c r="AF205"/>
  <c r="U205"/>
  <c r="AE211"/>
  <c r="W208"/>
  <c r="AE206"/>
  <c r="S206"/>
  <c r="W205"/>
  <c r="AD198"/>
  <c r="AE217"/>
  <c r="U217"/>
  <c r="AD197"/>
  <c r="U220"/>
  <c r="R215"/>
  <c r="X197"/>
  <c r="U196"/>
  <c r="U195"/>
  <c r="AD199"/>
  <c r="AF217"/>
  <c r="AC219"/>
  <c r="W220"/>
  <c r="AA215"/>
  <c r="U215"/>
  <c r="AC215"/>
  <c r="U198"/>
  <c r="S197"/>
  <c r="U200"/>
  <c r="U218"/>
  <c r="S215"/>
  <c r="AC218"/>
  <c r="AE215"/>
  <c r="N232"/>
  <c r="B254" s="1"/>
  <c r="V217"/>
  <c r="AA217"/>
  <c r="W215"/>
  <c r="U199"/>
  <c r="U221"/>
  <c r="Y215"/>
  <c r="Z217"/>
  <c r="J19" i="24"/>
  <c r="J18"/>
  <c r="J20"/>
  <c r="J17"/>
  <c r="U219" i="27"/>
  <c r="J16" i="24"/>
  <c r="E219" i="27"/>
  <c r="E155"/>
  <c r="U123"/>
  <c r="E91"/>
  <c r="U59"/>
  <c r="E59"/>
  <c r="U27"/>
  <c r="O13"/>
  <c r="J15" i="24"/>
  <c r="J13"/>
  <c r="J12"/>
  <c r="J11"/>
  <c r="J14"/>
  <c r="J6"/>
  <c r="F11" i="23"/>
  <c r="O5" i="24"/>
  <c r="K214" i="17"/>
  <c r="K218"/>
  <c r="K210"/>
  <c r="K216"/>
  <c r="K217"/>
  <c r="K215"/>
  <c r="K5" i="23" s="1"/>
  <c r="J8" i="24"/>
  <c r="J7"/>
  <c r="J9"/>
  <c r="CZ212" i="17"/>
  <c r="CT213" s="1"/>
  <c r="CS212"/>
  <c r="CM213" s="1"/>
  <c r="E11" i="23" s="1"/>
  <c r="BX200" i="24"/>
  <c r="CA74"/>
  <c r="BU69"/>
  <c r="CA89"/>
  <c r="BU203"/>
  <c r="BU155"/>
  <c r="BW134"/>
  <c r="BU88"/>
  <c r="CA114"/>
  <c r="BS174"/>
  <c r="BZ113"/>
  <c r="BU119"/>
  <c r="BZ85"/>
  <c r="BZ186"/>
  <c r="BT148"/>
  <c r="BZ126"/>
  <c r="BS169"/>
  <c r="BY204"/>
  <c r="BU199"/>
  <c r="BZ172"/>
  <c r="BU178"/>
  <c r="BZ144"/>
  <c r="BY124"/>
  <c r="BZ150"/>
  <c r="BU128"/>
  <c r="BU164"/>
  <c r="BU93"/>
  <c r="CC67"/>
  <c r="BR188"/>
  <c r="BV173"/>
  <c r="BT72"/>
  <c r="BY160"/>
  <c r="BU68"/>
  <c r="BT71"/>
  <c r="BT133"/>
  <c r="BZ195"/>
  <c r="BX92"/>
  <c r="BS159"/>
  <c r="BZ197"/>
  <c r="BT129"/>
  <c r="BZ190"/>
  <c r="BX57"/>
  <c r="BT196"/>
  <c r="BU70"/>
  <c r="BX121"/>
  <c r="BT194"/>
  <c r="BZ127"/>
  <c r="BX83"/>
  <c r="BZ112"/>
  <c r="BS91"/>
  <c r="BZ157"/>
  <c r="BZ108"/>
  <c r="BS176"/>
  <c r="CB117"/>
  <c r="BX105"/>
  <c r="BZ97"/>
  <c r="CA163"/>
  <c r="BT167"/>
  <c r="BT136"/>
  <c r="BZ158"/>
  <c r="BS154"/>
  <c r="BS100"/>
  <c r="BU73"/>
  <c r="BT99"/>
  <c r="BU142"/>
  <c r="BZ107"/>
  <c r="BU64"/>
  <c r="BS102"/>
  <c r="BU95"/>
  <c r="BU185"/>
  <c r="BZ145"/>
  <c r="BT90"/>
  <c r="BX170"/>
  <c r="BZ58"/>
  <c r="BU103"/>
  <c r="BS101"/>
  <c r="BU138"/>
  <c r="BT118"/>
  <c r="BT141"/>
  <c r="BU175"/>
  <c r="BZ123"/>
  <c r="BV166"/>
  <c r="BT198"/>
  <c r="BT139"/>
  <c r="BZ181"/>
  <c r="CA151"/>
  <c r="BU202"/>
  <c r="BY191"/>
  <c r="BT76"/>
  <c r="BZ168"/>
  <c r="BU189"/>
  <c r="BZ61"/>
  <c r="BZ120"/>
  <c r="CB165"/>
  <c r="BV177"/>
  <c r="BR53"/>
  <c r="BT116"/>
  <c r="BT149"/>
  <c r="BV193"/>
  <c r="BU132"/>
  <c r="BU87"/>
  <c r="BR111"/>
  <c r="BU55"/>
  <c r="BU86"/>
  <c r="BZ162"/>
  <c r="CA180"/>
  <c r="BY60"/>
  <c r="BU147"/>
  <c r="BZ122"/>
  <c r="BT171"/>
  <c r="BU75"/>
  <c r="BV106"/>
  <c r="BZ96"/>
  <c r="BU110"/>
  <c r="BZ59"/>
  <c r="BU78"/>
  <c r="BX79"/>
  <c r="BZ182"/>
  <c r="BZ98"/>
  <c r="BZ84"/>
  <c r="BZ77"/>
  <c r="BZ125"/>
  <c r="BX152"/>
  <c r="BZ183"/>
  <c r="BZ54"/>
  <c r="BU63"/>
  <c r="BU62"/>
  <c r="BZ65"/>
  <c r="BZ80"/>
  <c r="BZ179"/>
  <c r="BZ137"/>
  <c r="BS148"/>
  <c r="BW148"/>
  <c r="BZ104"/>
  <c r="BZ146"/>
  <c r="BZ66"/>
  <c r="BU94"/>
  <c r="BZ140"/>
  <c r="BZ135"/>
  <c r="BX115"/>
  <c r="BX130"/>
  <c r="BX153"/>
  <c r="BZ109"/>
  <c r="BZ81"/>
  <c r="BZ184"/>
  <c r="BX164"/>
  <c r="BX82"/>
  <c r="BU143"/>
  <c r="BZ161"/>
  <c r="BU192"/>
  <c r="BZ131"/>
  <c r="BZ56"/>
  <c r="BX201"/>
  <c r="BZ187"/>
  <c r="BX156"/>
  <c r="M205" i="27" l="1"/>
  <c r="L209"/>
  <c r="AC177"/>
  <c r="E251"/>
  <c r="K254"/>
  <c r="F254"/>
  <c r="A222"/>
  <c r="A223" s="1"/>
  <c r="AA205"/>
  <c r="AA206"/>
  <c r="AB205"/>
  <c r="M206"/>
  <c r="AB208"/>
  <c r="DK8" i="17"/>
  <c r="DK211" s="1"/>
  <c r="DL12"/>
  <c r="DL31"/>
  <c r="DL20"/>
  <c r="DL19"/>
  <c r="DL24"/>
  <c r="DL16"/>
  <c r="DL11"/>
  <c r="M132" i="26" s="1"/>
  <c r="DL23" i="17"/>
  <c r="DL18"/>
  <c r="DL34"/>
  <c r="DL21"/>
  <c r="DL29"/>
  <c r="DL32"/>
  <c r="DL17"/>
  <c r="M188" i="27" s="1"/>
  <c r="DL35" i="17"/>
  <c r="DL14"/>
  <c r="M234" i="26" s="1"/>
  <c r="DL37" i="17"/>
  <c r="DL28"/>
  <c r="DL26"/>
  <c r="DL36"/>
  <c r="DL25"/>
  <c r="DL33"/>
  <c r="DL22"/>
  <c r="DL27"/>
  <c r="DL30"/>
  <c r="DL15"/>
  <c r="DL9"/>
  <c r="DL10"/>
  <c r="M98" i="26" s="1"/>
  <c r="DL13" i="17"/>
  <c r="M200" i="26" s="1"/>
  <c r="U209" i="27"/>
  <c r="AA211"/>
  <c r="S209"/>
  <c r="AB206"/>
  <c r="AA208"/>
  <c r="AC208" s="1"/>
  <c r="Y209"/>
  <c r="W209"/>
  <c r="K209"/>
  <c r="O243"/>
  <c r="P240"/>
  <c r="E240"/>
  <c r="I238"/>
  <c r="P237"/>
  <c r="E237"/>
  <c r="P243"/>
  <c r="C243"/>
  <c r="O241"/>
  <c r="G240"/>
  <c r="O238"/>
  <c r="C238"/>
  <c r="G237"/>
  <c r="G243"/>
  <c r="I240"/>
  <c r="P238"/>
  <c r="E238"/>
  <c r="I237"/>
  <c r="O240"/>
  <c r="C240"/>
  <c r="G238"/>
  <c r="O237"/>
  <c r="C237"/>
  <c r="O14" i="26"/>
  <c r="R212" i="17"/>
  <c r="I5" i="23" s="1"/>
  <c r="Q212" i="17"/>
  <c r="H5" i="23" s="1"/>
  <c r="O212" i="17"/>
  <c r="G5" i="23" s="1"/>
  <c r="A225" i="27"/>
  <c r="A226" s="1"/>
  <c r="A227" s="1"/>
  <c r="A228" s="1"/>
  <c r="A229" s="1"/>
  <c r="A230" s="1"/>
  <c r="A231" s="1"/>
  <c r="A232" s="1"/>
  <c r="A233" s="1"/>
  <c r="A234" s="1"/>
  <c r="A235" s="1"/>
  <c r="A236" s="1"/>
  <c r="A237" s="1"/>
  <c r="A238" s="1"/>
  <c r="A239" s="1"/>
  <c r="A240" s="1"/>
  <c r="A241" s="1"/>
  <c r="A242" s="1"/>
  <c r="A243" s="1"/>
  <c r="E227"/>
  <c r="O247"/>
  <c r="M247"/>
  <c r="G247"/>
  <c r="E247"/>
  <c r="E249"/>
  <c r="E250"/>
  <c r="N230"/>
  <c r="E228"/>
  <c r="C229"/>
  <c r="K247"/>
  <c r="F249"/>
  <c r="AD232"/>
  <c r="R254" s="1"/>
  <c r="K249"/>
  <c r="B247"/>
  <c r="M251"/>
  <c r="M250"/>
  <c r="E230"/>
  <c r="P249"/>
  <c r="C247"/>
  <c r="N231"/>
  <c r="E232"/>
  <c r="E231"/>
  <c r="N229"/>
  <c r="H229"/>
  <c r="O249"/>
  <c r="J249"/>
  <c r="I247"/>
  <c r="G252"/>
  <c r="E252"/>
  <c r="E253"/>
  <c r="G28"/>
  <c r="G30" i="26"/>
  <c r="O18"/>
  <c r="M27" i="27"/>
  <c r="M29" i="26"/>
  <c r="S212" i="17"/>
  <c r="J5" i="23" s="1"/>
  <c r="M220" i="27"/>
  <c r="AC188"/>
  <c r="AC220"/>
  <c r="CL212" i="17"/>
  <c r="CF213" s="1"/>
  <c r="F10" i="23"/>
  <c r="BZ164" i="24"/>
  <c r="BY67"/>
  <c r="CC127"/>
  <c r="M8" i="23"/>
  <c r="BV164" i="24"/>
  <c r="BS164"/>
  <c r="BV148"/>
  <c r="BV67"/>
  <c r="BW164"/>
  <c r="CB164"/>
  <c r="BR148"/>
  <c r="BZ148"/>
  <c r="CA173"/>
  <c r="BU67"/>
  <c r="L8" i="23"/>
  <c r="BR164" i="24"/>
  <c r="CA164"/>
  <c r="BT164"/>
  <c r="CA148"/>
  <c r="BX173"/>
  <c r="BT67"/>
  <c r="BW166"/>
  <c r="CA144"/>
  <c r="BU123"/>
  <c r="CC107"/>
  <c r="BX133"/>
  <c r="BY172"/>
  <c r="BV133"/>
  <c r="BX172"/>
  <c r="BU172"/>
  <c r="BU107"/>
  <c r="BT91"/>
  <c r="BT172"/>
  <c r="BZ134"/>
  <c r="BX175"/>
  <c r="CB172"/>
  <c r="BW168"/>
  <c r="CB175"/>
  <c r="BU133"/>
  <c r="BZ74"/>
  <c r="CA168"/>
  <c r="BT175"/>
  <c r="BY107"/>
  <c r="BW127"/>
  <c r="BV171"/>
  <c r="BW175"/>
  <c r="CA175"/>
  <c r="BS175"/>
  <c r="BX107"/>
  <c r="CB107"/>
  <c r="BT107"/>
  <c r="BT124"/>
  <c r="BR175"/>
  <c r="BV175"/>
  <c r="BZ175"/>
  <c r="BW107"/>
  <c r="CA107"/>
  <c r="BS107"/>
  <c r="BY194"/>
  <c r="BY175"/>
  <c r="CC175"/>
  <c r="BR107"/>
  <c r="BV107"/>
  <c r="BX171"/>
  <c r="BS171"/>
  <c r="CA202"/>
  <c r="BT95"/>
  <c r="CC71"/>
  <c r="CC74"/>
  <c r="BV74"/>
  <c r="BW171"/>
  <c r="BZ171"/>
  <c r="BS149"/>
  <c r="BW116"/>
  <c r="BY148"/>
  <c r="CC148"/>
  <c r="BU148"/>
  <c r="BV127"/>
  <c r="CA119"/>
  <c r="BY74"/>
  <c r="BR171"/>
  <c r="CA171"/>
  <c r="BY164"/>
  <c r="CC164"/>
  <c r="BX148"/>
  <c r="CB148"/>
  <c r="BS168"/>
  <c r="BU74"/>
  <c r="BV60"/>
  <c r="BW193"/>
  <c r="BV72"/>
  <c r="BX91"/>
  <c r="BT159"/>
  <c r="CA55"/>
  <c r="BW202"/>
  <c r="BS202"/>
  <c r="CC118"/>
  <c r="BT101"/>
  <c r="BV64"/>
  <c r="BV117"/>
  <c r="CB91"/>
  <c r="BU196"/>
  <c r="BU57"/>
  <c r="CC159"/>
  <c r="BY106"/>
  <c r="CB202"/>
  <c r="BX101"/>
  <c r="BR64"/>
  <c r="BY117"/>
  <c r="BY91"/>
  <c r="BU91"/>
  <c r="CC57"/>
  <c r="CB159"/>
  <c r="BS72"/>
  <c r="BS76"/>
  <c r="BX202"/>
  <c r="BT202"/>
  <c r="BZ64"/>
  <c r="CC91"/>
  <c r="BY57"/>
  <c r="BY168"/>
  <c r="CC168"/>
  <c r="BU168"/>
  <c r="CB101"/>
  <c r="CA145"/>
  <c r="BX64"/>
  <c r="CB64"/>
  <c r="BT64"/>
  <c r="BW163"/>
  <c r="BX97"/>
  <c r="BU105"/>
  <c r="CC83"/>
  <c r="BY127"/>
  <c r="BR127"/>
  <c r="CB127"/>
  <c r="BY196"/>
  <c r="BS57"/>
  <c r="BW57"/>
  <c r="CA57"/>
  <c r="BU159"/>
  <c r="BR159"/>
  <c r="BX159"/>
  <c r="BT68"/>
  <c r="BW72"/>
  <c r="CC72"/>
  <c r="CC113"/>
  <c r="BX168"/>
  <c r="CB168"/>
  <c r="BT168"/>
  <c r="BY101"/>
  <c r="BU101"/>
  <c r="CC90"/>
  <c r="BW145"/>
  <c r="BW64"/>
  <c r="CA64"/>
  <c r="BS64"/>
  <c r="CC105"/>
  <c r="BS127"/>
  <c r="BU127"/>
  <c r="CA127"/>
  <c r="BZ57"/>
  <c r="BR57"/>
  <c r="BV57"/>
  <c r="BZ159"/>
  <c r="BV159"/>
  <c r="BY159"/>
  <c r="BR72"/>
  <c r="CA72"/>
  <c r="BU72"/>
  <c r="BW204"/>
  <c r="CB126"/>
  <c r="BS155"/>
  <c r="BU162"/>
  <c r="BZ86"/>
  <c r="BR168"/>
  <c r="BV168"/>
  <c r="CC101"/>
  <c r="BS145"/>
  <c r="BY64"/>
  <c r="CC64"/>
  <c r="BT97"/>
  <c r="BY105"/>
  <c r="BX127"/>
  <c r="BT127"/>
  <c r="CC196"/>
  <c r="CB57"/>
  <c r="BT57"/>
  <c r="BW159"/>
  <c r="CA159"/>
  <c r="BY72"/>
  <c r="BZ72"/>
  <c r="CC100"/>
  <c r="CA167"/>
  <c r="BY136"/>
  <c r="CB87"/>
  <c r="BU141"/>
  <c r="CA138"/>
  <c r="CA99"/>
  <c r="BV75"/>
  <c r="BZ60"/>
  <c r="BW55"/>
  <c r="BS55"/>
  <c r="BS193"/>
  <c r="CA193"/>
  <c r="BT165"/>
  <c r="BW99"/>
  <c r="BS99"/>
  <c r="CB73"/>
  <c r="BW167"/>
  <c r="BS167"/>
  <c r="CA60"/>
  <c r="BR55"/>
  <c r="BZ55"/>
  <c r="CB193"/>
  <c r="BX193"/>
  <c r="BU120"/>
  <c r="BU102"/>
  <c r="BR99"/>
  <c r="BZ99"/>
  <c r="BT100"/>
  <c r="BR167"/>
  <c r="BZ167"/>
  <c r="BS60"/>
  <c r="BV55"/>
  <c r="BT193"/>
  <c r="BV99"/>
  <c r="BS73"/>
  <c r="BX100"/>
  <c r="BV167"/>
  <c r="BW60"/>
  <c r="BR165"/>
  <c r="BU151"/>
  <c r="CC141"/>
  <c r="CA58"/>
  <c r="CC102"/>
  <c r="BY99"/>
  <c r="CC99"/>
  <c r="BU99"/>
  <c r="CA73"/>
  <c r="CB100"/>
  <c r="BU136"/>
  <c r="BY167"/>
  <c r="CC167"/>
  <c r="BU167"/>
  <c r="BR60"/>
  <c r="BY141"/>
  <c r="BY102"/>
  <c r="BX99"/>
  <c r="CB99"/>
  <c r="BY100"/>
  <c r="BU100"/>
  <c r="CC136"/>
  <c r="BX167"/>
  <c r="CB167"/>
  <c r="BV147"/>
  <c r="CB60"/>
  <c r="BT60"/>
  <c r="BX60"/>
  <c r="BS165"/>
  <c r="BX165"/>
  <c r="BY120"/>
  <c r="BU198"/>
  <c r="BU117"/>
  <c r="CC117"/>
  <c r="CC60"/>
  <c r="BU60"/>
  <c r="BZ165"/>
  <c r="CA165"/>
  <c r="CC120"/>
  <c r="BR117"/>
  <c r="BZ117"/>
  <c r="CA121"/>
  <c r="BV129"/>
  <c r="BW160"/>
  <c r="BR169"/>
  <c r="BY171"/>
  <c r="CC171"/>
  <c r="BU171"/>
  <c r="BR202"/>
  <c r="BV202"/>
  <c r="BZ202"/>
  <c r="CB171"/>
  <c r="BZ111"/>
  <c r="BY202"/>
  <c r="CC202"/>
  <c r="BV139"/>
  <c r="CB157"/>
  <c r="CA108"/>
  <c r="CC151"/>
  <c r="BR139"/>
  <c r="BX95"/>
  <c r="BT157"/>
  <c r="BR86"/>
  <c r="BY53"/>
  <c r="BY151"/>
  <c r="BZ139"/>
  <c r="BY198"/>
  <c r="CB95"/>
  <c r="BX157"/>
  <c r="CB195"/>
  <c r="BW157"/>
  <c r="BS157"/>
  <c r="BR70"/>
  <c r="CA157"/>
  <c r="CC112"/>
  <c r="BZ70"/>
  <c r="BV199"/>
  <c r="BV70"/>
  <c r="BW195"/>
  <c r="BW155"/>
  <c r="BR155"/>
  <c r="BZ155"/>
  <c r="BU195"/>
  <c r="BT186"/>
  <c r="CA155"/>
  <c r="CA70"/>
  <c r="BT195"/>
  <c r="BW186"/>
  <c r="BV155"/>
  <c r="CA75"/>
  <c r="CB147"/>
  <c r="BT188"/>
  <c r="BW86"/>
  <c r="BS86"/>
  <c r="BT87"/>
  <c r="CC53"/>
  <c r="BW139"/>
  <c r="CA139"/>
  <c r="BS139"/>
  <c r="BV198"/>
  <c r="BR118"/>
  <c r="BZ118"/>
  <c r="BR103"/>
  <c r="BS58"/>
  <c r="BW170"/>
  <c r="BW90"/>
  <c r="BS90"/>
  <c r="BR154"/>
  <c r="CA97"/>
  <c r="BU112"/>
  <c r="CC194"/>
  <c r="BW92"/>
  <c r="CC133"/>
  <c r="BR133"/>
  <c r="CA133"/>
  <c r="CB160"/>
  <c r="CA160"/>
  <c r="BY150"/>
  <c r="CA204"/>
  <c r="BW75"/>
  <c r="BS75"/>
  <c r="BX147"/>
  <c r="BT147"/>
  <c r="BV188"/>
  <c r="CA86"/>
  <c r="BX87"/>
  <c r="BT53"/>
  <c r="CA53"/>
  <c r="BY139"/>
  <c r="CC139"/>
  <c r="BU139"/>
  <c r="BR198"/>
  <c r="BZ198"/>
  <c r="BV118"/>
  <c r="BT138"/>
  <c r="BZ103"/>
  <c r="BW58"/>
  <c r="CA90"/>
  <c r="BW97"/>
  <c r="BS97"/>
  <c r="BY112"/>
  <c r="BW70"/>
  <c r="BS70"/>
  <c r="CA195"/>
  <c r="CB133"/>
  <c r="BZ133"/>
  <c r="BS133"/>
  <c r="BR160"/>
  <c r="BX72"/>
  <c r="CB72"/>
  <c r="BR67"/>
  <c r="BZ67"/>
  <c r="BR204"/>
  <c r="CA186"/>
  <c r="CB174"/>
  <c r="BR75"/>
  <c r="BZ75"/>
  <c r="BU122"/>
  <c r="BR147"/>
  <c r="BZ147"/>
  <c r="BX188"/>
  <c r="BV86"/>
  <c r="BZ53"/>
  <c r="BX53"/>
  <c r="BZ191"/>
  <c r="BX139"/>
  <c r="CB139"/>
  <c r="CC198"/>
  <c r="BY118"/>
  <c r="BU118"/>
  <c r="BZ138"/>
  <c r="BV103"/>
  <c r="BY90"/>
  <c r="BU90"/>
  <c r="CB97"/>
  <c r="BU194"/>
  <c r="BW133"/>
  <c r="BY133"/>
  <c r="BZ160"/>
  <c r="CC150"/>
  <c r="BS204"/>
  <c r="BV93"/>
  <c r="BU150"/>
  <c r="BZ204"/>
  <c r="BV204"/>
  <c r="BY174"/>
  <c r="BU174"/>
  <c r="BX174"/>
  <c r="BT174"/>
  <c r="CC174"/>
  <c r="BR176"/>
  <c r="BW108"/>
  <c r="BS108"/>
  <c r="BY83"/>
  <c r="BR129"/>
  <c r="BZ129"/>
  <c r="BW144"/>
  <c r="BS144"/>
  <c r="BU126"/>
  <c r="BV69"/>
  <c r="BW147"/>
  <c r="CA147"/>
  <c r="BS147"/>
  <c r="CB151"/>
  <c r="BX151"/>
  <c r="BS166"/>
  <c r="CB58"/>
  <c r="CA170"/>
  <c r="BR90"/>
  <c r="BV90"/>
  <c r="BZ90"/>
  <c r="CB102"/>
  <c r="CB108"/>
  <c r="BU83"/>
  <c r="CC129"/>
  <c r="BU71"/>
  <c r="BT173"/>
  <c r="BR93"/>
  <c r="BX150"/>
  <c r="BT150"/>
  <c r="CB144"/>
  <c r="BZ199"/>
  <c r="CC126"/>
  <c r="BS186"/>
  <c r="BW113"/>
  <c r="CB134"/>
  <c r="BY147"/>
  <c r="CC147"/>
  <c r="CA116"/>
  <c r="CA76"/>
  <c r="BT151"/>
  <c r="CA166"/>
  <c r="BX58"/>
  <c r="BT58"/>
  <c r="BS170"/>
  <c r="BX90"/>
  <c r="CB90"/>
  <c r="BX102"/>
  <c r="BT102"/>
  <c r="BX108"/>
  <c r="BT108"/>
  <c r="BY129"/>
  <c r="BU129"/>
  <c r="BY71"/>
  <c r="BZ93"/>
  <c r="CB150"/>
  <c r="BX144"/>
  <c r="BT144"/>
  <c r="BR199"/>
  <c r="BY126"/>
  <c r="BX186"/>
  <c r="BS113"/>
  <c r="BX134"/>
  <c r="CB69"/>
  <c r="CB186"/>
  <c r="BX75"/>
  <c r="CB75"/>
  <c r="BT75"/>
  <c r="BY122"/>
  <c r="BX86"/>
  <c r="CB86"/>
  <c r="BT86"/>
  <c r="BX55"/>
  <c r="CB55"/>
  <c r="BT55"/>
  <c r="CC193"/>
  <c r="BU193"/>
  <c r="BY193"/>
  <c r="BS116"/>
  <c r="BV53"/>
  <c r="BU53"/>
  <c r="BW53"/>
  <c r="CC165"/>
  <c r="BW165"/>
  <c r="BU165"/>
  <c r="BR191"/>
  <c r="BZ151"/>
  <c r="BR151"/>
  <c r="BV151"/>
  <c r="BW198"/>
  <c r="CA198"/>
  <c r="BS198"/>
  <c r="BY123"/>
  <c r="BW118"/>
  <c r="CA118"/>
  <c r="BS118"/>
  <c r="BR101"/>
  <c r="BV101"/>
  <c r="BZ101"/>
  <c r="BY58"/>
  <c r="CC58"/>
  <c r="BU58"/>
  <c r="BR102"/>
  <c r="BV102"/>
  <c r="BZ102"/>
  <c r="BR100"/>
  <c r="BV100"/>
  <c r="BZ100"/>
  <c r="BV154"/>
  <c r="BT163"/>
  <c r="BY97"/>
  <c r="CC97"/>
  <c r="BU97"/>
  <c r="BS117"/>
  <c r="BW117"/>
  <c r="CA117"/>
  <c r="BV176"/>
  <c r="BY108"/>
  <c r="CC108"/>
  <c r="BU108"/>
  <c r="BY157"/>
  <c r="CC157"/>
  <c r="BU157"/>
  <c r="BR91"/>
  <c r="BV91"/>
  <c r="BZ91"/>
  <c r="BS121"/>
  <c r="BX70"/>
  <c r="CB70"/>
  <c r="BT70"/>
  <c r="BW129"/>
  <c r="CA129"/>
  <c r="BS129"/>
  <c r="BX195"/>
  <c r="CC195"/>
  <c r="BX68"/>
  <c r="BS160"/>
  <c r="BX160"/>
  <c r="BY144"/>
  <c r="CC144"/>
  <c r="BU144"/>
  <c r="CC172"/>
  <c r="CB204"/>
  <c r="BT204"/>
  <c r="BX204"/>
  <c r="BX126"/>
  <c r="BT126"/>
  <c r="BY186"/>
  <c r="CC186"/>
  <c r="BU186"/>
  <c r="BY113"/>
  <c r="BU113"/>
  <c r="BR174"/>
  <c r="BV174"/>
  <c r="BZ174"/>
  <c r="BT134"/>
  <c r="BX155"/>
  <c r="CB155"/>
  <c r="BT155"/>
  <c r="CC89"/>
  <c r="BR69"/>
  <c r="BZ69"/>
  <c r="BR74"/>
  <c r="C6" i="23"/>
  <c r="BY75" i="24"/>
  <c r="CC75"/>
  <c r="CC122"/>
  <c r="BY86"/>
  <c r="CC86"/>
  <c r="BY55"/>
  <c r="CC55"/>
  <c r="BZ193"/>
  <c r="BR193"/>
  <c r="BS53"/>
  <c r="CB53"/>
  <c r="BY165"/>
  <c r="BV165"/>
  <c r="BU61"/>
  <c r="BW76"/>
  <c r="BV191"/>
  <c r="BS151"/>
  <c r="BW151"/>
  <c r="BX198"/>
  <c r="CB198"/>
  <c r="CC123"/>
  <c r="BX118"/>
  <c r="CB118"/>
  <c r="BW101"/>
  <c r="CA101"/>
  <c r="BR58"/>
  <c r="BV58"/>
  <c r="BW102"/>
  <c r="CA102"/>
  <c r="BW100"/>
  <c r="CA100"/>
  <c r="BZ154"/>
  <c r="BV163"/>
  <c r="BR97"/>
  <c r="BV97"/>
  <c r="BT117"/>
  <c r="BX117"/>
  <c r="BZ176"/>
  <c r="BR108"/>
  <c r="BV108"/>
  <c r="BR157"/>
  <c r="BV157"/>
  <c r="BW91"/>
  <c r="CA91"/>
  <c r="BW121"/>
  <c r="BY70"/>
  <c r="CC70"/>
  <c r="BX129"/>
  <c r="CB129"/>
  <c r="BY195"/>
  <c r="BS195"/>
  <c r="CB68"/>
  <c r="BT160"/>
  <c r="BV160"/>
  <c r="BT128"/>
  <c r="BR144"/>
  <c r="BV144"/>
  <c r="CC204"/>
  <c r="BU204"/>
  <c r="BR186"/>
  <c r="BV186"/>
  <c r="CA113"/>
  <c r="BW174"/>
  <c r="CA174"/>
  <c r="BV134"/>
  <c r="BR134"/>
  <c r="BY155"/>
  <c r="CC155"/>
  <c r="BX69"/>
  <c r="BT69"/>
  <c r="CC106"/>
  <c r="BW149"/>
  <c r="BU177"/>
  <c r="BY61"/>
  <c r="CB191"/>
  <c r="BT191"/>
  <c r="BX191"/>
  <c r="CC181"/>
  <c r="CC166"/>
  <c r="BU166"/>
  <c r="BY166"/>
  <c r="BW141"/>
  <c r="CA141"/>
  <c r="BS141"/>
  <c r="BX103"/>
  <c r="CB103"/>
  <c r="BT103"/>
  <c r="BY145"/>
  <c r="CC145"/>
  <c r="BU145"/>
  <c r="BX73"/>
  <c r="BV73"/>
  <c r="BT73"/>
  <c r="BW136"/>
  <c r="CA136"/>
  <c r="BS136"/>
  <c r="BS105"/>
  <c r="BW105"/>
  <c r="CA105"/>
  <c r="BS83"/>
  <c r="BW83"/>
  <c r="CA83"/>
  <c r="BW194"/>
  <c r="CA194"/>
  <c r="BS194"/>
  <c r="BW196"/>
  <c r="CA196"/>
  <c r="BS196"/>
  <c r="BW71"/>
  <c r="CA71"/>
  <c r="BS71"/>
  <c r="CC173"/>
  <c r="BZ173"/>
  <c r="BY173"/>
  <c r="BX93"/>
  <c r="CB93"/>
  <c r="BT93"/>
  <c r="BW111"/>
  <c r="CC177"/>
  <c r="BS191"/>
  <c r="BW191"/>
  <c r="CA191"/>
  <c r="BY181"/>
  <c r="CB166"/>
  <c r="BT166"/>
  <c r="BX166"/>
  <c r="BR141"/>
  <c r="BV141"/>
  <c r="BZ141"/>
  <c r="BW103"/>
  <c r="CA103"/>
  <c r="BS103"/>
  <c r="BX145"/>
  <c r="CB145"/>
  <c r="BT145"/>
  <c r="BW73"/>
  <c r="BY73"/>
  <c r="CC73"/>
  <c r="BR136"/>
  <c r="BV136"/>
  <c r="BZ136"/>
  <c r="BZ105"/>
  <c r="BR105"/>
  <c r="BV105"/>
  <c r="BZ83"/>
  <c r="BR83"/>
  <c r="BV83"/>
  <c r="BR194"/>
  <c r="BV194"/>
  <c r="BZ194"/>
  <c r="BR196"/>
  <c r="BV196"/>
  <c r="BZ196"/>
  <c r="CA92"/>
  <c r="BR71"/>
  <c r="BV71"/>
  <c r="BZ71"/>
  <c r="BW173"/>
  <c r="CB173"/>
  <c r="BU173"/>
  <c r="BW93"/>
  <c r="CA93"/>
  <c r="BS93"/>
  <c r="BX124"/>
  <c r="BU106"/>
  <c r="BU111"/>
  <c r="CA149"/>
  <c r="BY177"/>
  <c r="CC61"/>
  <c r="CC191"/>
  <c r="BU191"/>
  <c r="BU181"/>
  <c r="BZ166"/>
  <c r="BR166"/>
  <c r="BX141"/>
  <c r="CB141"/>
  <c r="BY103"/>
  <c r="CC103"/>
  <c r="BR145"/>
  <c r="BV145"/>
  <c r="BR73"/>
  <c r="BZ73"/>
  <c r="BX136"/>
  <c r="CB136"/>
  <c r="CB105"/>
  <c r="BT105"/>
  <c r="CB83"/>
  <c r="BT83"/>
  <c r="BX194"/>
  <c r="CB194"/>
  <c r="BX196"/>
  <c r="CB196"/>
  <c r="BS92"/>
  <c r="BX71"/>
  <c r="CB71"/>
  <c r="BR173"/>
  <c r="BS173"/>
  <c r="BY93"/>
  <c r="CC93"/>
  <c r="CB124"/>
  <c r="CB74"/>
  <c r="BT74"/>
  <c r="BX74"/>
  <c r="BS74"/>
  <c r="BW74"/>
  <c r="BW119"/>
  <c r="BZ124"/>
  <c r="BV124"/>
  <c r="CB199"/>
  <c r="BS119"/>
  <c r="BR124"/>
  <c r="BX199"/>
  <c r="BT199"/>
  <c r="BX119"/>
  <c r="BT119"/>
  <c r="CB119"/>
  <c r="CB88"/>
  <c r="BR88"/>
  <c r="BZ88"/>
  <c r="CB106"/>
  <c r="BT106"/>
  <c r="BX106"/>
  <c r="CC162"/>
  <c r="BV111"/>
  <c r="BS111"/>
  <c r="BX111"/>
  <c r="BR149"/>
  <c r="BV149"/>
  <c r="BZ149"/>
  <c r="CB177"/>
  <c r="BT177"/>
  <c r="BX177"/>
  <c r="BX61"/>
  <c r="CB61"/>
  <c r="BT61"/>
  <c r="BS67"/>
  <c r="BW67"/>
  <c r="BX67"/>
  <c r="BW150"/>
  <c r="CA150"/>
  <c r="BS150"/>
  <c r="BW172"/>
  <c r="CA172"/>
  <c r="BS172"/>
  <c r="BW126"/>
  <c r="CA126"/>
  <c r="BS126"/>
  <c r="BR119"/>
  <c r="BV119"/>
  <c r="BZ119"/>
  <c r="BV88"/>
  <c r="BY89"/>
  <c r="BS106"/>
  <c r="BW106"/>
  <c r="CA106"/>
  <c r="BY162"/>
  <c r="CC111"/>
  <c r="BT111"/>
  <c r="CA111"/>
  <c r="BY149"/>
  <c r="CC149"/>
  <c r="BU149"/>
  <c r="BS177"/>
  <c r="BW177"/>
  <c r="CA177"/>
  <c r="BW61"/>
  <c r="CA61"/>
  <c r="BS61"/>
  <c r="BR195"/>
  <c r="BV195"/>
  <c r="CC160"/>
  <c r="BU160"/>
  <c r="CB67"/>
  <c r="CA67"/>
  <c r="BR150"/>
  <c r="BV150"/>
  <c r="BR172"/>
  <c r="BV172"/>
  <c r="BR126"/>
  <c r="BV126"/>
  <c r="BY119"/>
  <c r="CC119"/>
  <c r="BX88"/>
  <c r="BT88"/>
  <c r="BU89"/>
  <c r="BZ106"/>
  <c r="BR106"/>
  <c r="CB111"/>
  <c r="BY111"/>
  <c r="BX149"/>
  <c r="CB149"/>
  <c r="BZ177"/>
  <c r="BR177"/>
  <c r="BR61"/>
  <c r="BV61"/>
  <c r="BW128"/>
  <c r="C8" i="23"/>
  <c r="BS124" i="24"/>
  <c r="BW124"/>
  <c r="CA124"/>
  <c r="BW199"/>
  <c r="CA199"/>
  <c r="BS199"/>
  <c r="BX113"/>
  <c r="CB113"/>
  <c r="BT113"/>
  <c r="BY134"/>
  <c r="CC134"/>
  <c r="BU134"/>
  <c r="BW69"/>
  <c r="CA69"/>
  <c r="BS69"/>
  <c r="CC128"/>
  <c r="CC124"/>
  <c r="BU124"/>
  <c r="BY199"/>
  <c r="CC199"/>
  <c r="BR113"/>
  <c r="BV113"/>
  <c r="CA134"/>
  <c r="BS134"/>
  <c r="BY69"/>
  <c r="CC69"/>
  <c r="CB178"/>
  <c r="BX178"/>
  <c r="BT178"/>
  <c r="BS200"/>
  <c r="BZ169"/>
  <c r="BZ114"/>
  <c r="BW85"/>
  <c r="BV169"/>
  <c r="CC85"/>
  <c r="BR114"/>
  <c r="BX203"/>
  <c r="BW200"/>
  <c r="BX85"/>
  <c r="BT203"/>
  <c r="CA200"/>
  <c r="BV114"/>
  <c r="CB203"/>
  <c r="BW88"/>
  <c r="CA88"/>
  <c r="BS88"/>
  <c r="BZ89"/>
  <c r="BR89"/>
  <c r="BV89"/>
  <c r="BY88"/>
  <c r="CC88"/>
  <c r="CB89"/>
  <c r="BT89"/>
  <c r="BX89"/>
  <c r="BS89"/>
  <c r="BW89"/>
  <c r="BX122"/>
  <c r="CB122"/>
  <c r="BT122"/>
  <c r="CC188"/>
  <c r="BW188"/>
  <c r="BY188"/>
  <c r="BX162"/>
  <c r="CB162"/>
  <c r="BT162"/>
  <c r="BW87"/>
  <c r="CA87"/>
  <c r="BS87"/>
  <c r="BR116"/>
  <c r="BV116"/>
  <c r="BZ116"/>
  <c r="BX120"/>
  <c r="CB120"/>
  <c r="BT120"/>
  <c r="BR76"/>
  <c r="BV76"/>
  <c r="BZ76"/>
  <c r="BX181"/>
  <c r="CB181"/>
  <c r="BT181"/>
  <c r="BX123"/>
  <c r="CB123"/>
  <c r="BT123"/>
  <c r="CB138"/>
  <c r="BS138"/>
  <c r="BV138"/>
  <c r="BZ170"/>
  <c r="BR170"/>
  <c r="BV170"/>
  <c r="CA95"/>
  <c r="BS95"/>
  <c r="BW95"/>
  <c r="BY154"/>
  <c r="CC154"/>
  <c r="BU154"/>
  <c r="CB163"/>
  <c r="BS163"/>
  <c r="BY163"/>
  <c r="BY176"/>
  <c r="CC176"/>
  <c r="BU176"/>
  <c r="BX112"/>
  <c r="CB112"/>
  <c r="BT112"/>
  <c r="BZ121"/>
  <c r="BR121"/>
  <c r="BV121"/>
  <c r="BZ92"/>
  <c r="BR92"/>
  <c r="BV92"/>
  <c r="BW68"/>
  <c r="CA68"/>
  <c r="BS68"/>
  <c r="BR128"/>
  <c r="CB128"/>
  <c r="BZ128"/>
  <c r="BW178"/>
  <c r="CA178"/>
  <c r="BS178"/>
  <c r="BY169"/>
  <c r="CC169"/>
  <c r="BU169"/>
  <c r="BV85"/>
  <c r="BT85"/>
  <c r="BR85"/>
  <c r="CC114"/>
  <c r="BU114"/>
  <c r="BY114"/>
  <c r="BW203"/>
  <c r="CA203"/>
  <c r="BS203"/>
  <c r="BV200"/>
  <c r="BZ200"/>
  <c r="BR200"/>
  <c r="BW122"/>
  <c r="CA122"/>
  <c r="BS122"/>
  <c r="CB188"/>
  <c r="BS188"/>
  <c r="CA188"/>
  <c r="BW162"/>
  <c r="CA162"/>
  <c r="BS162"/>
  <c r="BR87"/>
  <c r="BV87"/>
  <c r="BZ87"/>
  <c r="BY116"/>
  <c r="CC116"/>
  <c r="BU116"/>
  <c r="BW120"/>
  <c r="CA120"/>
  <c r="BS120"/>
  <c r="BY76"/>
  <c r="CC76"/>
  <c r="BU76"/>
  <c r="BW181"/>
  <c r="CA181"/>
  <c r="BS181"/>
  <c r="BW123"/>
  <c r="CA123"/>
  <c r="BS123"/>
  <c r="BX138"/>
  <c r="CC138"/>
  <c r="BY138"/>
  <c r="CC170"/>
  <c r="BU170"/>
  <c r="BY170"/>
  <c r="BV95"/>
  <c r="BZ95"/>
  <c r="BR95"/>
  <c r="BX154"/>
  <c r="CB154"/>
  <c r="BT154"/>
  <c r="BR163"/>
  <c r="BZ163"/>
  <c r="BX163"/>
  <c r="BX176"/>
  <c r="CB176"/>
  <c r="BT176"/>
  <c r="BW112"/>
  <c r="CA112"/>
  <c r="BS112"/>
  <c r="CC121"/>
  <c r="BU121"/>
  <c r="BY121"/>
  <c r="CC92"/>
  <c r="BU92"/>
  <c r="BY92"/>
  <c r="BR68"/>
  <c r="BV68"/>
  <c r="BZ68"/>
  <c r="BV128"/>
  <c r="BS128"/>
  <c r="CA128"/>
  <c r="BR178"/>
  <c r="BV178"/>
  <c r="BZ178"/>
  <c r="BX169"/>
  <c r="CB169"/>
  <c r="BT169"/>
  <c r="CB85"/>
  <c r="BY85"/>
  <c r="BU85"/>
  <c r="CB114"/>
  <c r="BT114"/>
  <c r="BX114"/>
  <c r="BR203"/>
  <c r="BV203"/>
  <c r="BZ203"/>
  <c r="BY200"/>
  <c r="CC200"/>
  <c r="BU200"/>
  <c r="BR122"/>
  <c r="BV122"/>
  <c r="BZ188"/>
  <c r="BU188"/>
  <c r="BR162"/>
  <c r="BV162"/>
  <c r="BY87"/>
  <c r="CC87"/>
  <c r="BX116"/>
  <c r="CB116"/>
  <c r="BR120"/>
  <c r="BV120"/>
  <c r="BX76"/>
  <c r="CB76"/>
  <c r="BR181"/>
  <c r="BV181"/>
  <c r="BR123"/>
  <c r="BV123"/>
  <c r="BR138"/>
  <c r="BW138"/>
  <c r="CB170"/>
  <c r="BT170"/>
  <c r="BY95"/>
  <c r="CC95"/>
  <c r="BW154"/>
  <c r="CA154"/>
  <c r="CC163"/>
  <c r="BU163"/>
  <c r="BW176"/>
  <c r="CA176"/>
  <c r="BR112"/>
  <c r="BV112"/>
  <c r="CB121"/>
  <c r="BT121"/>
  <c r="CB92"/>
  <c r="BT92"/>
  <c r="BY68"/>
  <c r="CC68"/>
  <c r="BY128"/>
  <c r="BX128"/>
  <c r="BY178"/>
  <c r="CC178"/>
  <c r="BW169"/>
  <c r="CA169"/>
  <c r="CA85"/>
  <c r="BS85"/>
  <c r="BS114"/>
  <c r="BW114"/>
  <c r="BY203"/>
  <c r="CC203"/>
  <c r="CB200"/>
  <c r="BT200"/>
  <c r="BR143"/>
  <c r="CA143"/>
  <c r="BT143"/>
  <c r="BV94"/>
  <c r="BS94"/>
  <c r="BX62"/>
  <c r="BZ62"/>
  <c r="BX78"/>
  <c r="BZ78"/>
  <c r="BW110"/>
  <c r="CB110"/>
  <c r="CB180"/>
  <c r="BY180"/>
  <c r="BR132"/>
  <c r="CA132"/>
  <c r="BT132"/>
  <c r="BR189"/>
  <c r="CA189"/>
  <c r="BT189"/>
  <c r="BR156"/>
  <c r="CA187"/>
  <c r="CC201"/>
  <c r="BV201"/>
  <c r="BW56"/>
  <c r="BS56"/>
  <c r="CB131"/>
  <c r="BR192"/>
  <c r="BX161"/>
  <c r="BT161"/>
  <c r="BS185"/>
  <c r="BR82"/>
  <c r="BW184"/>
  <c r="BS184"/>
  <c r="CC142"/>
  <c r="BW81"/>
  <c r="BS81"/>
  <c r="CB109"/>
  <c r="BU153"/>
  <c r="BZ130"/>
  <c r="BV130"/>
  <c r="CC115"/>
  <c r="BY115"/>
  <c r="CA158"/>
  <c r="BW135"/>
  <c r="BS135"/>
  <c r="CB140"/>
  <c r="CA66"/>
  <c r="BX146"/>
  <c r="BT146"/>
  <c r="BW104"/>
  <c r="BS104"/>
  <c r="BX137"/>
  <c r="BT137"/>
  <c r="BW179"/>
  <c r="BS179"/>
  <c r="CB80"/>
  <c r="CA65"/>
  <c r="CA63"/>
  <c r="BW63"/>
  <c r="BW54"/>
  <c r="BS54"/>
  <c r="CB183"/>
  <c r="BV152"/>
  <c r="BX125"/>
  <c r="BT77"/>
  <c r="BX84"/>
  <c r="BT98"/>
  <c r="BX190"/>
  <c r="CB197"/>
  <c r="BV143"/>
  <c r="BS143"/>
  <c r="BX94"/>
  <c r="BZ94"/>
  <c r="BW62"/>
  <c r="CB62"/>
  <c r="BW78"/>
  <c r="CB78"/>
  <c r="BR110"/>
  <c r="CA110"/>
  <c r="BT110"/>
  <c r="BR180"/>
  <c r="BU180"/>
  <c r="BV132"/>
  <c r="BS132"/>
  <c r="BV189"/>
  <c r="BS189"/>
  <c r="BU156"/>
  <c r="BX187"/>
  <c r="BT187"/>
  <c r="CB201"/>
  <c r="BY201"/>
  <c r="CB56"/>
  <c r="CA131"/>
  <c r="CC192"/>
  <c r="BV192"/>
  <c r="BW161"/>
  <c r="BS161"/>
  <c r="CC185"/>
  <c r="BU82"/>
  <c r="CB184"/>
  <c r="CB142"/>
  <c r="BV142"/>
  <c r="CB81"/>
  <c r="CA109"/>
  <c r="BZ153"/>
  <c r="BV153"/>
  <c r="CC130"/>
  <c r="BY130"/>
  <c r="BR115"/>
  <c r="BX158"/>
  <c r="BT158"/>
  <c r="CB135"/>
  <c r="CA140"/>
  <c r="BX66"/>
  <c r="BT66"/>
  <c r="BW146"/>
  <c r="BS146"/>
  <c r="CB104"/>
  <c r="BW137"/>
  <c r="BS137"/>
  <c r="CB179"/>
  <c r="CA80"/>
  <c r="BX65"/>
  <c r="BT65"/>
  <c r="BV63"/>
  <c r="BR63"/>
  <c r="CB54"/>
  <c r="CA183"/>
  <c r="BR152"/>
  <c r="CB77"/>
  <c r="CB98"/>
  <c r="BX197"/>
  <c r="BX143"/>
  <c r="BZ143"/>
  <c r="BW94"/>
  <c r="CB94"/>
  <c r="BR62"/>
  <c r="CA62"/>
  <c r="BT62"/>
  <c r="BR78"/>
  <c r="CA78"/>
  <c r="BT78"/>
  <c r="BV110"/>
  <c r="BS110"/>
  <c r="CC180"/>
  <c r="BS180"/>
  <c r="BX132"/>
  <c r="BZ132"/>
  <c r="BX189"/>
  <c r="BZ189"/>
  <c r="BZ156"/>
  <c r="BV156"/>
  <c r="BW187"/>
  <c r="BS187"/>
  <c r="BU201"/>
  <c r="CA56"/>
  <c r="BX131"/>
  <c r="BT131"/>
  <c r="BW192"/>
  <c r="BY192"/>
  <c r="CB161"/>
  <c r="CB185"/>
  <c r="BV185"/>
  <c r="BZ82"/>
  <c r="BV82"/>
  <c r="CA184"/>
  <c r="BX142"/>
  <c r="BY142"/>
  <c r="CA81"/>
  <c r="BX109"/>
  <c r="BT109"/>
  <c r="CC153"/>
  <c r="BY153"/>
  <c r="BR130"/>
  <c r="BU115"/>
  <c r="BW158"/>
  <c r="BS158"/>
  <c r="CA135"/>
  <c r="BX140"/>
  <c r="BT140"/>
  <c r="BW66"/>
  <c r="BS66"/>
  <c r="CB146"/>
  <c r="CA104"/>
  <c r="CB137"/>
  <c r="CA179"/>
  <c r="BX80"/>
  <c r="BT80"/>
  <c r="BW65"/>
  <c r="BS65"/>
  <c r="BS63"/>
  <c r="CA54"/>
  <c r="BX183"/>
  <c r="BT183"/>
  <c r="BZ152"/>
  <c r="BT125"/>
  <c r="BX77"/>
  <c r="BT84"/>
  <c r="BX98"/>
  <c r="BT190"/>
  <c r="BW143"/>
  <c r="CB143"/>
  <c r="BR94"/>
  <c r="CA94"/>
  <c r="BT94"/>
  <c r="BV62"/>
  <c r="BS62"/>
  <c r="BV78"/>
  <c r="BS78"/>
  <c r="BX110"/>
  <c r="BZ110"/>
  <c r="BW180"/>
  <c r="BZ180"/>
  <c r="BV180"/>
  <c r="BW132"/>
  <c r="CB132"/>
  <c r="BW189"/>
  <c r="CB189"/>
  <c r="CC156"/>
  <c r="BY156"/>
  <c r="CB187"/>
  <c r="BT201"/>
  <c r="BX56"/>
  <c r="BT56"/>
  <c r="BW131"/>
  <c r="BS131"/>
  <c r="BZ192"/>
  <c r="CA161"/>
  <c r="BX185"/>
  <c r="BY185"/>
  <c r="CC82"/>
  <c r="BY82"/>
  <c r="BX184"/>
  <c r="BT184"/>
  <c r="BS142"/>
  <c r="BX81"/>
  <c r="BT81"/>
  <c r="BW109"/>
  <c r="BS109"/>
  <c r="BR153"/>
  <c r="BU130"/>
  <c r="BZ115"/>
  <c r="BV115"/>
  <c r="CB158"/>
  <c r="BX135"/>
  <c r="BT135"/>
  <c r="BW140"/>
  <c r="BS140"/>
  <c r="CB66"/>
  <c r="CA146"/>
  <c r="BX104"/>
  <c r="BT104"/>
  <c r="CA137"/>
  <c r="BX179"/>
  <c r="BT179"/>
  <c r="BW80"/>
  <c r="BS80"/>
  <c r="CB65"/>
  <c r="BZ63"/>
  <c r="BX54"/>
  <c r="BT54"/>
  <c r="BW183"/>
  <c r="BS183"/>
  <c r="CB125"/>
  <c r="CB84"/>
  <c r="CB190"/>
  <c r="BT197"/>
  <c r="BY143"/>
  <c r="CC143"/>
  <c r="BY94"/>
  <c r="CC94"/>
  <c r="BY62"/>
  <c r="CC62"/>
  <c r="BY78"/>
  <c r="CC78"/>
  <c r="BY110"/>
  <c r="CC110"/>
  <c r="BX180"/>
  <c r="BT180"/>
  <c r="BY132"/>
  <c r="CC132"/>
  <c r="BY189"/>
  <c r="CC189"/>
  <c r="BS156"/>
  <c r="BW156"/>
  <c r="CA156"/>
  <c r="BY187"/>
  <c r="CC187"/>
  <c r="BU187"/>
  <c r="BZ201"/>
  <c r="BW201"/>
  <c r="CA201"/>
  <c r="BY56"/>
  <c r="CC56"/>
  <c r="BU56"/>
  <c r="BY131"/>
  <c r="CC131"/>
  <c r="BU131"/>
  <c r="BS192"/>
  <c r="BT192"/>
  <c r="CA192"/>
  <c r="BY161"/>
  <c r="CC161"/>
  <c r="BU161"/>
  <c r="BZ185"/>
  <c r="BT185"/>
  <c r="CA185"/>
  <c r="BS82"/>
  <c r="BW82"/>
  <c r="CA82"/>
  <c r="BY184"/>
  <c r="CC184"/>
  <c r="BU184"/>
  <c r="BZ142"/>
  <c r="BT142"/>
  <c r="CA142"/>
  <c r="BY81"/>
  <c r="CC81"/>
  <c r="BU81"/>
  <c r="BY109"/>
  <c r="CC109"/>
  <c r="BU109"/>
  <c r="BS153"/>
  <c r="BW153"/>
  <c r="CA153"/>
  <c r="BS130"/>
  <c r="BW130"/>
  <c r="CA130"/>
  <c r="BS115"/>
  <c r="BW115"/>
  <c r="CA115"/>
  <c r="BY158"/>
  <c r="CC158"/>
  <c r="BU158"/>
  <c r="BY135"/>
  <c r="CC135"/>
  <c r="BU135"/>
  <c r="BY140"/>
  <c r="CC140"/>
  <c r="BU140"/>
  <c r="BY66"/>
  <c r="CC66"/>
  <c r="BU66"/>
  <c r="BY146"/>
  <c r="CC146"/>
  <c r="BU146"/>
  <c r="BY104"/>
  <c r="CC104"/>
  <c r="BU104"/>
  <c r="BY137"/>
  <c r="CC137"/>
  <c r="BU137"/>
  <c r="BY179"/>
  <c r="CC179"/>
  <c r="BU179"/>
  <c r="BY80"/>
  <c r="CC80"/>
  <c r="BU80"/>
  <c r="BY65"/>
  <c r="CC65"/>
  <c r="BU65"/>
  <c r="CB63"/>
  <c r="BT63"/>
  <c r="BX63"/>
  <c r="BY54"/>
  <c r="CC54"/>
  <c r="BU54"/>
  <c r="BY183"/>
  <c r="CC183"/>
  <c r="BU183"/>
  <c r="BS152"/>
  <c r="BW152"/>
  <c r="CA152"/>
  <c r="BY125"/>
  <c r="CC125"/>
  <c r="BU125"/>
  <c r="BY77"/>
  <c r="CC77"/>
  <c r="BU77"/>
  <c r="BY84"/>
  <c r="CC84"/>
  <c r="BU84"/>
  <c r="BY98"/>
  <c r="CC98"/>
  <c r="BU98"/>
  <c r="BY182"/>
  <c r="CC182"/>
  <c r="BU182"/>
  <c r="BY190"/>
  <c r="CC190"/>
  <c r="BU190"/>
  <c r="BS79"/>
  <c r="BW79"/>
  <c r="CA79"/>
  <c r="BY197"/>
  <c r="CC197"/>
  <c r="BU197"/>
  <c r="BY59"/>
  <c r="CC59"/>
  <c r="BU59"/>
  <c r="BY96"/>
  <c r="CC96"/>
  <c r="BU96"/>
  <c r="BX182"/>
  <c r="CB182"/>
  <c r="BT182"/>
  <c r="BZ79"/>
  <c r="BR79"/>
  <c r="BV79"/>
  <c r="BX59"/>
  <c r="CB59"/>
  <c r="BT59"/>
  <c r="BX96"/>
  <c r="CB96"/>
  <c r="BT96"/>
  <c r="CC152"/>
  <c r="BU152"/>
  <c r="BY152"/>
  <c r="BW125"/>
  <c r="CA125"/>
  <c r="BS125"/>
  <c r="BW77"/>
  <c r="CA77"/>
  <c r="BS77"/>
  <c r="BW84"/>
  <c r="CA84"/>
  <c r="BS84"/>
  <c r="BW98"/>
  <c r="CA98"/>
  <c r="BS98"/>
  <c r="BW182"/>
  <c r="CA182"/>
  <c r="BS182"/>
  <c r="BW190"/>
  <c r="CA190"/>
  <c r="BS190"/>
  <c r="CC79"/>
  <c r="BU79"/>
  <c r="BY79"/>
  <c r="BW197"/>
  <c r="CA197"/>
  <c r="BS197"/>
  <c r="BW59"/>
  <c r="CA59"/>
  <c r="BS59"/>
  <c r="BW96"/>
  <c r="CA96"/>
  <c r="BS96"/>
  <c r="CB156"/>
  <c r="BT156"/>
  <c r="BR187"/>
  <c r="BV187"/>
  <c r="BR201"/>
  <c r="BS201"/>
  <c r="BR56"/>
  <c r="BV56"/>
  <c r="BR131"/>
  <c r="BV131"/>
  <c r="CB192"/>
  <c r="BX192"/>
  <c r="BR161"/>
  <c r="BV161"/>
  <c r="BR185"/>
  <c r="BW185"/>
  <c r="CB82"/>
  <c r="BT82"/>
  <c r="BR184"/>
  <c r="BV184"/>
  <c r="BR142"/>
  <c r="BW142"/>
  <c r="BR81"/>
  <c r="BV81"/>
  <c r="BR109"/>
  <c r="BV109"/>
  <c r="CB153"/>
  <c r="BT153"/>
  <c r="CB130"/>
  <c r="BT130"/>
  <c r="CB115"/>
  <c r="BT115"/>
  <c r="BR158"/>
  <c r="BV158"/>
  <c r="BR135"/>
  <c r="BV135"/>
  <c r="BR140"/>
  <c r="BV140"/>
  <c r="BR66"/>
  <c r="BV66"/>
  <c r="BR146"/>
  <c r="BV146"/>
  <c r="BR104"/>
  <c r="BV104"/>
  <c r="BR137"/>
  <c r="BV137"/>
  <c r="BR179"/>
  <c r="BV179"/>
  <c r="BR80"/>
  <c r="BV80"/>
  <c r="BR65"/>
  <c r="BV65"/>
  <c r="BY63"/>
  <c r="CC63"/>
  <c r="BR54"/>
  <c r="BV54"/>
  <c r="BR183"/>
  <c r="BV183"/>
  <c r="CB152"/>
  <c r="BT152"/>
  <c r="BR125"/>
  <c r="BV125"/>
  <c r="BR77"/>
  <c r="BV77"/>
  <c r="BR84"/>
  <c r="BV84"/>
  <c r="BR98"/>
  <c r="BV98"/>
  <c r="BR182"/>
  <c r="BV182"/>
  <c r="BR190"/>
  <c r="BV190"/>
  <c r="CB79"/>
  <c r="BT79"/>
  <c r="BR197"/>
  <c r="BV197"/>
  <c r="BR59"/>
  <c r="BV59"/>
  <c r="BR96"/>
  <c r="BV96"/>
  <c r="BS37"/>
  <c r="BX40"/>
  <c r="BV39"/>
  <c r="BV46"/>
  <c r="CC50"/>
  <c r="BV45"/>
  <c r="BV47"/>
  <c r="BT52"/>
  <c r="BV38"/>
  <c r="BZ43"/>
  <c r="CC51"/>
  <c r="CA41"/>
  <c r="CA49"/>
  <c r="BX48"/>
  <c r="CA42"/>
  <c r="BX44"/>
  <c r="BX36"/>
  <c r="D11" i="23"/>
  <c r="M5"/>
  <c r="K5" i="24"/>
  <c r="D12" i="23"/>
  <c r="E12"/>
  <c r="M209" i="27" l="1"/>
  <c r="AC156"/>
  <c r="M336" i="26"/>
  <c r="M252" i="27"/>
  <c r="M64" i="26"/>
  <c r="M166"/>
  <c r="M302"/>
  <c r="M268"/>
  <c r="V254" i="27"/>
  <c r="AA254"/>
  <c r="C241"/>
  <c r="AC205"/>
  <c r="M124"/>
  <c r="K240"/>
  <c r="K243"/>
  <c r="L238"/>
  <c r="AB209"/>
  <c r="I241"/>
  <c r="E241"/>
  <c r="AC206"/>
  <c r="AC209" s="1"/>
  <c r="L237"/>
  <c r="L240"/>
  <c r="M240" s="1"/>
  <c r="AA209"/>
  <c r="K237"/>
  <c r="A244"/>
  <c r="A245" s="1"/>
  <c r="A246" s="1"/>
  <c r="A247" s="1"/>
  <c r="A248" s="1"/>
  <c r="A249" s="1"/>
  <c r="A250" s="1"/>
  <c r="A251" s="1"/>
  <c r="A252" s="1"/>
  <c r="A253" s="1"/>
  <c r="K238"/>
  <c r="G241"/>
  <c r="W243"/>
  <c r="W240"/>
  <c r="AE238"/>
  <c r="S238"/>
  <c r="W237"/>
  <c r="AE243"/>
  <c r="Y240"/>
  <c r="AF238"/>
  <c r="U238"/>
  <c r="Y237"/>
  <c r="AF243"/>
  <c r="AE240"/>
  <c r="S240"/>
  <c r="W238"/>
  <c r="AE237"/>
  <c r="S237"/>
  <c r="S243"/>
  <c r="AA243" s="1"/>
  <c r="AE241"/>
  <c r="AF240"/>
  <c r="U240"/>
  <c r="Y238"/>
  <c r="AF237"/>
  <c r="U237"/>
  <c r="U212" i="17"/>
  <c r="D5" i="23" s="1"/>
  <c r="U230" i="27"/>
  <c r="U227"/>
  <c r="U253"/>
  <c r="Y247"/>
  <c r="S247"/>
  <c r="AC252"/>
  <c r="V249"/>
  <c r="AD229"/>
  <c r="U232"/>
  <c r="U250"/>
  <c r="Z249"/>
  <c r="AA249"/>
  <c r="W247"/>
  <c r="X229"/>
  <c r="U251"/>
  <c r="S229"/>
  <c r="AD230"/>
  <c r="AE249"/>
  <c r="AA247"/>
  <c r="U228"/>
  <c r="U231"/>
  <c r="N264"/>
  <c r="B286" s="1"/>
  <c r="U252"/>
  <c r="R247"/>
  <c r="U247"/>
  <c r="AD231"/>
  <c r="U249"/>
  <c r="W252"/>
  <c r="AF249"/>
  <c r="AC250"/>
  <c r="AE247"/>
  <c r="AC247"/>
  <c r="AC251"/>
  <c r="E27"/>
  <c r="E29" i="26"/>
  <c r="E28" i="27"/>
  <c r="E30" i="26"/>
  <c r="DK209" i="17"/>
  <c r="DK208"/>
  <c r="M60" i="27"/>
  <c r="AC60"/>
  <c r="M28"/>
  <c r="M30" i="26"/>
  <c r="AC28" i="27"/>
  <c r="M92"/>
  <c r="AC124"/>
  <c r="AC92"/>
  <c r="M156"/>
  <c r="L6" i="23"/>
  <c r="M6"/>
  <c r="N5" i="24"/>
  <c r="L5" i="23"/>
  <c r="N12"/>
  <c r="O12" s="1"/>
  <c r="N11"/>
  <c r="O11" s="1"/>
  <c r="C7"/>
  <c r="N8"/>
  <c r="O8" s="1"/>
  <c r="L7"/>
  <c r="M7"/>
  <c r="CC46" i="24"/>
  <c r="BR50"/>
  <c r="BX37"/>
  <c r="BZ50"/>
  <c r="BV50"/>
  <c r="BZ37"/>
  <c r="BU47"/>
  <c r="CC47"/>
  <c r="CC39"/>
  <c r="CA52"/>
  <c r="BY46"/>
  <c r="BX38"/>
  <c r="BT50"/>
  <c r="BX50"/>
  <c r="CB50"/>
  <c r="BY37"/>
  <c r="BT37"/>
  <c r="BU46"/>
  <c r="BU43"/>
  <c r="BS38"/>
  <c r="BS50"/>
  <c r="BW50"/>
  <c r="CA50"/>
  <c r="BR37"/>
  <c r="CC37"/>
  <c r="BU50"/>
  <c r="BY50"/>
  <c r="BW37"/>
  <c r="BV37"/>
  <c r="BU37"/>
  <c r="CB46"/>
  <c r="BT46"/>
  <c r="BX46"/>
  <c r="CC38"/>
  <c r="BW38"/>
  <c r="BS46"/>
  <c r="BW46"/>
  <c r="CA46"/>
  <c r="CB38"/>
  <c r="BU38"/>
  <c r="CA38"/>
  <c r="BZ46"/>
  <c r="BR46"/>
  <c r="CC43"/>
  <c r="BT38"/>
  <c r="BY38"/>
  <c r="BT39"/>
  <c r="BW52"/>
  <c r="BY47"/>
  <c r="CB39"/>
  <c r="BX39"/>
  <c r="BU39"/>
  <c r="BS51"/>
  <c r="CA51"/>
  <c r="BY43"/>
  <c r="BS52"/>
  <c r="BY39"/>
  <c r="BW51"/>
  <c r="BT51"/>
  <c r="BX51"/>
  <c r="CB51"/>
  <c r="BR51"/>
  <c r="BV51"/>
  <c r="BZ51"/>
  <c r="BU51"/>
  <c r="BY51"/>
  <c r="BR49"/>
  <c r="BV41"/>
  <c r="BZ38"/>
  <c r="BR38"/>
  <c r="BX41"/>
  <c r="BU45"/>
  <c r="BR52"/>
  <c r="BV52"/>
  <c r="BZ52"/>
  <c r="CB47"/>
  <c r="BT47"/>
  <c r="BX47"/>
  <c r="BR41"/>
  <c r="BZ41"/>
  <c r="BY52"/>
  <c r="CC52"/>
  <c r="BU52"/>
  <c r="BS47"/>
  <c r="BW47"/>
  <c r="CA47"/>
  <c r="BS39"/>
  <c r="BW39"/>
  <c r="CA39"/>
  <c r="BT41"/>
  <c r="CB41"/>
  <c r="BX52"/>
  <c r="CB52"/>
  <c r="BZ47"/>
  <c r="BR47"/>
  <c r="BZ39"/>
  <c r="BR39"/>
  <c r="BZ49"/>
  <c r="BX43"/>
  <c r="CB43"/>
  <c r="BT43"/>
  <c r="CC45"/>
  <c r="CA40"/>
  <c r="BW43"/>
  <c r="CA43"/>
  <c r="BS43"/>
  <c r="BR40"/>
  <c r="BV49"/>
  <c r="BR43"/>
  <c r="BV43"/>
  <c r="BY45"/>
  <c r="BZ40"/>
  <c r="CC49"/>
  <c r="BU49"/>
  <c r="BY49"/>
  <c r="CB45"/>
  <c r="BT45"/>
  <c r="BX45"/>
  <c r="CC40"/>
  <c r="BU40"/>
  <c r="BV40"/>
  <c r="CB49"/>
  <c r="BT49"/>
  <c r="BX49"/>
  <c r="BS45"/>
  <c r="BW45"/>
  <c r="CA45"/>
  <c r="CB40"/>
  <c r="BT40"/>
  <c r="BY40"/>
  <c r="CA37"/>
  <c r="CB37"/>
  <c r="BS49"/>
  <c r="BW49"/>
  <c r="BZ45"/>
  <c r="BR45"/>
  <c r="BS40"/>
  <c r="BW40"/>
  <c r="BU41"/>
  <c r="BY41"/>
  <c r="CC41"/>
  <c r="BS41"/>
  <c r="BW41"/>
  <c r="BZ44"/>
  <c r="BV44"/>
  <c r="BT42"/>
  <c r="CB42"/>
  <c r="BU48"/>
  <c r="CC44"/>
  <c r="BY44"/>
  <c r="BY42"/>
  <c r="CC48"/>
  <c r="BR44"/>
  <c r="BX42"/>
  <c r="BU44"/>
  <c r="BU42"/>
  <c r="CC42"/>
  <c r="BY48"/>
  <c r="BS36"/>
  <c r="BW36"/>
  <c r="CA36"/>
  <c r="BS44"/>
  <c r="BW44"/>
  <c r="CA44"/>
  <c r="BR42"/>
  <c r="BV42"/>
  <c r="BZ42"/>
  <c r="BS48"/>
  <c r="BW48"/>
  <c r="CA48"/>
  <c r="BZ36"/>
  <c r="BR36"/>
  <c r="BV36"/>
  <c r="BZ48"/>
  <c r="BR48"/>
  <c r="BV48"/>
  <c r="CC36"/>
  <c r="BU36"/>
  <c r="BY36"/>
  <c r="CB36"/>
  <c r="BT36"/>
  <c r="CB44"/>
  <c r="BT44"/>
  <c r="BS42"/>
  <c r="BW42"/>
  <c r="CB48"/>
  <c r="BT48"/>
  <c r="CA34"/>
  <c r="BV34"/>
  <c r="BY34"/>
  <c r="BX34"/>
  <c r="BW34"/>
  <c r="BR34"/>
  <c r="BU34"/>
  <c r="BT34"/>
  <c r="BS34"/>
  <c r="BZ34"/>
  <c r="CC34"/>
  <c r="CB34"/>
  <c r="BZ15"/>
  <c r="BT15"/>
  <c r="BW15"/>
  <c r="BV15"/>
  <c r="CC15"/>
  <c r="BS15"/>
  <c r="BR15"/>
  <c r="BY15"/>
  <c r="CB15"/>
  <c r="BU15"/>
  <c r="BX15"/>
  <c r="CA15"/>
  <c r="BZ11"/>
  <c r="BT11"/>
  <c r="BW11"/>
  <c r="BV11"/>
  <c r="CC11"/>
  <c r="BS11"/>
  <c r="BR11"/>
  <c r="BY11"/>
  <c r="CB11"/>
  <c r="BU11"/>
  <c r="BX11"/>
  <c r="CA11"/>
  <c r="BZ21"/>
  <c r="BT21"/>
  <c r="BW21"/>
  <c r="BV21"/>
  <c r="CC21"/>
  <c r="BS21"/>
  <c r="BR21"/>
  <c r="BY21"/>
  <c r="CB21"/>
  <c r="BU21"/>
  <c r="BX21"/>
  <c r="CA21"/>
  <c r="BZ18"/>
  <c r="BT18"/>
  <c r="BW18"/>
  <c r="BV18"/>
  <c r="CC18"/>
  <c r="BS18"/>
  <c r="BR18"/>
  <c r="BY18"/>
  <c r="CB18"/>
  <c r="BU18"/>
  <c r="BX18"/>
  <c r="CA18"/>
  <c r="BZ27"/>
  <c r="BT27"/>
  <c r="BW27"/>
  <c r="BV27"/>
  <c r="CC27"/>
  <c r="BS27"/>
  <c r="BR27"/>
  <c r="BY27"/>
  <c r="CB27"/>
  <c r="BU27"/>
  <c r="BX27"/>
  <c r="CA27"/>
  <c r="BZ30"/>
  <c r="BT30"/>
  <c r="BW30"/>
  <c r="BV30"/>
  <c r="CC30"/>
  <c r="BS30"/>
  <c r="BR30"/>
  <c r="BY30"/>
  <c r="CB30"/>
  <c r="BU30"/>
  <c r="BX30"/>
  <c r="CA30"/>
  <c r="BU12"/>
  <c r="BX12"/>
  <c r="CA12"/>
  <c r="BZ12"/>
  <c r="BT12"/>
  <c r="BW12"/>
  <c r="BV12"/>
  <c r="CC12"/>
  <c r="BS12"/>
  <c r="BR12"/>
  <c r="BY12"/>
  <c r="CB12"/>
  <c r="BZ31"/>
  <c r="BT31"/>
  <c r="BW31"/>
  <c r="BV31"/>
  <c r="CC31"/>
  <c r="BS31"/>
  <c r="BR31"/>
  <c r="BY31"/>
  <c r="CB31"/>
  <c r="BU31"/>
  <c r="BX31"/>
  <c r="CA31"/>
  <c r="BZ33"/>
  <c r="BT33"/>
  <c r="BW33"/>
  <c r="BV33"/>
  <c r="CC33"/>
  <c r="BS33"/>
  <c r="BR33"/>
  <c r="BY33"/>
  <c r="CB33"/>
  <c r="BU33"/>
  <c r="BX33"/>
  <c r="CA33"/>
  <c r="BU28"/>
  <c r="BX28"/>
  <c r="CA28"/>
  <c r="BZ28"/>
  <c r="BT28"/>
  <c r="BW28"/>
  <c r="BV28"/>
  <c r="CC28"/>
  <c r="BS28"/>
  <c r="BR28"/>
  <c r="BY28"/>
  <c r="CB28"/>
  <c r="BZ20"/>
  <c r="BT20"/>
  <c r="BW20"/>
  <c r="BV20"/>
  <c r="CC20"/>
  <c r="BS20"/>
  <c r="BR20"/>
  <c r="BY20"/>
  <c r="CB20"/>
  <c r="BU20"/>
  <c r="BX20"/>
  <c r="CA20"/>
  <c r="BZ25"/>
  <c r="BT25"/>
  <c r="BW25"/>
  <c r="BV25"/>
  <c r="CC25"/>
  <c r="BS25"/>
  <c r="BR25"/>
  <c r="BY25"/>
  <c r="CB25"/>
  <c r="BU25"/>
  <c r="BX25"/>
  <c r="CA25"/>
  <c r="BZ10"/>
  <c r="BT10"/>
  <c r="BW10"/>
  <c r="BV10"/>
  <c r="CC10"/>
  <c r="BS10"/>
  <c r="BR10"/>
  <c r="BY10"/>
  <c r="CB10"/>
  <c r="BU10"/>
  <c r="BX10"/>
  <c r="CA10"/>
  <c r="BU13"/>
  <c r="BX13"/>
  <c r="CA13"/>
  <c r="BZ13"/>
  <c r="BT13"/>
  <c r="BW13"/>
  <c r="BV13"/>
  <c r="CC13"/>
  <c r="BS13"/>
  <c r="BR13"/>
  <c r="BY13"/>
  <c r="CB13"/>
  <c r="BZ23"/>
  <c r="BT23"/>
  <c r="BW23"/>
  <c r="BV23"/>
  <c r="CC23"/>
  <c r="BS23"/>
  <c r="BR23"/>
  <c r="BY23"/>
  <c r="CB23"/>
  <c r="BU23"/>
  <c r="BX23"/>
  <c r="CA23"/>
  <c r="BU9"/>
  <c r="BX9"/>
  <c r="CA9"/>
  <c r="BZ9"/>
  <c r="BT9"/>
  <c r="BW9"/>
  <c r="BV9"/>
  <c r="CC9"/>
  <c r="BS9"/>
  <c r="BR9"/>
  <c r="BY9"/>
  <c r="CB9"/>
  <c r="BV35"/>
  <c r="CC35"/>
  <c r="BS35"/>
  <c r="BR35"/>
  <c r="BY35"/>
  <c r="CB35"/>
  <c r="BU35"/>
  <c r="BX35"/>
  <c r="CA35"/>
  <c r="BZ35"/>
  <c r="BT35"/>
  <c r="BW35"/>
  <c r="BU8"/>
  <c r="BX8"/>
  <c r="CA8"/>
  <c r="BZ8"/>
  <c r="BT8"/>
  <c r="BW8"/>
  <c r="BV8"/>
  <c r="CC8"/>
  <c r="BS8"/>
  <c r="BR8"/>
  <c r="BY8"/>
  <c r="CB8"/>
  <c r="BZ19"/>
  <c r="BT19"/>
  <c r="BW19"/>
  <c r="BV19"/>
  <c r="CC19"/>
  <c r="BS19"/>
  <c r="BR19"/>
  <c r="BY19"/>
  <c r="CB19"/>
  <c r="BU19"/>
  <c r="BX19"/>
  <c r="CA19"/>
  <c r="BZ24"/>
  <c r="BT24"/>
  <c r="BW24"/>
  <c r="BV24"/>
  <c r="CC24"/>
  <c r="BS24"/>
  <c r="BR24"/>
  <c r="BY24"/>
  <c r="CB24"/>
  <c r="BU24"/>
  <c r="BX24"/>
  <c r="CA24"/>
  <c r="BZ22"/>
  <c r="BT22"/>
  <c r="BW22"/>
  <c r="BV22"/>
  <c r="CC22"/>
  <c r="BS22"/>
  <c r="BR22"/>
  <c r="BY22"/>
  <c r="CB22"/>
  <c r="BU22"/>
  <c r="BX22"/>
  <c r="CA22"/>
  <c r="BZ14"/>
  <c r="BT14"/>
  <c r="BW14"/>
  <c r="BV14"/>
  <c r="CC14"/>
  <c r="BS14"/>
  <c r="BR14"/>
  <c r="BY14"/>
  <c r="CB14"/>
  <c r="BU14"/>
  <c r="BX14"/>
  <c r="CA14"/>
  <c r="BZ26"/>
  <c r="BT26"/>
  <c r="BW26"/>
  <c r="BV26"/>
  <c r="CC26"/>
  <c r="BS26"/>
  <c r="BR26"/>
  <c r="BY26"/>
  <c r="CB26"/>
  <c r="BU26"/>
  <c r="BX26"/>
  <c r="CA26"/>
  <c r="BU17"/>
  <c r="BX17"/>
  <c r="CA17"/>
  <c r="BZ17"/>
  <c r="BT17"/>
  <c r="BW17"/>
  <c r="BV17"/>
  <c r="CC17"/>
  <c r="BS17"/>
  <c r="BR17"/>
  <c r="BY17"/>
  <c r="CB17"/>
  <c r="BZ32"/>
  <c r="BT32"/>
  <c r="BW32"/>
  <c r="BV32"/>
  <c r="CC32"/>
  <c r="BS32"/>
  <c r="BR32"/>
  <c r="BY32"/>
  <c r="CB32"/>
  <c r="BU32"/>
  <c r="BX32"/>
  <c r="CA32"/>
  <c r="BZ16"/>
  <c r="BT16"/>
  <c r="BW16"/>
  <c r="BV16"/>
  <c r="CC16"/>
  <c r="BS16"/>
  <c r="BR16"/>
  <c r="BY16"/>
  <c r="CB16"/>
  <c r="BU16"/>
  <c r="BX16"/>
  <c r="CA16"/>
  <c r="BZ29"/>
  <c r="BT29"/>
  <c r="BW29"/>
  <c r="BV29"/>
  <c r="CC29"/>
  <c r="BS29"/>
  <c r="BR29"/>
  <c r="BY29"/>
  <c r="CB29"/>
  <c r="BU29"/>
  <c r="BX29"/>
  <c r="CA29"/>
  <c r="P5"/>
  <c r="L5"/>
  <c r="C5" i="23"/>
  <c r="M284" i="27" l="1"/>
  <c r="F286"/>
  <c r="K286"/>
  <c r="A254"/>
  <c r="A255" s="1"/>
  <c r="AB240"/>
  <c r="AB237"/>
  <c r="AA240"/>
  <c r="AA237"/>
  <c r="M238"/>
  <c r="S241"/>
  <c r="U241"/>
  <c r="L241"/>
  <c r="K241"/>
  <c r="M237"/>
  <c r="AB238"/>
  <c r="W241"/>
  <c r="Y241"/>
  <c r="AA238"/>
  <c r="F209" i="24"/>
  <c r="F207"/>
  <c r="C275" i="27"/>
  <c r="O273"/>
  <c r="G272"/>
  <c r="O270"/>
  <c r="C270"/>
  <c r="G269"/>
  <c r="G275"/>
  <c r="I272"/>
  <c r="P270"/>
  <c r="E270"/>
  <c r="I269"/>
  <c r="O275"/>
  <c r="O272"/>
  <c r="C272"/>
  <c r="G270"/>
  <c r="O269"/>
  <c r="C269"/>
  <c r="P275"/>
  <c r="P272"/>
  <c r="E272"/>
  <c r="L272" s="1"/>
  <c r="I270"/>
  <c r="P269"/>
  <c r="E269"/>
  <c r="N5" i="23"/>
  <c r="O5" s="1"/>
  <c r="C279" i="27"/>
  <c r="C261"/>
  <c r="K281"/>
  <c r="E260"/>
  <c r="E263"/>
  <c r="E282"/>
  <c r="M283"/>
  <c r="M282"/>
  <c r="P281"/>
  <c r="O281"/>
  <c r="J281"/>
  <c r="O279"/>
  <c r="M279"/>
  <c r="E285"/>
  <c r="N263"/>
  <c r="E264"/>
  <c r="H261"/>
  <c r="B279"/>
  <c r="A257"/>
  <c r="A258" s="1"/>
  <c r="A259" s="1"/>
  <c r="A260" s="1"/>
  <c r="A261" s="1"/>
  <c r="A262" s="1"/>
  <c r="A263" s="1"/>
  <c r="A264" s="1"/>
  <c r="A265" s="1"/>
  <c r="A266" s="1"/>
  <c r="A267" s="1"/>
  <c r="E281"/>
  <c r="E259"/>
  <c r="G284"/>
  <c r="E284"/>
  <c r="E262"/>
  <c r="F281"/>
  <c r="AD264"/>
  <c r="R286" s="1"/>
  <c r="I279"/>
  <c r="G279"/>
  <c r="E279"/>
  <c r="K279"/>
  <c r="N261"/>
  <c r="N262"/>
  <c r="E283"/>
  <c r="K213" i="17"/>
  <c r="F210" i="24"/>
  <c r="F211"/>
  <c r="F208"/>
  <c r="E8" i="23"/>
  <c r="N6"/>
  <c r="O6" s="1"/>
  <c r="F5"/>
  <c r="BZ6" i="24"/>
  <c r="BT6"/>
  <c r="BW6"/>
  <c r="BV6"/>
  <c r="CC6"/>
  <c r="BS6"/>
  <c r="BR6"/>
  <c r="BY6"/>
  <c r="CB6"/>
  <c r="BU6"/>
  <c r="BX6"/>
  <c r="CA6"/>
  <c r="BZ7"/>
  <c r="BT7"/>
  <c r="BW7"/>
  <c r="BV7"/>
  <c r="CC7"/>
  <c r="BS7"/>
  <c r="BR7"/>
  <c r="BY7"/>
  <c r="CB7"/>
  <c r="BU7"/>
  <c r="BX7"/>
  <c r="CA7"/>
  <c r="M5"/>
  <c r="J5"/>
  <c r="DK216" i="17"/>
  <c r="DK210"/>
  <c r="DK214"/>
  <c r="DK213"/>
  <c r="F212" i="24" l="1"/>
  <c r="F213" s="1"/>
  <c r="V286" i="27"/>
  <c r="AA286"/>
  <c r="AC240"/>
  <c r="K275"/>
  <c r="AB241"/>
  <c r="AC237"/>
  <c r="M241"/>
  <c r="E273"/>
  <c r="AC238"/>
  <c r="K269"/>
  <c r="K272"/>
  <c r="M272" s="1"/>
  <c r="AA241"/>
  <c r="C273"/>
  <c r="G273"/>
  <c r="L270"/>
  <c r="I273"/>
  <c r="L269"/>
  <c r="A268"/>
  <c r="A269" s="1"/>
  <c r="A270" s="1"/>
  <c r="A271" s="1"/>
  <c r="A272" s="1"/>
  <c r="A273" s="1"/>
  <c r="A274" s="1"/>
  <c r="A275" s="1"/>
  <c r="A276" s="1"/>
  <c r="A277" s="1"/>
  <c r="A278" s="1"/>
  <c r="A279" s="1"/>
  <c r="A280" s="1"/>
  <c r="A281" s="1"/>
  <c r="A282" s="1"/>
  <c r="A283" s="1"/>
  <c r="A284" s="1"/>
  <c r="A285" s="1"/>
  <c r="K270"/>
  <c r="AF275"/>
  <c r="Y272"/>
  <c r="AF270"/>
  <c r="U270"/>
  <c r="Y269"/>
  <c r="S275"/>
  <c r="AE272"/>
  <c r="S272"/>
  <c r="W270"/>
  <c r="AE269"/>
  <c r="S269"/>
  <c r="W275"/>
  <c r="AE273"/>
  <c r="AF272"/>
  <c r="U272"/>
  <c r="Y270"/>
  <c r="AF269"/>
  <c r="U269"/>
  <c r="AE275"/>
  <c r="W272"/>
  <c r="AE270"/>
  <c r="S270"/>
  <c r="W269"/>
  <c r="AA281"/>
  <c r="W279"/>
  <c r="X261"/>
  <c r="S279"/>
  <c r="AC279"/>
  <c r="AC283"/>
  <c r="N296"/>
  <c r="B318" s="1"/>
  <c r="U284"/>
  <c r="R279"/>
  <c r="U279"/>
  <c r="S261"/>
  <c r="V281"/>
  <c r="AD261"/>
  <c r="U264"/>
  <c r="U282"/>
  <c r="Z281"/>
  <c r="W284"/>
  <c r="AF281"/>
  <c r="AC282"/>
  <c r="AE279"/>
  <c r="AD262"/>
  <c r="AE281"/>
  <c r="AA279"/>
  <c r="U260"/>
  <c r="U263"/>
  <c r="U262"/>
  <c r="U259"/>
  <c r="U285"/>
  <c r="Y279"/>
  <c r="AD263"/>
  <c r="U281"/>
  <c r="U283"/>
  <c r="AC284"/>
  <c r="E5" i="23"/>
  <c r="E6"/>
  <c r="E7"/>
  <c r="DK212" i="17"/>
  <c r="DK218" s="1"/>
  <c r="O7" i="23"/>
  <c r="BU5" i="24"/>
  <c r="BR5"/>
  <c r="BS5"/>
  <c r="BT5"/>
  <c r="BY5"/>
  <c r="BV5"/>
  <c r="BW5"/>
  <c r="BX5"/>
  <c r="CC5"/>
  <c r="BZ5"/>
  <c r="CA5"/>
  <c r="CB5"/>
  <c r="F318" i="27" l="1"/>
  <c r="K318"/>
  <c r="A286"/>
  <c r="A287" s="1"/>
  <c r="AC241"/>
  <c r="U273"/>
  <c r="M269"/>
  <c r="W273"/>
  <c r="AB272"/>
  <c r="Y273"/>
  <c r="S273"/>
  <c r="M270"/>
  <c r="K273"/>
  <c r="AA269"/>
  <c r="AA272"/>
  <c r="AB270"/>
  <c r="AA270"/>
  <c r="AB269"/>
  <c r="AA275"/>
  <c r="L273"/>
  <c r="DK215" i="17"/>
  <c r="O304" i="27"/>
  <c r="C304"/>
  <c r="G302"/>
  <c r="O301"/>
  <c r="C301"/>
  <c r="O307"/>
  <c r="P304"/>
  <c r="E304"/>
  <c r="I302"/>
  <c r="P301"/>
  <c r="E301"/>
  <c r="P307"/>
  <c r="C307"/>
  <c r="O305"/>
  <c r="G304"/>
  <c r="O302"/>
  <c r="C302"/>
  <c r="G301"/>
  <c r="G307"/>
  <c r="I304"/>
  <c r="P302"/>
  <c r="E302"/>
  <c r="I301"/>
  <c r="E294"/>
  <c r="K313"/>
  <c r="E291"/>
  <c r="G316"/>
  <c r="E316"/>
  <c r="E317"/>
  <c r="N293"/>
  <c r="N294"/>
  <c r="H293"/>
  <c r="B311"/>
  <c r="F313"/>
  <c r="J313"/>
  <c r="G311"/>
  <c r="E311"/>
  <c r="E313"/>
  <c r="A289"/>
  <c r="A290" s="1"/>
  <c r="A291" s="1"/>
  <c r="A292" s="1"/>
  <c r="A293" s="1"/>
  <c r="A294" s="1"/>
  <c r="A295" s="1"/>
  <c r="A296" s="1"/>
  <c r="A297" s="1"/>
  <c r="A298" s="1"/>
  <c r="A299" s="1"/>
  <c r="A300" s="1"/>
  <c r="A301" s="1"/>
  <c r="A302" s="1"/>
  <c r="A303" s="1"/>
  <c r="A304" s="1"/>
  <c r="A305" s="1"/>
  <c r="A306" s="1"/>
  <c r="A307" s="1"/>
  <c r="M315"/>
  <c r="M314"/>
  <c r="C311"/>
  <c r="E292"/>
  <c r="I311"/>
  <c r="K311"/>
  <c r="C293"/>
  <c r="P313"/>
  <c r="O311"/>
  <c r="M311"/>
  <c r="AD296"/>
  <c r="R318" s="1"/>
  <c r="N295"/>
  <c r="E296"/>
  <c r="E295"/>
  <c r="E314"/>
  <c r="O313"/>
  <c r="E315"/>
  <c r="M316"/>
  <c r="BX211" i="24"/>
  <c r="I29" i="23" s="1"/>
  <c r="BX208" i="24"/>
  <c r="I26" i="23" s="1"/>
  <c r="BX212" i="24"/>
  <c r="I30" i="23" s="1"/>
  <c r="BX214" i="24"/>
  <c r="I32" i="23" s="1"/>
  <c r="BX209" i="24"/>
  <c r="I27" i="23" s="1"/>
  <c r="BX210" i="24"/>
  <c r="I28" i="23" s="1"/>
  <c r="CC208" i="24"/>
  <c r="N26" i="23" s="1"/>
  <c r="CC212" i="24"/>
  <c r="N30" i="23" s="1"/>
  <c r="CC214" i="24"/>
  <c r="N32" i="23" s="1"/>
  <c r="CC209" i="24"/>
  <c r="N27" i="23" s="1"/>
  <c r="CC210" i="24"/>
  <c r="N28" i="23" s="1"/>
  <c r="CC211" i="24"/>
  <c r="N29" i="23" s="1"/>
  <c r="BY208" i="24"/>
  <c r="J26" i="23" s="1"/>
  <c r="BY212" i="24"/>
  <c r="J30" i="23" s="1"/>
  <c r="BY214" i="24"/>
  <c r="J32" i="23" s="1"/>
  <c r="BY209" i="24"/>
  <c r="J27" i="23" s="1"/>
  <c r="BY210" i="24"/>
  <c r="J28" i="23" s="1"/>
  <c r="BY211" i="24"/>
  <c r="J29" i="23" s="1"/>
  <c r="BU208" i="24"/>
  <c r="F26" i="23" s="1"/>
  <c r="BU212" i="24"/>
  <c r="F30" i="23" s="1"/>
  <c r="BU214" i="24"/>
  <c r="F32" i="23" s="1"/>
  <c r="BU209" i="24"/>
  <c r="F27" i="23" s="1"/>
  <c r="BU210" i="24"/>
  <c r="F28" i="23" s="1"/>
  <c r="BU211" i="24"/>
  <c r="F29" i="23" s="1"/>
  <c r="CB211" i="24"/>
  <c r="M29" i="23" s="1"/>
  <c r="CB208" i="24"/>
  <c r="M26" i="23" s="1"/>
  <c r="CB212" i="24"/>
  <c r="M30" i="23" s="1"/>
  <c r="CB214" i="24"/>
  <c r="M32" i="23" s="1"/>
  <c r="CB209" i="24"/>
  <c r="M27" i="23" s="1"/>
  <c r="CB210" i="24"/>
  <c r="M28" i="23" s="1"/>
  <c r="BT211" i="24"/>
  <c r="E29" i="23" s="1"/>
  <c r="BT208" i="24"/>
  <c r="E26" i="23" s="1"/>
  <c r="BT212" i="24"/>
  <c r="E30" i="23" s="1"/>
  <c r="BT214" i="24"/>
  <c r="E32" i="23" s="1"/>
  <c r="BT209" i="24"/>
  <c r="E27" i="23" s="1"/>
  <c r="BT210" i="24"/>
  <c r="E28" i="23" s="1"/>
  <c r="BZ209" i="24"/>
  <c r="K27" i="23" s="1"/>
  <c r="BZ210" i="24"/>
  <c r="K28" i="23" s="1"/>
  <c r="BZ211" i="24"/>
  <c r="K29" i="23" s="1"/>
  <c r="BZ208" i="24"/>
  <c r="K26" i="23" s="1"/>
  <c r="BZ212" i="24"/>
  <c r="K30" i="23" s="1"/>
  <c r="BZ214" i="24"/>
  <c r="K32" i="23" s="1"/>
  <c r="BV209" i="24"/>
  <c r="G27" i="23" s="1"/>
  <c r="BV210" i="24"/>
  <c r="G28" i="23" s="1"/>
  <c r="BV211" i="24"/>
  <c r="G29" i="23" s="1"/>
  <c r="BV208" i="24"/>
  <c r="G26" i="23" s="1"/>
  <c r="BV212" i="24"/>
  <c r="G30" i="23" s="1"/>
  <c r="BV214" i="24"/>
  <c r="G32" i="23" s="1"/>
  <c r="BR214" i="24"/>
  <c r="C32" i="23" s="1"/>
  <c r="BR211" i="24"/>
  <c r="C29" i="23" s="1"/>
  <c r="BR212" i="24"/>
  <c r="C30" i="23" s="1"/>
  <c r="CA210" i="24"/>
  <c r="L28" i="23" s="1"/>
  <c r="CA211" i="24"/>
  <c r="L29" i="23" s="1"/>
  <c r="CA208" i="24"/>
  <c r="L26" i="23" s="1"/>
  <c r="CA212" i="24"/>
  <c r="L30" i="23" s="1"/>
  <c r="CA214" i="24"/>
  <c r="L32" i="23" s="1"/>
  <c r="CA209" i="24"/>
  <c r="L27" i="23" s="1"/>
  <c r="BW210" i="24"/>
  <c r="H28" i="23" s="1"/>
  <c r="BW211" i="24"/>
  <c r="H29" i="23" s="1"/>
  <c r="BW208" i="24"/>
  <c r="H26" i="23" s="1"/>
  <c r="BW212" i="24"/>
  <c r="H30" i="23" s="1"/>
  <c r="BW214" i="24"/>
  <c r="H32" i="23" s="1"/>
  <c r="BW209" i="24"/>
  <c r="H27" i="23" s="1"/>
  <c r="BS210" i="24"/>
  <c r="D28" i="23" s="1"/>
  <c r="BS211" i="24"/>
  <c r="D29" i="23" s="1"/>
  <c r="BS208" i="24"/>
  <c r="D26" i="23" s="1"/>
  <c r="BS212" i="24"/>
  <c r="D30" i="23" s="1"/>
  <c r="BS214" i="24"/>
  <c r="D32" i="23" s="1"/>
  <c r="BS209" i="24"/>
  <c r="D27" i="23" s="1"/>
  <c r="BR209" i="24"/>
  <c r="C27" i="23" s="1"/>
  <c r="BR210" i="24"/>
  <c r="C28" i="23" s="1"/>
  <c r="BR208" i="24"/>
  <c r="C26" i="23" s="1"/>
  <c r="BR217" i="24"/>
  <c r="CC217"/>
  <c r="BV217"/>
  <c r="BZ217"/>
  <c r="BW217"/>
  <c r="BX217"/>
  <c r="BT217"/>
  <c r="BS217"/>
  <c r="CA217"/>
  <c r="CB217"/>
  <c r="BY217"/>
  <c r="BU217"/>
  <c r="AA318" i="27" l="1"/>
  <c r="V318"/>
  <c r="K302"/>
  <c r="AC272"/>
  <c r="I305"/>
  <c r="M273"/>
  <c r="AB273"/>
  <c r="G305"/>
  <c r="K307"/>
  <c r="C305"/>
  <c r="E305"/>
  <c r="K301"/>
  <c r="L302"/>
  <c r="L304"/>
  <c r="L301"/>
  <c r="K304"/>
  <c r="AC270"/>
  <c r="AC269"/>
  <c r="AA273"/>
  <c r="A308"/>
  <c r="A309" s="1"/>
  <c r="A310" s="1"/>
  <c r="A311" s="1"/>
  <c r="A312" s="1"/>
  <c r="A313" s="1"/>
  <c r="A314" s="1"/>
  <c r="A315" s="1"/>
  <c r="A316" s="1"/>
  <c r="A317" s="1"/>
  <c r="S307"/>
  <c r="AE305"/>
  <c r="AF304"/>
  <c r="U304"/>
  <c r="Y302"/>
  <c r="AF301"/>
  <c r="U301"/>
  <c r="W307"/>
  <c r="W304"/>
  <c r="AE302"/>
  <c r="S302"/>
  <c r="W301"/>
  <c r="AE307"/>
  <c r="Y304"/>
  <c r="AF302"/>
  <c r="U302"/>
  <c r="Y301"/>
  <c r="AF307"/>
  <c r="AE304"/>
  <c r="S304"/>
  <c r="W302"/>
  <c r="AE301"/>
  <c r="S301"/>
  <c r="U296"/>
  <c r="U314"/>
  <c r="U315"/>
  <c r="AA313"/>
  <c r="W311"/>
  <c r="U295"/>
  <c r="U317"/>
  <c r="Y311"/>
  <c r="Z313"/>
  <c r="AC311"/>
  <c r="U294"/>
  <c r="S293"/>
  <c r="AD293"/>
  <c r="U316"/>
  <c r="R311"/>
  <c r="X293"/>
  <c r="U292"/>
  <c r="U291"/>
  <c r="V313"/>
  <c r="U313"/>
  <c r="W316"/>
  <c r="AA311"/>
  <c r="U311"/>
  <c r="AD294"/>
  <c r="AE313"/>
  <c r="AC315"/>
  <c r="S311"/>
  <c r="AC314"/>
  <c r="AE311"/>
  <c r="AD295"/>
  <c r="AF313"/>
  <c r="AC316"/>
  <c r="BS213" i="24"/>
  <c r="D31" i="23" s="1"/>
  <c r="BV213" i="24"/>
  <c r="G31" i="23" s="1"/>
  <c r="BZ213" i="24"/>
  <c r="K31" i="23" s="1"/>
  <c r="BY213" i="24"/>
  <c r="J31" i="23" s="1"/>
  <c r="CB213" i="24"/>
  <c r="M31" i="23" s="1"/>
  <c r="BX213" i="24"/>
  <c r="I31" i="23" s="1"/>
  <c r="CA213" i="24"/>
  <c r="L31" i="23" s="1"/>
  <c r="BR213" i="24"/>
  <c r="BU213"/>
  <c r="F31" i="23" s="1"/>
  <c r="BW213" i="24"/>
  <c r="H31" i="23" s="1"/>
  <c r="BT213" i="24"/>
  <c r="E31" i="23" s="1"/>
  <c r="CC213" i="24"/>
  <c r="N31" i="23" s="1"/>
  <c r="CD217" i="24"/>
  <c r="CD209"/>
  <c r="O27" i="23" s="1"/>
  <c r="CD208" i="24"/>
  <c r="O26" i="23" s="1"/>
  <c r="CD214" i="24"/>
  <c r="O32" i="23" s="1"/>
  <c r="CD210" i="24"/>
  <c r="O28" i="23" s="1"/>
  <c r="A318" i="27" l="1"/>
  <c r="A319" s="1"/>
  <c r="M302"/>
  <c r="U305"/>
  <c r="AA304"/>
  <c r="AB302"/>
  <c r="AA301"/>
  <c r="Y305"/>
  <c r="S305"/>
  <c r="L305"/>
  <c r="M304"/>
  <c r="K305"/>
  <c r="M301"/>
  <c r="W305"/>
  <c r="AB304"/>
  <c r="AA307"/>
  <c r="AC273"/>
  <c r="AA302"/>
  <c r="AB301"/>
  <c r="AC301" s="1"/>
  <c r="BR215" i="24"/>
  <c r="C31" i="23"/>
  <c r="BZ215" i="24"/>
  <c r="CD213"/>
  <c r="O31" i="23" s="1"/>
  <c r="BV215" i="24"/>
  <c r="BS215"/>
  <c r="CA215"/>
  <c r="BY215"/>
  <c r="BT215"/>
  <c r="CC215"/>
  <c r="BU215"/>
  <c r="CB215"/>
  <c r="BW215"/>
  <c r="BX215"/>
  <c r="CD212"/>
  <c r="O30" i="23" s="1"/>
  <c r="CD211" i="24"/>
  <c r="O29" i="23" s="1"/>
  <c r="M305" i="27" l="1"/>
  <c r="AC304"/>
  <c r="AC302"/>
  <c r="AA305"/>
  <c r="AB305"/>
  <c r="BU216" i="24"/>
  <c r="F34" i="23" s="1"/>
  <c r="F33"/>
  <c r="CA216" i="24"/>
  <c r="L34" i="23" s="1"/>
  <c r="L33"/>
  <c r="BR216" i="24"/>
  <c r="C34" i="23" s="1"/>
  <c r="C33"/>
  <c r="CB216" i="24"/>
  <c r="M34" i="23" s="1"/>
  <c r="M33"/>
  <c r="BY216" i="24"/>
  <c r="J33" i="23"/>
  <c r="BW216" i="24"/>
  <c r="H34" i="23" s="1"/>
  <c r="H33"/>
  <c r="BT216" i="24"/>
  <c r="E34" i="23" s="1"/>
  <c r="E33"/>
  <c r="BV216" i="24"/>
  <c r="G34" i="23" s="1"/>
  <c r="G33"/>
  <c r="BZ216" i="24"/>
  <c r="K34" i="23" s="1"/>
  <c r="K33"/>
  <c r="BX216" i="24"/>
  <c r="I34" i="23" s="1"/>
  <c r="I33"/>
  <c r="CC216" i="24"/>
  <c r="N34" i="23" s="1"/>
  <c r="N33"/>
  <c r="BS216" i="24"/>
  <c r="D34" i="23" s="1"/>
  <c r="D33"/>
  <c r="J34"/>
  <c r="CD215" i="24"/>
  <c r="AC305" i="27" l="1"/>
  <c r="CD216" i="24"/>
  <c r="O34" i="23" s="1"/>
  <c r="O33"/>
  <c r="K10" l="1"/>
  <c r="M10"/>
  <c r="L10"/>
  <c r="C10"/>
  <c r="D10" l="1"/>
  <c r="E10"/>
  <c r="N10" l="1"/>
  <c r="O10" s="1"/>
</calcChain>
</file>

<file path=xl/sharedStrings.xml><?xml version="1.0" encoding="utf-8"?>
<sst xmlns="http://schemas.openxmlformats.org/spreadsheetml/2006/main" count="1409" uniqueCount="280">
  <si>
    <t>Presented By :-</t>
  </si>
  <si>
    <t>HEERA LAL JAT</t>
  </si>
  <si>
    <t>V./P. -  CHANDAWAL NAGAR , SOJAT (PALI)</t>
  </si>
  <si>
    <t>ML</t>
  </si>
  <si>
    <t>AB</t>
  </si>
  <si>
    <t>Sr. Teacher at MGGS BAR (PALI)</t>
  </si>
  <si>
    <t>A</t>
  </si>
  <si>
    <t>F</t>
  </si>
  <si>
    <t>OBC</t>
  </si>
  <si>
    <t>M</t>
  </si>
  <si>
    <t>SC</t>
  </si>
  <si>
    <t>GEN</t>
  </si>
  <si>
    <t>SBC</t>
  </si>
  <si>
    <t>SUGANDAS</t>
  </si>
  <si>
    <t>POOJA</t>
  </si>
  <si>
    <t>KANTA DEVI</t>
  </si>
  <si>
    <t>LEELA</t>
  </si>
  <si>
    <t>PINKI</t>
  </si>
  <si>
    <t>MANJU DEVI</t>
  </si>
  <si>
    <t>PRAKASH PRAJAPAT</t>
  </si>
  <si>
    <t>HEENA BANU</t>
  </si>
  <si>
    <t>PUSHPA DEVI</t>
  </si>
  <si>
    <t>MEENA</t>
  </si>
  <si>
    <t>Suresh Kumar</t>
  </si>
  <si>
    <t>ANITA</t>
  </si>
  <si>
    <t>REKHA DEVI</t>
  </si>
  <si>
    <t>MADINA BANO</t>
  </si>
  <si>
    <t>JAYA</t>
  </si>
  <si>
    <t>GOVIND LAL</t>
  </si>
  <si>
    <t>SEEMA</t>
  </si>
  <si>
    <t>AJIT SINGH</t>
  </si>
  <si>
    <t>NA</t>
  </si>
  <si>
    <t xml:space="preserve">महात्मा गाँधी राजकीय विद्यालय (अंग्रेजी माध्यम) बर, पाली </t>
  </si>
  <si>
    <t xml:space="preserve">परम पूज्य गुरूदेव वासुदेव जी महाराज </t>
  </si>
  <si>
    <t>वैसे यह शीट उपरोक्त अनुसार ही बड़ी सावधानी से बनाई गई हैI फिर भी त्रुटि के लिए निर्माणकर्ता ज़िमेदार नहीं होगा I अतः अंतिम रूप से तैयार होने पर अपने स्तर पर जरुर चेक कर लेवे I</t>
  </si>
  <si>
    <t>प्रोग्राम निर्माणकर्ता</t>
  </si>
  <si>
    <t xml:space="preserve">हीरालाल जाट </t>
  </si>
  <si>
    <t xml:space="preserve">वरिष्ठ अध्यापक , महात्मा गाँधी राजकीय विद्यालय बर , पाली </t>
  </si>
  <si>
    <t xml:space="preserve">स्थाई पता :- चंडावल नगर , तह. - सोजत , जिला - पाली </t>
  </si>
  <si>
    <t>https://youtube.com/c/Heeralaljat</t>
  </si>
  <si>
    <t xml:space="preserve">सम्पूर्ण जानकारी के लिए विडियो लिंक </t>
  </si>
  <si>
    <t>सम्पूर्ण जानकारी के लिए विडियो लिंक</t>
  </si>
  <si>
    <t xml:space="preserve">विषय कोड		</t>
  </si>
  <si>
    <t xml:space="preserve">विषय								</t>
  </si>
  <si>
    <t xml:space="preserve">हिन्दी	</t>
  </si>
  <si>
    <t>अंग्रेजी</t>
  </si>
  <si>
    <t>गणित</t>
  </si>
  <si>
    <t xml:space="preserve">समाजोपयोगी उत्पादन कार्य एवं समाज सेवा	</t>
  </si>
  <si>
    <t>ए/बी/सी/डी/ई ग्रेडिंग देनी है 
(A/B/C/D/E  Grade)</t>
  </si>
  <si>
    <t xml:space="preserve">अंको का प्रतिशत	</t>
  </si>
  <si>
    <t xml:space="preserve">ग्रेड	</t>
  </si>
  <si>
    <r>
      <rPr>
        <b/>
        <sz val="14"/>
        <color theme="1"/>
        <rFont val="Calibri"/>
        <family val="2"/>
        <scheme val="minor"/>
      </rPr>
      <t>A</t>
    </r>
    <r>
      <rPr>
        <b/>
        <sz val="11"/>
        <color theme="1"/>
        <rFont val="Calibri"/>
        <family val="2"/>
        <scheme val="minor"/>
      </rPr>
      <t xml:space="preserve">  ग्रेड  </t>
    </r>
  </si>
  <si>
    <r>
      <rPr>
        <b/>
        <sz val="14"/>
        <color theme="1"/>
        <rFont val="Calibri"/>
        <family val="2"/>
        <scheme val="minor"/>
      </rPr>
      <t>B</t>
    </r>
    <r>
      <rPr>
        <b/>
        <sz val="11"/>
        <color theme="1"/>
        <rFont val="Calibri"/>
        <family val="2"/>
        <scheme val="minor"/>
      </rPr>
      <t xml:space="preserve">  ग्रेड  </t>
    </r>
  </si>
  <si>
    <r>
      <rPr>
        <b/>
        <sz val="14"/>
        <color theme="1"/>
        <rFont val="Calibri"/>
        <family val="2"/>
        <scheme val="minor"/>
      </rPr>
      <t>C</t>
    </r>
    <r>
      <rPr>
        <b/>
        <sz val="11"/>
        <color theme="1"/>
        <rFont val="Calibri"/>
        <family val="2"/>
        <scheme val="minor"/>
      </rPr>
      <t xml:space="preserve">  ग्रेड  </t>
    </r>
  </si>
  <si>
    <r>
      <rPr>
        <b/>
        <sz val="14"/>
        <color theme="1"/>
        <rFont val="Calibri"/>
        <family val="2"/>
        <scheme val="minor"/>
      </rPr>
      <t>D</t>
    </r>
    <r>
      <rPr>
        <b/>
        <sz val="11"/>
        <color theme="1"/>
        <rFont val="Calibri"/>
        <family val="2"/>
        <scheme val="minor"/>
      </rPr>
      <t xml:space="preserve">  ग्रेड  </t>
    </r>
  </si>
  <si>
    <r>
      <rPr>
        <b/>
        <sz val="14"/>
        <color theme="1"/>
        <rFont val="Calibri"/>
        <family val="2"/>
        <scheme val="minor"/>
      </rPr>
      <t>E</t>
    </r>
    <r>
      <rPr>
        <b/>
        <sz val="11"/>
        <color theme="1"/>
        <rFont val="Calibri"/>
        <family val="2"/>
        <scheme val="minor"/>
      </rPr>
      <t xml:space="preserve">  ग्रेड  </t>
    </r>
  </si>
  <si>
    <t xml:space="preserve">कला शिक्षा </t>
  </si>
  <si>
    <t xml:space="preserve">ए/बी/सी/डी/ई ग्रेडिंग देनी है 
(A/B/C/D/E  Grade)	</t>
  </si>
  <si>
    <t xml:space="preserve">शारीरिक एवं स्वास्थ्य शिक्षा </t>
  </si>
  <si>
    <t>28-10-2014</t>
  </si>
  <si>
    <t>25-08-2015</t>
  </si>
  <si>
    <t>16-06-2014</t>
  </si>
  <si>
    <t>28-09-2015</t>
  </si>
  <si>
    <t>26-10-2015</t>
  </si>
  <si>
    <t>23-10-2015</t>
  </si>
  <si>
    <t>30-10-2014</t>
  </si>
  <si>
    <t>26-05-2014</t>
  </si>
  <si>
    <t>18-02-2015</t>
  </si>
  <si>
    <t>24-09-2015</t>
  </si>
  <si>
    <t>21-01-2016</t>
  </si>
  <si>
    <t>14-02-2016</t>
  </si>
  <si>
    <t>13-01-2015</t>
  </si>
  <si>
    <t>21-10-2014</t>
  </si>
  <si>
    <t>15-11-2014</t>
  </si>
  <si>
    <t>31-01-2016</t>
  </si>
  <si>
    <t>24-06-2015</t>
  </si>
  <si>
    <t>27-02-2016</t>
  </si>
  <si>
    <t>22-07-2015</t>
  </si>
  <si>
    <t>18-07-2015</t>
  </si>
  <si>
    <t>13-03-2015</t>
  </si>
  <si>
    <t xml:space="preserve">निदेशालय बीकानेर द्वारा जारी आदेश का सारांश </t>
  </si>
  <si>
    <t xml:space="preserve">
समाजोपयोगी उत्पादन कार्य एवं समाज सेवा , शारीरिक एवं स्वास्थ्य शिक्षा   तथा कला शिक्षा  विषयों मे विद्यालय द्वारा करवाए गए शिक्षण कार्य / प्रोजेक्ट वर्क / गृहकार्य पुस्तिका के आधार पर मूल्यांकन ग्रेडिंग में देनी है I 
 </t>
  </si>
  <si>
    <t xml:space="preserve">वार्षिक कुल  पूर्णांक </t>
  </si>
  <si>
    <t>निम्नोक्त तीनों विषयों के कुल  पूर्णांक</t>
  </si>
  <si>
    <t xml:space="preserve">समाजोपयोगी उत्पादन कार्य एवं समाज सेवा  , शारीरिक एवं स्वास्थ्य शिक्षा , तथा कला शिक्षा  विषयों मे ग्रेडिंग देने का आधार </t>
  </si>
  <si>
    <t>PRINT</t>
  </si>
  <si>
    <t>TO</t>
  </si>
  <si>
    <t>Rakesh Kumar</t>
  </si>
  <si>
    <t>Exam Nodel &amp; Collection Centre Name :-</t>
  </si>
  <si>
    <t>G.S.S.S. BAR</t>
  </si>
  <si>
    <t>Date of result declaration :-</t>
  </si>
  <si>
    <t>Medium  :-</t>
  </si>
  <si>
    <t>Principal Name  :-</t>
  </si>
  <si>
    <t>USHA PALIYA</t>
  </si>
  <si>
    <t>Principal Mobile No. :-</t>
  </si>
  <si>
    <t>Exam Incharge  :-</t>
  </si>
  <si>
    <t>Result Checker :-</t>
  </si>
  <si>
    <t xml:space="preserve"> Whats App No. 09001884272</t>
  </si>
  <si>
    <t>heeralaljatchandawal@gmail.com</t>
  </si>
  <si>
    <t>.---------cut here -------------- cut here ------------- cut here -------------------- cut here ----------------- cut here --------------------- cut here -------------</t>
  </si>
  <si>
    <t>EXEMPTION</t>
  </si>
  <si>
    <t>SUBJECT MM</t>
  </si>
  <si>
    <t>2T+E OR 2E+T</t>
  </si>
  <si>
    <t>SUBJECT RESULT</t>
  </si>
  <si>
    <t>SUBJECT DIVISION</t>
  </si>
  <si>
    <t></t>
  </si>
  <si>
    <t>Total</t>
  </si>
  <si>
    <t>B</t>
  </si>
  <si>
    <t>C</t>
  </si>
  <si>
    <t>D</t>
  </si>
  <si>
    <t>TOTAL</t>
  </si>
  <si>
    <t>SC BOYS</t>
  </si>
  <si>
    <t>SC GIRLS</t>
  </si>
  <si>
    <t>ST BOYS</t>
  </si>
  <si>
    <t>ST GIRLS</t>
  </si>
  <si>
    <t>OBC BOYS</t>
  </si>
  <si>
    <t>OBC GIRLS</t>
  </si>
  <si>
    <t>GEN BOYS</t>
  </si>
  <si>
    <t>GEN GIRLS</t>
  </si>
  <si>
    <t>MIN BOYS</t>
  </si>
  <si>
    <t>MIN GIRLS</t>
  </si>
  <si>
    <t>SBC BOYS</t>
  </si>
  <si>
    <t>SBC GIRLS</t>
  </si>
  <si>
    <t>tkfrokj ifj.kke</t>
  </si>
  <si>
    <t>.</t>
  </si>
  <si>
    <r>
      <t xml:space="preserve">जिस क्लास की रिजल्ट शीट चाहिए, </t>
    </r>
    <r>
      <rPr>
        <b/>
        <sz val="11"/>
        <color rgb="FFCC00CC"/>
        <rFont val="Calibri"/>
        <family val="2"/>
        <scheme val="minor"/>
      </rPr>
      <t>पीले कलर</t>
    </r>
    <r>
      <rPr>
        <b/>
        <sz val="11"/>
        <color rgb="FF0000CC"/>
        <rFont val="Calibri"/>
        <family val="2"/>
        <scheme val="minor"/>
      </rPr>
      <t xml:space="preserve"> की सेल में वो क्लास सलेक्ट करें I यहाँ पर </t>
    </r>
    <r>
      <rPr>
        <b/>
        <sz val="11"/>
        <color rgb="FFCC00CC"/>
        <rFont val="Calibri"/>
        <family val="2"/>
        <scheme val="minor"/>
      </rPr>
      <t xml:space="preserve">जो क्लास </t>
    </r>
    <r>
      <rPr>
        <b/>
        <sz val="11"/>
        <color rgb="FF0000CC"/>
        <rFont val="Calibri"/>
        <family val="2"/>
        <scheme val="minor"/>
      </rPr>
      <t xml:space="preserve"> शो होगी, </t>
    </r>
    <r>
      <rPr>
        <b/>
        <sz val="11"/>
        <color rgb="FFCC00CC"/>
        <rFont val="Calibri"/>
        <family val="2"/>
        <scheme val="minor"/>
      </rPr>
      <t>रिपोर्ट कार्ड</t>
    </r>
    <r>
      <rPr>
        <b/>
        <sz val="11"/>
        <color rgb="FF0000CC"/>
        <rFont val="Calibri"/>
        <family val="2"/>
        <scheme val="minor"/>
      </rPr>
      <t xml:space="preserve"> तथा </t>
    </r>
    <r>
      <rPr>
        <b/>
        <sz val="11"/>
        <color rgb="FFCC00CC"/>
        <rFont val="Calibri"/>
        <family val="2"/>
        <scheme val="minor"/>
      </rPr>
      <t>अन्य रिपोर्ट</t>
    </r>
    <r>
      <rPr>
        <b/>
        <sz val="11"/>
        <color rgb="FF0000CC"/>
        <rFont val="Calibri"/>
        <family val="2"/>
        <scheme val="minor"/>
      </rPr>
      <t xml:space="preserve"> उसी कक्षा के प्रिंट होंगे I</t>
    </r>
  </si>
  <si>
    <t>CATEGORY-WISE  RESULTS</t>
  </si>
  <si>
    <t xml:space="preserve">पर्यावरण अध्ययन </t>
  </si>
  <si>
    <t>Sampat Raj</t>
  </si>
  <si>
    <t>/</t>
  </si>
  <si>
    <t>Abhimanyu singh</t>
  </si>
  <si>
    <t>Pradip singh</t>
  </si>
  <si>
    <t>Pushpendra Jawra</t>
  </si>
  <si>
    <t>हिंदी , अंग्रेजी , गणित और पर्यावरण विषयों मे ग्रेडिंग देने का आधार निम्न प्रकार से रहेगा -</t>
  </si>
  <si>
    <t>A+</t>
  </si>
  <si>
    <r>
      <rPr>
        <b/>
        <sz val="14"/>
        <color theme="1"/>
        <rFont val="Calibri"/>
        <family val="2"/>
        <scheme val="minor"/>
      </rPr>
      <t>A+</t>
    </r>
    <r>
      <rPr>
        <b/>
        <sz val="11"/>
        <color theme="1"/>
        <rFont val="Calibri"/>
        <family val="2"/>
        <scheme val="minor"/>
      </rPr>
      <t xml:space="preserve">  ग्रेड  </t>
    </r>
  </si>
  <si>
    <t xml:space="preserve">91 से 100 प्रतिशत तक 		</t>
  </si>
  <si>
    <t>76 से 90 प्रतिशत तक</t>
  </si>
  <si>
    <t>61 से 75 प्रतिशत तक</t>
  </si>
  <si>
    <t>41  से 60 प्रतिशत तक</t>
  </si>
  <si>
    <t>0  से 40  प्रतिशत तक</t>
  </si>
  <si>
    <t xml:space="preserve">सामायिक परख के पूर्णांक </t>
  </si>
  <si>
    <t xml:space="preserve">86 से 100 प्रतिशत तक 		</t>
  </si>
  <si>
    <t>71 से 85 प्रतिशत तक</t>
  </si>
  <si>
    <t>51 से 70 प्रतिशत तक</t>
  </si>
  <si>
    <t>31  से50 प्रतिशत तक</t>
  </si>
  <si>
    <t>0  से 30 प्रतिशत तक</t>
  </si>
  <si>
    <t>Pradip singh Rajawat</t>
  </si>
  <si>
    <t>Manoj kumar Pachori</t>
  </si>
  <si>
    <t xml:space="preserve">अर्द्धवार्षिक  कुल	 पूर्णांक	</t>
  </si>
  <si>
    <t>AAKIFA BANO</t>
  </si>
  <si>
    <t>SHABBIR MOHAMMAD</t>
  </si>
  <si>
    <t>HEENA KOUSER</t>
  </si>
  <si>
    <t>ANUJ GIRI</t>
  </si>
  <si>
    <t>BHAGWAT GIRI</t>
  </si>
  <si>
    <t>ARMAN HUSSAIN</t>
  </si>
  <si>
    <t>AARIF HUSSAIN</t>
  </si>
  <si>
    <t>SALMA BANO</t>
  </si>
  <si>
    <t>ARMAN SHAH</t>
  </si>
  <si>
    <t>JAKIR SHAH</t>
  </si>
  <si>
    <t>BHAVYANSH SINGH CHOUHAN</t>
  </si>
  <si>
    <t>BHUMIKA BAGRI</t>
  </si>
  <si>
    <t>MUKESH BAGRI</t>
  </si>
  <si>
    <t>SEEMA BAGRI</t>
  </si>
  <si>
    <t>DAKSH PRAJAPAT</t>
  </si>
  <si>
    <t>REKHA PRAJAPATI</t>
  </si>
  <si>
    <t>DIVYA BAGRI</t>
  </si>
  <si>
    <t>MUKESH</t>
  </si>
  <si>
    <t>DUSHYANT DAYAMA</t>
  </si>
  <si>
    <t>BASANT KUMAR DAYAMA</t>
  </si>
  <si>
    <t>PUSHPA DAYAMA</t>
  </si>
  <si>
    <t>GUNEET CHOUHAN</t>
  </si>
  <si>
    <t>KAILASH CHOUHAN</t>
  </si>
  <si>
    <t>GUNJAN TAK</t>
  </si>
  <si>
    <t>DINESH KUMAR TAK</t>
  </si>
  <si>
    <t>SHARDA TAK</t>
  </si>
  <si>
    <t>JAGRAT SOLANKI</t>
  </si>
  <si>
    <t>KRISHAN KAMAL SOLANKI</t>
  </si>
  <si>
    <t>GEETA DEVI</t>
  </si>
  <si>
    <t>JOYA KHAN</t>
  </si>
  <si>
    <t>BARGAT KHAN</t>
  </si>
  <si>
    <t>SAHIMAN LOHAR</t>
  </si>
  <si>
    <t>SABINA BANO</t>
  </si>
  <si>
    <t>KHUSHVEER SINGH</t>
  </si>
  <si>
    <t>PUSA RAM</t>
  </si>
  <si>
    <t>KINJAL SAINI</t>
  </si>
  <si>
    <t>DURGESH CHAND BAGRI</t>
  </si>
  <si>
    <t>LUCKY PRAJAPATI</t>
  </si>
  <si>
    <t>NAR SINGH</t>
  </si>
  <si>
    <t>BHAWNA</t>
  </si>
  <si>
    <t>MAHENDRA PARTAP SINGH CHUNDAWAT</t>
  </si>
  <si>
    <t>CHANDRA SINGH CHUNDAWAT</t>
  </si>
  <si>
    <t>RITU KANWAR</t>
  </si>
  <si>
    <t>MANVEER GURJAR</t>
  </si>
  <si>
    <t>VIKRAM SINGH</t>
  </si>
  <si>
    <t>BARKHA</t>
  </si>
  <si>
    <t>PALAK DAMER</t>
  </si>
  <si>
    <t>PAWAN CHOUHAN</t>
  </si>
  <si>
    <t>NARENDRA SINGH</t>
  </si>
  <si>
    <t>SHOBHA</t>
  </si>
  <si>
    <t>PRAGYA</t>
  </si>
  <si>
    <t>PRAMOD BHATI</t>
  </si>
  <si>
    <t>PANKAJ</t>
  </si>
  <si>
    <t>PRAVEEN GURJAR</t>
  </si>
  <si>
    <t>SUKHDEV</t>
  </si>
  <si>
    <t>PRIYANSHU</t>
  </si>
  <si>
    <t>KULDEEP</t>
  </si>
  <si>
    <t>KHUSBOO MALI</t>
  </si>
  <si>
    <t>PRIYANSHU RAWAT</t>
  </si>
  <si>
    <t>MANOHAR SINGH</t>
  </si>
  <si>
    <t>SAPNA</t>
  </si>
  <si>
    <t>RANVEER</t>
  </si>
  <si>
    <t>TOTA RAM</t>
  </si>
  <si>
    <t>SURAJ BHATI</t>
  </si>
  <si>
    <t>RAJURAM BHATI</t>
  </si>
  <si>
    <t>YUVRAJ SHARMA</t>
  </si>
  <si>
    <t>ARVIND SHARMA</t>
  </si>
  <si>
    <t>ANKITA SHARMA</t>
  </si>
  <si>
    <t>ZEENAT SHEIKH</t>
  </si>
  <si>
    <t>SAMEER SHEIKH</t>
  </si>
  <si>
    <t>SHABNAM KHNAM</t>
  </si>
  <si>
    <t/>
  </si>
  <si>
    <t>E</t>
  </si>
  <si>
    <t>Yogesh</t>
  </si>
  <si>
    <t>Result Maker :-</t>
  </si>
  <si>
    <t xml:space="preserve">Name of School (In Hindi)  :- </t>
  </si>
  <si>
    <t xml:space="preserve">Name of School (In English)  :- </t>
  </si>
  <si>
    <t>Mahatma Gandhi Government School (English Medium) Bar, Pali</t>
  </si>
  <si>
    <t>शिक्षा/पाली/1995/2001</t>
  </si>
  <si>
    <r>
      <t xml:space="preserve">School Recognition </t>
    </r>
    <r>
      <rPr>
        <b/>
        <sz val="11"/>
        <rFont val="Cambria"/>
        <family val="1"/>
        <scheme val="major"/>
      </rPr>
      <t>(विद्यालय मान्यता क्रमांक)</t>
    </r>
    <r>
      <rPr>
        <b/>
        <i/>
        <sz val="13"/>
        <rFont val="Cambria"/>
        <family val="1"/>
        <scheme val="major"/>
      </rPr>
      <t xml:space="preserve"> :- </t>
    </r>
  </si>
  <si>
    <t>to</t>
  </si>
  <si>
    <t>यह एक्सेल फाइल कॉपीराइट एक्ट के अंतर्गत है , आप इसके साथ किसी भी प्रकार की छेड़छाड़ नहीं कर सकते है I अगर कोई इस एक्सेल फाइल के साथ छेड़छाड़ या नक़ल या कॉपी करता है , तो उसके खिलाफ़ क़ानूनी कार्यवाही की जायेगी I</t>
  </si>
  <si>
    <t xml:space="preserve">नोट :-  यह एक्सेल फाइल कम सॉफ्टवेयर निःशुल्क है I शिक्षक साथियों के सम्मान में यह फ्री में उपलब्ध करवाया जा रहा है I </t>
  </si>
  <si>
    <r>
      <rPr>
        <b/>
        <sz val="11"/>
        <color rgb="FF0000CC"/>
        <rFont val="Calibri"/>
        <family val="2"/>
        <scheme val="minor"/>
      </rPr>
      <t>(सामान्य जानकारी</t>
    </r>
    <r>
      <rPr>
        <b/>
        <sz val="12"/>
        <color rgb="FF0000CC"/>
        <rFont val="Calibri"/>
        <family val="2"/>
        <scheme val="minor"/>
      </rPr>
      <t xml:space="preserve"> , </t>
    </r>
    <r>
      <rPr>
        <b/>
        <sz val="13"/>
        <color rgb="FF0000CC"/>
        <rFont val="Calibri"/>
        <family val="2"/>
        <scheme val="minor"/>
      </rPr>
      <t>master sheet &amp; Marksheet</t>
    </r>
    <r>
      <rPr>
        <sz val="11"/>
        <color rgb="FF0000CC"/>
        <rFont val="Calibri"/>
        <family val="2"/>
        <scheme val="minor"/>
      </rPr>
      <t xml:space="preserve"> </t>
    </r>
    <r>
      <rPr>
        <b/>
        <sz val="11"/>
        <color rgb="FF0000CC"/>
        <rFont val="Calibri"/>
        <family val="2"/>
        <scheme val="minor"/>
      </rPr>
      <t xml:space="preserve">पर </t>
    </r>
    <r>
      <rPr>
        <b/>
        <sz val="13"/>
        <color rgb="FF0000CC"/>
        <rFont val="Calibri"/>
        <family val="2"/>
        <scheme val="minor"/>
      </rPr>
      <t>try</t>
    </r>
    <r>
      <rPr>
        <b/>
        <sz val="11"/>
        <color rgb="FF0000CC"/>
        <rFont val="Calibri"/>
        <family val="2"/>
        <scheme val="minor"/>
      </rPr>
      <t xml:space="preserve"> नहीं करें</t>
    </r>
    <r>
      <rPr>
        <sz val="11"/>
        <color rgb="FF0000CC"/>
        <rFont val="Calibri"/>
        <family val="2"/>
        <scheme val="minor"/>
      </rPr>
      <t xml:space="preserve"> </t>
    </r>
    <r>
      <rPr>
        <b/>
        <sz val="11"/>
        <color rgb="FF0000CC"/>
        <rFont val="Calibri"/>
        <family val="2"/>
        <scheme val="minor"/>
      </rPr>
      <t>)</t>
    </r>
  </si>
  <si>
    <r>
      <t>(सामान्य जानकारी ,</t>
    </r>
    <r>
      <rPr>
        <b/>
        <sz val="12"/>
        <color theme="1"/>
        <rFont val="Calibri"/>
        <family val="2"/>
        <scheme val="minor"/>
      </rPr>
      <t xml:space="preserve"> master sheet &amp; Marksheet</t>
    </r>
    <r>
      <rPr>
        <b/>
        <sz val="11"/>
        <color theme="1"/>
        <rFont val="Calibri"/>
        <family val="2"/>
        <scheme val="minor"/>
      </rPr>
      <t xml:space="preserve"> पर </t>
    </r>
    <r>
      <rPr>
        <b/>
        <sz val="12"/>
        <color theme="1"/>
        <rFont val="Calibri"/>
        <family val="2"/>
        <scheme val="minor"/>
      </rPr>
      <t xml:space="preserve">try </t>
    </r>
    <r>
      <rPr>
        <b/>
        <sz val="11"/>
        <color theme="1"/>
        <rFont val="Calibri"/>
        <family val="2"/>
        <scheme val="minor"/>
      </rPr>
      <t>नहीं करें )</t>
    </r>
  </si>
  <si>
    <t>https://youtu.be/ThY9TGuohzE</t>
  </si>
  <si>
    <t>30 + 70  = 100</t>
  </si>
  <si>
    <t>15 + 35  = 50</t>
  </si>
  <si>
    <t>Updated On</t>
  </si>
  <si>
    <r>
      <rPr>
        <b/>
        <sz val="14"/>
        <color theme="1"/>
        <rFont val="Calibri"/>
        <family val="2"/>
        <scheme val="minor"/>
      </rPr>
      <t>1</t>
    </r>
    <r>
      <rPr>
        <b/>
        <sz val="11"/>
        <color theme="1"/>
        <rFont val="Calibri"/>
        <family val="2"/>
        <scheme val="minor"/>
      </rPr>
      <t>. स्थानीय परीक्षा में प्रत्येक विषय की सैद्धांतिक परीक्षा हेतु अर्द्ध वार्षिक परीक्षा व वार्षिक परीक्षा हेतु निम्नोक्त अंक निर्धारित रहेंगे -</t>
    </r>
  </si>
  <si>
    <r>
      <t>इसके अंतर्गत नियमित विद्यार्थियों के लिए विद्यालय द्वारा लिए गए  अर्द्धवार्षिक परीक्षा (100 अंक)   और वार्षिक परीक्षा (100 अंक)  आदि के कुल</t>
    </r>
    <r>
      <rPr>
        <b/>
        <sz val="12"/>
        <color rgb="FF006600"/>
        <rFont val="Calibri"/>
        <family val="2"/>
        <scheme val="minor"/>
      </rPr>
      <t xml:space="preserve"> 200</t>
    </r>
    <r>
      <rPr>
        <b/>
        <sz val="11"/>
        <color rgb="FF006600"/>
        <rFont val="Calibri"/>
        <family val="2"/>
        <scheme val="minor"/>
      </rPr>
      <t xml:space="preserve"> अंक होंगे।</t>
    </r>
  </si>
  <si>
    <t>you can print 10 Marksheets at once. Two columns are given above, in which you can print the 10 marksheets. you want to print by writing their first and tenth Roll Numbers. Example : 101 to 110, 111 to 120, 121 to 130 …………</t>
  </si>
  <si>
    <t>आप एक साथ 10 मार्कशीट प्रिंट कर सकते है I उपर दो कॉलम दिए है , उसमे आप जो दस मार्कशीट प्रिंट करना चाहते है उनके प्रथम व उसका दसवां नामांक लिखकर प्रिंट ले सकते है I जैसेः 101 से 110 , 111 से 120 , 121 से 130 ...........</t>
  </si>
  <si>
    <t>you can print 20 Marksheets at once. Two columns are given above, in which you can print the 20 marksheets. you want to print by writing their first and 20th Roll Numbers. Example : 101 to 120, 121 to 140, 141 to 160 …………</t>
  </si>
  <si>
    <r>
      <t xml:space="preserve">आप एक साथ </t>
    </r>
    <r>
      <rPr>
        <b/>
        <sz val="12"/>
        <color theme="1"/>
        <rFont val="Calibri"/>
        <family val="2"/>
        <scheme val="minor"/>
      </rPr>
      <t>20</t>
    </r>
    <r>
      <rPr>
        <sz val="11"/>
        <color theme="1"/>
        <rFont val="Calibri"/>
        <family val="2"/>
        <scheme val="minor"/>
      </rPr>
      <t xml:space="preserve"> मार्कशीट प्रिंट कर सकते है I उपर दो कॉलम दिए है , उसमे आप जो बीस मार्कशीट प्रिंट करना चाहते है उनके प्रथम व उसका बीसवां नामांक लिखकर प्रिंट ले सकते है I जैसेः </t>
    </r>
    <r>
      <rPr>
        <b/>
        <sz val="12"/>
        <color theme="1"/>
        <rFont val="Calibri"/>
        <family val="2"/>
        <scheme val="minor"/>
      </rPr>
      <t>101</t>
    </r>
    <r>
      <rPr>
        <sz val="11"/>
        <color theme="1"/>
        <rFont val="Calibri"/>
        <family val="2"/>
        <scheme val="minor"/>
      </rPr>
      <t xml:space="preserve"> से 1</t>
    </r>
    <r>
      <rPr>
        <b/>
        <sz val="12"/>
        <color theme="1"/>
        <rFont val="Calibri"/>
        <family val="2"/>
        <scheme val="minor"/>
      </rPr>
      <t>20</t>
    </r>
    <r>
      <rPr>
        <sz val="11"/>
        <color theme="1"/>
        <rFont val="Calibri"/>
        <family val="2"/>
        <scheme val="minor"/>
      </rPr>
      <t xml:space="preserve"> , 1</t>
    </r>
    <r>
      <rPr>
        <b/>
        <sz val="12"/>
        <color theme="1"/>
        <rFont val="Calibri"/>
        <family val="2"/>
        <scheme val="minor"/>
      </rPr>
      <t>21</t>
    </r>
    <r>
      <rPr>
        <sz val="11"/>
        <color theme="1"/>
        <rFont val="Calibri"/>
        <family val="2"/>
        <scheme val="minor"/>
      </rPr>
      <t xml:space="preserve"> से 1</t>
    </r>
    <r>
      <rPr>
        <b/>
        <sz val="12"/>
        <color theme="1"/>
        <rFont val="Calibri"/>
        <family val="2"/>
        <scheme val="minor"/>
      </rPr>
      <t>40 , 141</t>
    </r>
    <r>
      <rPr>
        <sz val="11"/>
        <color theme="1"/>
        <rFont val="Calibri"/>
        <family val="2"/>
        <scheme val="minor"/>
      </rPr>
      <t xml:space="preserve"> से 1</t>
    </r>
    <r>
      <rPr>
        <b/>
        <sz val="12"/>
        <color theme="1"/>
        <rFont val="Calibri"/>
        <family val="2"/>
        <scheme val="minor"/>
      </rPr>
      <t>60</t>
    </r>
    <r>
      <rPr>
        <sz val="11"/>
        <color theme="1"/>
        <rFont val="Calibri"/>
        <family val="2"/>
        <scheme val="minor"/>
      </rPr>
      <t xml:space="preserve"> ...........</t>
    </r>
  </si>
  <si>
    <t>रिजल्ट शीट  (Green Sheet)</t>
  </si>
  <si>
    <r>
      <rPr>
        <b/>
        <sz val="12"/>
        <color rgb="FF0000CC"/>
        <rFont val="Calibri"/>
        <family val="2"/>
        <scheme val="minor"/>
      </rPr>
      <t xml:space="preserve">नोट :-  </t>
    </r>
    <r>
      <rPr>
        <b/>
        <sz val="12"/>
        <color rgb="FFFF0000"/>
        <rFont val="Calibri"/>
        <family val="2"/>
        <scheme val="minor"/>
      </rPr>
      <t xml:space="preserve">  यहाँ पर क्लास रिजल्ट शीट के अनुसार ही आयेगी I अर्थात आपको क्लास चेंज करनी हो तो रिजल्ट शीट पर चेंज करें  I</t>
    </r>
  </si>
  <si>
    <r>
      <t>(सामान्य जानकारी ,</t>
    </r>
    <r>
      <rPr>
        <b/>
        <u/>
        <sz val="12"/>
        <color theme="1"/>
        <rFont val="Calibri"/>
        <family val="2"/>
        <scheme val="minor"/>
      </rPr>
      <t xml:space="preserve"> master sheet &amp; Marksheet</t>
    </r>
    <r>
      <rPr>
        <b/>
        <u/>
        <sz val="11"/>
        <color theme="1"/>
        <rFont val="Calibri"/>
        <family val="2"/>
        <scheme val="minor"/>
      </rPr>
      <t xml:space="preserve"> पर </t>
    </r>
    <r>
      <rPr>
        <b/>
        <u/>
        <sz val="12"/>
        <color theme="1"/>
        <rFont val="Calibri"/>
        <family val="2"/>
        <scheme val="minor"/>
      </rPr>
      <t xml:space="preserve">try </t>
    </r>
    <r>
      <rPr>
        <b/>
        <u/>
        <sz val="11"/>
        <color theme="1"/>
        <rFont val="Calibri"/>
        <family val="2"/>
        <scheme val="minor"/>
      </rPr>
      <t>नहीं करें )</t>
    </r>
  </si>
  <si>
    <t>विषयवार सांख्यिकी सूचना</t>
  </si>
  <si>
    <r>
      <t xml:space="preserve">यह रिजल्ट शीट एक्सेल सॉफ्टवेयर आपको
</t>
    </r>
    <r>
      <rPr>
        <b/>
        <sz val="14"/>
        <color rgb="FFFF0000"/>
        <rFont val="Calibri"/>
        <family val="2"/>
        <scheme val="minor"/>
      </rPr>
      <t>https://excelguruedu.blogspot.com/</t>
    </r>
    <r>
      <rPr>
        <b/>
        <sz val="11"/>
        <color rgb="FF0000CC"/>
        <rFont val="Calibri"/>
        <family val="2"/>
        <scheme val="minor"/>
      </rPr>
      <t xml:space="preserve">
 </t>
    </r>
    <r>
      <rPr>
        <b/>
        <sz val="14"/>
        <color rgb="FF0000CC"/>
        <rFont val="Calibri"/>
        <family val="2"/>
        <scheme val="minor"/>
      </rPr>
      <t>www.rajguruji.com ,
 www.rajsevak.com , www.rajgyan.co.in ,
 www.rajteachers.com ,
www.shalasugum.com ,
www.ashwinikumar.com</t>
    </r>
    <r>
      <rPr>
        <b/>
        <sz val="11"/>
        <color rgb="FF0000CC"/>
        <rFont val="Calibri"/>
        <family val="2"/>
        <scheme val="minor"/>
      </rPr>
      <t xml:space="preserve">
    पर मिल जाएगी I इसके अलावा आप गूगल पर </t>
    </r>
    <r>
      <rPr>
        <b/>
        <sz val="14"/>
        <color rgb="FF0000CC"/>
        <rFont val="Calibri"/>
        <family val="2"/>
        <scheme val="minor"/>
      </rPr>
      <t xml:space="preserve">heeralal jat </t>
    </r>
    <r>
      <rPr>
        <b/>
        <sz val="11"/>
        <color rgb="FF0000CC"/>
        <rFont val="Calibri"/>
        <family val="2"/>
        <scheme val="minor"/>
      </rPr>
      <t>लिखकर सर्च करेंगे , तो भी यह एक्सेल शीट मिल जाएगी I</t>
    </r>
  </si>
  <si>
    <t>https://youtu.be/KH69Y_uPILw</t>
  </si>
  <si>
    <t>Password of This Result Sheet  :-             Resultsheet2025</t>
  </si>
  <si>
    <t>Sr. Teacher at MGGS BAR (Beawar)</t>
  </si>
  <si>
    <t>School E-MAIL :-</t>
  </si>
  <si>
    <t xml:space="preserve">Session :- </t>
  </si>
  <si>
    <t xml:space="preserve">School U-DISE Code:- </t>
  </si>
  <si>
    <t>mggsbar@gmail.com</t>
  </si>
  <si>
    <t>2024-2025</t>
  </si>
  <si>
    <r>
      <t xml:space="preserve">This Sheet Password :-     Resultsheet2025
</t>
    </r>
    <r>
      <rPr>
        <b/>
        <sz val="14"/>
        <color rgb="FF0000CC"/>
        <rFont val="Calibri"/>
        <family val="2"/>
        <scheme val="minor"/>
      </rPr>
      <t>(</t>
    </r>
    <r>
      <rPr>
        <b/>
        <sz val="11"/>
        <color rgb="FF0000CC"/>
        <rFont val="Calibri"/>
        <family val="2"/>
        <scheme val="minor"/>
      </rPr>
      <t>सामान्य जानकारी</t>
    </r>
    <r>
      <rPr>
        <b/>
        <sz val="12"/>
        <color rgb="FF0000CC"/>
        <rFont val="Calibri"/>
        <family val="2"/>
        <scheme val="minor"/>
      </rPr>
      <t xml:space="preserve"> ,</t>
    </r>
    <r>
      <rPr>
        <b/>
        <sz val="14"/>
        <color rgb="FF0000CC"/>
        <rFont val="Calibri"/>
        <family val="2"/>
        <scheme val="minor"/>
      </rPr>
      <t xml:space="preserve"> </t>
    </r>
    <r>
      <rPr>
        <b/>
        <sz val="13"/>
        <color rgb="FF0000CC"/>
        <rFont val="Calibri"/>
        <family val="2"/>
        <scheme val="minor"/>
      </rPr>
      <t>master sheet &amp; Marksheet</t>
    </r>
    <r>
      <rPr>
        <b/>
        <sz val="14"/>
        <color rgb="FF0000CC"/>
        <rFont val="Calibri"/>
        <family val="2"/>
        <scheme val="minor"/>
      </rPr>
      <t xml:space="preserve"> </t>
    </r>
    <r>
      <rPr>
        <b/>
        <sz val="11"/>
        <color rgb="FF0000CC"/>
        <rFont val="Calibri"/>
        <family val="2"/>
        <scheme val="minor"/>
      </rPr>
      <t>पर</t>
    </r>
    <r>
      <rPr>
        <b/>
        <sz val="14"/>
        <color rgb="FF0000CC"/>
        <rFont val="Calibri"/>
        <family val="2"/>
        <scheme val="minor"/>
      </rPr>
      <t xml:space="preserve"> </t>
    </r>
    <r>
      <rPr>
        <b/>
        <sz val="13"/>
        <color rgb="FF0000CC"/>
        <rFont val="Calibri"/>
        <family val="2"/>
        <scheme val="minor"/>
      </rPr>
      <t>try</t>
    </r>
    <r>
      <rPr>
        <b/>
        <sz val="14"/>
        <color rgb="FF0000CC"/>
        <rFont val="Calibri"/>
        <family val="2"/>
        <scheme val="minor"/>
      </rPr>
      <t xml:space="preserve"> </t>
    </r>
    <r>
      <rPr>
        <b/>
        <sz val="11"/>
        <color rgb="FF0000CC"/>
        <rFont val="Calibri"/>
        <family val="2"/>
        <scheme val="minor"/>
      </rPr>
      <t xml:space="preserve">नहीं करें </t>
    </r>
    <r>
      <rPr>
        <b/>
        <sz val="12"/>
        <color rgb="FF0000CC"/>
        <rFont val="Calibri"/>
        <family val="2"/>
        <scheme val="minor"/>
      </rPr>
      <t>)</t>
    </r>
  </si>
  <si>
    <t>Computer</t>
  </si>
  <si>
    <t>G.K.</t>
  </si>
  <si>
    <t>Hemant Ahuja</t>
  </si>
  <si>
    <t>Seema Chhaba</t>
  </si>
  <si>
    <t>Lalit Kumar</t>
  </si>
  <si>
    <t>Mukesh Kumar</t>
  </si>
  <si>
    <t>Ramesh Kumar</t>
  </si>
  <si>
    <t>Rajendra Sel</t>
  </si>
  <si>
    <t>Hindi</t>
  </si>
  <si>
    <t>https://youtu.be/LtNtUR-_iP8</t>
  </si>
  <si>
    <t>New Video Link</t>
  </si>
  <si>
    <r>
      <t xml:space="preserve">सत्र </t>
    </r>
    <r>
      <rPr>
        <b/>
        <sz val="16"/>
        <color rgb="FF0000CC"/>
        <rFont val="Calibri"/>
        <family val="2"/>
        <scheme val="minor"/>
      </rPr>
      <t>2024-25</t>
    </r>
    <r>
      <rPr>
        <b/>
        <sz val="14"/>
        <color rgb="FF0000CC"/>
        <rFont val="Calibri"/>
        <family val="2"/>
        <scheme val="minor"/>
      </rPr>
      <t xml:space="preserve">  हेतु कक्षा</t>
    </r>
    <r>
      <rPr>
        <b/>
        <sz val="18"/>
        <color rgb="FF0000CC"/>
        <rFont val="Calibri"/>
        <family val="2"/>
        <scheme val="minor"/>
      </rPr>
      <t xml:space="preserve"> 1 </t>
    </r>
    <r>
      <rPr>
        <b/>
        <sz val="14"/>
        <color rgb="FF0000CC"/>
        <rFont val="Calibri"/>
        <family val="2"/>
        <scheme val="minor"/>
      </rPr>
      <t xml:space="preserve">तथा </t>
    </r>
    <r>
      <rPr>
        <b/>
        <sz val="18"/>
        <color rgb="FF0000CC"/>
        <rFont val="Calibri"/>
        <family val="2"/>
        <scheme val="minor"/>
      </rPr>
      <t xml:space="preserve">2 </t>
    </r>
    <r>
      <rPr>
        <b/>
        <sz val="16"/>
        <color rgb="FF0000CC"/>
        <rFont val="Calibri"/>
        <family val="2"/>
        <scheme val="minor"/>
      </rPr>
      <t xml:space="preserve"> हेतु </t>
    </r>
    <r>
      <rPr>
        <b/>
        <sz val="14"/>
        <color rgb="FF0000CC"/>
        <rFont val="Calibri"/>
        <family val="2"/>
        <scheme val="minor"/>
      </rPr>
      <t xml:space="preserve"> </t>
    </r>
    <r>
      <rPr>
        <b/>
        <u/>
        <sz val="14"/>
        <color rgb="FFCC00CC"/>
        <rFont val="Calibri"/>
        <family val="2"/>
        <scheme val="minor"/>
      </rPr>
      <t>निजी विद्यालयों</t>
    </r>
    <r>
      <rPr>
        <b/>
        <sz val="14"/>
        <color rgb="FF0000CC"/>
        <rFont val="Calibri"/>
        <family val="2"/>
        <scheme val="minor"/>
      </rPr>
      <t xml:space="preserve"> के लिए रिजल्ट शीट  </t>
    </r>
  </si>
  <si>
    <t>1st</t>
  </si>
  <si>
    <t>2nd</t>
  </si>
  <si>
    <t>Sonal</t>
  </si>
  <si>
    <t>Rahul</t>
  </si>
  <si>
    <t>Mahesh</t>
  </si>
  <si>
    <t>Dinesh</t>
  </si>
  <si>
    <t>This Sheet Password :-     Resultsheet2025</t>
  </si>
  <si>
    <t>Youtube Video Link for Class 1st &amp; 2nd</t>
  </si>
  <si>
    <t>https://youtu.be/ZE0QT9zF4gI</t>
  </si>
</sst>
</file>

<file path=xl/styles.xml><?xml version="1.0" encoding="utf-8"?>
<styleSheet xmlns="http://schemas.openxmlformats.org/spreadsheetml/2006/main">
  <numFmts count="5">
    <numFmt numFmtId="164" formatCode="dd/mm/yyyy"/>
    <numFmt numFmtId="165" formatCode="0.00\ &quot;%&quot;"/>
    <numFmt numFmtId="166" formatCode="0.0"/>
    <numFmt numFmtId="167" formatCode="0.00;[Red]0.00"/>
    <numFmt numFmtId="168" formatCode="00000000000"/>
  </numFmts>
  <fonts count="178">
    <font>
      <sz val="11"/>
      <color theme="1"/>
      <name val="Calibri"/>
      <family val="2"/>
      <scheme val="minor"/>
    </font>
    <font>
      <sz val="14"/>
      <color theme="1"/>
      <name val="Kruti Dev 010"/>
    </font>
    <font>
      <b/>
      <sz val="16"/>
      <color theme="1"/>
      <name val="Kruti Dev 010"/>
    </font>
    <font>
      <b/>
      <sz val="9"/>
      <color theme="1"/>
      <name val="Cambria"/>
      <family val="1"/>
      <scheme val="major"/>
    </font>
    <font>
      <b/>
      <sz val="11"/>
      <color theme="1"/>
      <name val="Calibri"/>
      <family val="2"/>
      <scheme val="minor"/>
    </font>
    <font>
      <sz val="12"/>
      <color theme="1"/>
      <name val="Calibri"/>
      <family val="2"/>
      <scheme val="minor"/>
    </font>
    <font>
      <b/>
      <sz val="14"/>
      <color theme="1"/>
      <name val="Calibri"/>
      <family val="2"/>
      <scheme val="minor"/>
    </font>
    <font>
      <b/>
      <sz val="10"/>
      <color theme="1"/>
      <name val="Calibri"/>
      <family val="2"/>
      <scheme val="minor"/>
    </font>
    <font>
      <b/>
      <sz val="12"/>
      <color rgb="FFFF0000"/>
      <name val="Calibri"/>
      <family val="2"/>
      <scheme val="minor"/>
    </font>
    <font>
      <b/>
      <sz val="11"/>
      <color rgb="FFFF0000"/>
      <name val="Calibri"/>
      <family val="2"/>
      <scheme val="minor"/>
    </font>
    <font>
      <b/>
      <sz val="12"/>
      <color theme="1"/>
      <name val="Calibri"/>
      <family val="2"/>
      <scheme val="minor"/>
    </font>
    <font>
      <b/>
      <sz val="13"/>
      <color rgb="FFFF0000"/>
      <name val="Calibri"/>
      <family val="2"/>
      <scheme val="minor"/>
    </font>
    <font>
      <b/>
      <i/>
      <u/>
      <sz val="16"/>
      <color rgb="FF7030A0"/>
      <name val="Calibri"/>
      <family val="2"/>
      <scheme val="minor"/>
    </font>
    <font>
      <b/>
      <i/>
      <sz val="16"/>
      <color theme="1"/>
      <name val="Calibri"/>
      <family val="2"/>
      <scheme val="minor"/>
    </font>
    <font>
      <b/>
      <i/>
      <sz val="16"/>
      <color rgb="FFFF0000"/>
      <name val="Calibri"/>
      <family val="2"/>
      <scheme val="minor"/>
    </font>
    <font>
      <b/>
      <sz val="14"/>
      <color theme="1"/>
      <name val="Cambria"/>
      <family val="1"/>
      <scheme val="major"/>
    </font>
    <font>
      <b/>
      <sz val="10.5"/>
      <color theme="1"/>
      <name val="Calibri"/>
      <family val="2"/>
      <scheme val="minor"/>
    </font>
    <font>
      <b/>
      <sz val="9"/>
      <color theme="1"/>
      <name val="Calibri"/>
      <family val="2"/>
      <scheme val="minor"/>
    </font>
    <font>
      <b/>
      <sz val="12"/>
      <color rgb="FF002060"/>
      <name val="Calibri"/>
      <family val="2"/>
      <scheme val="minor"/>
    </font>
    <font>
      <b/>
      <sz val="12"/>
      <color rgb="FF006600"/>
      <name val="Calibri"/>
      <family val="2"/>
      <scheme val="minor"/>
    </font>
    <font>
      <b/>
      <sz val="12"/>
      <color rgb="FF0000CC"/>
      <name val="Calibri"/>
      <family val="2"/>
      <scheme val="minor"/>
    </font>
    <font>
      <b/>
      <sz val="10"/>
      <color rgb="FFFF0000"/>
      <name val="Calibri"/>
      <family val="2"/>
      <scheme val="minor"/>
    </font>
    <font>
      <b/>
      <sz val="12"/>
      <name val="Calibri"/>
      <family val="2"/>
      <scheme val="minor"/>
    </font>
    <font>
      <b/>
      <sz val="14"/>
      <name val="Calibri"/>
      <family val="2"/>
      <scheme val="minor"/>
    </font>
    <font>
      <b/>
      <sz val="11"/>
      <color rgb="FF3F3F3F"/>
      <name val="Calibri"/>
      <family val="2"/>
      <scheme val="minor"/>
    </font>
    <font>
      <b/>
      <sz val="12"/>
      <color rgb="FFD60093"/>
      <name val="Calibri"/>
      <family val="2"/>
      <scheme val="minor"/>
    </font>
    <font>
      <b/>
      <sz val="16"/>
      <color rgb="FF0000CC"/>
      <name val="Cambria"/>
      <family val="1"/>
      <scheme val="major"/>
    </font>
    <font>
      <b/>
      <sz val="11"/>
      <color rgb="FF006600"/>
      <name val="Calibri"/>
      <family val="2"/>
      <scheme val="minor"/>
    </font>
    <font>
      <b/>
      <sz val="11"/>
      <color rgb="FF0000CC"/>
      <name val="Calibri"/>
      <family val="2"/>
      <scheme val="minor"/>
    </font>
    <font>
      <b/>
      <sz val="12"/>
      <color rgb="FFCC00CC"/>
      <name val="Calibri"/>
      <family val="2"/>
      <scheme val="minor"/>
    </font>
    <font>
      <u/>
      <sz val="11"/>
      <color theme="10"/>
      <name val="Calibri"/>
      <family val="2"/>
    </font>
    <font>
      <b/>
      <u/>
      <sz val="14"/>
      <color theme="10"/>
      <name val="Calibri"/>
      <family val="2"/>
    </font>
    <font>
      <b/>
      <u/>
      <sz val="14"/>
      <color rgb="FF0000CC"/>
      <name val="Calibri"/>
      <family val="2"/>
    </font>
    <font>
      <sz val="14"/>
      <color theme="0"/>
      <name val="Kruti Dev 010"/>
    </font>
    <font>
      <b/>
      <sz val="16"/>
      <color theme="0"/>
      <name val="Kruti Dev 010"/>
    </font>
    <font>
      <b/>
      <sz val="14"/>
      <color rgb="FF0000CC"/>
      <name val="Calibri"/>
      <family val="2"/>
      <scheme val="minor"/>
    </font>
    <font>
      <b/>
      <sz val="11"/>
      <color rgb="FFCC00CC"/>
      <name val="Calibri"/>
      <family val="2"/>
      <scheme val="minor"/>
    </font>
    <font>
      <b/>
      <sz val="11"/>
      <name val="Calibri"/>
      <family val="2"/>
      <scheme val="minor"/>
    </font>
    <font>
      <sz val="12"/>
      <color theme="0"/>
      <name val="Calibri"/>
      <family val="2"/>
      <scheme val="minor"/>
    </font>
    <font>
      <sz val="14"/>
      <color rgb="FFFF0000"/>
      <name val="Kruti Dev 010"/>
    </font>
    <font>
      <sz val="12"/>
      <color rgb="FFFF0000"/>
      <name val="Calibri"/>
      <family val="2"/>
      <scheme val="minor"/>
    </font>
    <font>
      <b/>
      <sz val="14"/>
      <color theme="0"/>
      <name val="Kruti Dev 010"/>
    </font>
    <font>
      <b/>
      <sz val="11"/>
      <color theme="1"/>
      <name val="Kruti Dev 010"/>
    </font>
    <font>
      <sz val="16"/>
      <color theme="1"/>
      <name val="DevLys 010"/>
    </font>
    <font>
      <sz val="20"/>
      <color theme="1"/>
      <name val="Calibri"/>
      <family val="2"/>
      <scheme val="minor"/>
    </font>
    <font>
      <sz val="18"/>
      <color theme="1"/>
      <name val="Calibri"/>
      <family val="2"/>
      <scheme val="minor"/>
    </font>
    <font>
      <sz val="12"/>
      <color theme="1"/>
      <name val="DevLys 010"/>
    </font>
    <font>
      <b/>
      <sz val="14"/>
      <color rgb="FF006600"/>
      <name val="Calibri"/>
      <family val="2"/>
      <scheme val="minor"/>
    </font>
    <font>
      <b/>
      <sz val="12"/>
      <color rgb="FFFF0000"/>
      <name val="Cambria"/>
      <family val="1"/>
      <scheme val="major"/>
    </font>
    <font>
      <b/>
      <sz val="14"/>
      <name val="Kruti Dev 010"/>
    </font>
    <font>
      <b/>
      <sz val="14"/>
      <color rgb="FFFF0000"/>
      <name val="Calibri"/>
      <family val="2"/>
      <scheme val="minor"/>
    </font>
    <font>
      <b/>
      <sz val="13"/>
      <color theme="1"/>
      <name val="Calibri"/>
      <family val="2"/>
      <scheme val="minor"/>
    </font>
    <font>
      <sz val="10"/>
      <name val="Calibri"/>
      <family val="2"/>
      <scheme val="minor"/>
    </font>
    <font>
      <b/>
      <sz val="9"/>
      <name val="Cambria"/>
      <family val="1"/>
      <scheme val="major"/>
    </font>
    <font>
      <b/>
      <sz val="10"/>
      <color rgb="FFFF0000"/>
      <name val="Cambria"/>
      <family val="1"/>
      <scheme val="major"/>
    </font>
    <font>
      <b/>
      <sz val="10.5"/>
      <color rgb="FF0000CC"/>
      <name val="Cambria"/>
      <family val="1"/>
      <scheme val="major"/>
    </font>
    <font>
      <b/>
      <sz val="10"/>
      <color rgb="FF022DFE"/>
      <name val="Cambria"/>
      <family val="1"/>
      <scheme val="major"/>
    </font>
    <font>
      <b/>
      <sz val="10"/>
      <color rgb="FF0000CC"/>
      <name val="Cambria"/>
      <family val="1"/>
      <scheme val="major"/>
    </font>
    <font>
      <b/>
      <sz val="12"/>
      <color rgb="FF006600"/>
      <name val="Cambria"/>
      <family val="1"/>
      <scheme val="major"/>
    </font>
    <font>
      <b/>
      <sz val="10"/>
      <color theme="1"/>
      <name val="Cambria"/>
      <family val="1"/>
      <scheme val="major"/>
    </font>
    <font>
      <b/>
      <sz val="11"/>
      <color rgb="FFCC00CC"/>
      <name val="Cambria"/>
      <family val="1"/>
      <scheme val="major"/>
    </font>
    <font>
      <b/>
      <sz val="10.5"/>
      <name val="Calibri"/>
      <family val="2"/>
      <scheme val="minor"/>
    </font>
    <font>
      <b/>
      <sz val="12"/>
      <color rgb="FFC00000"/>
      <name val="Calibri"/>
      <family val="2"/>
      <scheme val="minor"/>
    </font>
    <font>
      <sz val="10"/>
      <color theme="1"/>
      <name val="Calibri"/>
      <family val="2"/>
      <scheme val="minor"/>
    </font>
    <font>
      <sz val="10.5"/>
      <name val="Calibri"/>
      <family val="2"/>
      <scheme val="minor"/>
    </font>
    <font>
      <b/>
      <sz val="10"/>
      <name val="Calibri"/>
      <family val="2"/>
      <scheme val="minor"/>
    </font>
    <font>
      <b/>
      <i/>
      <u/>
      <sz val="20"/>
      <color theme="1"/>
      <name val="Calibri"/>
      <family val="2"/>
      <scheme val="minor"/>
    </font>
    <font>
      <b/>
      <sz val="18"/>
      <color rgb="FF00FF00"/>
      <name val="Kruti Dev 010"/>
    </font>
    <font>
      <b/>
      <i/>
      <sz val="13"/>
      <name val="Cambria"/>
      <family val="1"/>
      <scheme val="major"/>
    </font>
    <font>
      <b/>
      <i/>
      <sz val="11"/>
      <color theme="1"/>
      <name val="Calibri"/>
      <family val="2"/>
      <scheme val="minor"/>
    </font>
    <font>
      <b/>
      <sz val="9.5"/>
      <color rgb="FFFF0000"/>
      <name val="Cambria"/>
      <family val="1"/>
      <scheme val="major"/>
    </font>
    <font>
      <b/>
      <sz val="9.5"/>
      <color rgb="FF0000CC"/>
      <name val="Cambria"/>
      <family val="1"/>
      <scheme val="major"/>
    </font>
    <font>
      <b/>
      <sz val="10.5"/>
      <color rgb="FFCC00CC"/>
      <name val="Calibri"/>
      <family val="2"/>
      <scheme val="minor"/>
    </font>
    <font>
      <b/>
      <i/>
      <sz val="18"/>
      <name val="Calibri"/>
      <family val="2"/>
      <scheme val="minor"/>
    </font>
    <font>
      <b/>
      <i/>
      <sz val="12"/>
      <name val="Calibri"/>
      <family val="2"/>
      <scheme val="minor"/>
    </font>
    <font>
      <b/>
      <sz val="10"/>
      <name val="Wingdings"/>
      <charset val="2"/>
    </font>
    <font>
      <b/>
      <sz val="12"/>
      <name val="Calibri"/>
      <family val="2"/>
    </font>
    <font>
      <b/>
      <sz val="10"/>
      <color rgb="FFFF0000"/>
      <name val="Kruti Dev 010"/>
    </font>
    <font>
      <b/>
      <sz val="10"/>
      <name val="Times New Roman"/>
      <family val="1"/>
    </font>
    <font>
      <b/>
      <sz val="10"/>
      <name val="Cambria"/>
      <family val="1"/>
      <scheme val="major"/>
    </font>
    <font>
      <b/>
      <sz val="11"/>
      <name val="Calibri"/>
      <family val="2"/>
    </font>
    <font>
      <b/>
      <sz val="10"/>
      <color rgb="FFFF0000"/>
      <name val="Calibri"/>
      <family val="2"/>
    </font>
    <font>
      <b/>
      <sz val="12"/>
      <color indexed="10"/>
      <name val="Calibri"/>
      <family val="2"/>
    </font>
    <font>
      <b/>
      <sz val="12"/>
      <color rgb="FFD60093"/>
      <name val="Calibri"/>
      <family val="2"/>
    </font>
    <font>
      <b/>
      <sz val="12"/>
      <color rgb="FF0000CC"/>
      <name val="Calibri"/>
      <family val="2"/>
    </font>
    <font>
      <b/>
      <sz val="12"/>
      <color rgb="FF9900FF"/>
      <name val="Calibri"/>
      <family val="2"/>
    </font>
    <font>
      <b/>
      <sz val="12"/>
      <color indexed="10"/>
      <name val="Calibri"/>
      <family val="2"/>
      <scheme val="minor"/>
    </font>
    <font>
      <b/>
      <i/>
      <sz val="11"/>
      <color indexed="10"/>
      <name val="Calibri"/>
      <family val="2"/>
      <scheme val="minor"/>
    </font>
    <font>
      <b/>
      <i/>
      <sz val="11"/>
      <name val="Calibri"/>
      <family val="2"/>
      <scheme val="minor"/>
    </font>
    <font>
      <b/>
      <sz val="10.5"/>
      <name val="Calibri"/>
      <family val="2"/>
    </font>
    <font>
      <sz val="10"/>
      <name val="Kruti Dev 010"/>
    </font>
    <font>
      <sz val="16"/>
      <name val="Kruti Dev 010"/>
    </font>
    <font>
      <b/>
      <sz val="12"/>
      <color rgb="FF9900FF"/>
      <name val="Calibri"/>
      <family val="2"/>
      <scheme val="minor"/>
    </font>
    <font>
      <b/>
      <sz val="11"/>
      <color rgb="FF9900FF"/>
      <name val="Calibri"/>
      <family val="2"/>
      <scheme val="minor"/>
    </font>
    <font>
      <b/>
      <sz val="10"/>
      <color rgb="FFCC0099"/>
      <name val="Calibri"/>
      <family val="2"/>
      <scheme val="minor"/>
    </font>
    <font>
      <b/>
      <sz val="12"/>
      <name val="Times New Roman"/>
      <family val="1"/>
    </font>
    <font>
      <b/>
      <sz val="11"/>
      <name val="Kruti Dev 010"/>
    </font>
    <font>
      <b/>
      <sz val="10"/>
      <name val="Kruti Dev 010"/>
    </font>
    <font>
      <b/>
      <i/>
      <sz val="12"/>
      <color rgb="FF0000CC"/>
      <name val="Calibri"/>
      <family val="2"/>
      <scheme val="minor"/>
    </font>
    <font>
      <b/>
      <sz val="9"/>
      <name val="Calibri"/>
      <family val="2"/>
      <scheme val="minor"/>
    </font>
    <font>
      <b/>
      <i/>
      <sz val="12"/>
      <color rgb="FF0000FF"/>
      <name val="Calibri"/>
      <family val="2"/>
      <scheme val="minor"/>
    </font>
    <font>
      <b/>
      <sz val="9"/>
      <name val="Kruti Dev 010"/>
    </font>
    <font>
      <b/>
      <sz val="12"/>
      <color rgb="FF0000FF"/>
      <name val="Kruti Dev 010"/>
    </font>
    <font>
      <sz val="8"/>
      <color theme="1"/>
      <name val="Cambria"/>
      <family val="1"/>
      <scheme val="major"/>
    </font>
    <font>
      <b/>
      <sz val="9"/>
      <name val="Cambria"/>
      <family val="1"/>
    </font>
    <font>
      <b/>
      <sz val="20"/>
      <color indexed="10"/>
      <name val="Kruti Dev 010"/>
    </font>
    <font>
      <b/>
      <sz val="8"/>
      <color indexed="10"/>
      <name val="Calibri"/>
      <family val="2"/>
    </font>
    <font>
      <b/>
      <sz val="14"/>
      <name val="Calibri"/>
      <family val="2"/>
    </font>
    <font>
      <b/>
      <sz val="14"/>
      <color indexed="14"/>
      <name val="Calibri"/>
      <family val="2"/>
    </font>
    <font>
      <b/>
      <sz val="14"/>
      <color indexed="10"/>
      <name val="Calibri"/>
      <family val="2"/>
    </font>
    <font>
      <sz val="10"/>
      <name val="Arial"/>
      <family val="2"/>
    </font>
    <font>
      <b/>
      <sz val="26"/>
      <color indexed="10"/>
      <name val="Kruti Dev 010"/>
    </font>
    <font>
      <sz val="14"/>
      <name val="Arial"/>
      <family val="2"/>
    </font>
    <font>
      <b/>
      <sz val="9"/>
      <color indexed="10"/>
      <name val="Cambria"/>
      <family val="1"/>
    </font>
    <font>
      <b/>
      <sz val="10"/>
      <name val="Cambria"/>
      <family val="1"/>
    </font>
    <font>
      <b/>
      <sz val="9"/>
      <color rgb="FFFF0000"/>
      <name val="Cambria"/>
      <family val="1"/>
    </font>
    <font>
      <b/>
      <sz val="9"/>
      <color rgb="FF004620"/>
      <name val="Cambria"/>
      <family val="1"/>
    </font>
    <font>
      <b/>
      <sz val="8"/>
      <name val="Cambria"/>
      <family val="1"/>
    </font>
    <font>
      <b/>
      <sz val="14"/>
      <color indexed="12"/>
      <name val="Kruti Dev 010"/>
    </font>
    <font>
      <b/>
      <sz val="14"/>
      <color theme="0"/>
      <name val="Cambria"/>
      <family val="1"/>
    </font>
    <font>
      <b/>
      <sz val="11"/>
      <color indexed="12"/>
      <name val="Calibri"/>
      <family val="2"/>
      <scheme val="minor"/>
    </font>
    <font>
      <b/>
      <sz val="10"/>
      <color rgb="FF0000FF"/>
      <name val="Calibri"/>
      <family val="2"/>
      <scheme val="minor"/>
    </font>
    <font>
      <b/>
      <sz val="16"/>
      <color indexed="10"/>
      <name val="Kruti Dev 010"/>
    </font>
    <font>
      <b/>
      <sz val="12"/>
      <color rgb="FF0000FF"/>
      <name val="Calibri"/>
      <family val="2"/>
      <scheme val="minor"/>
    </font>
    <font>
      <b/>
      <sz val="8"/>
      <color indexed="10"/>
      <name val="Cambria"/>
      <family val="1"/>
    </font>
    <font>
      <b/>
      <sz val="8"/>
      <color indexed="12"/>
      <name val="Cambria"/>
      <family val="1"/>
    </font>
    <font>
      <b/>
      <sz val="12"/>
      <color indexed="12"/>
      <name val="Kruti Dev 010"/>
    </font>
    <font>
      <b/>
      <sz val="12"/>
      <color theme="0"/>
      <name val="Cambria"/>
      <family val="2"/>
    </font>
    <font>
      <b/>
      <sz val="10"/>
      <color indexed="12"/>
      <name val="Cambria"/>
      <family val="1"/>
    </font>
    <font>
      <b/>
      <sz val="9"/>
      <name val="Calibri"/>
      <family val="2"/>
    </font>
    <font>
      <b/>
      <sz val="10"/>
      <color rgb="FFCC00CC"/>
      <name val="Cambria"/>
      <family val="1"/>
      <scheme val="major"/>
    </font>
    <font>
      <b/>
      <u val="double"/>
      <sz val="12"/>
      <color rgb="FF0000CC"/>
      <name val="Calibri"/>
      <family val="2"/>
      <scheme val="minor"/>
    </font>
    <font>
      <b/>
      <u val="double"/>
      <sz val="11"/>
      <color rgb="FF0000CC"/>
      <name val="Cambria"/>
      <family val="1"/>
      <scheme val="major"/>
    </font>
    <font>
      <b/>
      <u/>
      <sz val="14"/>
      <name val="Cambria"/>
      <family val="1"/>
      <scheme val="major"/>
    </font>
    <font>
      <sz val="11"/>
      <color theme="0" tint="-0.34998626667073579"/>
      <name val="Calibri"/>
      <family val="2"/>
      <scheme val="minor"/>
    </font>
    <font>
      <b/>
      <sz val="16"/>
      <color rgb="FF0000CC"/>
      <name val="Calibri"/>
      <family val="2"/>
      <scheme val="minor"/>
    </font>
    <font>
      <b/>
      <sz val="11"/>
      <color rgb="FFFF0000"/>
      <name val="Calibri"/>
      <family val="2"/>
    </font>
    <font>
      <b/>
      <sz val="10"/>
      <color rgb="FF006600"/>
      <name val="Cambria"/>
      <family val="1"/>
    </font>
    <font>
      <b/>
      <sz val="13"/>
      <name val="Calibri"/>
      <family val="2"/>
      <scheme val="minor"/>
    </font>
    <font>
      <b/>
      <i/>
      <sz val="10"/>
      <color theme="1"/>
      <name val="Calibri"/>
      <family val="2"/>
      <scheme val="minor"/>
    </font>
    <font>
      <b/>
      <u/>
      <sz val="14"/>
      <color rgb="FFCC00CC"/>
      <name val="Calibri"/>
      <family val="2"/>
      <scheme val="minor"/>
    </font>
    <font>
      <b/>
      <sz val="13"/>
      <color theme="1"/>
      <name val="Cambria"/>
      <family val="1"/>
      <scheme val="major"/>
    </font>
    <font>
      <b/>
      <sz val="12"/>
      <color theme="0" tint="-0.14999847407452621"/>
      <name val="Calibri"/>
      <family val="2"/>
      <scheme val="minor"/>
    </font>
    <font>
      <b/>
      <sz val="10.5"/>
      <color rgb="FFFF0000"/>
      <name val="Calibri"/>
      <family val="2"/>
      <scheme val="minor"/>
    </font>
    <font>
      <b/>
      <sz val="10.5"/>
      <color rgb="FF006600"/>
      <name val="Calibri"/>
      <family val="2"/>
      <scheme val="minor"/>
    </font>
    <font>
      <b/>
      <sz val="11"/>
      <color indexed="10"/>
      <name val="Calibri"/>
      <family val="2"/>
      <scheme val="minor"/>
    </font>
    <font>
      <b/>
      <sz val="13"/>
      <color rgb="FF0000CC"/>
      <name val="Calibri"/>
      <family val="2"/>
      <scheme val="minor"/>
    </font>
    <font>
      <b/>
      <sz val="8"/>
      <color rgb="FFCC00CC"/>
      <name val="Calibri"/>
      <family val="2"/>
      <scheme val="minor"/>
    </font>
    <font>
      <b/>
      <sz val="8"/>
      <color rgb="FF0000CC"/>
      <name val="Calibri"/>
      <family val="2"/>
      <scheme val="minor"/>
    </font>
    <font>
      <b/>
      <sz val="12"/>
      <color theme="9" tint="-0.499984740745262"/>
      <name val="Cambria"/>
      <family val="1"/>
      <scheme val="major"/>
    </font>
    <font>
      <b/>
      <sz val="11"/>
      <name val="Cambria"/>
      <family val="1"/>
      <scheme val="major"/>
    </font>
    <font>
      <b/>
      <i/>
      <sz val="13"/>
      <color rgb="FF0000CC"/>
      <name val="Cambria"/>
      <family val="1"/>
      <scheme val="major"/>
    </font>
    <font>
      <b/>
      <sz val="14"/>
      <color rgb="FFCC00CC"/>
      <name val="Calibri"/>
      <family val="2"/>
      <scheme val="minor"/>
    </font>
    <font>
      <b/>
      <i/>
      <sz val="16"/>
      <color rgb="FFCC00CC"/>
      <name val="Calibri"/>
      <family val="2"/>
      <scheme val="minor"/>
    </font>
    <font>
      <b/>
      <i/>
      <sz val="16"/>
      <color rgb="FF002060"/>
      <name val="Calibri"/>
      <family val="2"/>
    </font>
    <font>
      <b/>
      <i/>
      <u/>
      <sz val="18"/>
      <color rgb="FF006600"/>
      <name val="Calibri"/>
      <family val="2"/>
    </font>
    <font>
      <b/>
      <sz val="16"/>
      <color theme="1"/>
      <name val="Calibri"/>
      <family val="2"/>
      <scheme val="minor"/>
    </font>
    <font>
      <b/>
      <sz val="10.5"/>
      <color indexed="10"/>
      <name val="Calibri"/>
      <family val="2"/>
      <scheme val="minor"/>
    </font>
    <font>
      <b/>
      <u/>
      <sz val="12"/>
      <color rgb="FF0000CC"/>
      <name val="Cambria"/>
      <family val="1"/>
      <scheme val="major"/>
    </font>
    <font>
      <b/>
      <u val="double"/>
      <sz val="14"/>
      <color theme="1"/>
      <name val="Calibri"/>
      <family val="2"/>
      <scheme val="minor"/>
    </font>
    <font>
      <sz val="11"/>
      <color rgb="FF0000CC"/>
      <name val="Calibri"/>
      <family val="2"/>
      <scheme val="minor"/>
    </font>
    <font>
      <b/>
      <u/>
      <sz val="12"/>
      <color theme="10"/>
      <name val="Calibri"/>
      <family val="2"/>
    </font>
    <font>
      <sz val="11"/>
      <color theme="8" tint="-0.249977111117893"/>
      <name val="Calibri"/>
      <family val="2"/>
      <scheme val="minor"/>
    </font>
    <font>
      <b/>
      <sz val="11"/>
      <color rgb="FF006600"/>
      <name val="Cambria"/>
      <family val="1"/>
      <scheme val="major"/>
    </font>
    <font>
      <b/>
      <sz val="10.5"/>
      <color rgb="FF0000CC"/>
      <name val="Calibri"/>
      <family val="2"/>
      <scheme val="minor"/>
    </font>
    <font>
      <b/>
      <i/>
      <u/>
      <sz val="11"/>
      <color theme="1"/>
      <name val="Calibri"/>
      <family val="2"/>
      <scheme val="minor"/>
    </font>
    <font>
      <b/>
      <u/>
      <sz val="11"/>
      <color theme="1"/>
      <name val="Calibri"/>
      <family val="2"/>
      <scheme val="minor"/>
    </font>
    <font>
      <b/>
      <u/>
      <sz val="10"/>
      <color theme="1"/>
      <name val="Calibri"/>
      <family val="2"/>
      <scheme val="minor"/>
    </font>
    <font>
      <b/>
      <u val="double"/>
      <sz val="14"/>
      <color rgb="FFFF0000"/>
      <name val="Calibri"/>
      <family val="2"/>
      <scheme val="minor"/>
    </font>
    <font>
      <b/>
      <sz val="18"/>
      <color rgb="FF0000CC"/>
      <name val="Calibri"/>
      <family val="2"/>
      <scheme val="minor"/>
    </font>
    <font>
      <b/>
      <u val="double"/>
      <sz val="13"/>
      <color rgb="FF0000CC"/>
      <name val="Calibri"/>
      <family val="2"/>
      <scheme val="minor"/>
    </font>
    <font>
      <b/>
      <u/>
      <sz val="14"/>
      <name val="Calibri"/>
      <family val="2"/>
      <scheme val="minor"/>
    </font>
    <font>
      <b/>
      <sz val="9.5"/>
      <name val="Calibri"/>
      <family val="2"/>
      <scheme val="minor"/>
    </font>
    <font>
      <b/>
      <sz val="9.5"/>
      <color rgb="FF006600"/>
      <name val="Cambria"/>
      <family val="1"/>
      <scheme val="major"/>
    </font>
    <font>
      <b/>
      <u/>
      <sz val="12"/>
      <color theme="1"/>
      <name val="Calibri"/>
      <family val="2"/>
      <scheme val="minor"/>
    </font>
    <font>
      <b/>
      <sz val="12"/>
      <name val="Cambria"/>
      <family val="1"/>
    </font>
    <font>
      <b/>
      <sz val="11"/>
      <name val="Cambria"/>
      <family val="1"/>
    </font>
    <font>
      <b/>
      <sz val="11"/>
      <color rgb="FFFF0000"/>
      <name val="Cambria"/>
      <family val="1"/>
      <scheme val="major"/>
    </font>
  </fonts>
  <fills count="47">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9" tint="0.39997558519241921"/>
        <bgColor indexed="64"/>
      </patternFill>
    </fill>
    <fill>
      <patternFill patternType="solid">
        <fgColor rgb="FF7030A0"/>
        <bgColor indexed="64"/>
      </patternFill>
    </fill>
    <fill>
      <patternFill patternType="solid">
        <fgColor rgb="FFFFFF00"/>
        <bgColor indexed="64"/>
      </patternFill>
    </fill>
    <fill>
      <gradientFill type="path" left="0.5" right="0.5" top="0.5" bottom="0.5">
        <stop position="0">
          <color theme="0"/>
        </stop>
        <stop position="1">
          <color rgb="FF7030A0"/>
        </stop>
      </gradientFill>
    </fill>
    <fill>
      <patternFill patternType="solid">
        <fgColor rgb="FF002060"/>
        <bgColor indexed="64"/>
      </patternFill>
    </fill>
    <fill>
      <patternFill patternType="solid">
        <fgColor theme="8" tint="0.39997558519241921"/>
        <bgColor indexed="64"/>
      </patternFill>
    </fill>
    <fill>
      <gradientFill type="path">
        <stop position="0">
          <color theme="0"/>
        </stop>
        <stop position="1">
          <color rgb="FF7030A0"/>
        </stop>
      </gradientFill>
    </fill>
    <fill>
      <gradientFill degree="90">
        <stop position="0">
          <color theme="5" tint="0.59999389629810485"/>
        </stop>
        <stop position="1">
          <color theme="4"/>
        </stop>
      </gradientFill>
    </fill>
    <fill>
      <gradientFill degree="90">
        <stop position="0">
          <color theme="0"/>
        </stop>
        <stop position="1">
          <color theme="6" tint="-0.25098422193060094"/>
        </stop>
      </gradientFill>
    </fill>
    <fill>
      <patternFill patternType="solid">
        <fgColor rgb="FFFFFF00"/>
        <bgColor auto="1"/>
      </patternFill>
    </fill>
    <fill>
      <patternFill patternType="solid">
        <fgColor rgb="FFFFC000"/>
        <bgColor indexed="64"/>
      </patternFill>
    </fill>
    <fill>
      <patternFill patternType="solid">
        <fgColor rgb="FFF2F2F2"/>
      </patternFill>
    </fill>
    <fill>
      <patternFill patternType="solid">
        <fgColor rgb="FF00B0F0"/>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ECFC9E"/>
        <bgColor indexed="64"/>
      </patternFill>
    </fill>
    <fill>
      <gradientFill type="path" left="0.5" right="0.5" top="0.5" bottom="0.5">
        <stop position="0">
          <color theme="0"/>
        </stop>
        <stop position="1">
          <color theme="5" tint="0.40000610370189521"/>
        </stop>
      </gradientFill>
    </fill>
    <fill>
      <patternFill patternType="solid">
        <fgColor theme="9" tint="0.79998168889431442"/>
        <bgColor indexed="64"/>
      </patternFill>
    </fill>
    <fill>
      <patternFill patternType="solid">
        <fgColor theme="8" tint="0.59999389629810485"/>
        <bgColor indexed="64"/>
      </patternFill>
    </fill>
    <fill>
      <patternFill patternType="solid">
        <fgColor theme="9" tint="-0.499984740745262"/>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5" tint="0.79998168889431442"/>
        <bgColor indexed="64"/>
      </patternFill>
    </fill>
    <fill>
      <gradientFill degree="45">
        <stop position="0">
          <color theme="5" tint="0.40000610370189521"/>
        </stop>
        <stop position="1">
          <color theme="2"/>
        </stop>
      </gradientFill>
    </fill>
    <fill>
      <gradientFill degree="90">
        <stop position="0">
          <color rgb="FF006600"/>
        </stop>
        <stop position="1">
          <color rgb="FFFFC000"/>
        </stop>
      </gradientFill>
    </fill>
    <fill>
      <gradientFill degree="90">
        <stop position="0">
          <color rgb="FFFFC000"/>
        </stop>
        <stop position="1">
          <color rgb="FF006600"/>
        </stop>
      </gradientFill>
    </fill>
    <fill>
      <gradientFill degree="90">
        <stop position="0">
          <color rgb="FF123A24"/>
        </stop>
        <stop position="1">
          <color theme="5" tint="-0.49803155613879818"/>
        </stop>
      </gradientFill>
    </fill>
    <fill>
      <gradientFill degree="90">
        <stop position="0">
          <color theme="5" tint="-0.49803155613879818"/>
        </stop>
        <stop position="1">
          <color rgb="FF123A24"/>
        </stop>
      </gradientFill>
    </fill>
    <fill>
      <gradientFill degree="90">
        <stop position="0">
          <color theme="0"/>
        </stop>
        <stop position="1">
          <color theme="4"/>
        </stop>
      </gradientFill>
    </fill>
    <fill>
      <gradientFill degree="90">
        <stop position="0">
          <color rgb="FF006600"/>
        </stop>
        <stop position="1">
          <color rgb="FF92D050"/>
        </stop>
      </gradientFill>
    </fill>
    <fill>
      <gradientFill degree="90">
        <stop position="0">
          <color theme="0"/>
        </stop>
        <stop position="1">
          <color theme="2"/>
        </stop>
      </gradientFill>
    </fill>
    <fill>
      <patternFill patternType="solid">
        <fgColor rgb="FFB8E08C"/>
        <bgColor indexed="64"/>
      </patternFill>
    </fill>
    <fill>
      <gradientFill degree="90">
        <stop position="0">
          <color theme="0"/>
        </stop>
        <stop position="1">
          <color theme="5" tint="0.40000610370189521"/>
        </stop>
      </gradientFill>
    </fill>
  </fills>
  <borders count="19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rgb="FF00B050"/>
      </left>
      <right/>
      <top/>
      <bottom/>
      <diagonal/>
    </border>
    <border>
      <left/>
      <right style="thin">
        <color indexed="64"/>
      </right>
      <top/>
      <bottom style="thin">
        <color indexed="64"/>
      </bottom>
      <diagonal/>
    </border>
    <border>
      <left style="double">
        <color theme="5" tint="-0.499984740745262"/>
      </left>
      <right style="double">
        <color theme="5" tint="-0.499984740745262"/>
      </right>
      <top style="double">
        <color theme="5" tint="-0.499984740745262"/>
      </top>
      <bottom style="double">
        <color theme="5" tint="-0.499984740745262"/>
      </bottom>
      <diagonal/>
    </border>
    <border>
      <left style="thin">
        <color indexed="64"/>
      </left>
      <right/>
      <top style="thin">
        <color indexed="64"/>
      </top>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thin">
        <color rgb="FF3F3F3F"/>
      </left>
      <right style="thin">
        <color rgb="FF3F3F3F"/>
      </right>
      <top style="thin">
        <color rgb="FF3F3F3F"/>
      </top>
      <bottom style="thin">
        <color rgb="FF3F3F3F"/>
      </bottom>
      <diagonal/>
    </border>
    <border>
      <left style="double">
        <color theme="5" tint="-0.499984740745262"/>
      </left>
      <right style="double">
        <color theme="5" tint="-0.499984740745262"/>
      </right>
      <top style="double">
        <color theme="5" tint="-0.499984740745262"/>
      </top>
      <bottom/>
      <diagonal/>
    </border>
    <border>
      <left style="medium">
        <color rgb="FFFF0000"/>
      </left>
      <right style="thin">
        <color indexed="64"/>
      </right>
      <top style="medium">
        <color rgb="FFFF0000"/>
      </top>
      <bottom style="thin">
        <color indexed="64"/>
      </bottom>
      <diagonal/>
    </border>
    <border>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medium">
        <color rgb="FFFF0000"/>
      </right>
      <top/>
      <bottom/>
      <diagonal/>
    </border>
    <border>
      <left style="medium">
        <color rgb="FFFF0000"/>
      </left>
      <right style="thin">
        <color indexed="64"/>
      </right>
      <top style="thin">
        <color indexed="64"/>
      </top>
      <bottom/>
      <diagonal/>
    </border>
    <border>
      <left/>
      <right style="thin">
        <color indexed="64"/>
      </right>
      <top style="thin">
        <color indexed="64"/>
      </top>
      <bottom/>
      <diagonal/>
    </border>
    <border>
      <left style="medium">
        <color rgb="FFFF0000"/>
      </left>
      <right/>
      <top/>
      <bottom/>
      <diagonal/>
    </border>
    <border>
      <left style="medium">
        <color rgb="FF0000CC"/>
      </left>
      <right style="medium">
        <color rgb="FF0000CC"/>
      </right>
      <top style="medium">
        <color rgb="FF0000CC"/>
      </top>
      <bottom style="medium">
        <color rgb="FF0000CC"/>
      </bottom>
      <diagonal/>
    </border>
    <border>
      <left/>
      <right/>
      <top style="medium">
        <color rgb="FF0000CC"/>
      </top>
      <bottom style="medium">
        <color rgb="FF0000CC"/>
      </bottom>
      <diagonal/>
    </border>
    <border>
      <left/>
      <right style="medium">
        <color rgb="FF0000CC"/>
      </right>
      <top style="medium">
        <color rgb="FF0000CC"/>
      </top>
      <bottom style="medium">
        <color rgb="FF0000CC"/>
      </bottom>
      <diagonal/>
    </border>
    <border>
      <left style="medium">
        <color rgb="FF0000CC"/>
      </left>
      <right/>
      <top style="medium">
        <color rgb="FF0000CC"/>
      </top>
      <bottom style="medium">
        <color rgb="FF0000CC"/>
      </bottom>
      <diagonal/>
    </border>
    <border>
      <left style="thin">
        <color rgb="FF0000CC"/>
      </left>
      <right style="thin">
        <color rgb="FF0000CC"/>
      </right>
      <top style="thin">
        <color rgb="FF0000CC"/>
      </top>
      <bottom style="thin">
        <color rgb="FF0000CC"/>
      </bottom>
      <diagonal/>
    </border>
    <border>
      <left style="medium">
        <color rgb="FF0000CC"/>
      </left>
      <right/>
      <top style="medium">
        <color rgb="FF0000CC"/>
      </top>
      <bottom/>
      <diagonal/>
    </border>
    <border>
      <left style="medium">
        <color rgb="FF0000CC"/>
      </left>
      <right/>
      <top/>
      <bottom/>
      <diagonal/>
    </border>
    <border>
      <left style="medium">
        <color rgb="FF0000CC"/>
      </left>
      <right/>
      <top/>
      <bottom style="medium">
        <color rgb="FF0000CC"/>
      </bottom>
      <diagonal/>
    </border>
    <border>
      <left/>
      <right/>
      <top style="medium">
        <color rgb="FF0000CC"/>
      </top>
      <bottom/>
      <diagonal/>
    </border>
    <border>
      <left/>
      <right style="medium">
        <color rgb="FF0000CC"/>
      </right>
      <top style="medium">
        <color rgb="FF0000CC"/>
      </top>
      <bottom/>
      <diagonal/>
    </border>
    <border>
      <left/>
      <right style="medium">
        <color rgb="FF0000CC"/>
      </right>
      <top/>
      <bottom/>
      <diagonal/>
    </border>
    <border>
      <left/>
      <right style="medium">
        <color rgb="FF0000CC"/>
      </right>
      <top/>
      <bottom style="medium">
        <color rgb="FF0000CC"/>
      </bottom>
      <diagonal/>
    </border>
    <border>
      <left/>
      <right/>
      <top/>
      <bottom style="double">
        <color theme="5" tint="-0.499984740745262"/>
      </bottom>
      <diagonal/>
    </border>
    <border>
      <left style="double">
        <color theme="5" tint="-0.499984740745262"/>
      </left>
      <right style="double">
        <color theme="5" tint="-0.499984740745262"/>
      </right>
      <top/>
      <bottom style="double">
        <color theme="5" tint="-0.499984740745262"/>
      </bottom>
      <diagonal/>
    </border>
    <border>
      <left style="medium">
        <color rgb="FFFF0000"/>
      </left>
      <right/>
      <top/>
      <bottom style="medium">
        <color rgb="FF0000CC"/>
      </bottom>
      <diagonal/>
    </border>
    <border>
      <left/>
      <right/>
      <top/>
      <bottom style="medium">
        <color rgb="FF0000CC"/>
      </bottom>
      <diagonal/>
    </border>
    <border>
      <left style="double">
        <color theme="9" tint="-0.499984740745262"/>
      </left>
      <right/>
      <top style="double">
        <color theme="9" tint="-0.499984740745262"/>
      </top>
      <bottom style="double">
        <color theme="9" tint="-0.499984740745262"/>
      </bottom>
      <diagonal/>
    </border>
    <border>
      <left/>
      <right/>
      <top style="double">
        <color theme="9" tint="-0.499984740745262"/>
      </top>
      <bottom style="double">
        <color theme="9" tint="-0.499984740745262"/>
      </bottom>
      <diagonal/>
    </border>
    <border>
      <left/>
      <right style="double">
        <color theme="9" tint="-0.499984740745262"/>
      </right>
      <top style="double">
        <color theme="9" tint="-0.499984740745262"/>
      </top>
      <bottom style="double">
        <color theme="9" tint="-0.499984740745262"/>
      </bottom>
      <diagonal/>
    </border>
    <border>
      <left style="thin">
        <color indexed="64"/>
      </left>
      <right style="medium">
        <color rgb="FFFF0000"/>
      </right>
      <top style="thin">
        <color indexed="64"/>
      </top>
      <bottom style="thin">
        <color indexed="64"/>
      </bottom>
      <diagonal/>
    </border>
    <border>
      <left/>
      <right/>
      <top style="medium">
        <color rgb="FFFF0000"/>
      </top>
      <bottom style="thin">
        <color indexed="64"/>
      </bottom>
      <diagonal/>
    </border>
    <border>
      <left/>
      <right/>
      <top style="thin">
        <color indexed="64"/>
      </top>
      <bottom style="thin">
        <color indexed="64"/>
      </bottom>
      <diagonal/>
    </border>
    <border>
      <left style="thin">
        <color indexed="64"/>
      </left>
      <right style="thin">
        <color indexed="64"/>
      </right>
      <top style="medium">
        <color rgb="FFFF0000"/>
      </top>
      <bottom style="thin">
        <color indexed="64"/>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right/>
      <top style="thin">
        <color rgb="FF3F3F3F"/>
      </top>
      <bottom/>
      <diagonal/>
    </border>
    <border>
      <left/>
      <right/>
      <top style="thin">
        <color rgb="FF3F3F3F"/>
      </top>
      <bottom style="double">
        <color theme="9" tint="-0.499984740745262"/>
      </bottom>
      <diagonal/>
    </border>
    <border>
      <left/>
      <right style="thin">
        <color indexed="64"/>
      </right>
      <top/>
      <bottom/>
      <diagonal/>
    </border>
    <border>
      <left style="medium">
        <color rgb="FFFF0000"/>
      </left>
      <right/>
      <top style="medium">
        <color rgb="FFFF0000"/>
      </top>
      <bottom style="thin">
        <color indexed="64"/>
      </bottom>
      <diagonal/>
    </border>
    <border>
      <left style="thin">
        <color indexed="64"/>
      </left>
      <right/>
      <top style="medium">
        <color rgb="FFFF0000"/>
      </top>
      <bottom style="thin">
        <color indexed="64"/>
      </bottom>
      <diagonal/>
    </border>
    <border>
      <left style="thin">
        <color indexed="64"/>
      </left>
      <right style="thin">
        <color indexed="64"/>
      </right>
      <top style="medium">
        <color rgb="FFFF0000"/>
      </top>
      <bottom/>
      <diagonal/>
    </border>
    <border>
      <left style="thin">
        <color indexed="64"/>
      </left>
      <right style="medium">
        <color rgb="FFFF0000"/>
      </right>
      <top style="medium">
        <color rgb="FFFF0000"/>
      </top>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style="thin">
        <color indexed="64"/>
      </left>
      <right style="medium">
        <color rgb="FFFF0000"/>
      </right>
      <top style="medium">
        <color rgb="FFFF0000"/>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57"/>
      </left>
      <right/>
      <top style="double">
        <color indexed="57"/>
      </top>
      <bottom/>
      <diagonal/>
    </border>
    <border>
      <left/>
      <right/>
      <top style="double">
        <color indexed="57"/>
      </top>
      <bottom/>
      <diagonal/>
    </border>
    <border>
      <left/>
      <right style="double">
        <color indexed="57"/>
      </right>
      <top style="double">
        <color indexed="57"/>
      </top>
      <bottom/>
      <diagonal/>
    </border>
    <border>
      <left style="thin">
        <color rgb="FFCC0099"/>
      </left>
      <right/>
      <top style="thin">
        <color rgb="FFCC0099"/>
      </top>
      <bottom style="thin">
        <color rgb="FFCC0099"/>
      </bottom>
      <diagonal/>
    </border>
    <border>
      <left/>
      <right/>
      <top style="thin">
        <color rgb="FFCC0099"/>
      </top>
      <bottom style="thin">
        <color rgb="FFCC0099"/>
      </bottom>
      <diagonal/>
    </border>
    <border>
      <left/>
      <right style="thin">
        <color rgb="FFCC0099"/>
      </right>
      <top style="thin">
        <color rgb="FFCC0099"/>
      </top>
      <bottom style="thin">
        <color rgb="FFCC0099"/>
      </bottom>
      <diagonal/>
    </border>
    <border>
      <left/>
      <right style="thin">
        <color rgb="FFD60093"/>
      </right>
      <top style="thin">
        <color rgb="FFD60093"/>
      </top>
      <bottom style="thin">
        <color rgb="FFD60093"/>
      </bottom>
      <diagonal/>
    </border>
    <border>
      <left style="thin">
        <color rgb="FFD60093"/>
      </left>
      <right style="thin">
        <color rgb="FFD60093"/>
      </right>
      <top style="thin">
        <color rgb="FFD60093"/>
      </top>
      <bottom style="thin">
        <color rgb="FFD60093"/>
      </bottom>
      <diagonal/>
    </border>
    <border>
      <left style="thin">
        <color rgb="FFD60093"/>
      </left>
      <right/>
      <top style="thin">
        <color rgb="FFD60093"/>
      </top>
      <bottom style="thin">
        <color rgb="FFD60093"/>
      </bottom>
      <diagonal/>
    </border>
    <border>
      <left style="double">
        <color indexed="57"/>
      </left>
      <right/>
      <top/>
      <bottom style="thin">
        <color indexed="46"/>
      </bottom>
      <diagonal/>
    </border>
    <border>
      <left/>
      <right/>
      <top/>
      <bottom style="thin">
        <color indexed="46"/>
      </bottom>
      <diagonal/>
    </border>
    <border>
      <left/>
      <right style="double">
        <color indexed="57"/>
      </right>
      <top/>
      <bottom style="thin">
        <color indexed="46"/>
      </bottom>
      <diagonal/>
    </border>
    <border>
      <left style="thin">
        <color rgb="FFD60093"/>
      </left>
      <right style="thin">
        <color rgb="FFD60093"/>
      </right>
      <top/>
      <bottom style="thin">
        <color rgb="FFD60093"/>
      </bottom>
      <diagonal/>
    </border>
    <border>
      <left/>
      <right style="thin">
        <color rgb="FFD60093"/>
      </right>
      <top/>
      <bottom style="thin">
        <color rgb="FFD60093"/>
      </bottom>
      <diagonal/>
    </border>
    <border>
      <left style="double">
        <color indexed="57"/>
      </left>
      <right style="thin">
        <color indexed="46"/>
      </right>
      <top style="thin">
        <color indexed="46"/>
      </top>
      <bottom style="thin">
        <color indexed="46"/>
      </bottom>
      <diagonal/>
    </border>
    <border>
      <left style="thin">
        <color indexed="46"/>
      </left>
      <right style="thin">
        <color indexed="46"/>
      </right>
      <top style="thin">
        <color indexed="46"/>
      </top>
      <bottom style="thin">
        <color indexed="46"/>
      </bottom>
      <diagonal/>
    </border>
    <border>
      <left style="thin">
        <color indexed="46"/>
      </left>
      <right style="double">
        <color indexed="57"/>
      </right>
      <top style="thin">
        <color indexed="46"/>
      </top>
      <bottom style="thin">
        <color indexed="46"/>
      </bottom>
      <diagonal/>
    </border>
    <border>
      <left style="thin">
        <color rgb="FFCC99FF"/>
      </left>
      <right style="thin">
        <color rgb="FFCC99FF"/>
      </right>
      <top style="thin">
        <color rgb="FFCC99FF"/>
      </top>
      <bottom style="thin">
        <color rgb="FFCC99FF"/>
      </bottom>
      <diagonal/>
    </border>
    <border>
      <left style="thin">
        <color rgb="FFCC99FF"/>
      </left>
      <right style="double">
        <color indexed="57"/>
      </right>
      <top style="thin">
        <color rgb="FFCC99FF"/>
      </top>
      <bottom style="thin">
        <color rgb="FFCC99FF"/>
      </bottom>
      <diagonal/>
    </border>
    <border>
      <left style="double">
        <color indexed="17"/>
      </left>
      <right/>
      <top/>
      <bottom/>
      <diagonal/>
    </border>
    <border>
      <left/>
      <right style="double">
        <color indexed="17"/>
      </right>
      <top/>
      <bottom/>
      <diagonal/>
    </border>
    <border>
      <left style="double">
        <color indexed="57"/>
      </left>
      <right style="thin">
        <color indexed="46"/>
      </right>
      <top style="double">
        <color indexed="57"/>
      </top>
      <bottom style="thin">
        <color indexed="46"/>
      </bottom>
      <diagonal/>
    </border>
    <border>
      <left style="thin">
        <color indexed="46"/>
      </left>
      <right style="thin">
        <color indexed="46"/>
      </right>
      <top style="double">
        <color indexed="57"/>
      </top>
      <bottom style="thin">
        <color indexed="46"/>
      </bottom>
      <diagonal/>
    </border>
    <border>
      <left style="thin">
        <color indexed="46"/>
      </left>
      <right style="double">
        <color indexed="57"/>
      </right>
      <top style="double">
        <color indexed="57"/>
      </top>
      <bottom style="thin">
        <color indexed="46"/>
      </bottom>
      <diagonal/>
    </border>
    <border>
      <left style="thin">
        <color indexed="46"/>
      </left>
      <right style="thin">
        <color indexed="46"/>
      </right>
      <top style="thin">
        <color indexed="46"/>
      </top>
      <bottom style="double">
        <color indexed="57"/>
      </bottom>
      <diagonal/>
    </border>
    <border>
      <left style="thin">
        <color indexed="46"/>
      </left>
      <right style="double">
        <color indexed="57"/>
      </right>
      <top style="thin">
        <color indexed="46"/>
      </top>
      <bottom style="double">
        <color indexed="57"/>
      </bottom>
      <diagonal/>
    </border>
    <border>
      <left/>
      <right style="thin">
        <color rgb="FFD60093"/>
      </right>
      <top/>
      <bottom/>
      <diagonal/>
    </border>
    <border>
      <left/>
      <right style="double">
        <color indexed="57"/>
      </right>
      <top/>
      <bottom/>
      <diagonal/>
    </border>
    <border>
      <left style="thin">
        <color rgb="FFD60093"/>
      </left>
      <right style="thin">
        <color rgb="FFD60093"/>
      </right>
      <top style="thin">
        <color rgb="FFCC0099"/>
      </top>
      <bottom/>
      <diagonal/>
    </border>
    <border>
      <left/>
      <right style="thin">
        <color rgb="FFD60093"/>
      </right>
      <top style="thin">
        <color rgb="FFD60093"/>
      </top>
      <bottom/>
      <diagonal/>
    </border>
    <border>
      <left style="thin">
        <color rgb="FFD60093"/>
      </left>
      <right style="thin">
        <color rgb="FFD60093"/>
      </right>
      <top style="thin">
        <color rgb="FFD60093"/>
      </top>
      <bottom/>
      <diagonal/>
    </border>
    <border>
      <left style="thin">
        <color rgb="FFD60093"/>
      </left>
      <right style="thin">
        <color rgb="FFD60093"/>
      </right>
      <top/>
      <bottom/>
      <diagonal/>
    </border>
    <border>
      <left style="thin">
        <color rgb="FFD60093"/>
      </left>
      <right/>
      <top style="thin">
        <color rgb="FFD60093"/>
      </top>
      <bottom/>
      <diagonal/>
    </border>
    <border>
      <left style="thin">
        <color rgb="FFD60093"/>
      </left>
      <right/>
      <top/>
      <bottom style="thin">
        <color rgb="FFD60093"/>
      </bottom>
      <diagonal/>
    </border>
    <border>
      <left style="thin">
        <color rgb="FFCC00CC"/>
      </left>
      <right style="thin">
        <color rgb="FFCC00CC"/>
      </right>
      <top style="thin">
        <color rgb="FFCC00CC"/>
      </top>
      <bottom style="thin">
        <color rgb="FFCC00CC"/>
      </bottom>
      <diagonal/>
    </border>
    <border>
      <left style="thin">
        <color rgb="FFCC00CC"/>
      </left>
      <right style="thin">
        <color rgb="FFCC00CC"/>
      </right>
      <top/>
      <bottom style="thin">
        <color rgb="FFCC00CC"/>
      </bottom>
      <diagonal/>
    </border>
    <border>
      <left style="thin">
        <color rgb="FFCC00CC"/>
      </left>
      <right style="thin">
        <color rgb="FFCC00CC"/>
      </right>
      <top style="thin">
        <color rgb="FFCC00CC"/>
      </top>
      <bottom/>
      <diagonal/>
    </border>
    <border>
      <left style="thin">
        <color rgb="FFCC00CC"/>
      </left>
      <right/>
      <top style="thin">
        <color rgb="FFCC00CC"/>
      </top>
      <bottom/>
      <diagonal/>
    </border>
    <border>
      <left/>
      <right/>
      <top style="thin">
        <color rgb="FFCC00CC"/>
      </top>
      <bottom/>
      <diagonal/>
    </border>
    <border>
      <left/>
      <right style="thin">
        <color rgb="FFCC00CC"/>
      </right>
      <top style="thin">
        <color rgb="FFCC00CC"/>
      </top>
      <bottom/>
      <diagonal/>
    </border>
    <border>
      <left style="thin">
        <color rgb="FFCC00CC"/>
      </left>
      <right/>
      <top/>
      <bottom/>
      <diagonal/>
    </border>
    <border>
      <left/>
      <right style="thin">
        <color rgb="FFCC00CC"/>
      </right>
      <top/>
      <bottom/>
      <diagonal/>
    </border>
    <border>
      <left style="thin">
        <color rgb="FFCC00CC"/>
      </left>
      <right/>
      <top/>
      <bottom style="thin">
        <color rgb="FFCC00CC"/>
      </bottom>
      <diagonal/>
    </border>
    <border>
      <left/>
      <right/>
      <top/>
      <bottom style="thin">
        <color rgb="FFCC00CC"/>
      </bottom>
      <diagonal/>
    </border>
    <border>
      <left/>
      <right style="thin">
        <color rgb="FFCC00CC"/>
      </right>
      <top/>
      <bottom style="thin">
        <color rgb="FFCC00CC"/>
      </bottom>
      <diagonal/>
    </border>
    <border>
      <left/>
      <right/>
      <top style="thin">
        <color rgb="FFCC0099"/>
      </top>
      <bottom/>
      <diagonal/>
    </border>
    <border>
      <left/>
      <right/>
      <top/>
      <bottom style="thin">
        <color rgb="FFD60093"/>
      </bottom>
      <diagonal/>
    </border>
    <border>
      <left style="thin">
        <color rgb="FFCC0099"/>
      </left>
      <right/>
      <top style="thin">
        <color rgb="FFCC0099"/>
      </top>
      <bottom/>
      <diagonal/>
    </border>
    <border>
      <left/>
      <right style="thin">
        <color rgb="FFCC0099"/>
      </right>
      <top style="thin">
        <color rgb="FFCC0099"/>
      </top>
      <bottom/>
      <diagonal/>
    </border>
    <border>
      <left style="double">
        <color indexed="64"/>
      </left>
      <right/>
      <top style="thin">
        <color indexed="64"/>
      </top>
      <bottom style="thin">
        <color indexed="64"/>
      </bottom>
      <diagonal/>
    </border>
    <border>
      <left style="thin">
        <color indexed="64"/>
      </left>
      <right style="thin">
        <color indexed="64"/>
      </right>
      <top/>
      <bottom style="double">
        <color indexed="64"/>
      </bottom>
      <diagonal/>
    </border>
    <border>
      <left style="double">
        <color rgb="FF0000CC"/>
      </left>
      <right style="double">
        <color rgb="FF0000CC"/>
      </right>
      <top style="double">
        <color rgb="FF0000CC"/>
      </top>
      <bottom style="double">
        <color rgb="FF0000CC"/>
      </bottom>
      <diagonal/>
    </border>
    <border>
      <left style="double">
        <color theme="9" tint="-0.499984740745262"/>
      </left>
      <right/>
      <top style="double">
        <color theme="5" tint="-0.499984740745262"/>
      </top>
      <bottom style="double">
        <color theme="5" tint="-0.499984740745262"/>
      </bottom>
      <diagonal/>
    </border>
    <border>
      <left style="thin">
        <color rgb="FFCC00CC"/>
      </left>
      <right style="thin">
        <color rgb="FFD60093"/>
      </right>
      <top style="thin">
        <color rgb="FFCC00CC"/>
      </top>
      <bottom style="thin">
        <color rgb="FFD60093"/>
      </bottom>
      <diagonal/>
    </border>
    <border>
      <left style="medium">
        <color rgb="FFFF3300"/>
      </left>
      <right style="medium">
        <color rgb="FFFF3300"/>
      </right>
      <top style="medium">
        <color rgb="FFFF3300"/>
      </top>
      <bottom style="thin">
        <color rgb="FF0000CC"/>
      </bottom>
      <diagonal/>
    </border>
    <border>
      <left style="medium">
        <color rgb="FFFF3300"/>
      </left>
      <right style="medium">
        <color rgb="FFFF3300"/>
      </right>
      <top style="thin">
        <color rgb="FF0000CC"/>
      </top>
      <bottom style="thin">
        <color rgb="FF0000CC"/>
      </bottom>
      <diagonal/>
    </border>
    <border>
      <left style="medium">
        <color rgb="FFFF3300"/>
      </left>
      <right style="medium">
        <color rgb="FFFF3300"/>
      </right>
      <top style="thin">
        <color rgb="FF0000CC"/>
      </top>
      <bottom/>
      <diagonal/>
    </border>
    <border>
      <left style="medium">
        <color rgb="FFFF3300"/>
      </left>
      <right style="medium">
        <color rgb="FFFF3300"/>
      </right>
      <top style="thin">
        <color rgb="FF0000CC"/>
      </top>
      <bottom style="medium">
        <color rgb="FFFF3300"/>
      </bottom>
      <diagonal/>
    </border>
    <border>
      <left style="medium">
        <color rgb="FFFF3300"/>
      </left>
      <right style="medium">
        <color rgb="FFFF3300"/>
      </right>
      <top style="medium">
        <color rgb="FFFF3300"/>
      </top>
      <bottom/>
      <diagonal/>
    </border>
    <border>
      <left style="medium">
        <color rgb="FFFF3300"/>
      </left>
      <right style="medium">
        <color rgb="FFFF3300"/>
      </right>
      <top/>
      <bottom/>
      <diagonal/>
    </border>
    <border>
      <left style="medium">
        <color rgb="FFFF3300"/>
      </left>
      <right style="medium">
        <color rgb="FFFF3300"/>
      </right>
      <top/>
      <bottom style="medium">
        <color rgb="FFFF3300"/>
      </bottom>
      <diagonal/>
    </border>
    <border>
      <left style="medium">
        <color rgb="FFFF3300"/>
      </left>
      <right/>
      <top style="medium">
        <color rgb="FFFF3300"/>
      </top>
      <bottom/>
      <diagonal/>
    </border>
    <border>
      <left style="medium">
        <color rgb="FFFF3300"/>
      </left>
      <right/>
      <top/>
      <bottom/>
      <diagonal/>
    </border>
    <border>
      <left style="medium">
        <color rgb="FFFF3300"/>
      </left>
      <right/>
      <top style="thin">
        <color indexed="64"/>
      </top>
      <bottom style="medium">
        <color rgb="FFFF3300"/>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style="medium">
        <color rgb="FFFFFF00"/>
      </left>
      <right style="medium">
        <color rgb="FFFFFF00"/>
      </right>
      <top style="medium">
        <color rgb="FFFFFF00"/>
      </top>
      <bottom/>
      <diagonal/>
    </border>
    <border>
      <left style="medium">
        <color rgb="FFFFFF00"/>
      </left>
      <right style="medium">
        <color rgb="FFFFFF00"/>
      </right>
      <top/>
      <bottom style="double">
        <color rgb="FF00B050"/>
      </bottom>
      <diagonal/>
    </border>
    <border>
      <left style="medium">
        <color rgb="FFFFFF00"/>
      </left>
      <right style="medium">
        <color rgb="FFFFFF00"/>
      </right>
      <top style="double">
        <color rgb="FF00B050"/>
      </top>
      <bottom/>
      <diagonal/>
    </border>
    <border>
      <left style="medium">
        <color rgb="FFFFFF00"/>
      </left>
      <right style="medium">
        <color rgb="FFFFFF00"/>
      </right>
      <top/>
      <bottom style="medium">
        <color rgb="FFFFFF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CC"/>
      </left>
      <right style="medium">
        <color rgb="FF0000CC"/>
      </right>
      <top style="medium">
        <color rgb="FF0000CC"/>
      </top>
      <bottom/>
      <diagonal/>
    </border>
    <border>
      <left style="medium">
        <color rgb="FF0000CC"/>
      </left>
      <right style="medium">
        <color rgb="FF0000CC"/>
      </right>
      <top/>
      <bottom/>
      <diagonal/>
    </border>
    <border>
      <left style="medium">
        <color rgb="FF0000CC"/>
      </left>
      <right style="medium">
        <color rgb="FF0000CC"/>
      </right>
      <top/>
      <bottom style="medium">
        <color rgb="FF0000CC"/>
      </bottom>
      <diagonal/>
    </border>
    <border>
      <left/>
      <right style="medium">
        <color rgb="FFFFFF00"/>
      </right>
      <top/>
      <bottom style="double">
        <color rgb="FF00B050"/>
      </bottom>
      <diagonal/>
    </border>
    <border>
      <left/>
      <right style="medium">
        <color rgb="FFFFFF00"/>
      </right>
      <top style="double">
        <color rgb="FF00B050"/>
      </top>
      <bottom/>
      <diagonal/>
    </border>
    <border>
      <left style="medium">
        <color rgb="FF123A24"/>
      </left>
      <right style="medium">
        <color rgb="FF123A24"/>
      </right>
      <top style="medium">
        <color rgb="FF123A24"/>
      </top>
      <bottom/>
      <diagonal/>
    </border>
    <border>
      <left style="medium">
        <color rgb="FF123A24"/>
      </left>
      <right style="medium">
        <color rgb="FF123A24"/>
      </right>
      <top/>
      <bottom/>
      <diagonal/>
    </border>
    <border>
      <left style="medium">
        <color rgb="FF123A24"/>
      </left>
      <right style="medium">
        <color rgb="FF123A24"/>
      </right>
      <top/>
      <bottom style="medium">
        <color rgb="FF123A24"/>
      </bottom>
      <diagonal/>
    </border>
    <border>
      <left style="medium">
        <color rgb="FFFF0000"/>
      </left>
      <right/>
      <top style="medium">
        <color rgb="FFFF0000"/>
      </top>
      <bottom/>
      <diagonal/>
    </border>
    <border>
      <left style="thin">
        <color rgb="FF0000CC"/>
      </left>
      <right style="thin">
        <color rgb="FF0000CC"/>
      </right>
      <top style="medium">
        <color rgb="FFFF0000"/>
      </top>
      <bottom style="thin">
        <color rgb="FF0000CC"/>
      </bottom>
      <diagonal/>
    </border>
    <border>
      <left style="thin">
        <color rgb="FF0000CC"/>
      </left>
      <right style="medium">
        <color rgb="FFFF0000"/>
      </right>
      <top style="medium">
        <color rgb="FFFF0000"/>
      </top>
      <bottom style="thin">
        <color rgb="FF0000CC"/>
      </bottom>
      <diagonal/>
    </border>
    <border>
      <left style="thin">
        <color rgb="FF0000CC"/>
      </left>
      <right style="medium">
        <color rgb="FFFF0000"/>
      </right>
      <top style="thin">
        <color rgb="FF0000CC"/>
      </top>
      <bottom style="thin">
        <color rgb="FF0000CC"/>
      </bottom>
      <diagonal/>
    </border>
    <border>
      <left style="thin">
        <color rgb="FF0000CC"/>
      </left>
      <right style="thin">
        <color rgb="FF0000CC"/>
      </right>
      <top style="thin">
        <color rgb="FF0000CC"/>
      </top>
      <bottom style="medium">
        <color rgb="FFFF0000"/>
      </bottom>
      <diagonal/>
    </border>
    <border>
      <left style="thin">
        <color rgb="FF0000CC"/>
      </left>
      <right style="medium">
        <color rgb="FFFF0000"/>
      </right>
      <top style="thin">
        <color rgb="FF0000CC"/>
      </top>
      <bottom style="medium">
        <color rgb="FFFF0000"/>
      </bottom>
      <diagonal/>
    </border>
    <border>
      <left style="medium">
        <color rgb="FFCC00CC"/>
      </left>
      <right style="medium">
        <color rgb="FFCC00CC"/>
      </right>
      <top style="medium">
        <color rgb="FFCC00CC"/>
      </top>
      <bottom style="medium">
        <color rgb="FFCC00CC"/>
      </bottom>
      <diagonal/>
    </border>
    <border>
      <left style="thin">
        <color rgb="FF006600"/>
      </left>
      <right style="thin">
        <color rgb="FF006600"/>
      </right>
      <top style="thin">
        <color rgb="FF006600"/>
      </top>
      <bottom/>
      <diagonal/>
    </border>
    <border>
      <left style="thin">
        <color rgb="FF006600"/>
      </left>
      <right style="thin">
        <color rgb="FF006600"/>
      </right>
      <top style="thin">
        <color rgb="FF006600"/>
      </top>
      <bottom style="thin">
        <color rgb="FF006600"/>
      </bottom>
      <diagonal/>
    </border>
    <border>
      <left style="thin">
        <color rgb="FF006600"/>
      </left>
      <right/>
      <top style="thin">
        <color rgb="FF006600"/>
      </top>
      <bottom/>
      <diagonal/>
    </border>
    <border>
      <left style="thin">
        <color rgb="FF006600"/>
      </left>
      <right style="thin">
        <color rgb="FF006600"/>
      </right>
      <top/>
      <bottom/>
      <diagonal/>
    </border>
    <border>
      <left style="thin">
        <color rgb="FF006600"/>
      </left>
      <right/>
      <top/>
      <bottom/>
      <diagonal/>
    </border>
    <border>
      <left style="thin">
        <color rgb="FF006600"/>
      </left>
      <right style="thin">
        <color rgb="FF006600"/>
      </right>
      <top/>
      <bottom style="thin">
        <color rgb="FF006600"/>
      </bottom>
      <diagonal/>
    </border>
    <border>
      <left style="thin">
        <color rgb="FF006600"/>
      </left>
      <right/>
      <top/>
      <bottom style="thin">
        <color rgb="FF006600"/>
      </bottom>
      <diagonal/>
    </border>
    <border>
      <left style="thin">
        <color rgb="FF006600"/>
      </left>
      <right/>
      <top style="thin">
        <color rgb="FF006600"/>
      </top>
      <bottom style="thin">
        <color rgb="FF006600"/>
      </bottom>
      <diagonal/>
    </border>
    <border>
      <left/>
      <right/>
      <top style="thin">
        <color rgb="FF006600"/>
      </top>
      <bottom style="thin">
        <color rgb="FF006600"/>
      </bottom>
      <diagonal/>
    </border>
    <border>
      <left/>
      <right/>
      <top style="thin">
        <color rgb="FF006600"/>
      </top>
      <bottom/>
      <diagonal/>
    </border>
    <border>
      <left/>
      <right style="thin">
        <color rgb="FF006600"/>
      </right>
      <top style="thin">
        <color rgb="FF006600"/>
      </top>
      <bottom/>
      <diagonal/>
    </border>
    <border>
      <left/>
      <right style="thin">
        <color rgb="FF006600"/>
      </right>
      <top style="thin">
        <color rgb="FF006600"/>
      </top>
      <bottom style="thin">
        <color rgb="FF006600"/>
      </bottom>
      <diagonal/>
    </border>
    <border>
      <left/>
      <right style="thin">
        <color rgb="FF006600"/>
      </right>
      <top/>
      <bottom style="thin">
        <color rgb="FF006600"/>
      </bottom>
      <diagonal/>
    </border>
    <border>
      <left/>
      <right/>
      <top/>
      <bottom style="thin">
        <color rgb="FF006600"/>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style="thin">
        <color indexed="64"/>
      </bottom>
      <diagonal/>
    </border>
  </borders>
  <cellStyleXfs count="3">
    <xf numFmtId="0" fontId="0" fillId="0" borderId="0"/>
    <xf numFmtId="0" fontId="24" fillId="17" borderId="18" applyNumberFormat="0" applyAlignment="0" applyProtection="0"/>
    <xf numFmtId="0" fontId="30" fillId="0" borderId="0" applyNumberFormat="0" applyFill="0" applyBorder="0" applyAlignment="0" applyProtection="0">
      <alignment vertical="top"/>
      <protection locked="0"/>
    </xf>
  </cellStyleXfs>
  <cellXfs count="967">
    <xf numFmtId="0" fontId="0" fillId="0" borderId="0" xfId="0"/>
    <xf numFmtId="0" fontId="1" fillId="7" borderId="0" xfId="0" applyFont="1" applyFill="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2" fillId="7" borderId="0" xfId="0" applyFont="1" applyFill="1" applyAlignment="1" applyProtection="1">
      <alignment horizontal="center" vertical="center" wrapText="1"/>
      <protection hidden="1"/>
    </xf>
    <xf numFmtId="0" fontId="1" fillId="3" borderId="0" xfId="0" applyFont="1" applyFill="1" applyAlignment="1" applyProtection="1">
      <alignment horizontal="center" vertical="center" wrapText="1"/>
      <protection hidden="1"/>
    </xf>
    <xf numFmtId="0" fontId="4" fillId="0" borderId="0" xfId="0" applyFont="1" applyBorder="1" applyAlignment="1">
      <alignment horizontal="center" vertical="center" wrapText="1"/>
    </xf>
    <xf numFmtId="0" fontId="2" fillId="0" borderId="0" xfId="0" applyFont="1" applyAlignment="1" applyProtection="1">
      <alignment horizontal="center" vertical="center" wrapText="1"/>
      <protection hidden="1"/>
    </xf>
    <xf numFmtId="0" fontId="10" fillId="0" borderId="5" xfId="0" applyFont="1" applyFill="1" applyBorder="1" applyAlignment="1" applyProtection="1">
      <alignment horizontal="center" vertical="center" wrapText="1"/>
      <protection locked="0"/>
    </xf>
    <xf numFmtId="0" fontId="11" fillId="8" borderId="19"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center" vertical="center" wrapText="1"/>
      <protection locked="0"/>
    </xf>
    <xf numFmtId="0" fontId="10" fillId="0" borderId="21" xfId="0" applyFont="1" applyFill="1" applyBorder="1" applyAlignment="1" applyProtection="1">
      <alignment horizontal="center" vertical="center" wrapText="1"/>
      <protection locked="0"/>
    </xf>
    <xf numFmtId="0" fontId="10" fillId="0" borderId="22" xfId="0" applyFont="1" applyFill="1" applyBorder="1" applyAlignment="1" applyProtection="1">
      <alignment horizontal="center" vertical="center" wrapText="1"/>
      <protection locked="0"/>
    </xf>
    <xf numFmtId="0" fontId="0" fillId="18" borderId="0" xfId="0" applyFill="1"/>
    <xf numFmtId="0" fontId="10" fillId="0" borderId="24" xfId="0" applyFont="1" applyFill="1" applyBorder="1" applyAlignment="1" applyProtection="1">
      <alignment horizontal="center" vertical="center" wrapText="1"/>
      <protection locked="0"/>
    </xf>
    <xf numFmtId="0" fontId="10" fillId="0" borderId="25" xfId="0" applyFont="1" applyFill="1" applyBorder="1" applyAlignment="1" applyProtection="1">
      <alignment horizontal="center" vertical="center" wrapText="1"/>
      <protection locked="0"/>
    </xf>
    <xf numFmtId="0" fontId="33" fillId="0" borderId="0" xfId="0" applyFont="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0" fontId="4" fillId="0" borderId="0" xfId="0" applyFont="1" applyBorder="1" applyAlignment="1">
      <alignment horizontal="justify" vertical="center" wrapText="1"/>
    </xf>
    <xf numFmtId="0" fontId="22" fillId="0" borderId="23" xfId="0" applyFont="1" applyBorder="1" applyAlignment="1">
      <alignment horizontal="center" vertical="center" wrapText="1"/>
    </xf>
    <xf numFmtId="0" fontId="22" fillId="0" borderId="26" xfId="0" applyFont="1" applyBorder="1" applyAlignment="1">
      <alignment horizontal="center" vertical="center" wrapText="1"/>
    </xf>
    <xf numFmtId="0" fontId="4" fillId="0" borderId="30" xfId="0" applyFont="1" applyBorder="1" applyAlignment="1">
      <alignment horizontal="justify" vertical="center" wrapText="1"/>
    </xf>
    <xf numFmtId="0" fontId="4" fillId="0" borderId="31" xfId="0" applyFont="1" applyBorder="1" applyAlignment="1">
      <alignment horizontal="center" vertical="center" wrapText="1"/>
    </xf>
    <xf numFmtId="0" fontId="20" fillId="0" borderId="27" xfId="0" applyFont="1" applyBorder="1" applyAlignment="1">
      <alignment horizontal="center" vertical="center" wrapText="1"/>
    </xf>
    <xf numFmtId="0" fontId="38" fillId="0" borderId="0" xfId="0" applyFont="1" applyAlignment="1" applyProtection="1">
      <alignment horizontal="center" vertical="center" wrapText="1"/>
      <protection hidden="1"/>
    </xf>
    <xf numFmtId="0" fontId="33" fillId="7" borderId="0" xfId="0" applyFont="1" applyFill="1" applyAlignment="1">
      <alignment horizontal="center" vertical="center" wrapText="1"/>
    </xf>
    <xf numFmtId="0" fontId="39" fillId="0" borderId="0" xfId="0" applyFont="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41" fillId="7" borderId="0" xfId="0" applyFont="1" applyFill="1" applyBorder="1" applyAlignment="1">
      <alignment horizontal="center" vertical="center" wrapText="1"/>
    </xf>
    <xf numFmtId="0" fontId="33" fillId="7" borderId="0" xfId="0" applyFont="1" applyFill="1" applyBorder="1" applyAlignment="1">
      <alignment horizontal="center" vertical="center" wrapText="1"/>
    </xf>
    <xf numFmtId="0" fontId="18" fillId="14" borderId="45" xfId="0" applyFont="1" applyFill="1" applyBorder="1" applyAlignment="1" applyProtection="1">
      <alignment horizontal="right" vertical="center" wrapText="1"/>
      <protection hidden="1"/>
    </xf>
    <xf numFmtId="0" fontId="10" fillId="0" borderId="47" xfId="0" applyFont="1" applyFill="1" applyBorder="1" applyAlignment="1" applyProtection="1">
      <alignment horizontal="center" vertical="center" wrapText="1"/>
      <protection locked="0"/>
    </xf>
    <xf numFmtId="0" fontId="10" fillId="0" borderId="48"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49"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22" fillId="0" borderId="47" xfId="0" applyFont="1" applyFill="1" applyBorder="1" applyAlignment="1" applyProtection="1">
      <alignment horizontal="center" vertical="center" wrapText="1"/>
      <protection locked="0"/>
    </xf>
    <xf numFmtId="0" fontId="22" fillId="0" borderId="48" xfId="0" applyFont="1" applyFill="1" applyBorder="1" applyAlignment="1" applyProtection="1">
      <alignment horizontal="center" vertical="center" wrapText="1"/>
      <protection locked="0"/>
    </xf>
    <xf numFmtId="0" fontId="22" fillId="0" borderId="8" xfId="0" applyFont="1" applyFill="1" applyBorder="1" applyAlignment="1" applyProtection="1">
      <alignment horizontal="center" vertical="center" wrapText="1"/>
      <protection locked="0"/>
    </xf>
    <xf numFmtId="0" fontId="43" fillId="3" borderId="0" xfId="0" applyFont="1" applyFill="1" applyAlignment="1" applyProtection="1">
      <alignment vertical="center"/>
      <protection hidden="1"/>
    </xf>
    <xf numFmtId="0" fontId="4" fillId="3" borderId="0" xfId="0" applyFont="1" applyFill="1" applyAlignment="1" applyProtection="1">
      <alignment vertical="center"/>
      <protection hidden="1"/>
    </xf>
    <xf numFmtId="0" fontId="43" fillId="3" borderId="0" xfId="0" applyFont="1" applyFill="1" applyProtection="1">
      <protection hidden="1"/>
    </xf>
    <xf numFmtId="0" fontId="46" fillId="3" borderId="0" xfId="0" applyFont="1" applyFill="1" applyProtection="1">
      <protection hidden="1"/>
    </xf>
    <xf numFmtId="0" fontId="10" fillId="3" borderId="1" xfId="0"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0" fontId="0" fillId="0" borderId="0" xfId="0" applyProtection="1">
      <protection hidden="1"/>
    </xf>
    <xf numFmtId="0" fontId="0" fillId="0" borderId="0" xfId="0" applyBorder="1" applyProtection="1">
      <protection hidden="1"/>
    </xf>
    <xf numFmtId="0" fontId="15" fillId="13" borderId="53" xfId="0" applyFont="1" applyFill="1" applyBorder="1" applyAlignment="1" applyProtection="1">
      <alignment vertical="center" wrapText="1"/>
      <protection hidden="1"/>
    </xf>
    <xf numFmtId="0" fontId="5" fillId="3" borderId="0" xfId="0" applyFont="1" applyFill="1" applyBorder="1" applyAlignment="1" applyProtection="1">
      <alignment horizontal="center"/>
      <protection hidden="1"/>
    </xf>
    <xf numFmtId="0" fontId="0" fillId="3" borderId="0" xfId="0" applyFont="1" applyFill="1" applyBorder="1" applyAlignment="1" applyProtection="1">
      <alignment vertical="center"/>
      <protection hidden="1"/>
    </xf>
    <xf numFmtId="0" fontId="43" fillId="3" borderId="0" xfId="0" applyFont="1" applyFill="1" applyBorder="1" applyAlignment="1" applyProtection="1">
      <protection hidden="1"/>
    </xf>
    <xf numFmtId="0" fontId="43" fillId="3" borderId="0" xfId="0" applyFont="1" applyFill="1" applyBorder="1" applyProtection="1">
      <protection hidden="1"/>
    </xf>
    <xf numFmtId="0" fontId="54" fillId="3" borderId="1" xfId="0" applyFont="1" applyFill="1" applyBorder="1" applyAlignment="1" applyProtection="1">
      <alignment horizontal="center" vertical="center" wrapText="1"/>
      <protection hidden="1"/>
    </xf>
    <xf numFmtId="0" fontId="51" fillId="3" borderId="0" xfId="0" applyFont="1" applyFill="1" applyBorder="1" applyAlignment="1" applyProtection="1">
      <alignment vertical="center"/>
      <protection hidden="1"/>
    </xf>
    <xf numFmtId="0" fontId="15" fillId="13" borderId="53" xfId="0" applyFont="1" applyFill="1" applyBorder="1" applyAlignment="1" applyProtection="1">
      <alignment horizontal="right" vertical="center" wrapText="1"/>
      <protection hidden="1"/>
    </xf>
    <xf numFmtId="0" fontId="56" fillId="3" borderId="1" xfId="0" applyFont="1" applyFill="1" applyBorder="1" applyAlignment="1" applyProtection="1">
      <alignment horizontal="center" vertical="center" wrapText="1"/>
      <protection hidden="1"/>
    </xf>
    <xf numFmtId="0" fontId="57" fillId="3" borderId="1"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protection hidden="1"/>
    </xf>
    <xf numFmtId="0" fontId="16" fillId="3" borderId="1" xfId="0" applyFont="1" applyFill="1" applyBorder="1" applyAlignment="1" applyProtection="1">
      <alignment horizontal="center" vertical="center"/>
      <protection hidden="1"/>
    </xf>
    <xf numFmtId="0" fontId="10" fillId="24" borderId="2" xfId="0" applyFont="1" applyFill="1" applyBorder="1" applyAlignment="1" applyProtection="1">
      <alignment horizontal="center"/>
      <protection hidden="1"/>
    </xf>
    <xf numFmtId="0" fontId="47" fillId="24" borderId="4" xfId="0" applyFont="1" applyFill="1" applyBorder="1" applyAlignment="1" applyProtection="1">
      <alignment horizontal="center"/>
      <protection hidden="1"/>
    </xf>
    <xf numFmtId="0" fontId="5" fillId="24" borderId="1" xfId="0" applyFont="1" applyFill="1" applyBorder="1" applyAlignment="1" applyProtection="1">
      <alignment horizontal="center" vertical="center"/>
      <protection hidden="1"/>
    </xf>
    <xf numFmtId="0" fontId="10" fillId="24" borderId="1" xfId="0" applyFont="1" applyFill="1" applyBorder="1" applyAlignment="1" applyProtection="1">
      <alignment horizontal="center"/>
      <protection hidden="1"/>
    </xf>
    <xf numFmtId="0" fontId="59" fillId="24" borderId="3" xfId="0" applyFont="1" applyFill="1" applyBorder="1" applyAlignment="1" applyProtection="1">
      <alignment horizontal="center" vertical="center"/>
      <protection hidden="1"/>
    </xf>
    <xf numFmtId="0" fontId="48" fillId="3" borderId="1" xfId="0" applyFont="1" applyFill="1" applyBorder="1" applyAlignment="1" applyProtection="1">
      <alignment horizontal="center" vertical="center"/>
      <protection hidden="1"/>
    </xf>
    <xf numFmtId="0" fontId="11" fillId="8" borderId="0" xfId="0" applyFont="1" applyFill="1" applyBorder="1" applyAlignment="1" applyProtection="1">
      <alignment horizontal="center" vertical="center" wrapText="1"/>
      <protection locked="0"/>
    </xf>
    <xf numFmtId="0" fontId="10" fillId="0" borderId="62" xfId="0" applyFont="1" applyFill="1" applyBorder="1" applyAlignment="1" applyProtection="1">
      <alignment horizontal="center" vertical="center" wrapText="1"/>
      <protection locked="0"/>
    </xf>
    <xf numFmtId="0" fontId="10" fillId="0" borderId="46" xfId="0" applyFont="1" applyFill="1" applyBorder="1" applyAlignment="1" applyProtection="1">
      <alignment horizontal="center" vertical="center" wrapText="1"/>
      <protection locked="0"/>
    </xf>
    <xf numFmtId="0" fontId="58" fillId="3" borderId="1" xfId="0" applyNumberFormat="1" applyFont="1" applyFill="1" applyBorder="1" applyAlignment="1" applyProtection="1">
      <alignment horizontal="center" vertical="center"/>
      <protection hidden="1"/>
    </xf>
    <xf numFmtId="0" fontId="60" fillId="3" borderId="1" xfId="0" applyFont="1" applyFill="1" applyBorder="1" applyAlignment="1" applyProtection="1">
      <alignment horizontal="center" vertical="center"/>
      <protection hidden="1"/>
    </xf>
    <xf numFmtId="0" fontId="15" fillId="0" borderId="0" xfId="0" applyFont="1" applyFill="1" applyBorder="1" applyAlignment="1" applyProtection="1">
      <alignment vertical="center"/>
      <protection hidden="1"/>
    </xf>
    <xf numFmtId="0" fontId="20" fillId="0" borderId="1" xfId="0" applyFont="1" applyBorder="1" applyAlignment="1" applyProtection="1">
      <alignment horizontal="center" vertical="center"/>
      <protection hidden="1"/>
    </xf>
    <xf numFmtId="0" fontId="0" fillId="0" borderId="0" xfId="0" applyBorder="1" applyAlignment="1" applyProtection="1">
      <protection hidden="1"/>
    </xf>
    <xf numFmtId="0" fontId="49" fillId="0" borderId="6" xfId="0" applyFont="1" applyFill="1" applyBorder="1" applyAlignment="1" applyProtection="1">
      <alignment vertical="center"/>
      <protection hidden="1"/>
    </xf>
    <xf numFmtId="0" fontId="50" fillId="0" borderId="6" xfId="0" applyFont="1" applyBorder="1" applyAlignment="1" applyProtection="1">
      <protection hidden="1"/>
    </xf>
    <xf numFmtId="0" fontId="6" fillId="0" borderId="6" xfId="0" applyFont="1" applyBorder="1" applyAlignment="1" applyProtection="1">
      <protection hidden="1"/>
    </xf>
    <xf numFmtId="0" fontId="0" fillId="0" borderId="0" xfId="0" applyAlignment="1" applyProtection="1">
      <alignment horizontal="center" vertical="center"/>
      <protection hidden="1"/>
    </xf>
    <xf numFmtId="0" fontId="0" fillId="19" borderId="0" xfId="0" applyFill="1" applyProtection="1">
      <protection hidden="1"/>
    </xf>
    <xf numFmtId="0" fontId="10" fillId="19" borderId="0" xfId="0" applyFont="1" applyFill="1" applyAlignment="1" applyProtection="1">
      <alignment horizontal="center" vertical="center"/>
      <protection hidden="1"/>
    </xf>
    <xf numFmtId="0" fontId="10" fillId="3" borderId="63" xfId="0" applyNumberFormat="1" applyFont="1" applyFill="1" applyBorder="1" applyAlignment="1" applyProtection="1">
      <alignment horizontal="center" vertical="center"/>
      <protection locked="0"/>
    </xf>
    <xf numFmtId="0" fontId="29" fillId="0" borderId="1" xfId="0" applyFont="1" applyBorder="1" applyAlignment="1" applyProtection="1">
      <alignment horizontal="center" vertical="center"/>
      <protection hidden="1"/>
    </xf>
    <xf numFmtId="0" fontId="0" fillId="26" borderId="0" xfId="0" applyFill="1" applyProtection="1">
      <protection hidden="1"/>
    </xf>
    <xf numFmtId="0" fontId="0" fillId="27" borderId="0" xfId="0" applyFill="1" applyProtection="1">
      <protection hidden="1"/>
    </xf>
    <xf numFmtId="0" fontId="66" fillId="27" borderId="0" xfId="0" applyFont="1" applyFill="1" applyAlignment="1" applyProtection="1">
      <alignment horizontal="center" vertical="center"/>
      <protection hidden="1"/>
    </xf>
    <xf numFmtId="0" fontId="42" fillId="26" borderId="0" xfId="0" applyFont="1" applyFill="1" applyAlignment="1" applyProtection="1">
      <alignment vertical="center" wrapText="1"/>
      <protection hidden="1"/>
    </xf>
    <xf numFmtId="0" fontId="42" fillId="27" borderId="0" xfId="0" applyFont="1" applyFill="1" applyAlignment="1" applyProtection="1">
      <alignment vertical="center" wrapText="1"/>
      <protection hidden="1"/>
    </xf>
    <xf numFmtId="0" fontId="2" fillId="27" borderId="0" xfId="0" applyFont="1" applyFill="1" applyBorder="1" applyAlignment="1" applyProtection="1">
      <alignment vertical="center"/>
      <protection hidden="1"/>
    </xf>
    <xf numFmtId="0" fontId="42" fillId="26" borderId="0" xfId="0" applyFont="1" applyFill="1" applyBorder="1" applyAlignment="1" applyProtection="1">
      <alignment vertical="center" wrapText="1"/>
      <protection hidden="1"/>
    </xf>
    <xf numFmtId="0" fontId="0" fillId="26" borderId="0" xfId="0" applyFill="1" applyBorder="1" applyProtection="1">
      <protection hidden="1"/>
    </xf>
    <xf numFmtId="0" fontId="35" fillId="27" borderId="0" xfId="0" applyFont="1" applyFill="1" applyBorder="1" applyAlignment="1" applyProtection="1">
      <alignment horizontal="center" vertical="center"/>
      <protection hidden="1"/>
    </xf>
    <xf numFmtId="0" fontId="70" fillId="3" borderId="1" xfId="0" applyFont="1" applyFill="1" applyBorder="1" applyAlignment="1" applyProtection="1">
      <alignment horizontal="center" vertical="center" wrapText="1"/>
      <protection hidden="1"/>
    </xf>
    <xf numFmtId="0" fontId="4" fillId="3" borderId="48" xfId="0" applyFont="1" applyFill="1" applyBorder="1" applyAlignment="1" applyProtection="1">
      <alignment vertical="center"/>
      <protection hidden="1"/>
    </xf>
    <xf numFmtId="0" fontId="4" fillId="3" borderId="5" xfId="0" applyFont="1" applyFill="1" applyBorder="1" applyAlignment="1" applyProtection="1">
      <alignment vertical="center"/>
      <protection hidden="1"/>
    </xf>
    <xf numFmtId="0" fontId="72" fillId="3" borderId="1" xfId="0" applyFont="1" applyFill="1" applyBorder="1" applyAlignment="1" applyProtection="1">
      <alignment horizontal="center" vertical="center"/>
      <protection hidden="1"/>
    </xf>
    <xf numFmtId="0" fontId="36" fillId="3" borderId="1" xfId="0" applyFont="1" applyFill="1" applyBorder="1" applyAlignment="1" applyProtection="1">
      <alignment horizontal="center" vertical="center"/>
      <protection hidden="1"/>
    </xf>
    <xf numFmtId="0" fontId="100" fillId="0" borderId="117" xfId="0" applyFont="1" applyFill="1" applyBorder="1" applyAlignment="1" applyProtection="1">
      <alignment horizontal="center" wrapText="1"/>
      <protection hidden="1"/>
    </xf>
    <xf numFmtId="0" fontId="4" fillId="3" borderId="25" xfId="0" applyFont="1" applyFill="1" applyBorder="1" applyAlignment="1" applyProtection="1">
      <alignment horizontal="center" vertical="center" wrapText="1"/>
      <protection hidden="1"/>
    </xf>
    <xf numFmtId="0" fontId="4" fillId="3" borderId="12" xfId="0" applyFont="1" applyFill="1" applyBorder="1" applyAlignment="1" applyProtection="1">
      <alignment horizontal="center" vertical="center" wrapText="1"/>
      <protection hidden="1"/>
    </xf>
    <xf numFmtId="0" fontId="134" fillId="0" borderId="0" xfId="0" applyFont="1" applyBorder="1" applyProtection="1">
      <protection hidden="1"/>
    </xf>
    <xf numFmtId="0" fontId="134" fillId="0" borderId="0" xfId="0" applyFont="1" applyProtection="1">
      <protection hidden="1"/>
    </xf>
    <xf numFmtId="0" fontId="0" fillId="0" borderId="0" xfId="0" applyAlignment="1" applyProtection="1">
      <alignment vertical="center"/>
      <protection hidden="1"/>
    </xf>
    <xf numFmtId="0" fontId="53" fillId="24" borderId="1" xfId="0" applyFont="1" applyFill="1" applyBorder="1" applyAlignment="1" applyProtection="1">
      <alignment horizontal="center" vertical="center" wrapText="1"/>
      <protection hidden="1"/>
    </xf>
    <xf numFmtId="0" fontId="54" fillId="24" borderId="1" xfId="0" applyFont="1" applyFill="1" applyBorder="1" applyAlignment="1" applyProtection="1">
      <alignment horizontal="center" vertical="center" wrapText="1"/>
      <protection hidden="1"/>
    </xf>
    <xf numFmtId="0" fontId="55" fillId="24" borderId="1" xfId="0" applyFont="1" applyFill="1" applyBorder="1" applyAlignment="1" applyProtection="1">
      <alignment horizontal="center" vertical="center" wrapText="1"/>
      <protection hidden="1"/>
    </xf>
    <xf numFmtId="0" fontId="54" fillId="24" borderId="2" xfId="0" applyFont="1" applyFill="1" applyBorder="1" applyAlignment="1" applyProtection="1">
      <alignment horizontal="center" vertical="center" wrapText="1"/>
      <protection hidden="1"/>
    </xf>
    <xf numFmtId="0" fontId="10" fillId="0" borderId="0" xfId="0" applyFont="1" applyProtection="1">
      <protection hidden="1"/>
    </xf>
    <xf numFmtId="0" fontId="53" fillId="3" borderId="1" xfId="0" applyFont="1" applyFill="1" applyBorder="1" applyAlignment="1" applyProtection="1">
      <alignment horizontal="center" vertical="center" wrapText="1"/>
      <protection hidden="1"/>
    </xf>
    <xf numFmtId="0" fontId="55" fillId="0" borderId="1" xfId="0" applyFont="1" applyFill="1" applyBorder="1" applyAlignment="1" applyProtection="1">
      <alignment horizontal="center" vertical="center" wrapText="1"/>
      <protection hidden="1"/>
    </xf>
    <xf numFmtId="0" fontId="71" fillId="0" borderId="1" xfId="0" applyFont="1" applyFill="1" applyBorder="1" applyAlignment="1" applyProtection="1">
      <alignment horizontal="center" vertical="center" wrapText="1"/>
      <protection hidden="1"/>
    </xf>
    <xf numFmtId="0" fontId="75" fillId="0" borderId="1" xfId="0" applyFont="1" applyFill="1" applyBorder="1" applyAlignment="1" applyProtection="1">
      <alignment horizontal="center" vertical="center" wrapText="1"/>
      <protection hidden="1"/>
    </xf>
    <xf numFmtId="0" fontId="0" fillId="0" borderId="2" xfId="0" applyBorder="1" applyAlignment="1" applyProtection="1">
      <alignment vertical="center"/>
      <protection hidden="1"/>
    </xf>
    <xf numFmtId="0" fontId="0" fillId="0" borderId="7" xfId="0" applyBorder="1" applyProtection="1">
      <protection hidden="1"/>
    </xf>
    <xf numFmtId="0" fontId="77" fillId="33" borderId="1" xfId="0" applyNumberFormat="1" applyFont="1" applyFill="1" applyBorder="1" applyAlignment="1" applyProtection="1">
      <alignment vertical="center" wrapText="1"/>
      <protection hidden="1"/>
    </xf>
    <xf numFmtId="0" fontId="81" fillId="0" borderId="1" xfId="0" applyFont="1" applyFill="1" applyBorder="1" applyAlignment="1" applyProtection="1">
      <alignment horizontal="center" vertical="center" wrapText="1"/>
      <protection hidden="1"/>
    </xf>
    <xf numFmtId="0" fontId="78" fillId="33" borderId="1" xfId="0" applyFont="1" applyFill="1" applyBorder="1" applyAlignment="1" applyProtection="1">
      <alignment wrapText="1"/>
      <protection hidden="1"/>
    </xf>
    <xf numFmtId="0" fontId="65" fillId="0" borderId="1"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0" fillId="0" borderId="3" xfId="0" applyBorder="1" applyProtection="1">
      <protection hidden="1"/>
    </xf>
    <xf numFmtId="0" fontId="90" fillId="0" borderId="0" xfId="0" applyFont="1" applyFill="1" applyBorder="1" applyAlignment="1" applyProtection="1">
      <alignment horizontal="center" wrapText="1"/>
      <protection hidden="1"/>
    </xf>
    <xf numFmtId="0" fontId="91" fillId="0" borderId="0" xfId="0" applyFont="1" applyFill="1" applyBorder="1" applyAlignment="1" applyProtection="1">
      <alignment horizontal="center" wrapText="1"/>
      <protection hidden="1"/>
    </xf>
    <xf numFmtId="0" fontId="37" fillId="0" borderId="72" xfId="0" applyFont="1" applyFill="1" applyBorder="1" applyAlignment="1" applyProtection="1">
      <alignment horizontal="center" vertical="center" wrapText="1"/>
      <protection hidden="1"/>
    </xf>
    <xf numFmtId="0" fontId="95" fillId="0" borderId="0" xfId="0" applyFont="1" applyFill="1" applyBorder="1" applyAlignment="1" applyProtection="1">
      <alignment horizontal="center" wrapText="1"/>
      <protection hidden="1"/>
    </xf>
    <xf numFmtId="0" fontId="28" fillId="0" borderId="73" xfId="0" applyFont="1" applyBorder="1" applyAlignment="1" applyProtection="1">
      <alignment horizontal="left" vertical="center" wrapText="1"/>
      <protection hidden="1"/>
    </xf>
    <xf numFmtId="0" fontId="94" fillId="0" borderId="1" xfId="0" applyFont="1" applyBorder="1" applyAlignment="1" applyProtection="1">
      <alignment horizontal="left" vertical="center" wrapText="1"/>
      <protection hidden="1"/>
    </xf>
    <xf numFmtId="0" fontId="37" fillId="0" borderId="1" xfId="0" applyFont="1" applyBorder="1" applyAlignment="1" applyProtection="1">
      <alignment horizontal="center" vertical="center" wrapText="1"/>
      <protection hidden="1"/>
    </xf>
    <xf numFmtId="2" fontId="37" fillId="0" borderId="1" xfId="0" applyNumberFormat="1" applyFont="1" applyBorder="1" applyAlignment="1" applyProtection="1">
      <alignment horizontal="center" vertical="center" wrapText="1"/>
      <protection hidden="1"/>
    </xf>
    <xf numFmtId="0" fontId="37" fillId="0" borderId="1" xfId="0" applyFont="1" applyFill="1" applyBorder="1" applyAlignment="1" applyProtection="1">
      <alignment horizontal="center" vertical="center" wrapText="1"/>
      <protection hidden="1"/>
    </xf>
    <xf numFmtId="0" fontId="28" fillId="0" borderId="73" xfId="0" applyFont="1" applyFill="1" applyBorder="1" applyAlignment="1" applyProtection="1">
      <alignment horizontal="left" vertical="center" wrapText="1"/>
      <protection hidden="1"/>
    </xf>
    <xf numFmtId="0" fontId="94" fillId="0" borderId="1" xfId="0" applyFont="1" applyFill="1" applyBorder="1" applyAlignment="1" applyProtection="1">
      <alignment horizontal="left" vertical="center" wrapText="1"/>
      <protection hidden="1"/>
    </xf>
    <xf numFmtId="1" fontId="37" fillId="0" borderId="1" xfId="0" applyNumberFormat="1" applyFont="1" applyFill="1" applyBorder="1" applyAlignment="1" applyProtection="1">
      <alignment horizontal="center" vertical="center" wrapText="1"/>
      <protection hidden="1"/>
    </xf>
    <xf numFmtId="1" fontId="37" fillId="0" borderId="1" xfId="0" applyNumberFormat="1" applyFont="1" applyBorder="1" applyAlignment="1" applyProtection="1">
      <alignment horizontal="center" vertical="center" wrapText="1"/>
      <protection hidden="1"/>
    </xf>
    <xf numFmtId="0" fontId="28" fillId="0" borderId="74" xfId="0" applyFont="1" applyBorder="1" applyAlignment="1" applyProtection="1">
      <alignment horizontal="left" vertical="center" wrapText="1"/>
      <protection hidden="1"/>
    </xf>
    <xf numFmtId="0" fontId="37" fillId="0" borderId="75" xfId="0" applyFont="1" applyBorder="1" applyAlignment="1" applyProtection="1">
      <alignment horizontal="center" vertical="center" wrapText="1"/>
      <protection hidden="1"/>
    </xf>
    <xf numFmtId="1" fontId="37" fillId="0" borderId="75" xfId="0" applyNumberFormat="1" applyFont="1" applyBorder="1" applyAlignment="1" applyProtection="1">
      <alignment horizontal="center" vertical="center" wrapText="1"/>
      <protection hidden="1"/>
    </xf>
    <xf numFmtId="2" fontId="37" fillId="0" borderId="75" xfId="0" applyNumberFormat="1" applyFont="1" applyBorder="1" applyAlignment="1" applyProtection="1">
      <alignment horizontal="center" vertical="center" wrapText="1"/>
      <protection hidden="1"/>
    </xf>
    <xf numFmtId="0" fontId="37" fillId="0" borderId="75" xfId="0" applyFont="1" applyFill="1" applyBorder="1" applyAlignment="1" applyProtection="1">
      <alignment horizontal="center" vertical="center" wrapText="1"/>
      <protection hidden="1"/>
    </xf>
    <xf numFmtId="0" fontId="37" fillId="0" borderId="76" xfId="0" applyFont="1" applyFill="1" applyBorder="1" applyAlignment="1" applyProtection="1">
      <alignment horizontal="center" vertical="center" wrapText="1"/>
      <protection hidden="1"/>
    </xf>
    <xf numFmtId="0" fontId="96" fillId="0" borderId="0" xfId="0" applyFont="1" applyBorder="1" applyAlignment="1" applyProtection="1">
      <alignment horizontal="left" vertical="center" wrapText="1"/>
      <protection hidden="1"/>
    </xf>
    <xf numFmtId="0" fontId="97" fillId="0" borderId="0" xfId="0" applyFont="1" applyBorder="1" applyAlignment="1" applyProtection="1">
      <alignment horizontal="left" vertical="center" wrapText="1"/>
      <protection hidden="1"/>
    </xf>
    <xf numFmtId="0" fontId="37" fillId="0" borderId="0" xfId="0" applyFont="1" applyBorder="1" applyAlignment="1" applyProtection="1">
      <alignment horizontal="center" vertical="center" wrapText="1"/>
      <protection hidden="1"/>
    </xf>
    <xf numFmtId="1" fontId="37" fillId="0" borderId="0" xfId="0" applyNumberFormat="1" applyFont="1" applyBorder="1" applyAlignment="1" applyProtection="1">
      <alignment horizontal="center" vertical="center" wrapText="1"/>
      <protection hidden="1"/>
    </xf>
    <xf numFmtId="2" fontId="37" fillId="0" borderId="0" xfId="0" applyNumberFormat="1" applyFont="1" applyBorder="1" applyAlignment="1" applyProtection="1">
      <alignment horizontal="center" vertical="center" wrapText="1"/>
      <protection hidden="1"/>
    </xf>
    <xf numFmtId="0" fontId="37" fillId="0" borderId="0" xfId="0" applyFont="1" applyFill="1" applyBorder="1" applyAlignment="1" applyProtection="1">
      <alignment horizontal="center" vertical="center" wrapText="1"/>
      <protection hidden="1"/>
    </xf>
    <xf numFmtId="1" fontId="99" fillId="0" borderId="0" xfId="0" applyNumberFormat="1" applyFont="1" applyBorder="1" applyAlignment="1" applyProtection="1">
      <alignment horizontal="center" vertical="center" wrapText="1"/>
      <protection hidden="1"/>
    </xf>
    <xf numFmtId="2" fontId="99" fillId="0" borderId="0" xfId="0" applyNumberFormat="1" applyFont="1" applyBorder="1" applyAlignment="1" applyProtection="1">
      <alignment horizontal="center" vertical="center" wrapText="1"/>
      <protection hidden="1"/>
    </xf>
    <xf numFmtId="0" fontId="99" fillId="0" borderId="0" xfId="0" applyFont="1" applyFill="1" applyBorder="1" applyAlignment="1" applyProtection="1">
      <alignment horizontal="center" vertical="center" wrapText="1"/>
      <protection hidden="1"/>
    </xf>
    <xf numFmtId="0" fontId="99" fillId="0" borderId="0" xfId="0" applyFont="1" applyBorder="1" applyAlignment="1" applyProtection="1">
      <alignment horizontal="center" vertical="center" wrapText="1"/>
      <protection hidden="1"/>
    </xf>
    <xf numFmtId="0" fontId="101" fillId="0" borderId="0" xfId="0" applyFont="1" applyBorder="1" applyAlignment="1" applyProtection="1">
      <alignment horizontal="left" wrapText="1"/>
      <protection hidden="1"/>
    </xf>
    <xf numFmtId="0" fontId="102" fillId="0" borderId="0" xfId="0" applyFont="1" applyFill="1" applyBorder="1" applyAlignment="1" applyProtection="1">
      <alignment vertical="center" wrapText="1"/>
      <protection hidden="1"/>
    </xf>
    <xf numFmtId="0" fontId="103" fillId="0" borderId="0" xfId="0" applyFont="1" applyAlignment="1" applyProtection="1">
      <alignment vertical="center"/>
      <protection hidden="1"/>
    </xf>
    <xf numFmtId="0" fontId="103" fillId="0" borderId="0" xfId="0" applyFont="1" applyBorder="1" applyAlignment="1" applyProtection="1">
      <alignment vertical="center"/>
      <protection hidden="1"/>
    </xf>
    <xf numFmtId="0" fontId="104" fillId="0" borderId="79" xfId="0" applyFont="1" applyFill="1" applyBorder="1" applyAlignment="1" applyProtection="1">
      <alignment horizontal="center" vertical="center" wrapText="1"/>
      <protection hidden="1"/>
    </xf>
    <xf numFmtId="0" fontId="104" fillId="0" borderId="79" xfId="0" applyFont="1" applyFill="1" applyBorder="1" applyAlignment="1" applyProtection="1">
      <alignment horizontal="center" vertical="center"/>
      <protection hidden="1"/>
    </xf>
    <xf numFmtId="0" fontId="80" fillId="0" borderId="3" xfId="0" applyFont="1" applyFill="1" applyBorder="1" applyAlignment="1" applyProtection="1">
      <alignment horizontal="center" vertical="center"/>
      <protection hidden="1"/>
    </xf>
    <xf numFmtId="0" fontId="105" fillId="0" borderId="0" xfId="0" applyFont="1" applyFill="1" applyBorder="1" applyAlignment="1" applyProtection="1">
      <alignment horizontal="center" vertical="center"/>
      <protection hidden="1"/>
    </xf>
    <xf numFmtId="0" fontId="106" fillId="0" borderId="0" xfId="0" applyFont="1" applyFill="1" applyBorder="1" applyAlignment="1" applyProtection="1">
      <alignment horizontal="center" vertical="center" wrapText="1"/>
      <protection hidden="1"/>
    </xf>
    <xf numFmtId="0" fontId="107" fillId="0" borderId="0" xfId="0" applyFont="1" applyFill="1" applyBorder="1" applyAlignment="1" applyProtection="1">
      <alignment horizontal="center" vertical="center"/>
      <protection hidden="1"/>
    </xf>
    <xf numFmtId="0" fontId="108" fillId="0" borderId="0" xfId="0" applyFont="1" applyFill="1" applyBorder="1" applyAlignment="1" applyProtection="1">
      <alignment horizontal="center" vertical="center"/>
      <protection hidden="1"/>
    </xf>
    <xf numFmtId="0" fontId="109" fillId="0" borderId="0" xfId="0" applyFont="1" applyFill="1" applyBorder="1" applyAlignment="1" applyProtection="1">
      <alignment horizontal="center" vertical="center"/>
      <protection hidden="1"/>
    </xf>
    <xf numFmtId="166" fontId="82" fillId="0" borderId="0" xfId="0" applyNumberFormat="1" applyFont="1" applyFill="1" applyBorder="1" applyAlignment="1" applyProtection="1">
      <alignment horizontal="center" vertical="center"/>
      <protection hidden="1"/>
    </xf>
    <xf numFmtId="0" fontId="110" fillId="0" borderId="0" xfId="0" applyFont="1" applyBorder="1" applyAlignment="1" applyProtection="1">
      <alignment horizontal="center" wrapText="1"/>
      <protection hidden="1"/>
    </xf>
    <xf numFmtId="0" fontId="110" fillId="0" borderId="0" xfId="0" applyFont="1" applyBorder="1" applyAlignment="1" applyProtection="1">
      <alignment horizontal="left" wrapText="1"/>
      <protection hidden="1"/>
    </xf>
    <xf numFmtId="0" fontId="112" fillId="0" borderId="0" xfId="0" applyFont="1" applyAlignment="1" applyProtection="1">
      <alignment vertical="center"/>
      <protection hidden="1"/>
    </xf>
    <xf numFmtId="0" fontId="97" fillId="0" borderId="94" xfId="0" applyFont="1" applyFill="1" applyBorder="1" applyAlignment="1" applyProtection="1">
      <alignment horizontal="left" vertical="center" wrapText="1"/>
      <protection hidden="1"/>
    </xf>
    <xf numFmtId="0" fontId="113" fillId="0" borderId="95" xfId="0" applyFont="1" applyFill="1" applyBorder="1" applyAlignment="1" applyProtection="1">
      <alignment horizontal="center" vertical="center" wrapText="1"/>
      <protection hidden="1"/>
    </xf>
    <xf numFmtId="0" fontId="113" fillId="0" borderId="96" xfId="0" applyFont="1" applyFill="1" applyBorder="1" applyAlignment="1" applyProtection="1">
      <alignment horizontal="center" vertical="center"/>
      <protection hidden="1"/>
    </xf>
    <xf numFmtId="0" fontId="113" fillId="0" borderId="0" xfId="0" applyFont="1" applyFill="1" applyBorder="1" applyAlignment="1" applyProtection="1">
      <alignment horizontal="center" vertical="center" wrapText="1"/>
      <protection hidden="1"/>
    </xf>
    <xf numFmtId="0" fontId="113" fillId="0" borderId="107" xfId="0" applyFont="1" applyFill="1" applyBorder="1" applyAlignment="1" applyProtection="1">
      <alignment horizontal="center" vertical="center"/>
      <protection hidden="1"/>
    </xf>
    <xf numFmtId="0" fontId="114" fillId="0" borderId="87" xfId="0" applyFont="1" applyFill="1" applyBorder="1" applyAlignment="1" applyProtection="1">
      <alignment horizontal="center" vertical="center" wrapText="1"/>
      <protection hidden="1"/>
    </xf>
    <xf numFmtId="0" fontId="115" fillId="0" borderId="87" xfId="0" applyFont="1" applyFill="1" applyBorder="1" applyAlignment="1" applyProtection="1">
      <alignment horizontal="center" vertical="center" wrapText="1"/>
      <protection hidden="1"/>
    </xf>
    <xf numFmtId="0" fontId="116" fillId="0" borderId="87" xfId="0" applyFont="1" applyFill="1" applyBorder="1" applyAlignment="1" applyProtection="1">
      <alignment horizontal="center" vertical="center" wrapText="1"/>
      <protection hidden="1"/>
    </xf>
    <xf numFmtId="14" fontId="115" fillId="0" borderId="87" xfId="0" applyNumberFormat="1" applyFont="1" applyFill="1" applyBorder="1" applyAlignment="1" applyProtection="1">
      <alignment horizontal="center" vertical="center" wrapText="1"/>
      <protection hidden="1"/>
    </xf>
    <xf numFmtId="0" fontId="117" fillId="0" borderId="87" xfId="0" applyFont="1" applyFill="1" applyBorder="1" applyAlignment="1" applyProtection="1">
      <alignment horizontal="left" vertical="center" wrapText="1"/>
      <protection hidden="1"/>
    </xf>
    <xf numFmtId="0" fontId="117" fillId="0" borderId="92" xfId="0" applyFont="1" applyFill="1" applyBorder="1" applyAlignment="1" applyProtection="1">
      <alignment horizontal="center" vertical="center" wrapText="1"/>
      <protection hidden="1"/>
    </xf>
    <xf numFmtId="1" fontId="104" fillId="0" borderId="87" xfId="0" applyNumberFormat="1" applyFont="1" applyFill="1" applyBorder="1" applyAlignment="1" applyProtection="1">
      <alignment horizontal="center" vertical="center" wrapText="1"/>
      <protection hidden="1"/>
    </xf>
    <xf numFmtId="165" fontId="117" fillId="0" borderId="87" xfId="0" applyNumberFormat="1" applyFont="1" applyFill="1" applyBorder="1" applyAlignment="1" applyProtection="1">
      <alignment horizontal="center" vertical="center" wrapText="1"/>
      <protection hidden="1"/>
    </xf>
    <xf numFmtId="2" fontId="57" fillId="0" borderId="87" xfId="0" applyNumberFormat="1" applyFont="1" applyFill="1" applyBorder="1" applyAlignment="1" applyProtection="1">
      <alignment horizontal="center" vertical="center" wrapText="1"/>
      <protection hidden="1"/>
    </xf>
    <xf numFmtId="2" fontId="130" fillId="0" borderId="87" xfId="0" applyNumberFormat="1" applyFont="1" applyFill="1" applyBorder="1" applyAlignment="1" applyProtection="1">
      <alignment horizontal="center" vertical="center" wrapText="1"/>
      <protection hidden="1"/>
    </xf>
    <xf numFmtId="0" fontId="104" fillId="0" borderId="87" xfId="0" applyFont="1" applyFill="1" applyBorder="1" applyAlignment="1" applyProtection="1">
      <alignment horizontal="center" vertical="center" wrapText="1"/>
      <protection hidden="1"/>
    </xf>
    <xf numFmtId="0" fontId="65" fillId="0" borderId="94" xfId="0" applyFont="1" applyFill="1" applyBorder="1" applyAlignment="1" applyProtection="1">
      <alignment horizontal="left" vertical="center" wrapText="1"/>
      <protection hidden="1"/>
    </xf>
    <xf numFmtId="0" fontId="104" fillId="0" borderId="97" xfId="0" applyFont="1" applyBorder="1" applyAlignment="1" applyProtection="1">
      <alignment horizontal="center" vertical="center" wrapText="1"/>
      <protection hidden="1"/>
    </xf>
    <xf numFmtId="0" fontId="104" fillId="0" borderId="98" xfId="0" applyFont="1" applyBorder="1" applyAlignment="1" applyProtection="1">
      <alignment horizontal="center" vertical="center" wrapText="1"/>
      <protection hidden="1"/>
    </xf>
    <xf numFmtId="0" fontId="110" fillId="0" borderId="0" xfId="0" applyFont="1" applyAlignment="1" applyProtection="1">
      <alignment vertical="center"/>
      <protection hidden="1"/>
    </xf>
    <xf numFmtId="0" fontId="118" fillId="0" borderId="0" xfId="0" applyFont="1" applyFill="1" applyBorder="1" applyAlignment="1" applyProtection="1">
      <alignment horizontal="center" vertical="center" wrapText="1"/>
      <protection hidden="1"/>
    </xf>
    <xf numFmtId="0" fontId="119" fillId="0" borderId="0" xfId="0" applyFont="1" applyFill="1" applyBorder="1" applyAlignment="1" applyProtection="1">
      <alignment horizontal="center" wrapText="1"/>
      <protection hidden="1"/>
    </xf>
    <xf numFmtId="0" fontId="52" fillId="0" borderId="101" xfId="0" applyFont="1" applyBorder="1" applyAlignment="1" applyProtection="1">
      <alignment vertical="center"/>
      <protection hidden="1"/>
    </xf>
    <xf numFmtId="0" fontId="123" fillId="0" borderId="88" xfId="0" applyFont="1" applyBorder="1" applyAlignment="1" applyProtection="1">
      <alignment horizontal="center" vertical="center" wrapText="1"/>
      <protection hidden="1"/>
    </xf>
    <xf numFmtId="0" fontId="123" fillId="0" borderId="120" xfId="0" applyFont="1" applyFill="1" applyBorder="1" applyAlignment="1" applyProtection="1">
      <alignment horizontal="center" vertical="center" wrapText="1"/>
      <protection hidden="1"/>
    </xf>
    <xf numFmtId="0" fontId="90" fillId="0" borderId="94" xfId="0" applyFont="1" applyBorder="1" applyAlignment="1" applyProtection="1">
      <alignment vertical="center"/>
      <protection hidden="1"/>
    </xf>
    <xf numFmtId="0" fontId="124" fillId="0" borderId="95" xfId="0" applyFont="1" applyFill="1" applyBorder="1" applyAlignment="1" applyProtection="1">
      <alignment horizontal="center" vertical="center" wrapText="1"/>
      <protection hidden="1"/>
    </xf>
    <xf numFmtId="0" fontId="125" fillId="0" borderId="96" xfId="0" applyFont="1" applyBorder="1" applyAlignment="1" applyProtection="1">
      <alignment horizontal="center" vertical="center" wrapText="1"/>
      <protection hidden="1"/>
    </xf>
    <xf numFmtId="1" fontId="123" fillId="0" borderId="88" xfId="0" applyNumberFormat="1" applyFont="1" applyBorder="1" applyAlignment="1" applyProtection="1">
      <alignment horizontal="center" vertical="center"/>
      <protection hidden="1"/>
    </xf>
    <xf numFmtId="1" fontId="123" fillId="0" borderId="120" xfId="0" applyNumberFormat="1" applyFont="1" applyBorder="1" applyAlignment="1" applyProtection="1">
      <alignment horizontal="center" vertical="center"/>
      <protection hidden="1"/>
    </xf>
    <xf numFmtId="0" fontId="22" fillId="0" borderId="94" xfId="0" applyFont="1" applyBorder="1" applyAlignment="1" applyProtection="1">
      <alignment vertical="center"/>
      <protection hidden="1"/>
    </xf>
    <xf numFmtId="0" fontId="114" fillId="0" borderId="95" xfId="0" applyFont="1" applyFill="1" applyBorder="1" applyAlignment="1" applyProtection="1">
      <alignment horizontal="center" vertical="center"/>
      <protection hidden="1"/>
    </xf>
    <xf numFmtId="0" fontId="114" fillId="0" borderId="96" xfId="0" applyFont="1" applyBorder="1" applyAlignment="1" applyProtection="1">
      <alignment horizontal="center" vertical="center"/>
      <protection hidden="1"/>
    </xf>
    <xf numFmtId="1" fontId="123" fillId="0" borderId="88" xfId="0" applyNumberFormat="1" applyFont="1" applyFill="1" applyBorder="1" applyAlignment="1" applyProtection="1">
      <alignment horizontal="center" vertical="center" wrapText="1"/>
      <protection hidden="1"/>
    </xf>
    <xf numFmtId="1" fontId="123" fillId="0" borderId="120" xfId="0" applyNumberFormat="1" applyFont="1" applyFill="1" applyBorder="1" applyAlignment="1" applyProtection="1">
      <alignment horizontal="center" vertical="center" wrapText="1"/>
      <protection hidden="1"/>
    </xf>
    <xf numFmtId="0" fontId="123" fillId="0" borderId="88" xfId="0" applyFont="1" applyFill="1" applyBorder="1" applyAlignment="1" applyProtection="1">
      <alignment horizontal="center" vertical="center" wrapText="1"/>
      <protection hidden="1"/>
    </xf>
    <xf numFmtId="0" fontId="123" fillId="0" borderId="120" xfId="0" applyFont="1" applyBorder="1" applyAlignment="1" applyProtection="1">
      <alignment horizontal="center" vertical="center"/>
      <protection hidden="1"/>
    </xf>
    <xf numFmtId="0" fontId="126" fillId="0" borderId="0" xfId="0" applyFont="1" applyFill="1" applyBorder="1" applyAlignment="1" applyProtection="1">
      <alignment horizontal="center" vertical="center" wrapText="1"/>
      <protection hidden="1"/>
    </xf>
    <xf numFmtId="0" fontId="127" fillId="0" borderId="0" xfId="0" applyFont="1" applyFill="1" applyBorder="1" applyAlignment="1" applyProtection="1">
      <alignment horizontal="center" wrapText="1"/>
      <protection hidden="1"/>
    </xf>
    <xf numFmtId="167" fontId="123" fillId="0" borderId="120" xfId="0" applyNumberFormat="1" applyFont="1" applyBorder="1" applyAlignment="1" applyProtection="1">
      <alignment horizontal="center" vertical="center"/>
      <protection hidden="1"/>
    </xf>
    <xf numFmtId="0" fontId="123" fillId="0" borderId="122" xfId="0" applyFont="1" applyFill="1" applyBorder="1" applyAlignment="1" applyProtection="1">
      <alignment horizontal="center" vertical="center" wrapText="1"/>
      <protection hidden="1"/>
    </xf>
    <xf numFmtId="0" fontId="128" fillId="0" borderId="95" xfId="0" applyFont="1" applyFill="1" applyBorder="1" applyAlignment="1" applyProtection="1">
      <alignment horizontal="center" vertical="center"/>
      <protection hidden="1"/>
    </xf>
    <xf numFmtId="0" fontId="52" fillId="0" borderId="0" xfId="0" applyFont="1" applyAlignment="1" applyProtection="1">
      <alignment vertical="center"/>
      <protection hidden="1"/>
    </xf>
    <xf numFmtId="2" fontId="104" fillId="0" borderId="95" xfId="0" applyNumberFormat="1" applyFont="1" applyFill="1" applyBorder="1" applyAlignment="1" applyProtection="1">
      <alignment horizontal="center" vertical="center"/>
      <protection hidden="1"/>
    </xf>
    <xf numFmtId="0" fontId="128" fillId="0" borderId="104" xfId="0" applyFont="1" applyFill="1" applyBorder="1" applyAlignment="1" applyProtection="1">
      <alignment horizontal="center" vertical="center"/>
      <protection hidden="1"/>
    </xf>
    <xf numFmtId="0" fontId="114" fillId="0" borderId="105" xfId="0" applyFont="1" applyBorder="1" applyAlignment="1" applyProtection="1">
      <alignment horizontal="center" vertical="center"/>
      <protection hidden="1"/>
    </xf>
    <xf numFmtId="0" fontId="37" fillId="0" borderId="128" xfId="0" applyFont="1" applyBorder="1" applyAlignment="1" applyProtection="1">
      <alignment horizontal="left" vertical="center"/>
      <protection hidden="1"/>
    </xf>
    <xf numFmtId="0" fontId="47" fillId="0" borderId="1" xfId="0" applyFont="1" applyBorder="1" applyAlignment="1" applyProtection="1">
      <alignment horizontal="center" vertical="center"/>
      <protection hidden="1"/>
    </xf>
    <xf numFmtId="0" fontId="22" fillId="0" borderId="0" xfId="0" applyFont="1" applyFill="1" applyBorder="1" applyAlignment="1" applyProtection="1">
      <alignment horizontal="right" vertical="center"/>
      <protection hidden="1"/>
    </xf>
    <xf numFmtId="0" fontId="20" fillId="0" borderId="0" xfId="0" applyFont="1" applyFill="1" applyBorder="1" applyAlignment="1" applyProtection="1">
      <alignment horizontal="center" vertical="center"/>
      <protection hidden="1"/>
    </xf>
    <xf numFmtId="0" fontId="35" fillId="0" borderId="1" xfId="0" applyFont="1" applyBorder="1" applyAlignment="1" applyProtection="1">
      <alignment horizontal="center" vertical="center"/>
      <protection hidden="1"/>
    </xf>
    <xf numFmtId="0" fontId="136" fillId="0" borderId="1" xfId="0" applyFont="1" applyFill="1" applyBorder="1" applyAlignment="1" applyProtection="1">
      <alignment horizontal="center" vertical="center" wrapText="1"/>
      <protection hidden="1"/>
    </xf>
    <xf numFmtId="0" fontId="8" fillId="3" borderId="1" xfId="0" applyFont="1" applyFill="1" applyBorder="1" applyAlignment="1" applyProtection="1">
      <alignment horizontal="center" vertical="center"/>
      <protection hidden="1"/>
    </xf>
    <xf numFmtId="165" fontId="123" fillId="0" borderId="88" xfId="0" applyNumberFormat="1" applyFont="1" applyBorder="1" applyAlignment="1" applyProtection="1">
      <alignment horizontal="center" vertical="center" wrapText="1"/>
      <protection hidden="1"/>
    </xf>
    <xf numFmtId="1" fontId="137" fillId="0" borderId="87" xfId="0" applyNumberFormat="1" applyFont="1" applyFill="1" applyBorder="1" applyAlignment="1" applyProtection="1">
      <alignment horizontal="center" vertical="center" wrapText="1"/>
      <protection hidden="1"/>
    </xf>
    <xf numFmtId="0" fontId="22" fillId="0" borderId="0" xfId="0" applyFont="1" applyBorder="1" applyAlignment="1">
      <alignment horizontal="center" vertical="center" wrapText="1"/>
    </xf>
    <xf numFmtId="0" fontId="22" fillId="0" borderId="37"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3"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4"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7" xfId="0" applyFont="1" applyBorder="1" applyAlignment="1">
      <alignment horizontal="justify" vertical="center" wrapText="1"/>
    </xf>
    <xf numFmtId="0" fontId="37" fillId="0" borderId="27" xfId="0" applyFont="1" applyBorder="1" applyAlignment="1">
      <alignment horizontal="justify" vertical="center" wrapText="1"/>
    </xf>
    <xf numFmtId="0" fontId="4" fillId="0" borderId="27" xfId="0" applyFont="1" applyBorder="1" applyAlignment="1">
      <alignment vertical="center" wrapText="1"/>
    </xf>
    <xf numFmtId="0" fontId="17" fillId="3" borderId="1" xfId="0" applyFont="1" applyFill="1" applyBorder="1" applyAlignment="1" applyProtection="1">
      <alignment horizontal="center" vertical="center"/>
      <protection hidden="1"/>
    </xf>
    <xf numFmtId="0" fontId="6" fillId="27" borderId="0" xfId="0" applyFont="1" applyFill="1" applyAlignment="1" applyProtection="1">
      <alignment horizontal="center" vertical="center"/>
      <protection hidden="1"/>
    </xf>
    <xf numFmtId="165" fontId="129" fillId="0" borderId="130" xfId="0" applyNumberFormat="1" applyFont="1" applyFill="1" applyBorder="1" applyAlignment="1" applyProtection="1">
      <alignment horizontal="center" vertical="center"/>
      <protection hidden="1"/>
    </xf>
    <xf numFmtId="165" fontId="129" fillId="0" borderId="76" xfId="0" applyNumberFormat="1" applyFont="1" applyFill="1" applyBorder="1" applyAlignment="1" applyProtection="1">
      <alignment horizontal="center" vertical="center"/>
      <protection hidden="1"/>
    </xf>
    <xf numFmtId="0" fontId="4" fillId="0" borderId="131" xfId="0" applyFont="1" applyBorder="1" applyAlignment="1">
      <alignment horizontal="center" vertical="center" wrapText="1"/>
    </xf>
    <xf numFmtId="0" fontId="0" fillId="0" borderId="0" xfId="0" applyBorder="1"/>
    <xf numFmtId="0" fontId="7" fillId="36" borderId="56" xfId="0" applyFont="1" applyFill="1" applyBorder="1" applyAlignment="1" applyProtection="1">
      <alignment horizontal="center" vertical="center" wrapText="1"/>
      <protection locked="0"/>
    </xf>
    <xf numFmtId="0" fontId="7" fillId="36" borderId="57" xfId="0" applyFont="1" applyFill="1" applyBorder="1" applyAlignment="1" applyProtection="1">
      <alignment horizontal="center" vertical="center" wrapText="1"/>
      <protection locked="0"/>
    </xf>
    <xf numFmtId="0" fontId="4" fillId="36" borderId="57" xfId="0" applyFont="1" applyFill="1" applyBorder="1" applyAlignment="1" applyProtection="1">
      <alignment horizontal="center" vertical="center" wrapText="1"/>
      <protection locked="0"/>
    </xf>
    <xf numFmtId="0" fontId="19" fillId="36" borderId="57" xfId="0" applyFont="1" applyFill="1" applyBorder="1" applyAlignment="1" applyProtection="1">
      <alignment horizontal="center" vertical="center" wrapText="1"/>
      <protection locked="0"/>
    </xf>
    <xf numFmtId="164" fontId="20" fillId="36" borderId="57" xfId="0" applyNumberFormat="1" applyFont="1" applyFill="1" applyBorder="1" applyAlignment="1" applyProtection="1">
      <alignment horizontal="center" vertical="center" wrapText="1"/>
      <protection locked="0"/>
    </xf>
    <xf numFmtId="0" fontId="3" fillId="36" borderId="49" xfId="0" applyFont="1" applyFill="1" applyBorder="1" applyAlignment="1" applyProtection="1">
      <alignment horizontal="left" vertical="center" wrapText="1"/>
      <protection locked="0"/>
    </xf>
    <xf numFmtId="0" fontId="3" fillId="36" borderId="57" xfId="0" applyFont="1" applyFill="1" applyBorder="1" applyAlignment="1" applyProtection="1">
      <alignment horizontal="left" vertical="center" wrapText="1"/>
      <protection locked="0"/>
    </xf>
    <xf numFmtId="0" fontId="29" fillId="36" borderId="57" xfId="0" applyFont="1" applyFill="1" applyBorder="1" applyAlignment="1" applyProtection="1">
      <alignment horizontal="center" vertical="center" wrapText="1"/>
      <protection locked="0"/>
    </xf>
    <xf numFmtId="0" fontId="9" fillId="36" borderId="58" xfId="0" applyFont="1" applyFill="1" applyBorder="1" applyAlignment="1" applyProtection="1">
      <alignment horizontal="center" vertical="center"/>
      <protection locked="0"/>
    </xf>
    <xf numFmtId="0" fontId="37" fillId="36" borderId="59" xfId="0" applyFont="1" applyFill="1" applyBorder="1" applyAlignment="1" applyProtection="1">
      <alignment horizontal="center" vertical="center"/>
      <protection locked="0"/>
    </xf>
    <xf numFmtId="0" fontId="7" fillId="36" borderId="60" xfId="0" applyFont="1" applyFill="1" applyBorder="1" applyAlignment="1" applyProtection="1">
      <alignment horizontal="center" vertical="center" wrapText="1"/>
      <protection locked="0"/>
    </xf>
    <xf numFmtId="0" fontId="7" fillId="36" borderId="10" xfId="0" applyFont="1" applyFill="1" applyBorder="1" applyAlignment="1" applyProtection="1">
      <alignment horizontal="center" vertical="center" wrapText="1"/>
      <protection locked="0"/>
    </xf>
    <xf numFmtId="0" fontId="4" fillId="36" borderId="10" xfId="0" applyFont="1" applyFill="1" applyBorder="1" applyAlignment="1" applyProtection="1">
      <alignment horizontal="center" vertical="center" wrapText="1"/>
      <protection locked="0"/>
    </xf>
    <xf numFmtId="0" fontId="19" fillId="36" borderId="10" xfId="0" applyFont="1" applyFill="1" applyBorder="1" applyAlignment="1" applyProtection="1">
      <alignment horizontal="center" vertical="center" wrapText="1"/>
      <protection locked="0"/>
    </xf>
    <xf numFmtId="164" fontId="20" fillId="36" borderId="10" xfId="0" applyNumberFormat="1" applyFont="1" applyFill="1" applyBorder="1" applyAlignment="1" applyProtection="1">
      <alignment horizontal="center" vertical="center" wrapText="1"/>
      <protection locked="0"/>
    </xf>
    <xf numFmtId="0" fontId="3" fillId="36" borderId="3" xfId="0" applyFont="1" applyFill="1" applyBorder="1" applyAlignment="1" applyProtection="1">
      <alignment horizontal="left" vertical="center" wrapText="1"/>
      <protection locked="0"/>
    </xf>
    <xf numFmtId="0" fontId="3" fillId="36" borderId="10" xfId="0" applyFont="1" applyFill="1" applyBorder="1" applyAlignment="1" applyProtection="1">
      <alignment horizontal="left" vertical="center" wrapText="1"/>
      <protection locked="0"/>
    </xf>
    <xf numFmtId="0" fontId="29" fillId="36" borderId="10" xfId="0" applyFont="1" applyFill="1" applyBorder="1" applyAlignment="1" applyProtection="1">
      <alignment horizontal="center" vertical="center" wrapText="1"/>
      <protection locked="0"/>
    </xf>
    <xf numFmtId="0" fontId="9" fillId="36" borderId="1" xfId="0" applyFont="1" applyFill="1" applyBorder="1" applyAlignment="1" applyProtection="1">
      <alignment horizontal="center" vertical="center"/>
      <protection locked="0"/>
    </xf>
    <xf numFmtId="0" fontId="37" fillId="36" borderId="46" xfId="0" applyFont="1" applyFill="1" applyBorder="1" applyAlignment="1" applyProtection="1">
      <alignment horizontal="center" vertical="center"/>
      <protection locked="0"/>
    </xf>
    <xf numFmtId="0" fontId="16" fillId="2" borderId="13" xfId="0" applyFont="1" applyFill="1" applyBorder="1" applyAlignment="1" applyProtection="1">
      <alignment horizontal="center" vertical="center" textRotation="90" wrapText="1"/>
      <protection hidden="1"/>
    </xf>
    <xf numFmtId="0" fontId="16" fillId="5" borderId="13" xfId="0" applyFont="1" applyFill="1" applyBorder="1" applyAlignment="1" applyProtection="1">
      <alignment horizontal="center" vertical="center" textRotation="90" wrapText="1"/>
      <protection hidden="1"/>
    </xf>
    <xf numFmtId="0" fontId="16" fillId="6" borderId="13" xfId="0" applyFont="1" applyFill="1" applyBorder="1" applyAlignment="1" applyProtection="1">
      <alignment horizontal="center" vertical="center" textRotation="90" wrapText="1"/>
      <protection hidden="1"/>
    </xf>
    <xf numFmtId="0" fontId="16" fillId="4" borderId="13" xfId="0" applyFont="1" applyFill="1" applyBorder="1" applyAlignment="1" applyProtection="1">
      <alignment horizontal="center" vertical="center" textRotation="90" wrapText="1"/>
      <protection hidden="1"/>
    </xf>
    <xf numFmtId="0" fontId="16" fillId="22" borderId="19" xfId="0" applyFont="1" applyFill="1" applyBorder="1" applyAlignment="1" applyProtection="1">
      <alignment horizontal="center" vertical="center" textRotation="90" wrapText="1"/>
      <protection hidden="1"/>
    </xf>
    <xf numFmtId="0" fontId="144" fillId="3" borderId="1" xfId="0" applyFont="1" applyFill="1" applyBorder="1" applyAlignment="1" applyProtection="1">
      <alignment horizontal="center" vertical="center"/>
      <protection hidden="1"/>
    </xf>
    <xf numFmtId="0" fontId="143" fillId="3" borderId="1" xfId="0" applyFont="1" applyFill="1" applyBorder="1" applyAlignment="1" applyProtection="1">
      <alignment horizontal="center"/>
      <protection hidden="1"/>
    </xf>
    <xf numFmtId="0" fontId="4" fillId="3" borderId="55" xfId="0" applyFont="1" applyFill="1" applyBorder="1" applyAlignment="1" applyProtection="1">
      <alignment horizontal="center" vertical="center" textRotation="90" wrapText="1"/>
      <protection hidden="1"/>
    </xf>
    <xf numFmtId="0" fontId="65" fillId="3" borderId="1" xfId="0" applyFont="1" applyFill="1" applyBorder="1" applyAlignment="1" applyProtection="1">
      <alignment horizontal="center" vertical="center" textRotation="90" wrapText="1"/>
      <protection hidden="1"/>
    </xf>
    <xf numFmtId="0" fontId="37" fillId="3" borderId="1" xfId="0" applyFont="1" applyFill="1" applyBorder="1" applyAlignment="1" applyProtection="1">
      <alignment horizontal="center" vertical="center" textRotation="90" wrapText="1"/>
      <protection hidden="1"/>
    </xf>
    <xf numFmtId="0" fontId="4" fillId="3" borderId="1" xfId="0" applyFont="1" applyFill="1" applyBorder="1" applyAlignment="1" applyProtection="1">
      <alignment horizontal="center" vertical="center" wrapText="1"/>
      <protection hidden="1"/>
    </xf>
    <xf numFmtId="0" fontId="54" fillId="33" borderId="0" xfId="0" applyFont="1" applyFill="1" applyBorder="1" applyAlignment="1" applyProtection="1">
      <alignment vertical="center" wrapText="1"/>
      <protection hidden="1"/>
    </xf>
    <xf numFmtId="0" fontId="92" fillId="0" borderId="79" xfId="0" applyFont="1" applyFill="1" applyBorder="1" applyAlignment="1" applyProtection="1">
      <alignment horizontal="center" vertical="center" wrapText="1"/>
      <protection hidden="1"/>
    </xf>
    <xf numFmtId="0" fontId="93" fillId="0" borderId="79" xfId="0" applyFont="1" applyFill="1" applyBorder="1" applyAlignment="1" applyProtection="1">
      <alignment horizontal="center" vertical="center" textRotation="90" wrapText="1"/>
      <protection hidden="1"/>
    </xf>
    <xf numFmtId="0" fontId="93" fillId="0" borderId="79" xfId="0" applyFont="1" applyFill="1" applyBorder="1" applyAlignment="1" applyProtection="1">
      <alignment horizontal="center" vertical="center" wrapText="1"/>
      <protection hidden="1"/>
    </xf>
    <xf numFmtId="0" fontId="92" fillId="0" borderId="79" xfId="0" applyFont="1" applyFill="1" applyBorder="1" applyAlignment="1" applyProtection="1">
      <alignment horizontal="center" vertical="center" textRotation="90" wrapText="1"/>
      <protection hidden="1"/>
    </xf>
    <xf numFmtId="0" fontId="92" fillId="0" borderId="79" xfId="0" applyFont="1" applyBorder="1" applyAlignment="1" applyProtection="1">
      <alignment horizontal="center" vertical="center" wrapText="1"/>
      <protection hidden="1"/>
    </xf>
    <xf numFmtId="0" fontId="21" fillId="0" borderId="133" xfId="0" applyFont="1" applyFill="1" applyBorder="1" applyAlignment="1" applyProtection="1">
      <alignment horizontal="center" vertical="center" wrapText="1"/>
      <protection hidden="1"/>
    </xf>
    <xf numFmtId="0" fontId="65" fillId="0" borderId="92" xfId="0" applyFont="1" applyFill="1" applyBorder="1" applyAlignment="1" applyProtection="1">
      <alignment horizontal="center" vertical="center" wrapText="1"/>
      <protection hidden="1"/>
    </xf>
    <xf numFmtId="0" fontId="21" fillId="0" borderId="87" xfId="0" applyFont="1" applyFill="1" applyBorder="1" applyAlignment="1" applyProtection="1">
      <alignment horizontal="center" vertical="center" wrapText="1"/>
      <protection hidden="1"/>
    </xf>
    <xf numFmtId="0" fontId="147" fillId="0" borderId="87" xfId="0" applyFont="1" applyFill="1" applyBorder="1" applyAlignment="1" applyProtection="1">
      <alignment horizontal="center" vertical="center" wrapText="1"/>
      <protection hidden="1"/>
    </xf>
    <xf numFmtId="0" fontId="148" fillId="0" borderId="87" xfId="0" applyFont="1" applyFill="1" applyBorder="1" applyAlignment="1" applyProtection="1">
      <alignment horizontal="center" vertical="center" wrapText="1"/>
      <protection hidden="1"/>
    </xf>
    <xf numFmtId="0" fontId="10" fillId="44" borderId="134" xfId="0" applyFont="1" applyFill="1" applyBorder="1" applyAlignment="1" applyProtection="1">
      <alignment vertical="center"/>
      <protection locked="0"/>
    </xf>
    <xf numFmtId="0" fontId="51" fillId="44" borderId="135" xfId="0" applyFont="1" applyFill="1" applyBorder="1" applyAlignment="1" applyProtection="1">
      <alignment vertical="center"/>
      <protection locked="0"/>
    </xf>
    <xf numFmtId="0" fontId="10" fillId="44" borderId="135" xfId="0" applyFont="1" applyFill="1" applyBorder="1" applyAlignment="1" applyProtection="1">
      <alignment horizontal="left" vertical="center"/>
      <protection locked="0"/>
    </xf>
    <xf numFmtId="0" fontId="51" fillId="44" borderId="136" xfId="0" applyFont="1" applyFill="1" applyBorder="1" applyAlignment="1" applyProtection="1">
      <alignment horizontal="left" vertical="center"/>
      <protection locked="0"/>
    </xf>
    <xf numFmtId="164" fontId="146" fillId="44" borderId="135" xfId="0" applyNumberFormat="1" applyFont="1" applyFill="1" applyBorder="1" applyAlignment="1" applyProtection="1">
      <alignment horizontal="left" vertical="center"/>
      <protection locked="0"/>
    </xf>
    <xf numFmtId="0" fontId="152" fillId="44" borderId="135" xfId="0" applyFont="1" applyFill="1" applyBorder="1" applyAlignment="1" applyProtection="1">
      <alignment horizontal="left" vertical="center"/>
      <protection locked="0"/>
    </xf>
    <xf numFmtId="0" fontId="51" fillId="44" borderId="135" xfId="0" applyFont="1" applyFill="1" applyBorder="1" applyAlignment="1" applyProtection="1">
      <alignment horizontal="left" vertical="center"/>
      <protection locked="0"/>
    </xf>
    <xf numFmtId="0" fontId="51" fillId="44" borderId="137" xfId="0" applyFont="1" applyFill="1" applyBorder="1" applyAlignment="1" applyProtection="1">
      <alignment horizontal="left" vertical="center"/>
      <protection locked="0"/>
    </xf>
    <xf numFmtId="0" fontId="68" fillId="37" borderId="138" xfId="0" applyFont="1" applyFill="1" applyBorder="1" applyAlignment="1" applyProtection="1">
      <alignment horizontal="right"/>
      <protection hidden="1"/>
    </xf>
    <xf numFmtId="0" fontId="68" fillId="37" borderId="139" xfId="0" applyFont="1" applyFill="1" applyBorder="1" applyAlignment="1" applyProtection="1">
      <alignment horizontal="right" vertical="center"/>
      <protection hidden="1"/>
    </xf>
    <xf numFmtId="0" fontId="151" fillId="37" borderId="139" xfId="0" applyFont="1" applyFill="1" applyBorder="1" applyAlignment="1" applyProtection="1">
      <alignment horizontal="right" vertical="center"/>
      <protection hidden="1"/>
    </xf>
    <xf numFmtId="0" fontId="68" fillId="37" borderId="140" xfId="0" applyFont="1" applyFill="1" applyBorder="1" applyAlignment="1" applyProtection="1">
      <alignment horizontal="right" vertical="center"/>
      <protection hidden="1"/>
    </xf>
    <xf numFmtId="0" fontId="142" fillId="10" borderId="141" xfId="0" applyFont="1" applyFill="1" applyBorder="1" applyAlignment="1" applyProtection="1">
      <alignment vertical="center"/>
      <protection hidden="1"/>
    </xf>
    <xf numFmtId="0" fontId="142" fillId="10" borderId="142" xfId="0" applyFont="1" applyFill="1" applyBorder="1" applyAlignment="1" applyProtection="1">
      <alignment vertical="center"/>
      <protection hidden="1"/>
    </xf>
    <xf numFmtId="0" fontId="8" fillId="5" borderId="143" xfId="0" applyFont="1" applyFill="1" applyBorder="1" applyAlignment="1" applyProtection="1">
      <alignment vertical="center"/>
      <protection hidden="1"/>
    </xf>
    <xf numFmtId="0" fontId="2" fillId="38" borderId="144" xfId="0" applyFont="1" applyFill="1" applyBorder="1" applyAlignment="1" applyProtection="1">
      <alignment vertical="center"/>
      <protection hidden="1"/>
    </xf>
    <xf numFmtId="0" fontId="67" fillId="38" borderId="145" xfId="0" applyFont="1" applyFill="1" applyBorder="1" applyAlignment="1" applyProtection="1">
      <alignment vertical="center" wrapText="1"/>
      <protection hidden="1"/>
    </xf>
    <xf numFmtId="0" fontId="2" fillId="38" borderId="145" xfId="0" applyFont="1" applyFill="1" applyBorder="1" applyAlignment="1" applyProtection="1">
      <alignment vertical="center"/>
      <protection hidden="1"/>
    </xf>
    <xf numFmtId="0" fontId="2" fillId="38" borderId="146" xfId="0" applyFont="1" applyFill="1" applyBorder="1" applyAlignment="1" applyProtection="1">
      <alignment vertical="center"/>
      <protection hidden="1"/>
    </xf>
    <xf numFmtId="0" fontId="2" fillId="39" borderId="147" xfId="0" applyFont="1" applyFill="1" applyBorder="1" applyAlignment="1" applyProtection="1">
      <alignment vertical="center"/>
      <protection hidden="1"/>
    </xf>
    <xf numFmtId="0" fontId="2" fillId="39" borderId="148" xfId="0" applyFont="1" applyFill="1" applyBorder="1" applyAlignment="1" applyProtection="1">
      <alignment vertical="center"/>
      <protection hidden="1"/>
    </xf>
    <xf numFmtId="0" fontId="2" fillId="38" borderId="147" xfId="0" applyFont="1" applyFill="1" applyBorder="1" applyAlignment="1" applyProtection="1">
      <alignment vertical="center"/>
      <protection hidden="1"/>
    </xf>
    <xf numFmtId="0" fontId="2" fillId="38" borderId="148" xfId="0" applyFont="1" applyFill="1" applyBorder="1" applyAlignment="1" applyProtection="1">
      <alignment vertical="center"/>
      <protection hidden="1"/>
    </xf>
    <xf numFmtId="0" fontId="2" fillId="39" borderId="149" xfId="0" applyFont="1" applyFill="1" applyBorder="1" applyAlignment="1" applyProtection="1">
      <alignment vertical="center"/>
      <protection hidden="1"/>
    </xf>
    <xf numFmtId="0" fontId="2" fillId="39" borderId="150" xfId="0" applyFont="1" applyFill="1" applyBorder="1" applyAlignment="1" applyProtection="1">
      <alignment vertical="center"/>
      <protection hidden="1"/>
    </xf>
    <xf numFmtId="0" fontId="2" fillId="39" borderId="151" xfId="0" applyFont="1" applyFill="1" applyBorder="1" applyAlignment="1" applyProtection="1">
      <alignment vertical="center"/>
      <protection hidden="1"/>
    </xf>
    <xf numFmtId="0" fontId="7"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1" fillId="3" borderId="1" xfId="0" applyFont="1" applyFill="1" applyBorder="1" applyAlignment="1" applyProtection="1">
      <alignment horizontal="center" vertical="center" textRotation="90" wrapText="1"/>
      <protection hidden="1"/>
    </xf>
    <xf numFmtId="0" fontId="0" fillId="0" borderId="1" xfId="0" applyBorder="1" applyAlignment="1" applyProtection="1">
      <alignment horizontal="center" vertical="center" shrinkToFit="1"/>
      <protection hidden="1"/>
    </xf>
    <xf numFmtId="0" fontId="0" fillId="0" borderId="0" xfId="0" applyAlignment="1" applyProtection="1">
      <alignment shrinkToFit="1"/>
      <protection hidden="1"/>
    </xf>
    <xf numFmtId="0" fontId="7" fillId="0" borderId="1" xfId="0" applyFont="1" applyBorder="1" applyAlignment="1" applyProtection="1">
      <alignment horizontal="center" vertical="center" shrinkToFit="1"/>
      <protection hidden="1"/>
    </xf>
    <xf numFmtId="0" fontId="0" fillId="0" borderId="0" xfId="0" applyFont="1" applyBorder="1" applyAlignment="1" applyProtection="1">
      <alignment horizontal="center" vertical="center" wrapText="1"/>
      <protection hidden="1"/>
    </xf>
    <xf numFmtId="0" fontId="64" fillId="0" borderId="0" xfId="0" applyFont="1" applyBorder="1" applyAlignment="1" applyProtection="1">
      <alignment horizontal="center" vertical="center"/>
      <protection hidden="1"/>
    </xf>
    <xf numFmtId="0" fontId="0" fillId="19" borderId="0" xfId="0" applyFill="1" applyAlignment="1" applyProtection="1">
      <alignment vertical="center"/>
      <protection hidden="1"/>
    </xf>
    <xf numFmtId="0" fontId="0" fillId="19" borderId="0" xfId="0" applyFill="1" applyBorder="1" applyProtection="1">
      <protection hidden="1"/>
    </xf>
    <xf numFmtId="0" fontId="10" fillId="19" borderId="0" xfId="0" applyFont="1" applyFill="1" applyBorder="1" applyAlignment="1" applyProtection="1">
      <alignment horizontal="center" vertical="center"/>
      <protection hidden="1"/>
    </xf>
    <xf numFmtId="0" fontId="0" fillId="19" borderId="0" xfId="0" applyFill="1" applyBorder="1" applyAlignment="1" applyProtection="1">
      <alignment vertical="center"/>
      <protection hidden="1"/>
    </xf>
    <xf numFmtId="0" fontId="20" fillId="0" borderId="0"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61" fillId="0" borderId="0" xfId="0" applyFont="1" applyFill="1" applyBorder="1" applyAlignment="1" applyProtection="1">
      <alignment horizontal="right" vertical="center" wrapText="1"/>
      <protection hidden="1"/>
    </xf>
    <xf numFmtId="0" fontId="8" fillId="0" borderId="0" xfId="0" applyFont="1" applyFill="1" applyBorder="1" applyAlignment="1" applyProtection="1">
      <alignment horizontal="left" vertical="center"/>
      <protection hidden="1"/>
    </xf>
    <xf numFmtId="0" fontId="37" fillId="0" borderId="0" xfId="0" applyFont="1" applyFill="1" applyBorder="1" applyAlignment="1" applyProtection="1">
      <alignment horizontal="right" vertical="center" wrapText="1"/>
      <protection hidden="1"/>
    </xf>
    <xf numFmtId="0" fontId="6" fillId="12" borderId="0" xfId="0" applyFont="1" applyFill="1" applyBorder="1" applyAlignment="1" applyProtection="1">
      <alignment vertical="center" wrapText="1"/>
      <protection hidden="1"/>
    </xf>
    <xf numFmtId="0" fontId="134" fillId="0" borderId="0" xfId="0" applyFont="1" applyAlignment="1" applyProtection="1">
      <alignment vertical="center"/>
      <protection hidden="1"/>
    </xf>
    <xf numFmtId="164" fontId="0" fillId="0" borderId="0" xfId="0" applyNumberFormat="1" applyProtection="1">
      <protection hidden="1"/>
    </xf>
    <xf numFmtId="0" fontId="161" fillId="0" borderId="0" xfId="2" applyFont="1" applyAlignment="1" applyProtection="1">
      <protection hidden="1"/>
    </xf>
    <xf numFmtId="0" fontId="10" fillId="3"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protection hidden="1"/>
    </xf>
    <xf numFmtId="0" fontId="31" fillId="27" borderId="0" xfId="2" applyFont="1" applyFill="1" applyAlignment="1" applyProtection="1">
      <alignment horizontal="center"/>
      <protection hidden="1"/>
    </xf>
    <xf numFmtId="0" fontId="135" fillId="11" borderId="168" xfId="0" applyFont="1" applyFill="1" applyBorder="1" applyAlignment="1" applyProtection="1">
      <alignment horizontal="center" vertical="center"/>
      <protection hidden="1"/>
    </xf>
    <xf numFmtId="0" fontId="142" fillId="10" borderId="172" xfId="0" applyFont="1" applyFill="1" applyBorder="1" applyAlignment="1" applyProtection="1">
      <alignment vertical="center"/>
      <protection hidden="1"/>
    </xf>
    <xf numFmtId="0" fontId="142" fillId="10" borderId="26" xfId="0" applyFont="1" applyFill="1" applyBorder="1" applyAlignment="1" applyProtection="1">
      <alignment vertical="center"/>
      <protection hidden="1"/>
    </xf>
    <xf numFmtId="0" fontId="8" fillId="5" borderId="61" xfId="0" applyFont="1" applyFill="1" applyBorder="1" applyAlignment="1" applyProtection="1">
      <alignment vertical="center"/>
      <protection hidden="1"/>
    </xf>
    <xf numFmtId="0" fontId="31" fillId="21" borderId="178" xfId="2" applyFont="1" applyFill="1" applyBorder="1" applyAlignment="1" applyProtection="1">
      <protection hidden="1"/>
    </xf>
    <xf numFmtId="0" fontId="162" fillId="27" borderId="0" xfId="0" applyFont="1" applyFill="1" applyProtection="1">
      <protection hidden="1"/>
    </xf>
    <xf numFmtId="0" fontId="79" fillId="33" borderId="1" xfId="0" applyFont="1" applyFill="1" applyBorder="1" applyAlignment="1" applyProtection="1">
      <alignment horizontal="center" vertical="center" wrapText="1"/>
      <protection hidden="1"/>
    </xf>
    <xf numFmtId="0" fontId="54" fillId="33" borderId="1" xfId="0" applyFont="1" applyFill="1" applyBorder="1" applyAlignment="1" applyProtection="1">
      <alignment horizontal="center" vertical="center" wrapText="1"/>
      <protection hidden="1"/>
    </xf>
    <xf numFmtId="0" fontId="9" fillId="0" borderId="4" xfId="0" applyFont="1" applyFill="1" applyBorder="1" applyAlignment="1" applyProtection="1">
      <alignment horizontal="center" vertical="center" wrapText="1"/>
      <protection hidden="1"/>
    </xf>
    <xf numFmtId="0" fontId="61" fillId="0" borderId="0" xfId="0" applyFont="1" applyFill="1" applyBorder="1" applyAlignment="1" applyProtection="1">
      <alignment horizontal="right" vertical="center"/>
      <protection hidden="1"/>
    </xf>
    <xf numFmtId="0" fontId="65" fillId="0" borderId="0" xfId="0" applyFont="1" applyFill="1" applyBorder="1" applyAlignment="1" applyProtection="1">
      <alignment horizontal="left" vertical="center"/>
      <protection hidden="1"/>
    </xf>
    <xf numFmtId="0" fontId="16" fillId="0" borderId="0" xfId="0" applyFont="1" applyBorder="1" applyAlignment="1" applyProtection="1">
      <alignment horizontal="right" vertical="center"/>
      <protection hidden="1"/>
    </xf>
    <xf numFmtId="0" fontId="8" fillId="0" borderId="0" xfId="0" applyFont="1" applyFill="1" applyBorder="1" applyAlignment="1" applyProtection="1">
      <alignment horizontal="left" vertical="center"/>
      <protection hidden="1"/>
    </xf>
    <xf numFmtId="0" fontId="0" fillId="0" borderId="1" xfId="0" applyBorder="1" applyAlignment="1" applyProtection="1">
      <alignment horizontal="center" vertical="center" wrapText="1"/>
      <protection hidden="1"/>
    </xf>
    <xf numFmtId="164" fontId="10" fillId="0" borderId="0" xfId="0" applyNumberFormat="1" applyFont="1" applyBorder="1" applyAlignment="1" applyProtection="1">
      <alignment horizontal="center" vertical="center"/>
      <protection hidden="1"/>
    </xf>
    <xf numFmtId="0" fontId="61" fillId="0" borderId="0" xfId="0" applyFont="1" applyFill="1" applyBorder="1" applyAlignment="1" applyProtection="1">
      <alignment horizontal="right" vertical="center" wrapText="1"/>
      <protection hidden="1"/>
    </xf>
    <xf numFmtId="0" fontId="37" fillId="0" borderId="0" xfId="0" applyFont="1" applyFill="1" applyBorder="1" applyAlignment="1" applyProtection="1">
      <alignment horizontal="right" vertical="center" wrapText="1"/>
      <protection hidden="1"/>
    </xf>
    <xf numFmtId="0" fontId="16" fillId="22" borderId="13" xfId="0" applyFont="1" applyFill="1" applyBorder="1" applyAlignment="1" applyProtection="1">
      <alignment horizontal="center" vertical="center" textRotation="90" wrapText="1"/>
      <protection hidden="1"/>
    </xf>
    <xf numFmtId="0" fontId="0" fillId="0" borderId="1" xfId="0" applyBorder="1" applyAlignment="1" applyProtection="1">
      <alignment horizontal="center" vertical="center" wrapText="1"/>
      <protection hidden="1"/>
    </xf>
    <xf numFmtId="0" fontId="16" fillId="0" borderId="0" xfId="0" applyFont="1" applyBorder="1" applyAlignment="1" applyProtection="1">
      <alignment horizontal="right" vertical="center"/>
      <protection hidden="1"/>
    </xf>
    <xf numFmtId="0" fontId="65" fillId="0" borderId="0" xfId="0" applyFont="1" applyFill="1" applyBorder="1" applyAlignment="1" applyProtection="1">
      <alignment horizontal="left" vertical="center"/>
      <protection hidden="1"/>
    </xf>
    <xf numFmtId="0" fontId="61" fillId="0" borderId="0" xfId="0" applyFont="1" applyFill="1" applyBorder="1" applyAlignment="1" applyProtection="1">
      <alignment horizontal="right" vertical="center" wrapText="1"/>
      <protection hidden="1"/>
    </xf>
    <xf numFmtId="164" fontId="10" fillId="0" borderId="0" xfId="0" applyNumberFormat="1" applyFont="1" applyBorder="1" applyAlignment="1" applyProtection="1">
      <alignment horizontal="center" vertical="center"/>
      <protection hidden="1"/>
    </xf>
    <xf numFmtId="0" fontId="8" fillId="0" borderId="0" xfId="0" applyFont="1" applyFill="1" applyBorder="1" applyAlignment="1" applyProtection="1">
      <alignment horizontal="left" vertical="center"/>
      <protection hidden="1"/>
    </xf>
    <xf numFmtId="0" fontId="61" fillId="0" borderId="0" xfId="0" applyFont="1" applyFill="1" applyBorder="1" applyAlignment="1" applyProtection="1">
      <alignment horizontal="right" vertical="center"/>
      <protection hidden="1"/>
    </xf>
    <xf numFmtId="0" fontId="37" fillId="0" borderId="0" xfId="0" applyFont="1" applyFill="1" applyBorder="1" applyAlignment="1" applyProtection="1">
      <alignment horizontal="right" vertical="center" wrapText="1"/>
      <protection hidden="1"/>
    </xf>
    <xf numFmtId="0" fontId="10" fillId="3" borderId="4" xfId="0" applyFont="1" applyFill="1" applyBorder="1" applyAlignment="1" applyProtection="1">
      <alignment vertical="center" wrapText="1"/>
      <protection hidden="1"/>
    </xf>
    <xf numFmtId="0" fontId="5" fillId="24" borderId="4" xfId="0" applyFont="1" applyFill="1" applyBorder="1" applyAlignment="1" applyProtection="1">
      <alignment horizontal="center" vertical="center"/>
      <protection hidden="1"/>
    </xf>
    <xf numFmtId="0" fontId="4" fillId="24" borderId="4" xfId="0" applyFont="1" applyFill="1" applyBorder="1" applyAlignment="1" applyProtection="1">
      <alignment horizontal="center" vertical="center"/>
      <protection hidden="1"/>
    </xf>
    <xf numFmtId="0" fontId="57" fillId="24" borderId="1" xfId="0" applyFont="1" applyFill="1" applyBorder="1" applyAlignment="1" applyProtection="1">
      <alignment horizontal="center" vertical="center" wrapText="1"/>
      <protection hidden="1"/>
    </xf>
    <xf numFmtId="0" fontId="164" fillId="3" borderId="1" xfId="0" applyFont="1" applyFill="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165" fontId="163" fillId="3" borderId="1" xfId="0" applyNumberFormat="1" applyFont="1" applyFill="1" applyBorder="1" applyAlignment="1" applyProtection="1">
      <alignment horizontal="center" vertical="center"/>
      <protection hidden="1"/>
    </xf>
    <xf numFmtId="0" fontId="61" fillId="3" borderId="1" xfId="0" applyFont="1" applyFill="1" applyBorder="1" applyAlignment="1" applyProtection="1">
      <alignment horizontal="center" vertical="center" textRotation="90" wrapText="1"/>
      <protection hidden="1"/>
    </xf>
    <xf numFmtId="0" fontId="10" fillId="0" borderId="1" xfId="0" applyFont="1" applyBorder="1" applyAlignment="1" applyProtection="1">
      <alignment horizontal="center" vertical="center"/>
      <protection hidden="1"/>
    </xf>
    <xf numFmtId="164" fontId="10" fillId="0" borderId="0" xfId="0" applyNumberFormat="1" applyFont="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8" fillId="0" borderId="4" xfId="0" applyFont="1" applyBorder="1" applyAlignment="1" applyProtection="1">
      <alignment horizontal="center" vertical="center"/>
      <protection hidden="1"/>
    </xf>
    <xf numFmtId="0" fontId="61" fillId="3" borderId="1" xfId="0" applyFont="1" applyFill="1" applyBorder="1" applyAlignment="1" applyProtection="1">
      <alignment horizontal="center" vertical="center" textRotation="90" wrapText="1"/>
      <protection hidden="1"/>
    </xf>
    <xf numFmtId="0" fontId="11" fillId="8" borderId="19" xfId="0" applyFont="1" applyFill="1" applyBorder="1" applyAlignment="1" applyProtection="1">
      <alignment horizontal="center" vertical="center" wrapText="1"/>
      <protection hidden="1"/>
    </xf>
    <xf numFmtId="0" fontId="10" fillId="29" borderId="16" xfId="0" applyFont="1" applyFill="1" applyBorder="1" applyAlignment="1" applyProtection="1">
      <alignment horizontal="center" vertical="center" wrapText="1"/>
      <protection hidden="1"/>
    </xf>
    <xf numFmtId="0" fontId="10" fillId="30" borderId="16" xfId="0" applyFont="1" applyFill="1" applyBorder="1" applyAlignment="1" applyProtection="1">
      <alignment horizontal="center" vertical="center" wrapText="1"/>
      <protection hidden="1"/>
    </xf>
    <xf numFmtId="0" fontId="10" fillId="31" borderId="16" xfId="0" applyFont="1" applyFill="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10" fillId="29" borderId="15" xfId="0" applyFont="1" applyFill="1" applyBorder="1" applyAlignment="1" applyProtection="1">
      <alignment vertical="center" wrapText="1"/>
      <protection hidden="1"/>
    </xf>
    <xf numFmtId="0" fontId="10" fillId="30" borderId="15" xfId="0" applyFont="1" applyFill="1" applyBorder="1" applyAlignment="1" applyProtection="1">
      <alignment vertical="center" wrapText="1"/>
      <protection hidden="1"/>
    </xf>
    <xf numFmtId="0" fontId="10" fillId="31" borderId="15" xfId="0" applyFont="1" applyFill="1" applyBorder="1" applyAlignment="1" applyProtection="1">
      <alignment vertical="center" wrapText="1"/>
      <protection hidden="1"/>
    </xf>
    <xf numFmtId="0" fontId="16" fillId="32" borderId="15" xfId="0" applyFont="1" applyFill="1" applyBorder="1" applyAlignment="1" applyProtection="1">
      <alignment vertical="center" wrapText="1"/>
      <protection hidden="1"/>
    </xf>
    <xf numFmtId="0" fontId="7" fillId="32" borderId="16" xfId="0" applyFont="1" applyFill="1" applyBorder="1" applyAlignment="1" applyProtection="1">
      <alignment horizontal="center" vertical="center" wrapText="1"/>
      <protection hidden="1"/>
    </xf>
    <xf numFmtId="0" fontId="7" fillId="3" borderId="4" xfId="0" applyNumberFormat="1" applyFont="1" applyFill="1" applyBorder="1" applyAlignment="1" applyProtection="1">
      <alignment horizontal="center" vertical="center"/>
      <protection hidden="1"/>
    </xf>
    <xf numFmtId="0" fontId="19" fillId="21" borderId="1" xfId="0" applyFont="1" applyFill="1" applyBorder="1" applyAlignment="1" applyProtection="1">
      <alignment horizontal="center" vertical="center"/>
      <protection hidden="1"/>
    </xf>
    <xf numFmtId="0" fontId="35" fillId="36" borderId="1" xfId="0" applyFont="1" applyFill="1" applyBorder="1" applyAlignment="1" applyProtection="1">
      <alignment horizontal="center" vertical="center"/>
      <protection hidden="1"/>
    </xf>
    <xf numFmtId="0" fontId="7" fillId="21" borderId="1" xfId="0" applyFont="1" applyFill="1" applyBorder="1" applyAlignment="1" applyProtection="1">
      <alignment horizontal="center" vertical="center" wrapText="1"/>
      <protection hidden="1"/>
    </xf>
    <xf numFmtId="0" fontId="4" fillId="21" borderId="1" xfId="0" applyFont="1" applyFill="1" applyBorder="1" applyAlignment="1" applyProtection="1">
      <alignment horizontal="center" vertical="center" wrapText="1"/>
      <protection hidden="1"/>
    </xf>
    <xf numFmtId="0" fontId="31" fillId="27" borderId="0" xfId="2" applyFont="1" applyFill="1" applyAlignment="1" applyProtection="1">
      <alignment horizontal="center"/>
      <protection hidden="1"/>
    </xf>
    <xf numFmtId="0" fontId="10" fillId="31" borderId="16" xfId="0" applyFont="1" applyFill="1" applyBorder="1" applyAlignment="1" applyProtection="1">
      <alignment horizontal="center" vertical="center" wrapText="1"/>
      <protection hidden="1"/>
    </xf>
    <xf numFmtId="0" fontId="16" fillId="4" borderId="13" xfId="0" applyFont="1" applyFill="1" applyBorder="1" applyAlignment="1" applyProtection="1">
      <alignment horizontal="center" vertical="center" textRotation="90" wrapText="1"/>
      <protection hidden="1"/>
    </xf>
    <xf numFmtId="0" fontId="16" fillId="2" borderId="13" xfId="0" applyFont="1" applyFill="1" applyBorder="1" applyAlignment="1" applyProtection="1">
      <alignment horizontal="center" vertical="center" textRotation="90" wrapText="1"/>
      <protection hidden="1"/>
    </xf>
    <xf numFmtId="0" fontId="16" fillId="5" borderId="13" xfId="0" applyFont="1" applyFill="1" applyBorder="1" applyAlignment="1" applyProtection="1">
      <alignment horizontal="center" vertical="center" textRotation="90" wrapText="1"/>
      <protection hidden="1"/>
    </xf>
    <xf numFmtId="0" fontId="16" fillId="6" borderId="13" xfId="0" applyFont="1" applyFill="1" applyBorder="1" applyAlignment="1" applyProtection="1">
      <alignment horizontal="center" vertical="center" textRotation="90" wrapText="1"/>
      <protection hidden="1"/>
    </xf>
    <xf numFmtId="0" fontId="10" fillId="29" borderId="16" xfId="0" applyFont="1" applyFill="1" applyBorder="1" applyAlignment="1" applyProtection="1">
      <alignment horizontal="center" vertical="center" wrapText="1"/>
      <protection hidden="1"/>
    </xf>
    <xf numFmtId="0" fontId="10" fillId="30" borderId="16" xfId="0" applyFont="1" applyFill="1" applyBorder="1" applyAlignment="1" applyProtection="1">
      <alignment horizontal="center" vertical="center" wrapText="1"/>
      <protection hidden="1"/>
    </xf>
    <xf numFmtId="0" fontId="56" fillId="24" borderId="1" xfId="0" applyFont="1" applyFill="1" applyBorder="1" applyAlignment="1" applyProtection="1">
      <alignment horizontal="center" vertical="center" wrapText="1"/>
      <protection hidden="1"/>
    </xf>
    <xf numFmtId="0" fontId="141" fillId="8" borderId="0" xfId="0" applyFont="1" applyFill="1" applyBorder="1" applyAlignment="1" applyProtection="1">
      <alignment horizontal="center" vertical="center"/>
      <protection locked="0"/>
    </xf>
    <xf numFmtId="164" fontId="16" fillId="3" borderId="1" xfId="0" applyNumberFormat="1" applyFont="1" applyFill="1" applyBorder="1" applyAlignment="1" applyProtection="1">
      <alignment horizontal="center" vertical="center" shrinkToFit="1"/>
      <protection hidden="1"/>
    </xf>
    <xf numFmtId="0" fontId="65" fillId="0" borderId="83" xfId="0" applyFont="1" applyBorder="1" applyAlignment="1" applyProtection="1">
      <alignment horizontal="center" vertical="center"/>
      <protection hidden="1"/>
    </xf>
    <xf numFmtId="0" fontId="17" fillId="3" borderId="1" xfId="0" applyFont="1" applyFill="1" applyBorder="1" applyAlignment="1" applyProtection="1">
      <alignment horizontal="left" vertical="center" wrapText="1" shrinkToFit="1"/>
      <protection hidden="1"/>
    </xf>
    <xf numFmtId="0" fontId="31" fillId="27" borderId="0" xfId="2" applyFont="1" applyFill="1" applyAlignment="1" applyProtection="1">
      <alignment horizontal="center" vertical="center"/>
      <protection hidden="1"/>
    </xf>
    <xf numFmtId="164" fontId="10" fillId="0" borderId="0" xfId="0" applyNumberFormat="1" applyFont="1" applyBorder="1" applyAlignment="1" applyProtection="1">
      <alignment horizontal="center" vertical="center"/>
      <protection hidden="1"/>
    </xf>
    <xf numFmtId="0" fontId="131" fillId="0" borderId="0" xfId="0" applyFont="1" applyBorder="1" applyAlignment="1" applyProtection="1">
      <alignment horizontal="center" vertical="center"/>
      <protection hidden="1"/>
    </xf>
    <xf numFmtId="0" fontId="0" fillId="0" borderId="1" xfId="0" applyFont="1" applyBorder="1" applyAlignment="1" applyProtection="1">
      <alignment horizontal="center" vertical="center" wrapText="1"/>
      <protection hidden="1"/>
    </xf>
    <xf numFmtId="0" fontId="0" fillId="0" borderId="0" xfId="0" applyFont="1" applyProtection="1">
      <protection hidden="1"/>
    </xf>
    <xf numFmtId="0" fontId="152" fillId="0" borderId="0" xfId="0" applyFont="1" applyBorder="1" applyAlignment="1" applyProtection="1">
      <alignment horizontal="center" vertical="center"/>
      <protection hidden="1"/>
    </xf>
    <xf numFmtId="0" fontId="20" fillId="0" borderId="0" xfId="0" applyFont="1" applyBorder="1" applyAlignment="1" applyProtection="1">
      <alignment horizontal="right" vertical="center"/>
      <protection hidden="1"/>
    </xf>
    <xf numFmtId="0" fontId="152" fillId="0" borderId="0" xfId="0" applyFont="1" applyBorder="1" applyAlignment="1" applyProtection="1">
      <alignment horizontal="left" vertical="center"/>
      <protection hidden="1"/>
    </xf>
    <xf numFmtId="0" fontId="22" fillId="0" borderId="0" xfId="0" applyFont="1" applyBorder="1" applyAlignment="1" applyProtection="1">
      <alignment horizontal="right" vertical="center"/>
      <protection hidden="1"/>
    </xf>
    <xf numFmtId="0" fontId="29" fillId="0" borderId="0" xfId="0" applyFont="1" applyBorder="1" applyAlignment="1" applyProtection="1">
      <alignment horizontal="right" vertical="center"/>
      <protection hidden="1"/>
    </xf>
    <xf numFmtId="0" fontId="36" fillId="0" borderId="0" xfId="0" applyFont="1" applyBorder="1" applyAlignment="1" applyProtection="1">
      <alignment horizontal="center" vertical="center"/>
      <protection hidden="1"/>
    </xf>
    <xf numFmtId="0" fontId="172" fillId="3" borderId="180" xfId="0" applyFont="1" applyFill="1" applyBorder="1" applyAlignment="1" applyProtection="1">
      <alignment horizontal="center" vertical="center" textRotation="90" wrapText="1"/>
      <protection hidden="1"/>
    </xf>
    <xf numFmtId="0" fontId="53" fillId="24" borderId="180" xfId="0" applyFont="1" applyFill="1" applyBorder="1" applyAlignment="1" applyProtection="1">
      <alignment horizontal="center" vertical="center" wrapText="1"/>
      <protection hidden="1"/>
    </xf>
    <xf numFmtId="0" fontId="56" fillId="24" borderId="180" xfId="0" applyFont="1" applyFill="1" applyBorder="1" applyAlignment="1" applyProtection="1">
      <alignment horizontal="center" vertical="center" wrapText="1"/>
      <protection hidden="1"/>
    </xf>
    <xf numFmtId="0" fontId="54" fillId="24" borderId="180" xfId="0" applyFont="1" applyFill="1" applyBorder="1" applyAlignment="1" applyProtection="1">
      <alignment horizontal="center" vertical="center" wrapText="1"/>
      <protection hidden="1"/>
    </xf>
    <xf numFmtId="0" fontId="57" fillId="24" borderId="180" xfId="0" applyFont="1" applyFill="1" applyBorder="1" applyAlignment="1" applyProtection="1">
      <alignment horizontal="center" vertical="center" wrapText="1"/>
      <protection hidden="1"/>
    </xf>
    <xf numFmtId="0" fontId="10" fillId="24" borderId="180" xfId="0" applyFont="1" applyFill="1" applyBorder="1" applyAlignment="1" applyProtection="1">
      <alignment horizontal="center"/>
      <protection hidden="1"/>
    </xf>
    <xf numFmtId="0" fontId="114" fillId="0" borderId="180" xfId="0" applyFont="1" applyFill="1" applyBorder="1" applyAlignment="1" applyProtection="1">
      <alignment horizontal="center" vertical="center" wrapText="1"/>
      <protection hidden="1"/>
    </xf>
    <xf numFmtId="0" fontId="115" fillId="0" borderId="180" xfId="0" applyFont="1" applyFill="1" applyBorder="1" applyAlignment="1" applyProtection="1">
      <alignment horizontal="center" vertical="center" wrapText="1"/>
      <protection hidden="1"/>
    </xf>
    <xf numFmtId="0" fontId="116" fillId="0" borderId="180" xfId="0" applyFont="1" applyFill="1" applyBorder="1" applyAlignment="1" applyProtection="1">
      <alignment horizontal="center" vertical="center" wrapText="1"/>
      <protection hidden="1"/>
    </xf>
    <xf numFmtId="164" fontId="115" fillId="0" borderId="180" xfId="0" applyNumberFormat="1" applyFont="1" applyFill="1" applyBorder="1" applyAlignment="1" applyProtection="1">
      <alignment horizontal="center" vertical="center" wrapText="1"/>
      <protection hidden="1"/>
    </xf>
    <xf numFmtId="0" fontId="117" fillId="0" borderId="180" xfId="0" applyFont="1" applyFill="1" applyBorder="1" applyAlignment="1" applyProtection="1">
      <alignment horizontal="left" vertical="center" wrapText="1"/>
      <protection hidden="1"/>
    </xf>
    <xf numFmtId="0" fontId="117" fillId="0" borderId="180" xfId="0" applyFont="1" applyFill="1" applyBorder="1" applyAlignment="1" applyProtection="1">
      <alignment horizontal="center" vertical="center" wrapText="1"/>
      <protection hidden="1"/>
    </xf>
    <xf numFmtId="0" fontId="117" fillId="0" borderId="186" xfId="0" applyFont="1" applyFill="1" applyBorder="1" applyAlignment="1" applyProtection="1">
      <alignment horizontal="center" vertical="center" wrapText="1"/>
      <protection hidden="1"/>
    </xf>
    <xf numFmtId="0" fontId="53" fillId="3" borderId="180" xfId="0" applyFont="1" applyFill="1" applyBorder="1" applyAlignment="1" applyProtection="1">
      <alignment horizontal="center" vertical="center" wrapText="1"/>
      <protection hidden="1"/>
    </xf>
    <xf numFmtId="0" fontId="56" fillId="3" borderId="180" xfId="0" applyFont="1" applyFill="1" applyBorder="1" applyAlignment="1" applyProtection="1">
      <alignment horizontal="center" vertical="center" wrapText="1"/>
      <protection hidden="1"/>
    </xf>
    <xf numFmtId="0" fontId="54" fillId="3" borderId="180" xfId="0" applyFont="1" applyFill="1" applyBorder="1" applyAlignment="1" applyProtection="1">
      <alignment horizontal="center" vertical="center" wrapText="1"/>
      <protection hidden="1"/>
    </xf>
    <xf numFmtId="0" fontId="3" fillId="3" borderId="180" xfId="0" applyFont="1" applyFill="1" applyBorder="1" applyAlignment="1" applyProtection="1">
      <alignment horizontal="center" vertical="center"/>
      <protection hidden="1"/>
    </xf>
    <xf numFmtId="0" fontId="57" fillId="3" borderId="180" xfId="0" applyFont="1" applyFill="1" applyBorder="1" applyAlignment="1" applyProtection="1">
      <alignment horizontal="center" vertical="center" wrapText="1"/>
      <protection hidden="1"/>
    </xf>
    <xf numFmtId="0" fontId="70" fillId="3" borderId="180" xfId="0" applyFont="1" applyFill="1" applyBorder="1" applyAlignment="1" applyProtection="1">
      <alignment horizontal="center" vertical="center" wrapText="1"/>
      <protection hidden="1"/>
    </xf>
    <xf numFmtId="0" fontId="173" fillId="3" borderId="180" xfId="0" applyFont="1" applyFill="1" applyBorder="1" applyAlignment="1" applyProtection="1">
      <alignment horizontal="center" vertical="center" wrapText="1"/>
      <protection hidden="1"/>
    </xf>
    <xf numFmtId="0" fontId="36" fillId="3" borderId="180" xfId="0" applyFont="1" applyFill="1" applyBorder="1" applyAlignment="1" applyProtection="1">
      <alignment horizontal="center" vertical="center"/>
      <protection hidden="1"/>
    </xf>
    <xf numFmtId="0" fontId="54" fillId="3" borderId="184" xfId="0" applyFont="1" applyFill="1" applyBorder="1" applyAlignment="1" applyProtection="1">
      <alignment horizontal="center" vertical="center" wrapText="1"/>
      <protection hidden="1"/>
    </xf>
    <xf numFmtId="0" fontId="54" fillId="3" borderId="185" xfId="0" applyFont="1" applyFill="1" applyBorder="1" applyAlignment="1" applyProtection="1">
      <alignment horizontal="center" vertical="center" wrapText="1"/>
      <protection hidden="1"/>
    </xf>
    <xf numFmtId="0" fontId="70" fillId="3" borderId="186" xfId="0" applyFont="1" applyFill="1" applyBorder="1" applyAlignment="1" applyProtection="1">
      <alignment horizontal="center" vertical="center" wrapText="1"/>
      <protection hidden="1"/>
    </xf>
    <xf numFmtId="168" fontId="51" fillId="44" borderId="136" xfId="0" applyNumberFormat="1" applyFont="1" applyFill="1" applyBorder="1" applyAlignment="1" applyProtection="1">
      <alignment horizontal="left" vertical="center"/>
      <protection locked="0"/>
    </xf>
    <xf numFmtId="0" fontId="30" fillId="44" borderId="136" xfId="2" applyFill="1" applyBorder="1" applyAlignment="1" applyProtection="1">
      <alignment horizontal="left" vertical="center"/>
      <protection locked="0"/>
    </xf>
    <xf numFmtId="0" fontId="11" fillId="44" borderId="136" xfId="0" applyFont="1" applyFill="1" applyBorder="1" applyAlignment="1" applyProtection="1">
      <alignment horizontal="left" vertical="center"/>
      <protection locked="0"/>
    </xf>
    <xf numFmtId="0" fontId="94" fillId="0" borderId="75" xfId="0" applyFont="1" applyBorder="1" applyAlignment="1" applyProtection="1">
      <alignment horizontal="left" vertical="center" wrapText="1"/>
      <protection hidden="1"/>
    </xf>
    <xf numFmtId="0" fontId="28" fillId="0" borderId="193" xfId="0" applyFont="1" applyBorder="1" applyAlignment="1" applyProtection="1">
      <alignment horizontal="left" vertical="center" wrapText="1"/>
      <protection hidden="1"/>
    </xf>
    <xf numFmtId="0" fontId="94" fillId="0" borderId="194" xfId="0" applyFont="1" applyBorder="1" applyAlignment="1" applyProtection="1">
      <alignment horizontal="left" vertical="center" wrapText="1"/>
      <protection hidden="1"/>
    </xf>
    <xf numFmtId="0" fontId="37" fillId="0" borderId="194" xfId="0" applyFont="1" applyBorder="1" applyAlignment="1" applyProtection="1">
      <alignment horizontal="center" vertical="center" wrapText="1"/>
      <protection hidden="1"/>
    </xf>
    <xf numFmtId="2" fontId="37" fillId="0" borderId="194" xfId="0" applyNumberFormat="1" applyFont="1" applyBorder="1" applyAlignment="1" applyProtection="1">
      <alignment horizontal="center" vertical="center" wrapText="1"/>
      <protection hidden="1"/>
    </xf>
    <xf numFmtId="0" fontId="37" fillId="0" borderId="194" xfId="0" applyFont="1" applyFill="1" applyBorder="1" applyAlignment="1" applyProtection="1">
      <alignment horizontal="center" vertical="center" wrapText="1"/>
      <protection hidden="1"/>
    </xf>
    <xf numFmtId="0" fontId="37" fillId="0" borderId="195" xfId="0" applyFont="1" applyFill="1" applyBorder="1" applyAlignment="1" applyProtection="1">
      <alignment horizontal="center" vertical="center" wrapText="1"/>
      <protection hidden="1"/>
    </xf>
    <xf numFmtId="0" fontId="37" fillId="0" borderId="196" xfId="0" applyFont="1" applyFill="1" applyBorder="1" applyAlignment="1" applyProtection="1">
      <alignment horizontal="center" vertical="center" wrapText="1"/>
      <protection hidden="1"/>
    </xf>
    <xf numFmtId="0" fontId="31" fillId="0" borderId="0" xfId="2" applyFont="1" applyAlignment="1" applyProtection="1"/>
    <xf numFmtId="0" fontId="22" fillId="0" borderId="20" xfId="0" applyFont="1" applyFill="1" applyBorder="1" applyAlignment="1" applyProtection="1">
      <alignment horizontal="center" vertical="center" wrapText="1"/>
      <protection locked="0"/>
    </xf>
    <xf numFmtId="0" fontId="22" fillId="0" borderId="21" xfId="0"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31" fillId="0" borderId="0" xfId="2" applyFont="1" applyAlignment="1" applyProtection="1">
      <protection hidden="1"/>
    </xf>
    <xf numFmtId="0" fontId="31" fillId="0" borderId="0" xfId="2" applyFont="1" applyAlignment="1" applyProtection="1">
      <alignment vertical="center"/>
    </xf>
    <xf numFmtId="0" fontId="50" fillId="0" borderId="0" xfId="0" applyFont="1" applyAlignment="1">
      <alignment horizontal="center"/>
    </xf>
    <xf numFmtId="164" fontId="35" fillId="0" borderId="162" xfId="0" applyNumberFormat="1" applyFont="1" applyBorder="1" applyAlignment="1">
      <alignment horizontal="center" vertical="top"/>
    </xf>
    <xf numFmtId="0" fontId="51" fillId="45" borderId="156" xfId="0" applyFont="1" applyFill="1" applyBorder="1" applyAlignment="1">
      <alignment horizontal="center" vertical="center" wrapText="1"/>
    </xf>
    <xf numFmtId="0" fontId="51" fillId="45" borderId="157" xfId="0" applyFont="1" applyFill="1" applyBorder="1" applyAlignment="1">
      <alignment horizontal="center" vertical="center" wrapText="1"/>
    </xf>
    <xf numFmtId="0" fontId="51" fillId="45" borderId="158" xfId="0" applyFont="1" applyFill="1" applyBorder="1" applyAlignment="1">
      <alignment horizontal="center" vertical="center" wrapText="1"/>
    </xf>
    <xf numFmtId="0" fontId="51" fillId="45" borderId="159" xfId="0" applyFont="1" applyFill="1" applyBorder="1" applyAlignment="1">
      <alignment horizontal="center" vertical="center" wrapText="1"/>
    </xf>
    <xf numFmtId="0" fontId="51" fillId="45" borderId="0" xfId="0" applyFont="1" applyFill="1" applyBorder="1" applyAlignment="1">
      <alignment horizontal="center" vertical="center" wrapText="1"/>
    </xf>
    <xf numFmtId="0" fontId="51" fillId="45" borderId="160" xfId="0" applyFont="1" applyFill="1" applyBorder="1" applyAlignment="1">
      <alignment horizontal="center" vertical="center" wrapText="1"/>
    </xf>
    <xf numFmtId="0" fontId="51" fillId="45" borderId="161" xfId="0" applyFont="1" applyFill="1" applyBorder="1" applyAlignment="1">
      <alignment horizontal="center" vertical="center" wrapText="1"/>
    </xf>
    <xf numFmtId="0" fontId="51" fillId="45" borderId="162" xfId="0" applyFont="1" applyFill="1" applyBorder="1" applyAlignment="1">
      <alignment horizontal="center" vertical="center" wrapText="1"/>
    </xf>
    <xf numFmtId="0" fontId="51" fillId="45" borderId="163" xfId="0" applyFont="1" applyFill="1" applyBorder="1" applyAlignment="1">
      <alignment horizontal="center" vertical="center" wrapText="1"/>
    </xf>
    <xf numFmtId="0" fontId="9" fillId="0" borderId="164" xfId="0" applyFont="1" applyBorder="1" applyAlignment="1">
      <alignment horizontal="center" vertical="center" wrapText="1"/>
    </xf>
    <xf numFmtId="0" fontId="9" fillId="0" borderId="165" xfId="0" applyFont="1" applyBorder="1" applyAlignment="1">
      <alignment horizontal="center" vertical="center" wrapText="1"/>
    </xf>
    <xf numFmtId="0" fontId="9" fillId="0" borderId="166" xfId="0" applyFont="1" applyBorder="1" applyAlignment="1">
      <alignment horizontal="center" vertical="center" wrapText="1"/>
    </xf>
    <xf numFmtId="0" fontId="28" fillId="22" borderId="32" xfId="0" applyFont="1" applyFill="1" applyBorder="1" applyAlignment="1">
      <alignment horizontal="center" vertical="center" wrapText="1"/>
    </xf>
    <xf numFmtId="0" fontId="28" fillId="22" borderId="35" xfId="0" applyFont="1" applyFill="1" applyBorder="1" applyAlignment="1">
      <alignment horizontal="center" vertical="center" wrapText="1"/>
    </xf>
    <xf numFmtId="0" fontId="28" fillId="22" borderId="36" xfId="0" applyFont="1" applyFill="1" applyBorder="1" applyAlignment="1">
      <alignment horizontal="center" vertical="center" wrapText="1"/>
    </xf>
    <xf numFmtId="0" fontId="28" fillId="22" borderId="33" xfId="0" applyFont="1" applyFill="1" applyBorder="1" applyAlignment="1">
      <alignment horizontal="center" vertical="center" wrapText="1"/>
    </xf>
    <xf numFmtId="0" fontId="28" fillId="22" borderId="0" xfId="0" applyFont="1" applyFill="1" applyBorder="1" applyAlignment="1">
      <alignment horizontal="center" vertical="center" wrapText="1"/>
    </xf>
    <xf numFmtId="0" fontId="28" fillId="22" borderId="37" xfId="0" applyFont="1" applyFill="1" applyBorder="1" applyAlignment="1">
      <alignment horizontal="center" vertical="center" wrapText="1"/>
    </xf>
    <xf numFmtId="0" fontId="28" fillId="22" borderId="34" xfId="0" applyFont="1" applyFill="1" applyBorder="1" applyAlignment="1">
      <alignment horizontal="center" vertical="center" wrapText="1"/>
    </xf>
    <xf numFmtId="0" fontId="28" fillId="22" borderId="42" xfId="0" applyFont="1" applyFill="1" applyBorder="1" applyAlignment="1">
      <alignment horizontal="center" vertical="center" wrapText="1"/>
    </xf>
    <xf numFmtId="0" fontId="28" fillId="22" borderId="38" xfId="0" applyFont="1" applyFill="1" applyBorder="1" applyAlignment="1">
      <alignment horizontal="center" vertical="center" wrapText="1"/>
    </xf>
    <xf numFmtId="0" fontId="20" fillId="0" borderId="32"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29" xfId="0" applyFont="1" applyBorder="1" applyAlignment="1">
      <alignment horizontal="center" vertical="center" wrapText="1"/>
    </xf>
    <xf numFmtId="0" fontId="27" fillId="0" borderId="26" xfId="0" applyFont="1" applyBorder="1" applyAlignment="1">
      <alignment horizontal="left" vertical="center" wrapText="1"/>
    </xf>
    <xf numFmtId="0" fontId="27" fillId="0" borderId="0" xfId="0" applyFont="1" applyBorder="1" applyAlignment="1">
      <alignment horizontal="left" vertical="center" wrapText="1"/>
    </xf>
    <xf numFmtId="0" fontId="36" fillId="0" borderId="41" xfId="0" applyFont="1" applyBorder="1" applyAlignment="1">
      <alignment horizontal="left" vertical="center" wrapText="1"/>
    </xf>
    <xf numFmtId="0" fontId="36" fillId="0" borderId="42" xfId="0" applyFont="1" applyBorder="1" applyAlignment="1">
      <alignment horizontal="left" vertical="center" wrapText="1"/>
    </xf>
    <xf numFmtId="0" fontId="4" fillId="0" borderId="30" xfId="0" applyFont="1" applyBorder="1" applyAlignment="1">
      <alignment horizontal="center" vertical="center" wrapText="1"/>
    </xf>
    <xf numFmtId="0" fontId="4" fillId="0" borderId="29"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37" xfId="0" applyFont="1" applyBorder="1" applyAlignment="1">
      <alignment horizontal="center" vertical="center" wrapText="1"/>
    </xf>
    <xf numFmtId="0" fontId="4" fillId="0" borderId="131" xfId="0" applyFont="1" applyBorder="1" applyAlignment="1">
      <alignment horizontal="center" vertical="center" wrapText="1"/>
    </xf>
    <xf numFmtId="0" fontId="31" fillId="0" borderId="0" xfId="2" applyFont="1" applyAlignment="1" applyProtection="1">
      <alignment horizontal="center" vertical="center"/>
    </xf>
    <xf numFmtId="0" fontId="10" fillId="16" borderId="0" xfId="0" applyFont="1" applyFill="1" applyAlignment="1">
      <alignment horizontal="center" vertical="center"/>
    </xf>
    <xf numFmtId="0" fontId="4" fillId="0" borderId="26" xfId="0" applyFont="1" applyBorder="1" applyAlignment="1">
      <alignment horizontal="left" vertical="center" wrapText="1"/>
    </xf>
    <xf numFmtId="0" fontId="4" fillId="0" borderId="0" xfId="0" applyFont="1" applyBorder="1" applyAlignment="1">
      <alignment horizontal="left" vertical="center" wrapText="1"/>
    </xf>
    <xf numFmtId="0" fontId="29" fillId="20" borderId="0" xfId="0" applyFont="1" applyFill="1" applyAlignment="1">
      <alignment horizontal="center" vertical="center" wrapText="1"/>
    </xf>
    <xf numFmtId="0" fontId="35" fillId="19" borderId="0" xfId="0" applyFont="1" applyFill="1" applyAlignment="1">
      <alignment horizontal="center" vertical="center" wrapText="1"/>
    </xf>
    <xf numFmtId="0" fontId="31" fillId="0" borderId="0" xfId="2" applyFont="1" applyFill="1" applyAlignment="1" applyProtection="1">
      <alignment horizontal="center" vertical="center"/>
    </xf>
    <xf numFmtId="0" fontId="37" fillId="0" borderId="30"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4" fillId="0" borderId="31" xfId="0" applyFont="1" applyBorder="1" applyAlignment="1">
      <alignment horizontal="center" vertical="center" wrapText="1"/>
    </xf>
    <xf numFmtId="0" fontId="37" fillId="0" borderId="30" xfId="0" applyFont="1" applyBorder="1" applyAlignment="1">
      <alignment horizontal="left" vertical="center" wrapText="1"/>
    </xf>
    <xf numFmtId="0" fontId="37" fillId="0" borderId="29" xfId="0" applyFont="1" applyBorder="1" applyAlignment="1">
      <alignment horizontal="left" vertical="center" wrapText="1"/>
    </xf>
    <xf numFmtId="0" fontId="20" fillId="0" borderId="33"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8" xfId="0" applyFont="1" applyBorder="1" applyAlignment="1">
      <alignment horizontal="center" vertical="center" wrapText="1"/>
    </xf>
    <xf numFmtId="0" fontId="4" fillId="0" borderId="35" xfId="0" applyFont="1" applyBorder="1" applyAlignment="1">
      <alignment horizontal="center" vertical="center" wrapText="1"/>
    </xf>
    <xf numFmtId="0" fontId="29" fillId="0" borderId="0" xfId="0" applyFont="1" applyAlignment="1">
      <alignment horizontal="center" vertical="center"/>
    </xf>
    <xf numFmtId="0" fontId="160" fillId="0" borderId="0" xfId="0" applyFont="1" applyAlignment="1">
      <alignment horizontal="center"/>
    </xf>
    <xf numFmtId="0" fontId="50" fillId="0" borderId="0" xfId="0" applyFont="1" applyAlignment="1">
      <alignment horizontal="center" vertical="center"/>
    </xf>
    <xf numFmtId="0" fontId="32" fillId="0" borderId="0" xfId="2" applyFont="1" applyAlignment="1" applyProtection="1">
      <alignment horizontal="center" vertical="center"/>
    </xf>
    <xf numFmtId="0" fontId="6" fillId="0" borderId="0" xfId="0" applyFont="1" applyAlignment="1">
      <alignment horizontal="center" vertical="center"/>
    </xf>
    <xf numFmtId="0" fontId="9" fillId="21" borderId="26" xfId="0" applyFont="1" applyFill="1" applyBorder="1" applyAlignment="1">
      <alignment horizontal="left" vertical="center" wrapText="1"/>
    </xf>
    <xf numFmtId="0" fontId="9" fillId="21" borderId="0" xfId="0" applyFont="1" applyFill="1" applyBorder="1" applyAlignment="1">
      <alignment horizontal="left" vertical="center" wrapText="1"/>
    </xf>
    <xf numFmtId="0" fontId="6" fillId="22" borderId="0" xfId="0" applyFont="1" applyFill="1" applyBorder="1" applyAlignment="1">
      <alignment horizontal="center" vertical="center"/>
    </xf>
    <xf numFmtId="0" fontId="9" fillId="0" borderId="0" xfId="0" applyFont="1" applyAlignment="1">
      <alignment horizontal="center" vertical="center"/>
    </xf>
    <xf numFmtId="0" fontId="20" fillId="0" borderId="0" xfId="0" applyFont="1" applyAlignment="1">
      <alignment horizontal="center" vertical="center"/>
    </xf>
    <xf numFmtId="0" fontId="19" fillId="0" borderId="0" xfId="0" applyFont="1" applyAlignment="1">
      <alignment horizontal="center" vertical="center"/>
    </xf>
    <xf numFmtId="0" fontId="0" fillId="41" borderId="0" xfId="0" applyFill="1" applyAlignment="1" applyProtection="1">
      <alignment horizontal="center"/>
      <protection hidden="1"/>
    </xf>
    <xf numFmtId="0" fontId="2" fillId="43" borderId="148" xfId="0" applyFont="1" applyFill="1" applyBorder="1" applyAlignment="1" applyProtection="1">
      <alignment horizontal="center" vertical="center"/>
      <protection hidden="1"/>
    </xf>
    <xf numFmtId="0" fontId="2" fillId="43" borderId="147" xfId="0" applyFont="1" applyFill="1" applyBorder="1" applyAlignment="1" applyProtection="1">
      <alignment horizontal="center" vertical="center"/>
      <protection hidden="1"/>
    </xf>
    <xf numFmtId="0" fontId="30" fillId="27" borderId="0" xfId="2" applyFill="1" applyAlignment="1" applyProtection="1">
      <alignment horizontal="center"/>
      <protection hidden="1"/>
    </xf>
    <xf numFmtId="0" fontId="31" fillId="27" borderId="0" xfId="2" applyFont="1" applyFill="1" applyAlignment="1" applyProtection="1">
      <alignment horizontal="center"/>
      <protection hidden="1"/>
    </xf>
    <xf numFmtId="0" fontId="154" fillId="11" borderId="154" xfId="0" applyFont="1" applyFill="1" applyBorder="1" applyAlignment="1" applyProtection="1">
      <alignment horizontal="center" vertical="center"/>
      <protection hidden="1"/>
    </xf>
    <xf numFmtId="0" fontId="154" fillId="11" borderId="153" xfId="0" applyFont="1" applyFill="1" applyBorder="1" applyAlignment="1" applyProtection="1">
      <alignment horizontal="center" vertical="center"/>
      <protection hidden="1"/>
    </xf>
    <xf numFmtId="0" fontId="155" fillId="11" borderId="154" xfId="2" applyFont="1" applyFill="1" applyBorder="1" applyAlignment="1" applyProtection="1">
      <alignment horizontal="center" vertical="center"/>
      <protection hidden="1"/>
    </xf>
    <xf numFmtId="0" fontId="155" fillId="11" borderId="155" xfId="2" applyFont="1" applyFill="1" applyBorder="1" applyAlignment="1" applyProtection="1">
      <alignment horizontal="center" vertical="center"/>
      <protection hidden="1"/>
    </xf>
    <xf numFmtId="0" fontId="12" fillId="11" borderId="152" xfId="0" applyFont="1" applyFill="1" applyBorder="1" applyAlignment="1" applyProtection="1">
      <alignment horizontal="center" vertical="center"/>
      <protection hidden="1"/>
    </xf>
    <xf numFmtId="0" fontId="12" fillId="11" borderId="167" xfId="0" applyFont="1" applyFill="1" applyBorder="1" applyAlignment="1" applyProtection="1">
      <alignment horizontal="center" vertical="center"/>
      <protection hidden="1"/>
    </xf>
    <xf numFmtId="0" fontId="153" fillId="11" borderId="168" xfId="0" applyFont="1" applyFill="1" applyBorder="1" applyAlignment="1" applyProtection="1">
      <alignment horizontal="center" vertical="center"/>
      <protection hidden="1"/>
    </xf>
    <xf numFmtId="0" fontId="153" fillId="11" borderId="153" xfId="0" applyFont="1" applyFill="1" applyBorder="1" applyAlignment="1" applyProtection="1">
      <alignment horizontal="center" vertical="center"/>
      <protection hidden="1"/>
    </xf>
    <xf numFmtId="0" fontId="156" fillId="11" borderId="154" xfId="0" applyFont="1" applyFill="1" applyBorder="1" applyAlignment="1" applyProtection="1">
      <alignment horizontal="center" vertical="center"/>
      <protection hidden="1"/>
    </xf>
    <xf numFmtId="0" fontId="156" fillId="11" borderId="153" xfId="0" applyFont="1" applyFill="1" applyBorder="1" applyAlignment="1" applyProtection="1">
      <alignment horizontal="center" vertical="center"/>
      <protection hidden="1"/>
    </xf>
    <xf numFmtId="0" fontId="12" fillId="40" borderId="0" xfId="0" applyFont="1" applyFill="1" applyBorder="1" applyAlignment="1" applyProtection="1">
      <alignment horizontal="center" vertical="center"/>
      <protection hidden="1"/>
    </xf>
    <xf numFmtId="0" fontId="50" fillId="22" borderId="169" xfId="0" applyFont="1" applyFill="1" applyBorder="1" applyAlignment="1">
      <alignment horizontal="center" vertical="center" wrapText="1"/>
    </xf>
    <xf numFmtId="0" fontId="50" fillId="22" borderId="170" xfId="0" applyFont="1" applyFill="1" applyBorder="1" applyAlignment="1">
      <alignment horizontal="center" vertical="center" wrapText="1"/>
    </xf>
    <xf numFmtId="0" fontId="50" fillId="22" borderId="171" xfId="0" applyFont="1" applyFill="1" applyBorder="1" applyAlignment="1">
      <alignment horizontal="center" vertical="center" wrapText="1"/>
    </xf>
    <xf numFmtId="0" fontId="6" fillId="42" borderId="148" xfId="0" applyFont="1" applyFill="1" applyBorder="1" applyAlignment="1" applyProtection="1">
      <alignment horizontal="center" vertical="center"/>
      <protection hidden="1"/>
    </xf>
    <xf numFmtId="0" fontId="10" fillId="28" borderId="173" xfId="0" applyFont="1" applyFill="1" applyBorder="1" applyAlignment="1" applyProtection="1">
      <alignment horizontal="left" vertical="center"/>
      <protection locked="0"/>
    </xf>
    <xf numFmtId="0" fontId="10" fillId="28" borderId="174" xfId="0" applyFont="1" applyFill="1" applyBorder="1" applyAlignment="1" applyProtection="1">
      <alignment horizontal="left" vertical="center"/>
      <protection locked="0"/>
    </xf>
    <xf numFmtId="0" fontId="10" fillId="28" borderId="31" xfId="0" applyFont="1" applyFill="1" applyBorder="1" applyAlignment="1" applyProtection="1">
      <alignment horizontal="left" vertical="center"/>
      <protection locked="0"/>
    </xf>
    <xf numFmtId="0" fontId="10" fillId="28" borderId="175" xfId="0" applyFont="1" applyFill="1" applyBorder="1" applyAlignment="1" applyProtection="1">
      <alignment horizontal="left" vertical="center"/>
      <protection locked="0"/>
    </xf>
    <xf numFmtId="0" fontId="10" fillId="28" borderId="176" xfId="0" applyFont="1" applyFill="1" applyBorder="1" applyAlignment="1" applyProtection="1">
      <alignment horizontal="left" vertical="center"/>
      <protection locked="0"/>
    </xf>
    <xf numFmtId="0" fontId="10" fillId="28" borderId="177" xfId="0" applyFont="1" applyFill="1" applyBorder="1" applyAlignment="1" applyProtection="1">
      <alignment horizontal="left" vertical="center"/>
      <protection locked="0"/>
    </xf>
    <xf numFmtId="0" fontId="10" fillId="31" borderId="16" xfId="0" applyFont="1" applyFill="1" applyBorder="1" applyAlignment="1" applyProtection="1">
      <alignment horizontal="center" vertical="center" wrapText="1"/>
      <protection hidden="1"/>
    </xf>
    <xf numFmtId="0" fontId="10" fillId="31" borderId="17" xfId="0" applyFont="1" applyFill="1" applyBorder="1" applyAlignment="1" applyProtection="1">
      <alignment horizontal="center" vertical="center" wrapText="1"/>
      <protection hidden="1"/>
    </xf>
    <xf numFmtId="0" fontId="16" fillId="32" borderId="16" xfId="0" applyFont="1" applyFill="1" applyBorder="1" applyAlignment="1" applyProtection="1">
      <alignment horizontal="center" vertical="center" wrapText="1"/>
      <protection hidden="1"/>
    </xf>
    <xf numFmtId="0" fontId="16" fillId="32" borderId="17" xfId="0" applyFont="1" applyFill="1" applyBorder="1" applyAlignment="1" applyProtection="1">
      <alignment horizontal="center" vertical="center" wrapText="1"/>
      <protection hidden="1"/>
    </xf>
    <xf numFmtId="0" fontId="10" fillId="23" borderId="0" xfId="0" applyFont="1" applyFill="1" applyAlignment="1" applyProtection="1">
      <alignment horizontal="center" vertical="center" wrapText="1"/>
      <protection hidden="1"/>
    </xf>
    <xf numFmtId="0" fontId="10" fillId="23" borderId="39" xfId="0" applyFont="1" applyFill="1" applyBorder="1" applyAlignment="1" applyProtection="1">
      <alignment horizontal="center" vertical="center" wrapText="1"/>
      <protection hidden="1"/>
    </xf>
    <xf numFmtId="0" fontId="141" fillId="13" borderId="54" xfId="0" applyFont="1" applyFill="1" applyBorder="1" applyAlignment="1" applyProtection="1">
      <alignment horizontal="right" vertical="center" wrapText="1"/>
      <protection hidden="1"/>
    </xf>
    <xf numFmtId="0" fontId="15" fillId="13" borderId="53" xfId="0" applyFont="1" applyFill="1" applyBorder="1" applyAlignment="1" applyProtection="1">
      <alignment horizontal="left" vertical="center" wrapText="1"/>
      <protection hidden="1"/>
    </xf>
    <xf numFmtId="0" fontId="138" fillId="22" borderId="50" xfId="1" applyFont="1" applyFill="1" applyBorder="1" applyAlignment="1" applyProtection="1">
      <alignment horizontal="center" vertical="center" wrapText="1"/>
      <protection hidden="1"/>
    </xf>
    <xf numFmtId="0" fontId="138" fillId="22" borderId="51" xfId="1" applyFont="1" applyFill="1" applyBorder="1" applyAlignment="1" applyProtection="1">
      <alignment horizontal="center" vertical="center" wrapText="1"/>
      <protection hidden="1"/>
    </xf>
    <xf numFmtId="0" fontId="138" fillId="22" borderId="52" xfId="1" applyFont="1" applyFill="1" applyBorder="1" applyAlignment="1" applyProtection="1">
      <alignment horizontal="center" vertical="center" wrapText="1"/>
      <protection hidden="1"/>
    </xf>
    <xf numFmtId="0" fontId="7" fillId="22" borderId="13" xfId="0" applyFont="1" applyFill="1" applyBorder="1" applyAlignment="1" applyProtection="1">
      <alignment horizontal="center" vertical="center" wrapText="1"/>
      <protection hidden="1"/>
    </xf>
    <xf numFmtId="0" fontId="7" fillId="22" borderId="15" xfId="0" applyFont="1" applyFill="1" applyBorder="1" applyAlignment="1" applyProtection="1">
      <alignment horizontal="center" vertical="center" wrapText="1"/>
      <protection hidden="1"/>
    </xf>
    <xf numFmtId="0" fontId="7" fillId="22" borderId="16" xfId="0" applyFont="1" applyFill="1" applyBorder="1" applyAlignment="1" applyProtection="1">
      <alignment horizontal="center" vertical="center" wrapText="1"/>
      <protection hidden="1"/>
    </xf>
    <xf numFmtId="0" fontId="4" fillId="25" borderId="15" xfId="0" applyFont="1" applyFill="1" applyBorder="1" applyAlignment="1" applyProtection="1">
      <alignment horizontal="center" vertical="center" wrapText="1"/>
      <protection hidden="1"/>
    </xf>
    <xf numFmtId="0" fontId="4" fillId="25" borderId="16" xfId="0" applyFont="1" applyFill="1" applyBorder="1" applyAlignment="1" applyProtection="1">
      <alignment horizontal="center" vertical="center" wrapText="1"/>
      <protection hidden="1"/>
    </xf>
    <xf numFmtId="0" fontId="6" fillId="12" borderId="0" xfId="0" applyFont="1" applyFill="1" applyBorder="1" applyAlignment="1" applyProtection="1">
      <alignment horizontal="left" vertical="center" wrapText="1"/>
      <protection hidden="1"/>
    </xf>
    <xf numFmtId="0" fontId="6" fillId="12" borderId="39" xfId="0" applyFont="1" applyFill="1" applyBorder="1" applyAlignment="1" applyProtection="1">
      <alignment horizontal="left" vertical="center" wrapText="1"/>
      <protection hidden="1"/>
    </xf>
    <xf numFmtId="0" fontId="10" fillId="9" borderId="0" xfId="0" applyFont="1" applyFill="1" applyAlignment="1" applyProtection="1">
      <alignment horizontal="center" vertical="center" wrapText="1"/>
      <protection hidden="1"/>
    </xf>
    <xf numFmtId="0" fontId="4" fillId="6" borderId="15" xfId="0" applyFont="1" applyFill="1" applyBorder="1" applyAlignment="1" applyProtection="1">
      <alignment horizontal="center" vertical="center" wrapText="1"/>
      <protection hidden="1"/>
    </xf>
    <xf numFmtId="0" fontId="4" fillId="6" borderId="17" xfId="0" applyFont="1" applyFill="1" applyBorder="1" applyAlignment="1" applyProtection="1">
      <alignment horizontal="center" vertical="center" wrapText="1"/>
      <protection hidden="1"/>
    </xf>
    <xf numFmtId="0" fontId="7" fillId="4" borderId="15" xfId="0" applyFont="1" applyFill="1" applyBorder="1" applyAlignment="1" applyProtection="1">
      <alignment horizontal="center" vertical="center" wrapText="1"/>
      <protection hidden="1"/>
    </xf>
    <xf numFmtId="0" fontId="7" fillId="4" borderId="17" xfId="0" applyFont="1" applyFill="1" applyBorder="1" applyAlignment="1" applyProtection="1">
      <alignment horizontal="center" vertical="center" wrapText="1"/>
      <protection hidden="1"/>
    </xf>
    <xf numFmtId="0" fontId="10" fillId="5" borderId="15" xfId="0" applyFont="1" applyFill="1" applyBorder="1" applyAlignment="1" applyProtection="1">
      <alignment horizontal="center" vertical="center" wrapText="1"/>
      <protection hidden="1"/>
    </xf>
    <xf numFmtId="0" fontId="10" fillId="5" borderId="17" xfId="0" applyFont="1" applyFill="1" applyBorder="1" applyAlignment="1" applyProtection="1">
      <alignment horizontal="center" vertical="center" wrapText="1"/>
      <protection hidden="1"/>
    </xf>
    <xf numFmtId="0" fontId="11" fillId="14" borderId="43" xfId="0" applyFont="1" applyFill="1" applyBorder="1" applyAlignment="1" applyProtection="1">
      <alignment horizontal="center" vertical="center" wrapText="1"/>
      <protection hidden="1"/>
    </xf>
    <xf numFmtId="0" fontId="11" fillId="14" borderId="44" xfId="0" applyFont="1" applyFill="1" applyBorder="1" applyAlignment="1" applyProtection="1">
      <alignment horizontal="center" vertical="center" wrapText="1"/>
      <protection hidden="1"/>
    </xf>
    <xf numFmtId="0" fontId="4" fillId="30" borderId="15" xfId="0" applyFont="1" applyFill="1" applyBorder="1" applyAlignment="1" applyProtection="1">
      <alignment horizontal="center" vertical="center" wrapText="1"/>
      <protection hidden="1"/>
    </xf>
    <xf numFmtId="0" fontId="4" fillId="30" borderId="16" xfId="0" applyFont="1" applyFill="1" applyBorder="1" applyAlignment="1" applyProtection="1">
      <alignment horizontal="center" vertical="center" wrapText="1"/>
      <protection hidden="1"/>
    </xf>
    <xf numFmtId="0" fontId="4" fillId="30" borderId="13" xfId="0" applyFont="1" applyFill="1" applyBorder="1" applyAlignment="1" applyProtection="1">
      <alignment horizontal="center" vertical="center" wrapText="1"/>
      <protection hidden="1"/>
    </xf>
    <xf numFmtId="0" fontId="16" fillId="4" borderId="13" xfId="0" applyFont="1" applyFill="1" applyBorder="1" applyAlignment="1" applyProtection="1">
      <alignment horizontal="center" vertical="center" textRotation="90" wrapText="1"/>
      <protection hidden="1"/>
    </xf>
    <xf numFmtId="0" fontId="16" fillId="4" borderId="15" xfId="0" applyFont="1" applyFill="1" applyBorder="1" applyAlignment="1" applyProtection="1">
      <alignment horizontal="center" vertical="center" wrapText="1"/>
      <protection hidden="1"/>
    </xf>
    <xf numFmtId="0" fontId="16" fillId="4" borderId="16" xfId="0" applyFont="1" applyFill="1" applyBorder="1" applyAlignment="1" applyProtection="1">
      <alignment horizontal="center" vertical="center" wrapText="1"/>
      <protection hidden="1"/>
    </xf>
    <xf numFmtId="0" fontId="16" fillId="25" borderId="13" xfId="0" applyFont="1" applyFill="1" applyBorder="1" applyAlignment="1" applyProtection="1">
      <alignment horizontal="center" vertical="center" textRotation="90" wrapText="1"/>
      <protection hidden="1"/>
    </xf>
    <xf numFmtId="0" fontId="12" fillId="11" borderId="11" xfId="0" applyFont="1" applyFill="1" applyBorder="1" applyAlignment="1" applyProtection="1">
      <alignment horizontal="center"/>
      <protection hidden="1"/>
    </xf>
    <xf numFmtId="0" fontId="12" fillId="11" borderId="0" xfId="0" applyFont="1" applyFill="1" applyBorder="1" applyAlignment="1" applyProtection="1">
      <alignment horizontal="center"/>
      <protection hidden="1"/>
    </xf>
    <xf numFmtId="0" fontId="16" fillId="2" borderId="13" xfId="0" applyFont="1" applyFill="1" applyBorder="1" applyAlignment="1" applyProtection="1">
      <alignment horizontal="center" vertical="center" textRotation="90" wrapText="1"/>
      <protection hidden="1"/>
    </xf>
    <xf numFmtId="0" fontId="16" fillId="5" borderId="13" xfId="0" applyFont="1" applyFill="1" applyBorder="1" applyAlignment="1" applyProtection="1">
      <alignment horizontal="center" vertical="center" textRotation="90" wrapText="1"/>
      <protection hidden="1"/>
    </xf>
    <xf numFmtId="0" fontId="16" fillId="6" borderId="13" xfId="0" applyFont="1" applyFill="1" applyBorder="1" applyAlignment="1" applyProtection="1">
      <alignment horizontal="center" vertical="center" textRotation="90" wrapText="1"/>
      <protection hidden="1"/>
    </xf>
    <xf numFmtId="0" fontId="16" fillId="6" borderId="15" xfId="0" applyFont="1" applyFill="1" applyBorder="1" applyAlignment="1" applyProtection="1">
      <alignment horizontal="center" vertical="center" wrapText="1"/>
      <protection hidden="1"/>
    </xf>
    <xf numFmtId="0" fontId="16" fillId="6" borderId="16" xfId="0" applyFont="1" applyFill="1" applyBorder="1" applyAlignment="1" applyProtection="1">
      <alignment horizontal="center" vertical="center" wrapText="1"/>
      <protection hidden="1"/>
    </xf>
    <xf numFmtId="0" fontId="16" fillId="5" borderId="15" xfId="0" applyFont="1" applyFill="1" applyBorder="1" applyAlignment="1" applyProtection="1">
      <alignment horizontal="center" vertical="center" wrapText="1"/>
      <protection hidden="1"/>
    </xf>
    <xf numFmtId="0" fontId="16" fillId="5" borderId="16" xfId="0" applyFont="1" applyFill="1" applyBorder="1" applyAlignment="1" applyProtection="1">
      <alignment horizontal="center" vertical="center" wrapText="1"/>
      <protection hidden="1"/>
    </xf>
    <xf numFmtId="0" fontId="14" fillId="11" borderId="11" xfId="0" applyFont="1" applyFill="1" applyBorder="1" applyAlignment="1" applyProtection="1">
      <alignment horizontal="center" vertical="center" wrapText="1"/>
      <protection hidden="1"/>
    </xf>
    <xf numFmtId="0" fontId="14" fillId="11" borderId="0" xfId="0" applyFont="1" applyFill="1" applyBorder="1" applyAlignment="1" applyProtection="1">
      <alignment horizontal="center" vertical="center" wrapText="1"/>
      <protection hidden="1"/>
    </xf>
    <xf numFmtId="0" fontId="25" fillId="10" borderId="9" xfId="0" applyFont="1" applyFill="1" applyBorder="1" applyAlignment="1" applyProtection="1">
      <alignment horizontal="center" vertical="center"/>
      <protection hidden="1"/>
    </xf>
    <xf numFmtId="0" fontId="25" fillId="10" borderId="0" xfId="0" applyFont="1" applyFill="1" applyBorder="1" applyAlignment="1" applyProtection="1">
      <alignment horizontal="center" vertical="center"/>
      <protection hidden="1"/>
    </xf>
    <xf numFmtId="0" fontId="31" fillId="7" borderId="0" xfId="2" applyFont="1" applyFill="1" applyAlignment="1" applyProtection="1">
      <alignment horizontal="center" vertical="center" wrapText="1"/>
      <protection hidden="1"/>
    </xf>
    <xf numFmtId="0" fontId="13" fillId="11" borderId="11" xfId="0" applyFont="1" applyFill="1" applyBorder="1" applyAlignment="1" applyProtection="1">
      <alignment horizontal="center" vertical="center" wrapText="1"/>
      <protection hidden="1"/>
    </xf>
    <xf numFmtId="0" fontId="13" fillId="11" borderId="0" xfId="0" applyFont="1" applyFill="1" applyBorder="1" applyAlignment="1" applyProtection="1">
      <alignment horizontal="center" vertical="center" wrapText="1"/>
      <protection hidden="1"/>
    </xf>
    <xf numFmtId="0" fontId="26" fillId="11" borderId="11" xfId="0" applyFont="1" applyFill="1" applyBorder="1" applyAlignment="1" applyProtection="1">
      <alignment horizontal="center" vertical="center"/>
      <protection hidden="1"/>
    </xf>
    <xf numFmtId="0" fontId="26" fillId="11" borderId="0" xfId="0" applyFont="1" applyFill="1" applyBorder="1" applyAlignment="1" applyProtection="1">
      <alignment horizontal="center" vertical="center"/>
      <protection hidden="1"/>
    </xf>
    <xf numFmtId="0" fontId="10" fillId="2" borderId="40" xfId="0" applyFont="1" applyFill="1" applyBorder="1" applyAlignment="1" applyProtection="1">
      <alignment horizontal="center" vertical="center" wrapText="1"/>
      <protection hidden="1"/>
    </xf>
    <xf numFmtId="0" fontId="10" fillId="2" borderId="13" xfId="0" applyFont="1" applyFill="1" applyBorder="1" applyAlignment="1" applyProtection="1">
      <alignment horizontal="center" vertical="center" wrapText="1"/>
      <protection hidden="1"/>
    </xf>
    <xf numFmtId="0" fontId="10" fillId="2" borderId="19" xfId="0" applyFont="1" applyFill="1" applyBorder="1" applyAlignment="1" applyProtection="1">
      <alignment horizontal="center" vertical="center" wrapText="1"/>
      <protection hidden="1"/>
    </xf>
    <xf numFmtId="0" fontId="10" fillId="2" borderId="40" xfId="0" applyFont="1" applyFill="1" applyBorder="1" applyAlignment="1" applyProtection="1">
      <alignment horizontal="center" vertical="center" textRotation="90" wrapText="1"/>
      <protection hidden="1"/>
    </xf>
    <xf numFmtId="0" fontId="10" fillId="2" borderId="13" xfId="0" applyFont="1" applyFill="1" applyBorder="1" applyAlignment="1" applyProtection="1">
      <alignment horizontal="center" vertical="center" textRotation="90" wrapText="1"/>
      <protection hidden="1"/>
    </xf>
    <xf numFmtId="0" fontId="10" fillId="2" borderId="19" xfId="0" applyFont="1" applyFill="1" applyBorder="1" applyAlignment="1" applyProtection="1">
      <alignment horizontal="center" vertical="center" textRotation="90" wrapText="1"/>
      <protection hidden="1"/>
    </xf>
    <xf numFmtId="0" fontId="16" fillId="2" borderId="15" xfId="0" applyFont="1" applyFill="1" applyBorder="1" applyAlignment="1" applyProtection="1">
      <alignment horizontal="center" vertical="center" wrapText="1"/>
      <protection hidden="1"/>
    </xf>
    <xf numFmtId="0" fontId="16" fillId="2" borderId="16" xfId="0" applyFont="1" applyFill="1" applyBorder="1" applyAlignment="1" applyProtection="1">
      <alignment horizontal="center" vertical="center" wrapText="1"/>
      <protection hidden="1"/>
    </xf>
    <xf numFmtId="0" fontId="6" fillId="15" borderId="132" xfId="0" applyFont="1" applyFill="1" applyBorder="1" applyAlignment="1" applyProtection="1">
      <alignment horizontal="center" vertical="center" wrapText="1"/>
      <protection locked="0"/>
    </xf>
    <xf numFmtId="0" fontId="6" fillId="15" borderId="17"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center" vertical="center" wrapText="1"/>
      <protection hidden="1"/>
    </xf>
    <xf numFmtId="0" fontId="10" fillId="2" borderId="17" xfId="0" applyFont="1" applyFill="1" applyBorder="1" applyAlignment="1" applyProtection="1">
      <alignment horizontal="center" vertical="center" wrapText="1"/>
      <protection hidden="1"/>
    </xf>
    <xf numFmtId="0" fontId="10" fillId="29" borderId="16" xfId="0" applyFont="1" applyFill="1" applyBorder="1" applyAlignment="1" applyProtection="1">
      <alignment horizontal="center" vertical="center" wrapText="1"/>
      <protection hidden="1"/>
    </xf>
    <xf numFmtId="0" fontId="10" fillId="29" borderId="17" xfId="0" applyFont="1" applyFill="1" applyBorder="1" applyAlignment="1" applyProtection="1">
      <alignment horizontal="center" vertical="center" wrapText="1"/>
      <protection hidden="1"/>
    </xf>
    <xf numFmtId="0" fontId="10" fillId="30" borderId="16" xfId="0" applyFont="1" applyFill="1" applyBorder="1" applyAlignment="1" applyProtection="1">
      <alignment horizontal="center" vertical="center" wrapText="1"/>
      <protection hidden="1"/>
    </xf>
    <xf numFmtId="0" fontId="10" fillId="30" borderId="17" xfId="0" applyFont="1" applyFill="1" applyBorder="1" applyAlignment="1" applyProtection="1">
      <alignment horizontal="center" vertical="center" wrapText="1"/>
      <protection hidden="1"/>
    </xf>
    <xf numFmtId="0" fontId="7" fillId="8" borderId="13" xfId="0" applyFont="1" applyFill="1" applyBorder="1" applyAlignment="1" applyProtection="1">
      <alignment horizontal="center" vertical="center" wrapText="1"/>
      <protection locked="0"/>
    </xf>
    <xf numFmtId="0" fontId="4" fillId="35" borderId="13" xfId="0" applyFont="1" applyFill="1" applyBorder="1" applyAlignment="1" applyProtection="1">
      <alignment horizontal="center" vertical="center" wrapText="1"/>
      <protection locked="0"/>
    </xf>
    <xf numFmtId="0" fontId="10" fillId="46" borderId="0" xfId="0" applyFont="1" applyFill="1" applyAlignment="1" applyProtection="1">
      <alignment horizontal="center" vertical="center" wrapText="1"/>
      <protection hidden="1"/>
    </xf>
    <xf numFmtId="0" fontId="10" fillId="46" borderId="39" xfId="0" applyFont="1" applyFill="1" applyBorder="1" applyAlignment="1" applyProtection="1">
      <alignment horizontal="center" vertical="center" wrapText="1"/>
      <protection hidden="1"/>
    </xf>
    <xf numFmtId="0" fontId="16" fillId="2" borderId="19" xfId="0" applyFont="1" applyFill="1" applyBorder="1" applyAlignment="1" applyProtection="1">
      <alignment horizontal="center" vertical="center" textRotation="90" wrapText="1"/>
      <protection hidden="1"/>
    </xf>
    <xf numFmtId="0" fontId="16" fillId="2" borderId="40" xfId="0" applyFont="1" applyFill="1" applyBorder="1" applyAlignment="1" applyProtection="1">
      <alignment horizontal="center" vertical="center" textRotation="90" wrapText="1"/>
      <protection hidden="1"/>
    </xf>
    <xf numFmtId="0" fontId="10" fillId="0" borderId="1" xfId="0" applyFont="1" applyBorder="1" applyAlignment="1" applyProtection="1">
      <alignment horizontal="center" vertical="center"/>
      <protection hidden="1"/>
    </xf>
    <xf numFmtId="0" fontId="28" fillId="0" borderId="0" xfId="0" applyFont="1" applyAlignment="1" applyProtection="1">
      <alignment horizontal="left" vertical="center"/>
      <protection hidden="1"/>
    </xf>
    <xf numFmtId="0" fontId="4" fillId="0" borderId="1" xfId="0" applyFont="1" applyBorder="1" applyAlignment="1" applyProtection="1">
      <alignment horizontal="center" vertical="center"/>
      <protection hidden="1"/>
    </xf>
    <xf numFmtId="165" fontId="10" fillId="0" borderId="4" xfId="0" applyNumberFormat="1" applyFont="1" applyBorder="1" applyAlignment="1" applyProtection="1">
      <alignment horizontal="center" vertical="center"/>
      <protection hidden="1"/>
    </xf>
    <xf numFmtId="165" fontId="10" fillId="0" borderId="48" xfId="0" applyNumberFormat="1" applyFont="1" applyBorder="1" applyAlignment="1" applyProtection="1">
      <alignment horizontal="center" vertical="center"/>
      <protection hidden="1"/>
    </xf>
    <xf numFmtId="0" fontId="10" fillId="3" borderId="48"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10" fillId="3" borderId="6" xfId="0" applyFont="1" applyFill="1" applyBorder="1" applyAlignment="1" applyProtection="1">
      <alignment horizontal="center"/>
      <protection hidden="1"/>
    </xf>
    <xf numFmtId="0" fontId="4" fillId="3" borderId="4" xfId="0" applyFont="1" applyFill="1" applyBorder="1" applyAlignment="1" applyProtection="1">
      <alignment horizontal="center" vertical="center"/>
      <protection hidden="1"/>
    </xf>
    <xf numFmtId="0" fontId="4" fillId="3" borderId="48" xfId="0" applyFont="1" applyFill="1" applyBorder="1" applyAlignment="1" applyProtection="1">
      <alignment horizontal="center" vertical="center"/>
      <protection hidden="1"/>
    </xf>
    <xf numFmtId="0" fontId="4" fillId="3" borderId="5" xfId="0" applyFont="1" applyFill="1" applyBorder="1" applyAlignment="1" applyProtection="1">
      <alignment horizontal="center" vertical="center"/>
      <protection hidden="1"/>
    </xf>
    <xf numFmtId="0" fontId="4" fillId="3" borderId="2" xfId="0" applyFont="1" applyFill="1" applyBorder="1" applyAlignment="1" applyProtection="1">
      <alignment horizontal="center" vertical="center" textRotation="90"/>
      <protection hidden="1"/>
    </xf>
    <xf numFmtId="0" fontId="4" fillId="3" borderId="3" xfId="0" applyFont="1" applyFill="1" applyBorder="1" applyAlignment="1" applyProtection="1">
      <alignment horizontal="center" vertical="center" textRotation="90"/>
      <protection hidden="1"/>
    </xf>
    <xf numFmtId="0" fontId="65" fillId="3" borderId="2" xfId="0" applyFont="1" applyFill="1" applyBorder="1" applyAlignment="1" applyProtection="1">
      <alignment horizontal="center" vertical="center" textRotation="90" wrapText="1"/>
      <protection hidden="1"/>
    </xf>
    <xf numFmtId="0" fontId="65" fillId="3" borderId="3" xfId="0" applyFont="1" applyFill="1" applyBorder="1" applyAlignment="1" applyProtection="1">
      <alignment horizontal="center" vertical="center" textRotation="90" wrapText="1"/>
      <protection hidden="1"/>
    </xf>
    <xf numFmtId="0" fontId="22" fillId="33" borderId="1" xfId="0" applyFont="1" applyFill="1" applyBorder="1" applyAlignment="1" applyProtection="1">
      <alignment horizontal="center" vertical="center" wrapText="1"/>
      <protection hidden="1"/>
    </xf>
    <xf numFmtId="0" fontId="4" fillId="3" borderId="3" xfId="0" applyFont="1" applyFill="1" applyBorder="1" applyAlignment="1" applyProtection="1">
      <alignment vertical="center"/>
      <protection hidden="1"/>
    </xf>
    <xf numFmtId="0" fontId="37" fillId="3" borderId="1" xfId="0"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center" textRotation="90" wrapText="1"/>
      <protection hidden="1"/>
    </xf>
    <xf numFmtId="0" fontId="37" fillId="3" borderId="4" xfId="0" applyFont="1" applyFill="1" applyBorder="1" applyAlignment="1" applyProtection="1">
      <alignment horizontal="center" vertical="center" wrapText="1"/>
      <protection hidden="1"/>
    </xf>
    <xf numFmtId="0" fontId="37" fillId="3" borderId="48" xfId="0" applyFont="1" applyFill="1" applyBorder="1" applyAlignment="1" applyProtection="1">
      <alignment horizontal="center" vertical="center" wrapText="1"/>
      <protection hidden="1"/>
    </xf>
    <xf numFmtId="0" fontId="37" fillId="3" borderId="5" xfId="0" applyFont="1" applyFill="1" applyBorder="1" applyAlignment="1" applyProtection="1">
      <alignment horizontal="center" vertical="center" wrapText="1"/>
      <protection hidden="1"/>
    </xf>
    <xf numFmtId="0" fontId="9" fillId="3" borderId="1" xfId="0" applyFont="1" applyFill="1" applyBorder="1" applyAlignment="1" applyProtection="1">
      <alignment horizontal="center" vertical="center" textRotation="90" wrapText="1"/>
      <protection hidden="1"/>
    </xf>
    <xf numFmtId="0" fontId="44" fillId="3" borderId="0" xfId="0" applyFont="1" applyFill="1" applyBorder="1" applyAlignment="1" applyProtection="1">
      <alignment horizontal="center" vertical="center"/>
      <protection hidden="1"/>
    </xf>
    <xf numFmtId="0" fontId="145" fillId="3" borderId="1" xfId="0" applyFont="1" applyFill="1" applyBorder="1" applyAlignment="1" applyProtection="1">
      <alignment horizontal="center" vertical="center" textRotation="90" wrapText="1"/>
      <protection hidden="1"/>
    </xf>
    <xf numFmtId="0" fontId="6" fillId="3" borderId="0" xfId="0" applyFont="1" applyFill="1" applyBorder="1" applyAlignment="1" applyProtection="1">
      <alignment horizontal="left" vertical="center"/>
      <protection hidden="1"/>
    </xf>
    <xf numFmtId="0" fontId="6" fillId="3" borderId="6" xfId="0" applyFont="1" applyFill="1" applyBorder="1" applyAlignment="1" applyProtection="1">
      <alignment horizontal="left" vertical="center"/>
      <protection hidden="1"/>
    </xf>
    <xf numFmtId="0" fontId="4" fillId="3" borderId="1" xfId="0" applyFont="1" applyFill="1" applyBorder="1" applyAlignment="1" applyProtection="1">
      <alignment horizontal="center" vertical="center" wrapText="1"/>
      <protection hidden="1"/>
    </xf>
    <xf numFmtId="0" fontId="4" fillId="3" borderId="48" xfId="0" applyFont="1" applyFill="1" applyBorder="1" applyAlignment="1" applyProtection="1">
      <alignment horizontal="center" vertical="center" wrapText="1"/>
      <protection hidden="1"/>
    </xf>
    <xf numFmtId="0" fontId="4" fillId="3" borderId="5" xfId="0" applyFont="1" applyFill="1" applyBorder="1" applyAlignment="1" applyProtection="1">
      <alignment horizontal="center" vertical="center" wrapText="1"/>
      <protection hidden="1"/>
    </xf>
    <xf numFmtId="0" fontId="4" fillId="3" borderId="4" xfId="0" applyFont="1" applyFill="1" applyBorder="1" applyAlignment="1" applyProtection="1">
      <alignment horizontal="center" vertical="center" wrapText="1"/>
      <protection hidden="1"/>
    </xf>
    <xf numFmtId="0" fontId="138" fillId="3" borderId="0" xfId="0" applyFont="1" applyFill="1" applyBorder="1" applyAlignment="1" applyProtection="1">
      <alignment horizontal="right" vertical="center"/>
      <protection hidden="1"/>
    </xf>
    <xf numFmtId="0" fontId="51" fillId="3" borderId="0" xfId="0" applyFont="1" applyFill="1" applyBorder="1" applyAlignment="1" applyProtection="1">
      <alignment horizontal="left" vertical="center"/>
      <protection hidden="1"/>
    </xf>
    <xf numFmtId="0" fontId="10" fillId="3" borderId="2" xfId="0" applyFont="1" applyFill="1" applyBorder="1" applyAlignment="1" applyProtection="1">
      <alignment horizontal="center" vertical="center" textRotation="90" wrapText="1"/>
      <protection hidden="1"/>
    </xf>
    <xf numFmtId="0" fontId="10" fillId="3" borderId="7" xfId="0" applyFont="1" applyFill="1" applyBorder="1" applyAlignment="1" applyProtection="1">
      <alignment horizontal="center" vertical="center" textRotation="90" wrapText="1"/>
      <protection hidden="1"/>
    </xf>
    <xf numFmtId="0" fontId="10" fillId="3" borderId="3" xfId="0" applyFont="1" applyFill="1" applyBorder="1" applyAlignment="1" applyProtection="1">
      <alignment horizontal="center" vertical="center" textRotation="90" wrapText="1"/>
      <protection hidden="1"/>
    </xf>
    <xf numFmtId="0" fontId="10" fillId="3" borderId="1" xfId="0" applyFont="1" applyFill="1" applyBorder="1" applyAlignment="1" applyProtection="1">
      <alignment horizontal="center" vertical="center" wrapText="1"/>
      <protection hidden="1"/>
    </xf>
    <xf numFmtId="0" fontId="10" fillId="3" borderId="25" xfId="0" applyFont="1" applyFill="1" applyBorder="1" applyAlignment="1" applyProtection="1">
      <alignment horizontal="center" vertical="center" textRotation="90" wrapText="1"/>
      <protection hidden="1"/>
    </xf>
    <xf numFmtId="0" fontId="10" fillId="3" borderId="55" xfId="0" applyFont="1" applyFill="1" applyBorder="1" applyAlignment="1" applyProtection="1">
      <alignment horizontal="center" vertical="center" textRotation="90" wrapText="1"/>
      <protection hidden="1"/>
    </xf>
    <xf numFmtId="0" fontId="10" fillId="3" borderId="12" xfId="0" applyFont="1" applyFill="1" applyBorder="1" applyAlignment="1" applyProtection="1">
      <alignment horizontal="center" vertical="center" textRotation="90" wrapText="1"/>
      <protection hidden="1"/>
    </xf>
    <xf numFmtId="0" fontId="10" fillId="3" borderId="25" xfId="0" applyFont="1" applyFill="1" applyBorder="1" applyAlignment="1" applyProtection="1">
      <alignment horizontal="center" vertical="center" wrapText="1"/>
      <protection hidden="1"/>
    </xf>
    <xf numFmtId="0" fontId="10" fillId="3" borderId="55" xfId="0" applyFont="1" applyFill="1" applyBorder="1" applyAlignment="1" applyProtection="1">
      <alignment horizontal="center" vertical="center" wrapText="1"/>
      <protection hidden="1"/>
    </xf>
    <xf numFmtId="0" fontId="10" fillId="3" borderId="12" xfId="0" applyFont="1" applyFill="1" applyBorder="1" applyAlignment="1" applyProtection="1">
      <alignment horizontal="center" vertical="center" wrapText="1"/>
      <protection hidden="1"/>
    </xf>
    <xf numFmtId="0" fontId="51" fillId="3" borderId="4" xfId="0" applyFont="1" applyFill="1" applyBorder="1" applyAlignment="1" applyProtection="1">
      <alignment horizontal="center" vertical="center"/>
      <protection hidden="1"/>
    </xf>
    <xf numFmtId="0" fontId="51" fillId="3" borderId="48" xfId="0" applyFont="1" applyFill="1" applyBorder="1" applyAlignment="1" applyProtection="1">
      <alignment horizontal="center" vertical="center"/>
      <protection hidden="1"/>
    </xf>
    <xf numFmtId="0" fontId="51" fillId="3" borderId="5" xfId="0" applyFont="1" applyFill="1" applyBorder="1" applyAlignment="1" applyProtection="1">
      <alignment horizontal="center" vertical="center"/>
      <protection hidden="1"/>
    </xf>
    <xf numFmtId="0" fontId="7" fillId="3" borderId="1" xfId="0" applyFont="1" applyFill="1" applyBorder="1" applyAlignment="1" applyProtection="1">
      <alignment horizontal="center" vertical="center" wrapText="1"/>
      <protection hidden="1"/>
    </xf>
    <xf numFmtId="0" fontId="51" fillId="3" borderId="0" xfId="0" applyFont="1" applyFill="1" applyBorder="1" applyAlignment="1" applyProtection="1">
      <alignment horizontal="right" vertical="center"/>
      <protection hidden="1"/>
    </xf>
    <xf numFmtId="0" fontId="45" fillId="0" borderId="0" xfId="0" applyFont="1" applyBorder="1" applyProtection="1">
      <protection hidden="1"/>
    </xf>
    <xf numFmtId="0" fontId="4" fillId="3" borderId="14" xfId="0" applyFont="1" applyFill="1" applyBorder="1" applyAlignment="1" applyProtection="1">
      <alignment horizontal="center" vertical="center" wrapText="1"/>
      <protection hidden="1"/>
    </xf>
    <xf numFmtId="0" fontId="4" fillId="3" borderId="9" xfId="0" applyFont="1" applyFill="1" applyBorder="1" applyAlignment="1" applyProtection="1">
      <alignment horizontal="center" vertical="center" wrapText="1"/>
      <protection hidden="1"/>
    </xf>
    <xf numFmtId="0" fontId="4" fillId="3" borderId="2" xfId="0" applyFont="1" applyFill="1" applyBorder="1" applyAlignment="1" applyProtection="1">
      <alignment horizontal="center" vertical="center" textRotation="90" wrapText="1"/>
      <protection hidden="1"/>
    </xf>
    <xf numFmtId="0" fontId="4" fillId="3" borderId="7" xfId="0" applyFont="1" applyFill="1" applyBorder="1" applyAlignment="1" applyProtection="1">
      <alignment horizontal="center" vertical="center" textRotation="90" wrapText="1"/>
      <protection hidden="1"/>
    </xf>
    <xf numFmtId="0" fontId="4" fillId="3" borderId="3" xfId="0" applyFont="1" applyFill="1" applyBorder="1" applyAlignment="1" applyProtection="1">
      <alignment horizontal="center" vertical="center" textRotation="90" wrapText="1"/>
      <protection hidden="1"/>
    </xf>
    <xf numFmtId="0" fontId="4" fillId="3" borderId="7" xfId="0" applyFont="1" applyFill="1" applyBorder="1" applyAlignment="1" applyProtection="1">
      <alignment horizontal="center" vertical="center" textRotation="90"/>
      <protection hidden="1"/>
    </xf>
    <xf numFmtId="0" fontId="4" fillId="3" borderId="2" xfId="0" applyFont="1" applyFill="1" applyBorder="1" applyAlignment="1" applyProtection="1">
      <alignment horizontal="center" vertical="center" textRotation="1"/>
      <protection hidden="1"/>
    </xf>
    <xf numFmtId="0" fontId="4" fillId="3" borderId="7" xfId="0" applyFont="1" applyFill="1" applyBorder="1" applyAlignment="1" applyProtection="1">
      <alignment horizontal="center" vertical="center" textRotation="1"/>
      <protection hidden="1"/>
    </xf>
    <xf numFmtId="0" fontId="4" fillId="3" borderId="3" xfId="0" applyFont="1" applyFill="1" applyBorder="1" applyAlignment="1" applyProtection="1">
      <alignment horizontal="center" vertical="center" textRotation="1"/>
      <protection hidden="1"/>
    </xf>
    <xf numFmtId="0" fontId="4" fillId="3" borderId="2" xfId="0" applyFont="1" applyFill="1" applyBorder="1" applyAlignment="1" applyProtection="1">
      <alignment horizontal="center" vertical="center" wrapText="1"/>
      <protection hidden="1"/>
    </xf>
    <xf numFmtId="0" fontId="4" fillId="3" borderId="3" xfId="0" applyFont="1" applyFill="1" applyBorder="1" applyAlignment="1" applyProtection="1">
      <alignment horizontal="center" vertical="center" wrapText="1"/>
      <protection hidden="1"/>
    </xf>
    <xf numFmtId="0" fontId="10" fillId="0" borderId="2" xfId="0" applyFont="1" applyFill="1" applyBorder="1" applyAlignment="1" applyProtection="1">
      <alignment horizontal="center" vertical="center" textRotation="90" wrapText="1"/>
      <protection hidden="1"/>
    </xf>
    <xf numFmtId="0" fontId="10" fillId="0" borderId="7" xfId="0" applyFont="1" applyFill="1" applyBorder="1" applyAlignment="1" applyProtection="1">
      <alignment horizontal="center" vertical="center" textRotation="90" wrapText="1"/>
      <protection hidden="1"/>
    </xf>
    <xf numFmtId="0" fontId="10" fillId="0" borderId="3" xfId="0" applyFont="1" applyFill="1" applyBorder="1" applyAlignment="1" applyProtection="1">
      <alignment horizontal="center" vertical="center" textRotation="90" wrapText="1"/>
      <protection hidden="1"/>
    </xf>
    <xf numFmtId="0" fontId="80" fillId="33" borderId="1" xfId="0" applyFont="1" applyFill="1" applyBorder="1" applyAlignment="1" applyProtection="1">
      <alignment horizontal="center" vertical="center" wrapText="1"/>
      <protection hidden="1"/>
    </xf>
    <xf numFmtId="0" fontId="79" fillId="33" borderId="1" xfId="0" applyFont="1" applyFill="1" applyBorder="1" applyAlignment="1" applyProtection="1">
      <alignment horizontal="center" vertical="center" wrapText="1"/>
      <protection hidden="1"/>
    </xf>
    <xf numFmtId="0" fontId="8" fillId="33" borderId="4" xfId="0" applyFont="1" applyFill="1" applyBorder="1" applyAlignment="1" applyProtection="1">
      <alignment horizontal="center" vertical="center" wrapText="1"/>
      <protection hidden="1"/>
    </xf>
    <xf numFmtId="0" fontId="8" fillId="33" borderId="48" xfId="0" applyFont="1" applyFill="1" applyBorder="1" applyAlignment="1" applyProtection="1">
      <alignment horizontal="center" vertical="center" wrapText="1"/>
      <protection hidden="1"/>
    </xf>
    <xf numFmtId="0" fontId="8" fillId="33" borderId="5" xfId="0" applyFont="1" applyFill="1" applyBorder="1" applyAlignment="1" applyProtection="1">
      <alignment horizontal="center" vertical="center" wrapText="1"/>
      <protection hidden="1"/>
    </xf>
    <xf numFmtId="0" fontId="54" fillId="33" borderId="1" xfId="0" applyFont="1" applyFill="1" applyBorder="1" applyAlignment="1" applyProtection="1">
      <alignment horizontal="center" vertical="center" wrapText="1"/>
      <protection hidden="1"/>
    </xf>
    <xf numFmtId="0" fontId="54" fillId="33" borderId="4" xfId="0" applyFont="1" applyFill="1" applyBorder="1" applyAlignment="1" applyProtection="1">
      <alignment horizontal="center" vertical="center" wrapText="1"/>
      <protection hidden="1"/>
    </xf>
    <xf numFmtId="0" fontId="54" fillId="33" borderId="48" xfId="0" applyFont="1" applyFill="1" applyBorder="1" applyAlignment="1" applyProtection="1">
      <alignment horizontal="center" vertical="center" wrapText="1"/>
      <protection hidden="1"/>
    </xf>
    <xf numFmtId="0" fontId="54" fillId="33" borderId="5" xfId="0" applyFont="1" applyFill="1" applyBorder="1" applyAlignment="1" applyProtection="1">
      <alignment horizontal="center" vertical="center" wrapText="1"/>
      <protection hidden="1"/>
    </xf>
    <xf numFmtId="165" fontId="80" fillId="33" borderId="1" xfId="0" applyNumberFormat="1" applyFont="1" applyFill="1" applyBorder="1" applyAlignment="1" applyProtection="1">
      <alignment horizontal="center" vertical="center" wrapText="1"/>
      <protection hidden="1"/>
    </xf>
    <xf numFmtId="0" fontId="73" fillId="0" borderId="1" xfId="0" applyFont="1" applyFill="1" applyBorder="1" applyAlignment="1" applyProtection="1">
      <alignment horizontal="center" vertical="center" textRotation="45" wrapText="1"/>
      <protection hidden="1"/>
    </xf>
    <xf numFmtId="0" fontId="76" fillId="33" borderId="1" xfId="0" applyFont="1" applyFill="1" applyBorder="1" applyAlignment="1" applyProtection="1">
      <alignment horizontal="center" vertical="center" wrapText="1"/>
      <protection hidden="1"/>
    </xf>
    <xf numFmtId="0" fontId="88" fillId="0" borderId="1" xfId="0" applyFont="1" applyFill="1" applyBorder="1" applyAlignment="1" applyProtection="1">
      <alignment horizontal="right" wrapText="1"/>
      <protection hidden="1"/>
    </xf>
    <xf numFmtId="0" fontId="74" fillId="0" borderId="1" xfId="0" applyFont="1" applyFill="1" applyBorder="1" applyAlignment="1" applyProtection="1">
      <alignment horizontal="right" wrapText="1"/>
      <protection hidden="1"/>
    </xf>
    <xf numFmtId="0" fontId="37" fillId="0" borderId="1" xfId="0" applyFont="1" applyFill="1" applyBorder="1" applyAlignment="1" applyProtection="1">
      <alignment horizontal="right" wrapText="1"/>
      <protection hidden="1"/>
    </xf>
    <xf numFmtId="0" fontId="10" fillId="0" borderId="4" xfId="0" applyFont="1" applyBorder="1" applyAlignment="1" applyProtection="1">
      <alignment horizontal="center" vertical="center"/>
      <protection hidden="1"/>
    </xf>
    <xf numFmtId="0" fontId="10" fillId="0" borderId="48" xfId="0"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165" fontId="10" fillId="0" borderId="5" xfId="0" applyNumberFormat="1" applyFont="1" applyBorder="1" applyAlignment="1" applyProtection="1">
      <alignment horizontal="center" vertical="center"/>
      <protection hidden="1"/>
    </xf>
    <xf numFmtId="165" fontId="84" fillId="0" borderId="1" xfId="0" applyNumberFormat="1" applyFont="1" applyFill="1" applyBorder="1" applyAlignment="1" applyProtection="1">
      <alignment horizontal="center" vertical="center" wrapText="1"/>
      <protection hidden="1"/>
    </xf>
    <xf numFmtId="0" fontId="85" fillId="0" borderId="1" xfId="0" applyFont="1" applyFill="1" applyBorder="1" applyAlignment="1" applyProtection="1">
      <alignment horizontal="center" vertical="center" wrapText="1"/>
      <protection hidden="1"/>
    </xf>
    <xf numFmtId="0" fontId="37" fillId="0" borderId="4" xfId="0" applyFont="1" applyFill="1" applyBorder="1" applyAlignment="1" applyProtection="1">
      <alignment horizontal="center" vertical="center" wrapText="1"/>
      <protection hidden="1"/>
    </xf>
    <xf numFmtId="0" fontId="37" fillId="0" borderId="48" xfId="0" applyFont="1" applyFill="1" applyBorder="1" applyAlignment="1" applyProtection="1">
      <alignment horizontal="center" vertical="center" wrapText="1"/>
      <protection hidden="1"/>
    </xf>
    <xf numFmtId="0" fontId="86" fillId="0" borderId="1" xfId="0" applyFont="1" applyFill="1" applyBorder="1" applyAlignment="1" applyProtection="1">
      <alignment horizontal="center" vertical="center" wrapText="1"/>
      <protection hidden="1"/>
    </xf>
    <xf numFmtId="0" fontId="86" fillId="0" borderId="1" xfId="0" applyFont="1" applyBorder="1" applyAlignment="1" applyProtection="1">
      <alignment horizontal="center" vertical="center" wrapText="1"/>
      <protection hidden="1"/>
    </xf>
    <xf numFmtId="0" fontId="89" fillId="0" borderId="14" xfId="0" applyFont="1" applyFill="1" applyBorder="1" applyAlignment="1" applyProtection="1">
      <alignment horizontal="center" wrapText="1"/>
      <protection hidden="1"/>
    </xf>
    <xf numFmtId="0" fontId="89" fillId="0" borderId="8" xfId="0" applyFont="1" applyFill="1" applyBorder="1" applyAlignment="1" applyProtection="1">
      <alignment horizontal="center" wrapText="1"/>
      <protection hidden="1"/>
    </xf>
    <xf numFmtId="0" fontId="89" fillId="0" borderId="25" xfId="0" applyFont="1" applyFill="1" applyBorder="1" applyAlignment="1" applyProtection="1">
      <alignment horizontal="center" wrapText="1"/>
      <protection hidden="1"/>
    </xf>
    <xf numFmtId="0" fontId="89" fillId="0" borderId="10" xfId="0" applyFont="1" applyFill="1" applyBorder="1" applyAlignment="1" applyProtection="1">
      <alignment horizontal="center" wrapText="1"/>
      <protection hidden="1"/>
    </xf>
    <xf numFmtId="0" fontId="89" fillId="0" borderId="6" xfId="0" applyFont="1" applyFill="1" applyBorder="1" applyAlignment="1" applyProtection="1">
      <alignment horizontal="center" wrapText="1"/>
      <protection hidden="1"/>
    </xf>
    <xf numFmtId="0" fontId="89" fillId="0" borderId="12" xfId="0" applyFont="1" applyFill="1" applyBorder="1" applyAlignment="1" applyProtection="1">
      <alignment horizontal="center" wrapText="1"/>
      <protection hidden="1"/>
    </xf>
    <xf numFmtId="0" fontId="9" fillId="0" borderId="4" xfId="0" applyFont="1" applyFill="1" applyBorder="1" applyAlignment="1" applyProtection="1">
      <alignment horizontal="center" vertical="center" wrapText="1"/>
      <protection hidden="1"/>
    </xf>
    <xf numFmtId="0" fontId="9" fillId="0" borderId="48" xfId="0" applyFont="1" applyFill="1" applyBorder="1" applyAlignment="1" applyProtection="1">
      <alignment horizontal="center" vertical="center" wrapText="1"/>
      <protection hidden="1"/>
    </xf>
    <xf numFmtId="0" fontId="82" fillId="0" borderId="1" xfId="0" applyFont="1" applyFill="1" applyBorder="1" applyAlignment="1" applyProtection="1">
      <alignment horizontal="center" vertical="center" wrapText="1"/>
      <protection hidden="1"/>
    </xf>
    <xf numFmtId="0" fontId="76" fillId="0" borderId="1" xfId="0" applyFont="1" applyFill="1" applyBorder="1" applyAlignment="1" applyProtection="1">
      <alignment horizontal="center" vertical="center" wrapText="1"/>
      <protection hidden="1"/>
    </xf>
    <xf numFmtId="0" fontId="22" fillId="0" borderId="1" xfId="0" applyFont="1" applyFill="1" applyBorder="1" applyAlignment="1" applyProtection="1">
      <alignment horizontal="center" vertical="center" wrapText="1"/>
      <protection hidden="1"/>
    </xf>
    <xf numFmtId="164" fontId="82" fillId="0" borderId="1" xfId="0" applyNumberFormat="1" applyFont="1" applyFill="1" applyBorder="1" applyAlignment="1" applyProtection="1">
      <alignment horizontal="center" vertical="center" wrapText="1"/>
      <protection hidden="1"/>
    </xf>
    <xf numFmtId="0" fontId="87" fillId="0" borderId="1" xfId="0" applyFont="1" applyFill="1" applyBorder="1" applyAlignment="1" applyProtection="1">
      <alignment horizontal="center" vertical="center" wrapText="1"/>
      <protection hidden="1"/>
    </xf>
    <xf numFmtId="0" fontId="88" fillId="0" borderId="1" xfId="0" applyFont="1" applyFill="1" applyBorder="1" applyAlignment="1" applyProtection="1">
      <alignment horizontal="center" vertical="center" wrapText="1"/>
      <protection hidden="1"/>
    </xf>
    <xf numFmtId="0" fontId="83" fillId="0" borderId="1" xfId="0" applyFont="1" applyFill="1" applyBorder="1" applyAlignment="1" applyProtection="1">
      <alignment horizontal="center" vertical="center" wrapText="1"/>
      <protection hidden="1"/>
    </xf>
    <xf numFmtId="0" fontId="65" fillId="0" borderId="180" xfId="0" applyFont="1" applyFill="1" applyBorder="1" applyAlignment="1" applyProtection="1">
      <alignment horizontal="center" vertical="center" wrapText="1"/>
      <protection hidden="1"/>
    </xf>
    <xf numFmtId="0" fontId="170" fillId="0" borderId="0" xfId="0" applyFont="1" applyBorder="1" applyAlignment="1" applyProtection="1">
      <alignment horizontal="center" vertical="center"/>
      <protection hidden="1"/>
    </xf>
    <xf numFmtId="0" fontId="171" fillId="0" borderId="0" xfId="0" applyFont="1" applyBorder="1" applyAlignment="1" applyProtection="1">
      <alignment horizontal="center" vertical="center"/>
      <protection hidden="1"/>
    </xf>
    <xf numFmtId="0" fontId="20" fillId="0" borderId="0" xfId="0" applyFont="1" applyBorder="1" applyAlignment="1" applyProtection="1">
      <alignment horizontal="right" vertical="center"/>
      <protection hidden="1"/>
    </xf>
    <xf numFmtId="0" fontId="36" fillId="31" borderId="0" xfId="0" applyFont="1" applyFill="1" applyBorder="1" applyAlignment="1" applyProtection="1">
      <alignment horizontal="center" vertical="center"/>
      <protection locked="0"/>
    </xf>
    <xf numFmtId="0" fontId="65" fillId="3" borderId="180" xfId="0" applyFont="1" applyFill="1" applyBorder="1" applyAlignment="1" applyProtection="1">
      <alignment horizontal="center" vertical="center" textRotation="90" wrapText="1"/>
      <protection hidden="1"/>
    </xf>
    <xf numFmtId="0" fontId="4" fillId="3" borderId="180" xfId="0" applyFont="1" applyFill="1" applyBorder="1" applyAlignment="1" applyProtection="1">
      <alignment horizontal="center" vertical="center" textRotation="90"/>
      <protection hidden="1"/>
    </xf>
    <xf numFmtId="0" fontId="4" fillId="3" borderId="180" xfId="0" applyFont="1" applyFill="1" applyBorder="1" applyAlignment="1" applyProtection="1">
      <alignment vertical="center"/>
      <protection hidden="1"/>
    </xf>
    <xf numFmtId="0" fontId="114" fillId="30" borderId="186" xfId="0" applyFont="1" applyFill="1" applyBorder="1" applyAlignment="1" applyProtection="1">
      <alignment horizontal="center" vertical="center" wrapText="1"/>
      <protection hidden="1"/>
    </xf>
    <xf numFmtId="0" fontId="114" fillId="30" borderId="187" xfId="0" applyFont="1" applyFill="1" applyBorder="1" applyAlignment="1" applyProtection="1">
      <alignment horizontal="center" vertical="center" wrapText="1"/>
      <protection hidden="1"/>
    </xf>
    <xf numFmtId="0" fontId="114" fillId="30" borderId="188" xfId="0" applyFont="1" applyFill="1" applyBorder="1" applyAlignment="1" applyProtection="1">
      <alignment horizontal="center" vertical="center" wrapText="1"/>
      <protection hidden="1"/>
    </xf>
    <xf numFmtId="0" fontId="114" fillId="30" borderId="189" xfId="0" applyFont="1" applyFill="1" applyBorder="1" applyAlignment="1" applyProtection="1">
      <alignment horizontal="center" vertical="center" wrapText="1"/>
      <protection hidden="1"/>
    </xf>
    <xf numFmtId="0" fontId="61" fillId="3" borderId="180" xfId="0" applyFont="1" applyFill="1" applyBorder="1" applyAlignment="1" applyProtection="1">
      <alignment horizontal="center" vertical="center" wrapText="1"/>
      <protection hidden="1"/>
    </xf>
    <xf numFmtId="0" fontId="145" fillId="3" borderId="180" xfId="0" applyFont="1" applyFill="1" applyBorder="1" applyAlignment="1" applyProtection="1">
      <alignment horizontal="center" vertical="center" textRotation="90" wrapText="1"/>
      <protection hidden="1"/>
    </xf>
    <xf numFmtId="0" fontId="65" fillId="0" borderId="179" xfId="0" applyFont="1" applyBorder="1" applyAlignment="1" applyProtection="1">
      <alignment horizontal="center" vertical="center" textRotation="90" wrapText="1"/>
      <protection hidden="1"/>
    </xf>
    <xf numFmtId="0" fontId="65" fillId="0" borderId="182" xfId="0" applyFont="1" applyBorder="1" applyAlignment="1" applyProtection="1">
      <alignment horizontal="center" vertical="center" textRotation="90" wrapText="1"/>
      <protection hidden="1"/>
    </xf>
    <xf numFmtId="0" fontId="65" fillId="0" borderId="184" xfId="0" applyFont="1" applyBorder="1" applyAlignment="1" applyProtection="1">
      <alignment horizontal="center" vertical="center" textRotation="90" wrapText="1"/>
      <protection hidden="1"/>
    </xf>
    <xf numFmtId="0" fontId="65" fillId="0" borderId="181" xfId="0" applyFont="1" applyBorder="1" applyAlignment="1" applyProtection="1">
      <alignment horizontal="center" vertical="center" textRotation="90" wrapText="1"/>
      <protection hidden="1"/>
    </xf>
    <xf numFmtId="0" fontId="65" fillId="0" borderId="183" xfId="0" applyFont="1" applyBorder="1" applyAlignment="1" applyProtection="1">
      <alignment horizontal="center" vertical="center" textRotation="90" wrapText="1"/>
      <protection hidden="1"/>
    </xf>
    <xf numFmtId="0" fontId="65" fillId="0" borderId="185" xfId="0" applyFont="1" applyBorder="1" applyAlignment="1" applyProtection="1">
      <alignment horizontal="center" vertical="center" textRotation="90" wrapText="1"/>
      <protection hidden="1"/>
    </xf>
    <xf numFmtId="0" fontId="9" fillId="3" borderId="180" xfId="0" applyFont="1" applyFill="1" applyBorder="1" applyAlignment="1" applyProtection="1">
      <alignment horizontal="center" vertical="center" textRotation="90" wrapText="1"/>
      <protection hidden="1"/>
    </xf>
    <xf numFmtId="0" fontId="65" fillId="0" borderId="179" xfId="0" applyFont="1" applyFill="1" applyBorder="1" applyAlignment="1" applyProtection="1">
      <alignment horizontal="center" vertical="center" textRotation="90" wrapText="1"/>
      <protection hidden="1"/>
    </xf>
    <xf numFmtId="0" fontId="65" fillId="0" borderId="182" xfId="0" applyFont="1" applyFill="1" applyBorder="1" applyAlignment="1" applyProtection="1">
      <alignment horizontal="center" vertical="center" textRotation="90" wrapText="1"/>
      <protection hidden="1"/>
    </xf>
    <xf numFmtId="0" fontId="65" fillId="0" borderId="184" xfId="0" applyFont="1" applyFill="1" applyBorder="1" applyAlignment="1" applyProtection="1">
      <alignment horizontal="center" vertical="center" textRotation="90" wrapText="1"/>
      <protection hidden="1"/>
    </xf>
    <xf numFmtId="0" fontId="8" fillId="0" borderId="0" xfId="0" applyFont="1" applyAlignment="1" applyProtection="1">
      <alignment horizontal="center" vertical="center" wrapText="1"/>
      <protection hidden="1"/>
    </xf>
    <xf numFmtId="0" fontId="6" fillId="12" borderId="0" xfId="0" applyFont="1" applyFill="1" applyBorder="1" applyAlignment="1" applyProtection="1">
      <alignment horizontal="center" vertical="center" wrapText="1"/>
      <protection hidden="1"/>
    </xf>
    <xf numFmtId="0" fontId="166" fillId="0" borderId="0" xfId="0" applyFont="1" applyAlignment="1" applyProtection="1">
      <alignment horizontal="center"/>
      <protection hidden="1"/>
    </xf>
    <xf numFmtId="0" fontId="175" fillId="0" borderId="180" xfId="0" applyFont="1" applyFill="1" applyBorder="1" applyAlignment="1" applyProtection="1">
      <alignment horizontal="center" vertical="center" wrapText="1"/>
      <protection hidden="1"/>
    </xf>
    <xf numFmtId="0" fontId="114" fillId="0" borderId="186" xfId="0" applyFont="1" applyFill="1" applyBorder="1" applyAlignment="1" applyProtection="1">
      <alignment horizontal="center" vertical="center" wrapText="1"/>
      <protection hidden="1"/>
    </xf>
    <xf numFmtId="0" fontId="114" fillId="0" borderId="190" xfId="0" applyFont="1" applyFill="1" applyBorder="1" applyAlignment="1" applyProtection="1">
      <alignment horizontal="center" vertical="center" wrapText="1"/>
      <protection hidden="1"/>
    </xf>
    <xf numFmtId="0" fontId="114" fillId="0" borderId="187" xfId="0" applyFont="1" applyFill="1" applyBorder="1" applyAlignment="1" applyProtection="1">
      <alignment horizontal="center" vertical="center" wrapText="1"/>
      <protection hidden="1"/>
    </xf>
    <xf numFmtId="0" fontId="117" fillId="30" borderId="180" xfId="0" applyFont="1" applyFill="1" applyBorder="1" applyAlignment="1" applyProtection="1">
      <alignment horizontal="center" vertical="center" wrapText="1"/>
      <protection hidden="1"/>
    </xf>
    <xf numFmtId="0" fontId="176" fillId="0" borderId="186" xfId="0" applyFont="1" applyFill="1" applyBorder="1" applyAlignment="1" applyProtection="1">
      <alignment horizontal="center" vertical="center" wrapText="1"/>
      <protection hidden="1"/>
    </xf>
    <xf numFmtId="0" fontId="176" fillId="0" borderId="187" xfId="0" applyFont="1" applyFill="1" applyBorder="1" applyAlignment="1" applyProtection="1">
      <alignment horizontal="center" vertical="center" wrapText="1"/>
      <protection hidden="1"/>
    </xf>
    <xf numFmtId="0" fontId="176" fillId="0" borderId="185" xfId="0" applyFont="1" applyFill="1" applyBorder="1" applyAlignment="1" applyProtection="1">
      <alignment horizontal="center" vertical="center" wrapText="1"/>
      <protection hidden="1"/>
    </xf>
    <xf numFmtId="0" fontId="176" fillId="0" borderId="191" xfId="0" applyFont="1" applyFill="1" applyBorder="1" applyAlignment="1" applyProtection="1">
      <alignment horizontal="center" vertical="center" wrapText="1"/>
      <protection hidden="1"/>
    </xf>
    <xf numFmtId="0" fontId="150" fillId="3" borderId="185" xfId="0" applyFont="1" applyFill="1" applyBorder="1" applyAlignment="1" applyProtection="1">
      <alignment horizontal="center" vertical="center" wrapText="1"/>
      <protection hidden="1"/>
    </xf>
    <xf numFmtId="0" fontId="150" fillId="3" borderId="191" xfId="0" applyFont="1" applyFill="1" applyBorder="1" applyAlignment="1" applyProtection="1">
      <alignment horizontal="center" vertical="center" wrapText="1"/>
      <protection hidden="1"/>
    </xf>
    <xf numFmtId="0" fontId="79" fillId="3" borderId="185" xfId="0" applyFont="1" applyFill="1" applyBorder="1" applyAlignment="1" applyProtection="1">
      <alignment horizontal="center" vertical="center" wrapText="1"/>
      <protection hidden="1"/>
    </xf>
    <xf numFmtId="0" fontId="79" fillId="3" borderId="192" xfId="0" applyFont="1" applyFill="1" applyBorder="1" applyAlignment="1" applyProtection="1">
      <alignment horizontal="center" vertical="center" wrapText="1"/>
      <protection hidden="1"/>
    </xf>
    <xf numFmtId="0" fontId="176" fillId="0" borderId="190" xfId="0" applyFont="1" applyFill="1" applyBorder="1" applyAlignment="1" applyProtection="1">
      <alignment horizontal="center" vertical="center" wrapText="1"/>
      <protection hidden="1"/>
    </xf>
    <xf numFmtId="0" fontId="177" fillId="3" borderId="186" xfId="0" applyFont="1" applyFill="1" applyBorder="1" applyAlignment="1" applyProtection="1">
      <alignment horizontal="center" vertical="center" wrapText="1"/>
      <protection hidden="1"/>
    </xf>
    <xf numFmtId="0" fontId="177" fillId="3" borderId="187" xfId="0" applyFont="1" applyFill="1" applyBorder="1" applyAlignment="1" applyProtection="1">
      <alignment horizontal="center" vertical="center" wrapText="1"/>
      <protection hidden="1"/>
    </xf>
    <xf numFmtId="165" fontId="176" fillId="0" borderId="186" xfId="0" applyNumberFormat="1" applyFont="1" applyFill="1" applyBorder="1" applyAlignment="1" applyProtection="1">
      <alignment horizontal="center" vertical="center" wrapText="1"/>
      <protection hidden="1"/>
    </xf>
    <xf numFmtId="165" fontId="176" fillId="0" borderId="187" xfId="0" applyNumberFormat="1" applyFont="1" applyFill="1" applyBorder="1" applyAlignment="1" applyProtection="1">
      <alignment horizontal="center" vertical="center" wrapText="1"/>
      <protection hidden="1"/>
    </xf>
    <xf numFmtId="165" fontId="176" fillId="0" borderId="190" xfId="0" applyNumberFormat="1" applyFont="1" applyFill="1" applyBorder="1" applyAlignment="1" applyProtection="1">
      <alignment horizontal="center" vertical="center" wrapText="1"/>
      <protection hidden="1"/>
    </xf>
    <xf numFmtId="0" fontId="150" fillId="3" borderId="186" xfId="0" applyFont="1" applyFill="1" applyBorder="1" applyAlignment="1" applyProtection="1">
      <alignment horizontal="center" vertical="center" wrapText="1"/>
      <protection hidden="1"/>
    </xf>
    <xf numFmtId="0" fontId="150" fillId="3" borderId="187" xfId="0" applyFont="1" applyFill="1" applyBorder="1" applyAlignment="1" applyProtection="1">
      <alignment horizontal="center" vertical="center" wrapText="1"/>
      <protection hidden="1"/>
    </xf>
    <xf numFmtId="0" fontId="150" fillId="3" borderId="190" xfId="0" applyFont="1" applyFill="1" applyBorder="1" applyAlignment="1" applyProtection="1">
      <alignment horizontal="center" vertical="center" wrapText="1"/>
      <protection hidden="1"/>
    </xf>
    <xf numFmtId="0" fontId="6" fillId="12" borderId="39" xfId="0" applyFont="1" applyFill="1" applyBorder="1" applyAlignment="1" applyProtection="1">
      <alignment horizontal="center" vertical="center" wrapText="1"/>
      <protection hidden="1"/>
    </xf>
    <xf numFmtId="0" fontId="4" fillId="0" borderId="0" xfId="0" applyFont="1" applyAlignment="1" applyProtection="1">
      <alignment horizontal="center"/>
      <protection hidden="1"/>
    </xf>
    <xf numFmtId="0" fontId="98" fillId="0" borderId="0" xfId="0" applyFont="1" applyFill="1" applyBorder="1" applyAlignment="1" applyProtection="1">
      <alignment horizontal="center" vertical="center" wrapText="1"/>
      <protection hidden="1"/>
    </xf>
    <xf numFmtId="0" fontId="100" fillId="0" borderId="0" xfId="0" applyFont="1" applyFill="1" applyBorder="1" applyAlignment="1" applyProtection="1">
      <alignment horizontal="center" vertical="center" wrapText="1"/>
      <protection hidden="1"/>
    </xf>
    <xf numFmtId="0" fontId="37" fillId="0" borderId="129" xfId="0" applyFont="1" applyBorder="1" applyAlignment="1" applyProtection="1">
      <alignment horizontal="center" vertical="center"/>
      <protection hidden="1"/>
    </xf>
    <xf numFmtId="0" fontId="37" fillId="0" borderId="5" xfId="0" applyFont="1" applyBorder="1" applyAlignment="1" applyProtection="1">
      <alignment horizontal="center" vertical="center"/>
      <protection hidden="1"/>
    </xf>
    <xf numFmtId="0" fontId="37" fillId="0" borderId="73" xfId="0" applyFont="1" applyBorder="1" applyAlignment="1" applyProtection="1">
      <alignment horizontal="center" vertical="center"/>
      <protection hidden="1"/>
    </xf>
    <xf numFmtId="0" fontId="37" fillId="0" borderId="1" xfId="0" applyFont="1" applyBorder="1" applyAlignment="1" applyProtection="1">
      <alignment horizontal="center" vertical="center"/>
      <protection hidden="1"/>
    </xf>
    <xf numFmtId="0" fontId="37" fillId="0" borderId="74" xfId="0" applyFont="1" applyBorder="1" applyAlignment="1" applyProtection="1">
      <alignment horizontal="center" vertical="center"/>
      <protection hidden="1"/>
    </xf>
    <xf numFmtId="0" fontId="37" fillId="0" borderId="75" xfId="0" applyFont="1" applyBorder="1" applyAlignment="1" applyProtection="1">
      <alignment horizontal="center" vertical="center"/>
      <protection hidden="1"/>
    </xf>
    <xf numFmtId="0" fontId="22" fillId="0" borderId="0" xfId="0" applyFont="1" applyBorder="1" applyAlignment="1" applyProtection="1">
      <alignment horizontal="center" wrapText="1"/>
      <protection hidden="1"/>
    </xf>
    <xf numFmtId="0" fontId="22" fillId="0" borderId="0" xfId="0" applyFont="1" applyFill="1" applyBorder="1" applyAlignment="1" applyProtection="1">
      <alignment horizontal="center" wrapText="1"/>
      <protection hidden="1"/>
    </xf>
    <xf numFmtId="0" fontId="138" fillId="0" borderId="64" xfId="0" applyFont="1" applyFill="1" applyBorder="1" applyAlignment="1" applyProtection="1">
      <alignment horizontal="center" vertical="center"/>
      <protection hidden="1"/>
    </xf>
    <xf numFmtId="0" fontId="138" fillId="0" borderId="77" xfId="0" applyFont="1" applyFill="1" applyBorder="1" applyAlignment="1" applyProtection="1">
      <alignment horizontal="center" vertical="center"/>
      <protection hidden="1"/>
    </xf>
    <xf numFmtId="0" fontId="138" fillId="0" borderId="77" xfId="0" applyFont="1" applyFill="1" applyBorder="1" applyAlignment="1" applyProtection="1">
      <alignment horizontal="right" vertical="center"/>
      <protection hidden="1"/>
    </xf>
    <xf numFmtId="0" fontId="23" fillId="0" borderId="77" xfId="0" applyFont="1" applyFill="1" applyBorder="1" applyAlignment="1" applyProtection="1">
      <alignment horizontal="left" vertical="center" wrapText="1"/>
      <protection hidden="1"/>
    </xf>
    <xf numFmtId="0" fontId="37" fillId="0" borderId="71" xfId="0" applyFont="1" applyBorder="1" applyAlignment="1" applyProtection="1">
      <alignment horizontal="center" vertical="center"/>
      <protection hidden="1"/>
    </xf>
    <xf numFmtId="0" fontId="37" fillId="0" borderId="3" xfId="0" applyFont="1" applyBorder="1" applyAlignment="1" applyProtection="1">
      <alignment horizontal="center" vertical="center"/>
      <protection hidden="1"/>
    </xf>
    <xf numFmtId="0" fontId="23" fillId="0" borderId="78" xfId="0" applyFont="1" applyFill="1" applyBorder="1" applyAlignment="1" applyProtection="1">
      <alignment horizontal="left" vertical="center" wrapText="1"/>
      <protection hidden="1"/>
    </xf>
    <xf numFmtId="0" fontId="22" fillId="0" borderId="79" xfId="0" applyFont="1" applyBorder="1" applyAlignment="1" applyProtection="1">
      <alignment horizontal="center" vertical="center" wrapText="1"/>
      <protection hidden="1"/>
    </xf>
    <xf numFmtId="0" fontId="133" fillId="0" borderId="0" xfId="0" applyFont="1" applyFill="1" applyBorder="1" applyAlignment="1" applyProtection="1">
      <alignment horizontal="center" vertical="center" wrapText="1"/>
      <protection hidden="1"/>
    </xf>
    <xf numFmtId="0" fontId="168" fillId="0" borderId="0" xfId="0" applyFont="1" applyFill="1" applyBorder="1" applyAlignment="1" applyProtection="1">
      <alignment horizontal="center" vertical="center" wrapText="1"/>
      <protection hidden="1"/>
    </xf>
    <xf numFmtId="0" fontId="22" fillId="0" borderId="65" xfId="0" applyFont="1" applyBorder="1" applyAlignment="1" applyProtection="1">
      <alignment horizontal="center" vertical="center" wrapText="1"/>
      <protection hidden="1"/>
    </xf>
    <xf numFmtId="0" fontId="22" fillId="0" borderId="66" xfId="0" applyFont="1" applyBorder="1" applyAlignment="1" applyProtection="1">
      <alignment horizontal="center" vertical="center" wrapText="1"/>
      <protection hidden="1"/>
    </xf>
    <xf numFmtId="0" fontId="22" fillId="0" borderId="68" xfId="0" applyFont="1" applyBorder="1" applyAlignment="1" applyProtection="1">
      <alignment horizontal="center" vertical="center" wrapText="1"/>
      <protection hidden="1"/>
    </xf>
    <xf numFmtId="0" fontId="22" fillId="0" borderId="69" xfId="0" applyFont="1" applyBorder="1" applyAlignment="1" applyProtection="1">
      <alignment horizontal="center" vertical="center" wrapText="1"/>
      <protection hidden="1"/>
    </xf>
    <xf numFmtId="0" fontId="138" fillId="0" borderId="66" xfId="0" applyFont="1" applyBorder="1" applyAlignment="1" applyProtection="1">
      <alignment horizontal="right" vertical="center" wrapText="1"/>
      <protection hidden="1"/>
    </xf>
    <xf numFmtId="0" fontId="138" fillId="0" borderId="69" xfId="0" applyFont="1" applyBorder="1" applyAlignment="1" applyProtection="1">
      <alignment horizontal="right" vertical="center" wrapText="1"/>
      <protection hidden="1"/>
    </xf>
    <xf numFmtId="0" fontId="23" fillId="0" borderId="66" xfId="0" applyFont="1" applyBorder="1" applyAlignment="1" applyProtection="1">
      <alignment horizontal="left" vertical="center" wrapText="1"/>
      <protection hidden="1"/>
    </xf>
    <xf numFmtId="0" fontId="23" fillId="0" borderId="69" xfId="0" applyFont="1" applyBorder="1" applyAlignment="1" applyProtection="1">
      <alignment horizontal="left" vertical="center" wrapText="1"/>
      <protection hidden="1"/>
    </xf>
    <xf numFmtId="0" fontId="23" fillId="0" borderId="67" xfId="0" applyFont="1" applyBorder="1" applyAlignment="1" applyProtection="1">
      <alignment horizontal="left" vertical="center" wrapText="1"/>
      <protection hidden="1"/>
    </xf>
    <xf numFmtId="0" fontId="23" fillId="0" borderId="70" xfId="0" applyFont="1" applyBorder="1" applyAlignment="1" applyProtection="1">
      <alignment horizontal="left" vertical="center" wrapText="1"/>
      <protection hidden="1"/>
    </xf>
    <xf numFmtId="0" fontId="132" fillId="0" borderId="0" xfId="0" applyFont="1" applyAlignment="1" applyProtection="1">
      <alignment horizontal="center" vertical="center"/>
      <protection hidden="1"/>
    </xf>
    <xf numFmtId="0" fontId="159" fillId="12" borderId="0" xfId="0" applyFont="1" applyFill="1" applyBorder="1" applyAlignment="1" applyProtection="1">
      <alignment horizontal="center" vertical="center" wrapText="1"/>
      <protection hidden="1"/>
    </xf>
    <xf numFmtId="0" fontId="131" fillId="0" borderId="0" xfId="0" applyFont="1" applyBorder="1" applyAlignment="1" applyProtection="1">
      <alignment horizontal="center" vertical="center"/>
      <protection hidden="1"/>
    </xf>
    <xf numFmtId="0" fontId="65" fillId="0" borderId="108" xfId="0" applyFont="1" applyFill="1" applyBorder="1" applyAlignment="1" applyProtection="1">
      <alignment horizontal="center" vertical="center" textRotation="90" wrapText="1"/>
      <protection hidden="1"/>
    </xf>
    <xf numFmtId="0" fontId="65" fillId="0" borderId="92" xfId="0" applyFont="1" applyFill="1" applyBorder="1" applyAlignment="1" applyProtection="1">
      <alignment horizontal="center" vertical="center" textRotation="90" wrapText="1"/>
      <protection hidden="1"/>
    </xf>
    <xf numFmtId="0" fontId="76" fillId="34" borderId="114" xfId="0" applyFont="1" applyFill="1" applyBorder="1" applyAlignment="1" applyProtection="1">
      <alignment horizontal="center" vertical="center" wrapText="1"/>
      <protection hidden="1"/>
    </xf>
    <xf numFmtId="0" fontId="76" fillId="34" borderId="116" xfId="0" applyFont="1" applyFill="1" applyBorder="1" applyAlignment="1" applyProtection="1">
      <alignment horizontal="center" vertical="center" wrapText="1"/>
      <protection hidden="1"/>
    </xf>
    <xf numFmtId="0" fontId="65" fillId="0" borderId="109" xfId="0" applyFont="1" applyFill="1" applyBorder="1" applyAlignment="1" applyProtection="1">
      <alignment horizontal="center" vertical="center" wrapText="1"/>
      <protection hidden="1"/>
    </xf>
    <xf numFmtId="0" fontId="65" fillId="0" borderId="106" xfId="0" applyFont="1" applyFill="1" applyBorder="1" applyAlignment="1" applyProtection="1">
      <alignment horizontal="center" vertical="center" wrapText="1"/>
      <protection hidden="1"/>
    </xf>
    <xf numFmtId="0" fontId="65" fillId="0" borderId="93" xfId="0" applyFont="1" applyFill="1" applyBorder="1" applyAlignment="1" applyProtection="1">
      <alignment horizontal="center" vertical="center" wrapText="1"/>
      <protection hidden="1"/>
    </xf>
    <xf numFmtId="0" fontId="65" fillId="0" borderId="110" xfId="0" applyFont="1" applyFill="1" applyBorder="1" applyAlignment="1" applyProtection="1">
      <alignment horizontal="center" vertical="center" textRotation="90" wrapText="1"/>
      <protection hidden="1"/>
    </xf>
    <xf numFmtId="0" fontId="65" fillId="0" borderId="111" xfId="0" applyFont="1" applyFill="1" applyBorder="1" applyAlignment="1" applyProtection="1">
      <alignment horizontal="center" vertical="center" textRotation="90" wrapText="1"/>
      <protection hidden="1"/>
    </xf>
    <xf numFmtId="0" fontId="22" fillId="0" borderId="84" xfId="0" applyFont="1" applyBorder="1" applyAlignment="1" applyProtection="1">
      <alignment horizontal="center" vertical="center"/>
      <protection hidden="1"/>
    </xf>
    <xf numFmtId="0" fontId="22" fillId="0" borderId="85" xfId="0" applyFont="1" applyBorder="1" applyAlignment="1" applyProtection="1">
      <alignment horizontal="center" vertical="center"/>
      <protection hidden="1"/>
    </xf>
    <xf numFmtId="0" fontId="121" fillId="0" borderId="86" xfId="0" applyFont="1" applyFill="1" applyBorder="1" applyAlignment="1" applyProtection="1">
      <alignment horizontal="center" wrapText="1"/>
      <protection hidden="1"/>
    </xf>
    <xf numFmtId="0" fontId="121" fillId="0" borderId="87" xfId="0" applyFont="1" applyFill="1" applyBorder="1" applyAlignment="1" applyProtection="1">
      <alignment horizontal="center" wrapText="1"/>
      <protection hidden="1"/>
    </xf>
    <xf numFmtId="0" fontId="121" fillId="0" borderId="88" xfId="0" applyFont="1" applyFill="1" applyBorder="1" applyAlignment="1" applyProtection="1">
      <alignment horizontal="center" wrapText="1"/>
      <protection hidden="1"/>
    </xf>
    <xf numFmtId="0" fontId="120" fillId="0" borderId="87" xfId="0" applyFont="1" applyFill="1" applyBorder="1" applyAlignment="1" applyProtection="1">
      <alignment horizontal="right" vertical="center" wrapText="1"/>
      <protection hidden="1"/>
    </xf>
    <xf numFmtId="1" fontId="123" fillId="0" borderId="0" xfId="0" applyNumberFormat="1" applyFont="1" applyBorder="1" applyAlignment="1" applyProtection="1">
      <alignment horizontal="center" vertical="center" wrapText="1"/>
      <protection hidden="1"/>
    </xf>
    <xf numFmtId="0" fontId="123" fillId="0" borderId="121" xfId="0" applyFont="1" applyBorder="1" applyAlignment="1" applyProtection="1">
      <alignment horizontal="center" vertical="center" wrapText="1"/>
      <protection hidden="1"/>
    </xf>
    <xf numFmtId="0" fontId="123" fillId="0" borderId="0" xfId="0" applyFont="1" applyBorder="1" applyAlignment="1" applyProtection="1">
      <alignment horizontal="center" vertical="center" wrapText="1"/>
      <protection hidden="1"/>
    </xf>
    <xf numFmtId="0" fontId="121" fillId="0" borderId="114" xfId="0" applyFont="1" applyFill="1" applyBorder="1" applyAlignment="1" applyProtection="1">
      <alignment horizontal="center" wrapText="1"/>
      <protection hidden="1"/>
    </xf>
    <xf numFmtId="0" fontId="123" fillId="0" borderId="123" xfId="0" applyFont="1" applyBorder="1" applyAlignment="1" applyProtection="1">
      <alignment horizontal="center" vertical="center" wrapText="1"/>
      <protection hidden="1"/>
    </xf>
    <xf numFmtId="0" fontId="123" fillId="0" borderId="124" xfId="0" applyFont="1" applyBorder="1" applyAlignment="1" applyProtection="1">
      <alignment horizontal="center" vertical="center" wrapText="1"/>
      <protection hidden="1"/>
    </xf>
    <xf numFmtId="0" fontId="7" fillId="0" borderId="114" xfId="0" applyFont="1" applyBorder="1" applyAlignment="1" applyProtection="1">
      <alignment horizontal="center"/>
      <protection hidden="1"/>
    </xf>
    <xf numFmtId="167" fontId="123" fillId="0" borderId="0" xfId="0" applyNumberFormat="1" applyFont="1" applyBorder="1" applyAlignment="1" applyProtection="1">
      <alignment horizontal="center" vertical="center" wrapText="1"/>
      <protection hidden="1"/>
    </xf>
    <xf numFmtId="167" fontId="123" fillId="0" borderId="121" xfId="0" applyNumberFormat="1" applyFont="1" applyBorder="1" applyAlignment="1" applyProtection="1">
      <alignment horizontal="center" vertical="center" wrapText="1"/>
      <protection hidden="1"/>
    </xf>
    <xf numFmtId="0" fontId="7" fillId="0" borderId="115" xfId="0" applyFont="1" applyBorder="1" applyAlignment="1" applyProtection="1">
      <alignment horizontal="center"/>
      <protection hidden="1"/>
    </xf>
    <xf numFmtId="0" fontId="65" fillId="34" borderId="99" xfId="0" applyFont="1" applyFill="1" applyBorder="1" applyAlignment="1" applyProtection="1">
      <alignment horizontal="center" vertical="center" wrapText="1"/>
      <protection hidden="1"/>
    </xf>
    <xf numFmtId="0" fontId="65" fillId="34" borderId="0" xfId="0" applyFont="1" applyFill="1" applyBorder="1" applyAlignment="1" applyProtection="1">
      <alignment horizontal="center" vertical="center" wrapText="1"/>
      <protection hidden="1"/>
    </xf>
    <xf numFmtId="0" fontId="65" fillId="34" borderId="100" xfId="0" applyFont="1" applyFill="1" applyBorder="1" applyAlignment="1" applyProtection="1">
      <alignment horizontal="center" vertical="center" wrapText="1"/>
      <protection hidden="1"/>
    </xf>
    <xf numFmtId="0" fontId="120" fillId="0" borderId="92" xfId="0" applyFont="1" applyFill="1" applyBorder="1" applyAlignment="1" applyProtection="1">
      <alignment horizontal="right" vertical="center" wrapText="1"/>
      <protection hidden="1"/>
    </xf>
    <xf numFmtId="0" fontId="100" fillId="0" borderId="118" xfId="0" applyFont="1" applyFill="1" applyBorder="1" applyAlignment="1" applyProtection="1">
      <alignment horizontal="center" wrapText="1"/>
      <protection hidden="1"/>
    </xf>
    <xf numFmtId="0" fontId="100" fillId="0" borderId="119" xfId="0" applyFont="1" applyFill="1" applyBorder="1" applyAlignment="1" applyProtection="1">
      <alignment horizontal="center" wrapText="1"/>
      <protection hidden="1"/>
    </xf>
    <xf numFmtId="0" fontId="121" fillId="0" borderId="93" xfId="0" applyFont="1" applyFill="1" applyBorder="1" applyAlignment="1" applyProtection="1">
      <alignment horizontal="center" wrapText="1"/>
      <protection hidden="1"/>
    </xf>
    <xf numFmtId="0" fontId="121" fillId="0" borderId="92" xfId="0" applyFont="1" applyFill="1" applyBorder="1" applyAlignment="1" applyProtection="1">
      <alignment horizontal="center" wrapText="1"/>
      <protection hidden="1"/>
    </xf>
    <xf numFmtId="0" fontId="121" fillId="0" borderId="113" xfId="0" applyFont="1" applyFill="1" applyBorder="1" applyAlignment="1" applyProtection="1">
      <alignment horizontal="center" wrapText="1"/>
      <protection hidden="1"/>
    </xf>
    <xf numFmtId="0" fontId="122" fillId="0" borderId="102" xfId="0" applyFont="1" applyFill="1" applyBorder="1" applyAlignment="1" applyProtection="1">
      <alignment horizontal="center" vertical="center"/>
      <protection hidden="1"/>
    </xf>
    <xf numFmtId="0" fontId="122" fillId="0" borderId="103" xfId="0" applyFont="1" applyFill="1" applyBorder="1" applyAlignment="1" applyProtection="1">
      <alignment horizontal="center" vertical="center"/>
      <protection hidden="1"/>
    </xf>
    <xf numFmtId="1" fontId="123" fillId="0" borderId="0" xfId="0" applyNumberFormat="1" applyFont="1" applyBorder="1" applyAlignment="1" applyProtection="1">
      <alignment horizontal="center" vertical="center"/>
      <protection hidden="1"/>
    </xf>
    <xf numFmtId="1" fontId="123" fillId="0" borderId="121" xfId="0" applyNumberFormat="1" applyFont="1" applyBorder="1" applyAlignment="1" applyProtection="1">
      <alignment horizontal="center" vertical="center"/>
      <protection hidden="1"/>
    </xf>
    <xf numFmtId="0" fontId="111" fillId="0" borderId="80" xfId="0" applyFont="1" applyFill="1" applyBorder="1" applyAlignment="1" applyProtection="1">
      <alignment horizontal="center" vertical="center" wrapText="1"/>
      <protection hidden="1"/>
    </xf>
    <xf numFmtId="0" fontId="111" fillId="0" borderId="81" xfId="0" applyFont="1" applyFill="1" applyBorder="1" applyAlignment="1" applyProtection="1">
      <alignment horizontal="center" vertical="center" wrapText="1"/>
      <protection hidden="1"/>
    </xf>
    <xf numFmtId="0" fontId="111" fillId="0" borderId="82" xfId="0" applyFont="1" applyFill="1" applyBorder="1" applyAlignment="1" applyProtection="1">
      <alignment horizontal="center" vertical="center" wrapText="1"/>
      <protection hidden="1"/>
    </xf>
    <xf numFmtId="0" fontId="111" fillId="0" borderId="89" xfId="0" applyFont="1" applyFill="1" applyBorder="1" applyAlignment="1" applyProtection="1">
      <alignment horizontal="center" vertical="center" wrapText="1"/>
      <protection hidden="1"/>
    </xf>
    <xf numFmtId="0" fontId="111" fillId="0" borderId="90" xfId="0" applyFont="1" applyFill="1" applyBorder="1" applyAlignment="1" applyProtection="1">
      <alignment horizontal="center" vertical="center" wrapText="1"/>
      <protection hidden="1"/>
    </xf>
    <xf numFmtId="0" fontId="111" fillId="0" borderId="91" xfId="0" applyFont="1" applyFill="1" applyBorder="1" applyAlignment="1" applyProtection="1">
      <alignment horizontal="center" vertical="center" wrapText="1"/>
      <protection hidden="1"/>
    </xf>
    <xf numFmtId="0" fontId="37" fillId="0" borderId="127" xfId="0" applyFont="1" applyBorder="1" applyAlignment="1" applyProtection="1">
      <alignment horizontal="right" vertical="center" wrapText="1"/>
      <protection hidden="1"/>
    </xf>
    <xf numFmtId="0" fontId="37" fillId="0" borderId="125" xfId="0" applyFont="1" applyBorder="1" applyAlignment="1" applyProtection="1">
      <alignment horizontal="right" vertical="center" wrapText="1"/>
      <protection hidden="1"/>
    </xf>
    <xf numFmtId="0" fontId="65" fillId="0" borderId="87" xfId="0" applyFont="1" applyFill="1" applyBorder="1" applyAlignment="1" applyProtection="1">
      <alignment horizontal="center" vertical="center" textRotation="90" wrapText="1"/>
      <protection hidden="1"/>
    </xf>
    <xf numFmtId="0" fontId="65" fillId="0" borderId="0" xfId="0" applyFont="1" applyFill="1" applyBorder="1" applyAlignment="1" applyProtection="1">
      <alignment horizontal="center" vertical="center" wrapText="1"/>
      <protection hidden="1"/>
    </xf>
    <xf numFmtId="0" fontId="65" fillId="0" borderId="126" xfId="0" applyFont="1" applyFill="1" applyBorder="1" applyAlignment="1" applyProtection="1">
      <alignment horizontal="center" vertical="center" wrapText="1"/>
      <protection hidden="1"/>
    </xf>
    <xf numFmtId="0" fontId="65" fillId="0" borderId="114" xfId="0" applyFont="1" applyBorder="1" applyAlignment="1" applyProtection="1">
      <alignment horizontal="center" vertical="center" textRotation="90" wrapText="1"/>
      <protection hidden="1"/>
    </xf>
    <xf numFmtId="0" fontId="61" fillId="0" borderId="114" xfId="0" applyFont="1" applyFill="1" applyBorder="1" applyAlignment="1" applyProtection="1">
      <alignment horizontal="center" vertical="center" wrapText="1"/>
      <protection hidden="1"/>
    </xf>
    <xf numFmtId="0" fontId="65" fillId="0" borderId="112" xfId="0" applyFont="1" applyFill="1" applyBorder="1" applyAlignment="1" applyProtection="1">
      <alignment horizontal="center" vertical="center" textRotation="90" wrapText="1"/>
      <protection hidden="1"/>
    </xf>
    <xf numFmtId="0" fontId="65" fillId="0" borderId="109" xfId="0" applyFont="1" applyFill="1" applyBorder="1" applyAlignment="1" applyProtection="1">
      <alignment horizontal="center" vertical="center" textRotation="90" wrapText="1"/>
      <protection hidden="1"/>
    </xf>
    <xf numFmtId="0" fontId="65" fillId="0" borderId="113" xfId="0" applyFont="1" applyFill="1" applyBorder="1" applyAlignment="1" applyProtection="1">
      <alignment horizontal="center" vertical="center" textRotation="90" wrapText="1"/>
      <protection hidden="1"/>
    </xf>
    <xf numFmtId="0" fontId="65" fillId="0" borderId="93" xfId="0" applyFont="1" applyFill="1" applyBorder="1" applyAlignment="1" applyProtection="1">
      <alignment horizontal="center" vertical="center" textRotation="90" wrapText="1"/>
      <protection hidden="1"/>
    </xf>
    <xf numFmtId="0" fontId="37" fillId="0" borderId="110" xfId="0" applyFont="1" applyFill="1" applyBorder="1" applyAlignment="1" applyProtection="1">
      <alignment horizontal="center" vertical="center" textRotation="90" wrapText="1"/>
      <protection hidden="1"/>
    </xf>
    <xf numFmtId="0" fontId="37" fillId="0" borderId="111" xfId="0" applyFont="1" applyFill="1" applyBorder="1" applyAlignment="1" applyProtection="1">
      <alignment horizontal="center" vertical="center" textRotation="90" wrapText="1"/>
      <protection hidden="1"/>
    </xf>
    <xf numFmtId="0" fontId="37" fillId="0" borderId="92" xfId="0" applyFont="1" applyFill="1" applyBorder="1" applyAlignment="1" applyProtection="1">
      <alignment horizontal="center" vertical="center" textRotation="90" wrapText="1"/>
      <protection hidden="1"/>
    </xf>
    <xf numFmtId="0" fontId="65" fillId="0" borderId="106" xfId="0" applyFont="1" applyFill="1" applyBorder="1" applyAlignment="1" applyProtection="1">
      <alignment horizontal="center" vertical="center" textRotation="90" wrapText="1"/>
      <protection hidden="1"/>
    </xf>
    <xf numFmtId="0" fontId="149" fillId="0" borderId="126" xfId="0" applyFont="1" applyBorder="1" applyAlignment="1" applyProtection="1">
      <alignment horizontal="center" vertical="center" wrapText="1"/>
      <protection hidden="1"/>
    </xf>
    <xf numFmtId="0" fontId="61" fillId="0" borderId="110" xfId="0" applyFont="1" applyFill="1" applyBorder="1" applyAlignment="1" applyProtection="1">
      <alignment horizontal="center" vertical="center" textRotation="90" wrapText="1"/>
      <protection hidden="1"/>
    </xf>
    <xf numFmtId="0" fontId="61" fillId="0" borderId="111" xfId="0" applyFont="1" applyFill="1" applyBorder="1" applyAlignment="1" applyProtection="1">
      <alignment horizontal="center" vertical="center" textRotation="90" wrapText="1"/>
      <protection hidden="1"/>
    </xf>
    <xf numFmtId="0" fontId="61" fillId="0" borderId="92" xfId="0" applyFont="1" applyFill="1" applyBorder="1" applyAlignment="1" applyProtection="1">
      <alignment horizontal="center" vertical="center" textRotation="90" wrapText="1"/>
      <protection hidden="1"/>
    </xf>
    <xf numFmtId="0" fontId="63" fillId="0" borderId="0" xfId="0" applyFont="1" applyBorder="1" applyAlignment="1" applyProtection="1">
      <alignment horizontal="right" vertical="center"/>
      <protection hidden="1"/>
    </xf>
    <xf numFmtId="164" fontId="10" fillId="0" borderId="0" xfId="0" applyNumberFormat="1" applyFont="1" applyBorder="1" applyAlignment="1" applyProtection="1">
      <alignment horizontal="center" vertical="center"/>
      <protection hidden="1"/>
    </xf>
    <xf numFmtId="0" fontId="139" fillId="0" borderId="0" xfId="0" applyFont="1" applyBorder="1" applyAlignment="1" applyProtection="1">
      <alignment horizontal="center"/>
      <protection hidden="1"/>
    </xf>
    <xf numFmtId="0" fontId="69" fillId="0" borderId="0" xfId="0" applyFont="1" applyBorder="1" applyAlignment="1" applyProtection="1">
      <alignment horizontal="center"/>
      <protection hidden="1"/>
    </xf>
    <xf numFmtId="0" fontId="16" fillId="0" borderId="0" xfId="0" applyFont="1" applyBorder="1" applyAlignment="1" applyProtection="1">
      <alignment horizontal="center" vertical="center" shrinkToFit="1"/>
      <protection hidden="1"/>
    </xf>
    <xf numFmtId="0" fontId="61" fillId="11" borderId="32" xfId="0" applyFont="1" applyFill="1" applyBorder="1" applyAlignment="1" applyProtection="1">
      <alignment horizontal="left" vertical="center" wrapText="1"/>
      <protection hidden="1"/>
    </xf>
    <xf numFmtId="0" fontId="61" fillId="11" borderId="35" xfId="0" applyFont="1" applyFill="1" applyBorder="1" applyAlignment="1" applyProtection="1">
      <alignment horizontal="left" vertical="center" wrapText="1"/>
      <protection hidden="1"/>
    </xf>
    <xf numFmtId="0" fontId="61" fillId="11" borderId="36" xfId="0" applyFont="1" applyFill="1" applyBorder="1" applyAlignment="1" applyProtection="1">
      <alignment horizontal="left" vertical="center" wrapText="1"/>
      <protection hidden="1"/>
    </xf>
    <xf numFmtId="0" fontId="61" fillId="11" borderId="33" xfId="0" applyFont="1" applyFill="1" applyBorder="1" applyAlignment="1" applyProtection="1">
      <alignment horizontal="left" vertical="center" wrapText="1"/>
      <protection hidden="1"/>
    </xf>
    <xf numFmtId="0" fontId="61" fillId="11" borderId="0" xfId="0" applyFont="1" applyFill="1" applyBorder="1" applyAlignment="1" applyProtection="1">
      <alignment horizontal="left" vertical="center" wrapText="1"/>
      <protection hidden="1"/>
    </xf>
    <xf numFmtId="0" fontId="61" fillId="11" borderId="37" xfId="0" applyFont="1" applyFill="1" applyBorder="1" applyAlignment="1" applyProtection="1">
      <alignment horizontal="left" vertical="center" wrapText="1"/>
      <protection hidden="1"/>
    </xf>
    <xf numFmtId="0" fontId="61" fillId="11" borderId="34" xfId="0" applyFont="1" applyFill="1" applyBorder="1" applyAlignment="1" applyProtection="1">
      <alignment horizontal="left" vertical="center" wrapText="1"/>
      <protection hidden="1"/>
    </xf>
    <xf numFmtId="0" fontId="61" fillId="11" borderId="42" xfId="0" applyFont="1" applyFill="1" applyBorder="1" applyAlignment="1" applyProtection="1">
      <alignment horizontal="left" vertical="center" wrapText="1"/>
      <protection hidden="1"/>
    </xf>
    <xf numFmtId="0" fontId="61" fillId="11" borderId="38" xfId="0" applyFont="1" applyFill="1" applyBorder="1" applyAlignment="1" applyProtection="1">
      <alignment horizontal="left" vertical="center" wrapText="1"/>
      <protection hidden="1"/>
    </xf>
    <xf numFmtId="0" fontId="0" fillId="0" borderId="0" xfId="0" applyBorder="1" applyAlignment="1" applyProtection="1">
      <alignment horizontal="right" vertical="center"/>
      <protection hidden="1"/>
    </xf>
    <xf numFmtId="0" fontId="20" fillId="0" borderId="0"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7" fillId="0" borderId="0" xfId="0" applyFont="1" applyFill="1" applyBorder="1" applyAlignment="1" applyProtection="1">
      <alignment horizontal="center" vertical="center"/>
      <protection hidden="1"/>
    </xf>
    <xf numFmtId="165" fontId="163" fillId="3" borderId="0" xfId="0" applyNumberFormat="1" applyFont="1" applyFill="1" applyBorder="1" applyAlignment="1" applyProtection="1">
      <alignment horizontal="center" vertical="center"/>
      <protection hidden="1"/>
    </xf>
    <xf numFmtId="0" fontId="50" fillId="0" borderId="0" xfId="0" applyFont="1" applyFill="1" applyBorder="1" applyAlignment="1" applyProtection="1">
      <alignment horizontal="left" vertical="center"/>
      <protection hidden="1"/>
    </xf>
    <xf numFmtId="0" fontId="10" fillId="0" borderId="0" xfId="0" applyFont="1" applyBorder="1" applyAlignment="1" applyProtection="1">
      <alignment horizontal="center" vertical="center"/>
      <protection hidden="1"/>
    </xf>
    <xf numFmtId="0" fontId="16" fillId="3" borderId="2" xfId="0" applyFont="1" applyFill="1" applyBorder="1" applyAlignment="1" applyProtection="1">
      <alignment horizontal="center" vertical="center" textRotation="90"/>
      <protection hidden="1"/>
    </xf>
    <xf numFmtId="0" fontId="16" fillId="3" borderId="7" xfId="0" applyFont="1" applyFill="1" applyBorder="1" applyAlignment="1" applyProtection="1">
      <alignment horizontal="center" vertical="center" textRotation="90"/>
      <protection hidden="1"/>
    </xf>
    <xf numFmtId="0" fontId="16" fillId="3" borderId="3" xfId="0" applyFont="1" applyFill="1" applyBorder="1" applyAlignment="1" applyProtection="1">
      <alignment horizontal="center" vertical="center" textRotation="90"/>
      <protection hidden="1"/>
    </xf>
    <xf numFmtId="0" fontId="0" fillId="0" borderId="8" xfId="0" applyFont="1" applyBorder="1" applyAlignment="1" applyProtection="1">
      <alignment horizontal="center" vertical="center" wrapText="1"/>
      <protection hidden="1"/>
    </xf>
    <xf numFmtId="0" fontId="0" fillId="0" borderId="1" xfId="0" applyBorder="1" applyAlignment="1" applyProtection="1">
      <alignment horizontal="right" vertical="center" wrapText="1"/>
      <protection hidden="1"/>
    </xf>
    <xf numFmtId="0" fontId="61" fillId="0" borderId="0" xfId="0" applyFont="1" applyFill="1" applyBorder="1" applyAlignment="1" applyProtection="1">
      <alignment horizontal="right" vertical="center"/>
      <protection hidden="1"/>
    </xf>
    <xf numFmtId="0" fontId="65" fillId="0" borderId="0" xfId="0" applyFont="1" applyFill="1" applyBorder="1" applyAlignment="1" applyProtection="1">
      <alignment horizontal="left" vertical="center"/>
      <protection hidden="1"/>
    </xf>
    <xf numFmtId="0" fontId="16" fillId="0" borderId="0" xfId="0" applyFont="1" applyBorder="1" applyAlignment="1" applyProtection="1">
      <alignment horizontal="right" vertical="center"/>
      <protection hidden="1"/>
    </xf>
    <xf numFmtId="164" fontId="4" fillId="0" borderId="0" xfId="0" applyNumberFormat="1" applyFont="1" applyBorder="1" applyAlignment="1" applyProtection="1">
      <alignment horizontal="left" vertical="center"/>
      <protection hidden="1"/>
    </xf>
    <xf numFmtId="0" fontId="8" fillId="0" borderId="0" xfId="0" applyFont="1" applyFill="1" applyBorder="1" applyAlignment="1" applyProtection="1">
      <alignment horizontal="left" vertical="center"/>
      <protection hidden="1"/>
    </xf>
    <xf numFmtId="0" fontId="62" fillId="0" borderId="4" xfId="0" applyFont="1" applyBorder="1" applyAlignment="1" applyProtection="1">
      <alignment horizontal="center" vertical="center"/>
      <protection hidden="1"/>
    </xf>
    <xf numFmtId="0" fontId="62" fillId="0" borderId="5" xfId="0" applyFont="1" applyBorder="1" applyAlignment="1" applyProtection="1">
      <alignment horizontal="center" vertical="center"/>
      <protection hidden="1"/>
    </xf>
    <xf numFmtId="0" fontId="19" fillId="21" borderId="4" xfId="0" applyFont="1" applyFill="1" applyBorder="1" applyAlignment="1" applyProtection="1">
      <alignment horizontal="center" vertical="center"/>
      <protection hidden="1"/>
    </xf>
    <xf numFmtId="0" fontId="19" fillId="21" borderId="5"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65" fillId="0" borderId="10" xfId="0" applyFont="1" applyBorder="1" applyAlignment="1" applyProtection="1">
      <alignment horizontal="center" vertical="center"/>
      <protection hidden="1"/>
    </xf>
    <xf numFmtId="0" fontId="65" fillId="0" borderId="6" xfId="0" applyFont="1" applyBorder="1" applyAlignment="1" applyProtection="1">
      <alignment horizontal="center" vertical="center"/>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0" fontId="29"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8" fillId="0" borderId="0" xfId="0" applyFont="1" applyFill="1" applyBorder="1" applyAlignment="1" applyProtection="1">
      <alignment horizontal="left" vertical="center" wrapText="1"/>
      <protection hidden="1"/>
    </xf>
    <xf numFmtId="0" fontId="4" fillId="0" borderId="0" xfId="0" applyFont="1" applyBorder="1" applyAlignment="1" applyProtection="1">
      <alignment horizontal="left" vertical="center"/>
      <protection hidden="1"/>
    </xf>
    <xf numFmtId="0" fontId="0" fillId="0" borderId="1" xfId="0" applyBorder="1" applyAlignment="1" applyProtection="1">
      <alignment horizontal="center" vertical="center" wrapText="1"/>
      <protection hidden="1"/>
    </xf>
    <xf numFmtId="0" fontId="0" fillId="0" borderId="1" xfId="0" applyFont="1" applyBorder="1" applyAlignment="1" applyProtection="1">
      <alignment horizontal="center" vertical="center" wrapText="1"/>
      <protection hidden="1"/>
    </xf>
    <xf numFmtId="0" fontId="29" fillId="21" borderId="4" xfId="0" applyFont="1" applyFill="1" applyBorder="1" applyAlignment="1" applyProtection="1">
      <alignment horizontal="center" vertical="center"/>
      <protection hidden="1"/>
    </xf>
    <xf numFmtId="0" fontId="29" fillId="21" borderId="5" xfId="0" applyFont="1" applyFill="1" applyBorder="1" applyAlignment="1" applyProtection="1">
      <alignment horizontal="center" vertical="center"/>
      <protection hidden="1"/>
    </xf>
    <xf numFmtId="0" fontId="19" fillId="21" borderId="48" xfId="0" applyFont="1" applyFill="1" applyBorder="1" applyAlignment="1" applyProtection="1">
      <alignment horizontal="center" vertical="center"/>
      <protection hidden="1"/>
    </xf>
    <xf numFmtId="0" fontId="35" fillId="21" borderId="4" xfId="0" applyFont="1" applyFill="1" applyBorder="1" applyAlignment="1" applyProtection="1">
      <alignment horizontal="center" vertical="center"/>
      <protection hidden="1"/>
    </xf>
    <xf numFmtId="0" fontId="35" fillId="21" borderId="5" xfId="0" applyFont="1" applyFill="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5" xfId="0" applyFont="1" applyBorder="1" applyAlignment="1" applyProtection="1">
      <alignment horizontal="center" vertical="center"/>
      <protection hidden="1"/>
    </xf>
    <xf numFmtId="0" fontId="61" fillId="3" borderId="2" xfId="0" applyFont="1" applyFill="1" applyBorder="1" applyAlignment="1" applyProtection="1">
      <alignment horizontal="center" vertical="center" textRotation="90" wrapText="1"/>
      <protection hidden="1"/>
    </xf>
    <xf numFmtId="0" fontId="61" fillId="3" borderId="7" xfId="0" applyFont="1" applyFill="1" applyBorder="1" applyAlignment="1" applyProtection="1">
      <alignment horizontal="center" vertical="center" textRotation="90" wrapText="1"/>
      <protection hidden="1"/>
    </xf>
    <xf numFmtId="0" fontId="61" fillId="3" borderId="3" xfId="0" applyFont="1" applyFill="1" applyBorder="1" applyAlignment="1" applyProtection="1">
      <alignment horizontal="center" vertical="center" textRotation="90" wrapText="1"/>
      <protection hidden="1"/>
    </xf>
    <xf numFmtId="0" fontId="37" fillId="3" borderId="14" xfId="0" applyFont="1" applyFill="1" applyBorder="1" applyAlignment="1" applyProtection="1">
      <alignment horizontal="center" vertical="center" wrapText="1"/>
      <protection hidden="1"/>
    </xf>
    <xf numFmtId="0" fontId="37" fillId="3" borderId="8" xfId="0" applyFont="1" applyFill="1" applyBorder="1" applyAlignment="1" applyProtection="1">
      <alignment horizontal="center" vertical="center" wrapText="1"/>
      <protection hidden="1"/>
    </xf>
    <xf numFmtId="0" fontId="37" fillId="3" borderId="25" xfId="0" applyFont="1" applyFill="1" applyBorder="1" applyAlignment="1" applyProtection="1">
      <alignment horizontal="center" vertical="center" wrapText="1"/>
      <protection hidden="1"/>
    </xf>
    <xf numFmtId="0" fontId="61" fillId="3" borderId="4" xfId="0" applyFont="1" applyFill="1" applyBorder="1" applyAlignment="1" applyProtection="1">
      <alignment horizontal="center" vertical="center" textRotation="90" wrapText="1"/>
      <protection hidden="1"/>
    </xf>
    <xf numFmtId="0" fontId="61" fillId="3" borderId="5" xfId="0" applyFont="1" applyFill="1" applyBorder="1" applyAlignment="1" applyProtection="1">
      <alignment horizontal="center" vertical="center" textRotation="90" wrapText="1"/>
      <protection hidden="1"/>
    </xf>
    <xf numFmtId="0" fontId="61" fillId="3" borderId="1" xfId="0" applyFont="1" applyFill="1" applyBorder="1" applyAlignment="1" applyProtection="1">
      <alignment horizontal="center" vertical="center" textRotation="90" wrapText="1"/>
      <protection hidden="1"/>
    </xf>
    <xf numFmtId="0" fontId="157" fillId="3" borderId="4" xfId="0" applyFont="1" applyFill="1" applyBorder="1" applyAlignment="1" applyProtection="1">
      <alignment horizontal="center" vertical="center" textRotation="90" wrapText="1"/>
      <protection hidden="1"/>
    </xf>
    <xf numFmtId="0" fontId="157" fillId="3" borderId="5" xfId="0" applyFont="1" applyFill="1" applyBorder="1" applyAlignment="1" applyProtection="1">
      <alignment horizontal="center" vertical="center" textRotation="90" wrapText="1"/>
      <protection hidden="1"/>
    </xf>
    <xf numFmtId="0" fontId="167" fillId="0" borderId="0" xfId="0" applyFont="1" applyBorder="1" applyAlignment="1" applyProtection="1">
      <alignment horizontal="center" vertical="center" wrapText="1"/>
      <protection hidden="1"/>
    </xf>
    <xf numFmtId="0" fontId="158" fillId="0" borderId="0" xfId="0" applyFont="1" applyFill="1" applyBorder="1" applyAlignment="1" applyProtection="1">
      <alignment horizontal="center" vertical="center"/>
      <protection hidden="1"/>
    </xf>
    <xf numFmtId="0" fontId="27" fillId="0" borderId="0" xfId="0" applyFont="1" applyFill="1" applyBorder="1" applyAlignment="1" applyProtection="1">
      <alignment horizontal="center" vertical="center" wrapText="1"/>
      <protection hidden="1"/>
    </xf>
    <xf numFmtId="0" fontId="37" fillId="0" borderId="0" xfId="0" applyFont="1" applyFill="1" applyBorder="1" applyAlignment="1" applyProtection="1">
      <alignment horizontal="right" vertical="center" wrapText="1"/>
      <protection hidden="1"/>
    </xf>
    <xf numFmtId="0" fontId="37" fillId="0" borderId="0" xfId="0" applyFont="1" applyFill="1" applyBorder="1" applyAlignment="1" applyProtection="1">
      <alignment horizontal="left" vertical="center" wrapText="1"/>
      <protection hidden="1"/>
    </xf>
    <xf numFmtId="0" fontId="99" fillId="0" borderId="0" xfId="0" applyFont="1" applyFill="1" applyBorder="1" applyAlignment="1" applyProtection="1">
      <alignment horizontal="left" vertical="top" wrapText="1"/>
      <protection hidden="1"/>
    </xf>
    <xf numFmtId="0" fontId="22" fillId="0" borderId="0" xfId="0" applyFont="1" applyFill="1" applyBorder="1" applyAlignment="1" applyProtection="1">
      <alignment horizontal="center" vertical="center" wrapText="1"/>
      <protection hidden="1"/>
    </xf>
    <xf numFmtId="0" fontId="61" fillId="0" borderId="0" xfId="0" applyFont="1" applyFill="1" applyBorder="1" applyAlignment="1" applyProtection="1">
      <alignment horizontal="right" vertical="center" wrapText="1"/>
      <protection hidden="1"/>
    </xf>
    <xf numFmtId="0" fontId="9" fillId="0" borderId="0" xfId="0" applyFont="1" applyFill="1" applyBorder="1" applyAlignment="1" applyProtection="1">
      <alignment horizontal="right" vertical="center" wrapText="1"/>
      <protection hidden="1"/>
    </xf>
    <xf numFmtId="0" fontId="8" fillId="0" borderId="48" xfId="0" applyFont="1" applyBorder="1" applyAlignment="1" applyProtection="1">
      <alignment horizontal="center" vertical="center"/>
      <protection hidden="1"/>
    </xf>
    <xf numFmtId="0" fontId="166" fillId="0" borderId="0" xfId="0" applyFont="1" applyBorder="1" applyAlignment="1" applyProtection="1">
      <alignment horizontal="center" vertical="center" wrapText="1"/>
      <protection hidden="1"/>
    </xf>
    <xf numFmtId="0" fontId="165" fillId="0" borderId="0" xfId="0" applyFont="1" applyBorder="1" applyAlignment="1" applyProtection="1">
      <alignment horizontal="center" vertical="center" wrapText="1"/>
      <protection hidden="1"/>
    </xf>
    <xf numFmtId="0" fontId="23" fillId="5" borderId="156" xfId="0" applyFont="1" applyFill="1" applyBorder="1" applyAlignment="1" applyProtection="1">
      <alignment horizontal="center" vertical="center" wrapText="1"/>
      <protection hidden="1"/>
    </xf>
    <xf numFmtId="0" fontId="23" fillId="5" borderId="157" xfId="0" applyFont="1" applyFill="1" applyBorder="1" applyAlignment="1" applyProtection="1">
      <alignment horizontal="center" vertical="center" wrapText="1"/>
      <protection hidden="1"/>
    </xf>
    <xf numFmtId="0" fontId="23" fillId="5" borderId="158" xfId="0" applyFont="1" applyFill="1" applyBorder="1" applyAlignment="1" applyProtection="1">
      <alignment horizontal="center" vertical="center" wrapText="1"/>
      <protection hidden="1"/>
    </xf>
    <xf numFmtId="0" fontId="23" fillId="5" borderId="159" xfId="0" applyFont="1" applyFill="1" applyBorder="1" applyAlignment="1" applyProtection="1">
      <alignment horizontal="center" vertical="center" wrapText="1"/>
      <protection hidden="1"/>
    </xf>
    <xf numFmtId="0" fontId="23" fillId="5" borderId="0" xfId="0" applyFont="1" applyFill="1" applyBorder="1" applyAlignment="1" applyProtection="1">
      <alignment horizontal="center" vertical="center" wrapText="1"/>
      <protection hidden="1"/>
    </xf>
    <xf numFmtId="0" fontId="23" fillId="5" borderId="160" xfId="0" applyFont="1" applyFill="1" applyBorder="1" applyAlignment="1" applyProtection="1">
      <alignment horizontal="center" vertical="center" wrapText="1"/>
      <protection hidden="1"/>
    </xf>
    <xf numFmtId="0" fontId="23" fillId="5" borderId="161" xfId="0" applyFont="1" applyFill="1" applyBorder="1" applyAlignment="1" applyProtection="1">
      <alignment horizontal="center" vertical="center" wrapText="1"/>
      <protection hidden="1"/>
    </xf>
    <xf numFmtId="0" fontId="23" fillId="5" borderId="162" xfId="0" applyFont="1" applyFill="1" applyBorder="1" applyAlignment="1" applyProtection="1">
      <alignment horizontal="center" vertical="center" wrapText="1"/>
      <protection hidden="1"/>
    </xf>
    <xf numFmtId="0" fontId="23" fillId="5" borderId="163" xfId="0" applyFont="1" applyFill="1" applyBorder="1" applyAlignment="1" applyProtection="1">
      <alignment horizontal="center" vertical="center" wrapText="1"/>
      <protection hidden="1"/>
    </xf>
    <xf numFmtId="0" fontId="0" fillId="0" borderId="4" xfId="0" applyFont="1" applyBorder="1" applyAlignment="1" applyProtection="1">
      <alignment horizontal="center" vertical="center" wrapText="1"/>
      <protection hidden="1"/>
    </xf>
    <xf numFmtId="0" fontId="0" fillId="0" borderId="5" xfId="0" applyFont="1" applyBorder="1" applyAlignment="1" applyProtection="1">
      <alignment horizontal="center" vertical="center" wrapText="1"/>
      <protection hidden="1"/>
    </xf>
    <xf numFmtId="0" fontId="65" fillId="0" borderId="1" xfId="0" applyFont="1" applyBorder="1" applyAlignment="1" applyProtection="1">
      <alignment horizontal="center" vertical="center"/>
      <protection hidden="1"/>
    </xf>
    <xf numFmtId="0" fontId="8" fillId="0" borderId="0" xfId="0" applyFont="1" applyBorder="1" applyAlignment="1" applyProtection="1">
      <alignment horizontal="left" vertical="center"/>
      <protection hidden="1"/>
    </xf>
    <xf numFmtId="0" fontId="0" fillId="0" borderId="0" xfId="0" applyAlignment="1" applyProtection="1">
      <alignment horizontal="center" textRotation="90"/>
      <protection hidden="1"/>
    </xf>
    <xf numFmtId="0" fontId="37" fillId="0" borderId="0" xfId="0" applyFont="1" applyFill="1" applyBorder="1" applyAlignment="1" applyProtection="1">
      <alignment horizontal="right" wrapText="1"/>
      <protection hidden="1"/>
    </xf>
    <xf numFmtId="0" fontId="37" fillId="0" borderId="0" xfId="0" applyFont="1" applyFill="1" applyBorder="1" applyAlignment="1" applyProtection="1">
      <alignment horizontal="left" wrapText="1"/>
      <protection hidden="1"/>
    </xf>
    <xf numFmtId="0" fontId="99" fillId="0" borderId="0" xfId="0" applyFont="1" applyFill="1" applyBorder="1" applyAlignment="1" applyProtection="1">
      <alignment horizontal="left" vertical="center" wrapText="1"/>
      <protection hidden="1"/>
    </xf>
  </cellXfs>
  <cellStyles count="3">
    <cellStyle name="Hyperlink" xfId="2" builtinId="8"/>
    <cellStyle name="Normal" xfId="0" builtinId="0"/>
    <cellStyle name="Output" xfId="1" builtinId="21"/>
  </cellStyles>
  <dxfs count="92">
    <dxf>
      <font>
        <color theme="0"/>
      </font>
      <fill>
        <patternFill>
          <bgColor theme="0"/>
        </patternFill>
      </fill>
      <border>
        <left/>
        <right/>
        <top/>
        <bottom/>
        <vertical/>
        <horizontal/>
      </border>
    </dxf>
    <dxf>
      <font>
        <color theme="0"/>
      </font>
    </dxf>
    <dxf>
      <font>
        <color theme="0"/>
      </font>
      <border>
        <left/>
        <right/>
        <top/>
        <bottom/>
        <vertical/>
        <horizontal/>
      </border>
    </dxf>
    <dxf>
      <font>
        <color theme="0"/>
      </font>
    </dxf>
    <dxf>
      <font>
        <color rgb="FF0000FF"/>
      </font>
    </dxf>
    <dxf>
      <font>
        <color rgb="FFFF0000"/>
      </font>
    </dxf>
    <dxf>
      <font>
        <color rgb="FF008000"/>
      </font>
    </dxf>
    <dxf>
      <font>
        <color theme="0"/>
      </font>
    </dxf>
    <dxf>
      <font>
        <b/>
        <i val="0"/>
      </font>
      <fill>
        <patternFill>
          <bgColor theme="7" tint="0.79998168889431442"/>
        </patternFill>
      </fill>
    </dxf>
    <dxf>
      <font>
        <b/>
        <i val="0"/>
        <color rgb="FF0000CC"/>
      </font>
      <fill>
        <patternFill>
          <bgColor theme="8" tint="0.59996337778862885"/>
        </patternFill>
      </fill>
    </dxf>
    <dxf>
      <font>
        <b/>
        <i val="0"/>
        <color rgb="FF0000CC"/>
      </font>
      <fill>
        <patternFill>
          <bgColor theme="8" tint="0.59996337778862885"/>
        </patternFill>
      </fill>
    </dxf>
    <dxf>
      <fill>
        <patternFill>
          <bgColor theme="0"/>
        </patternFill>
      </fill>
    </dxf>
    <dxf>
      <font>
        <b/>
        <i val="0"/>
        <color rgb="FF0000CC"/>
      </font>
    </dxf>
    <dxf>
      <font>
        <b/>
        <i val="0"/>
        <color rgb="FFD60093"/>
      </font>
    </dxf>
    <dxf>
      <font>
        <b/>
        <i val="0"/>
        <color theme="6" tint="-0.499984740745262"/>
      </font>
      <fill>
        <patternFill patternType="none">
          <fgColor indexed="64"/>
          <bgColor auto="1"/>
        </patternFill>
      </fill>
    </dxf>
    <dxf>
      <font>
        <b/>
        <i val="0"/>
        <color rgb="FF00B050"/>
      </font>
      <fill>
        <patternFill patternType="none">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font>
      <fill>
        <patternFill patternType="none">
          <fgColor indexed="64"/>
          <bgColor auto="1"/>
        </patternFill>
      </fill>
    </dxf>
    <dxf>
      <fill>
        <patternFill>
          <bgColor rgb="FFFFD5FF"/>
        </patternFill>
      </fill>
    </dxf>
    <dxf>
      <font>
        <color rgb="FF0000FF"/>
      </font>
    </dxf>
    <dxf>
      <font>
        <color rgb="FFFF0000"/>
      </font>
    </dxf>
    <dxf>
      <font>
        <color rgb="FF0000FF"/>
      </font>
    </dxf>
    <dxf>
      <font>
        <b/>
        <i val="0"/>
        <color rgb="FFCC0099"/>
      </font>
    </dxf>
    <dxf>
      <fill>
        <patternFill>
          <bgColor rgb="FFE0C1FF"/>
        </patternFill>
      </fill>
    </dxf>
    <dxf>
      <fill>
        <patternFill>
          <bgColor rgb="FFFFD3A7"/>
        </patternFill>
      </fill>
    </dxf>
    <dxf>
      <fill>
        <patternFill>
          <bgColor rgb="FFFFFF99"/>
        </patternFill>
      </fill>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lor theme="0"/>
      </font>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ndense val="0"/>
        <extend val="0"/>
        <color rgb="FF9C0006"/>
      </font>
      <fill>
        <patternFill>
          <bgColor rgb="FFFFC7CE"/>
        </patternFill>
      </fill>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lor theme="0"/>
      </font>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rgb="FFFF0000"/>
      </font>
    </dxf>
    <dxf>
      <font>
        <color rgb="FF0000FF"/>
      </font>
    </dxf>
    <dxf>
      <font>
        <b/>
        <i val="0"/>
        <color rgb="FFCC0099"/>
      </font>
    </dxf>
    <dxf>
      <font>
        <color rgb="FFFF0000"/>
      </font>
    </dxf>
    <dxf>
      <font>
        <color rgb="FF0000FF"/>
      </font>
    </dxf>
    <dxf>
      <font>
        <b/>
        <i val="0"/>
        <color rgb="FFCC0099"/>
      </font>
    </dxf>
    <dxf>
      <font>
        <b/>
        <i val="0"/>
        <color rgb="FF0000CC"/>
      </font>
    </dxf>
    <dxf>
      <font>
        <b/>
        <i val="0"/>
        <color rgb="FFD60093"/>
      </font>
    </dxf>
    <dxf>
      <font>
        <color rgb="FFFF0000"/>
      </font>
    </dxf>
    <dxf>
      <font>
        <color rgb="FF0000FF"/>
      </font>
    </dxf>
    <dxf>
      <font>
        <b/>
        <i val="0"/>
        <color rgb="FFCC009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rgb="FFFF0000"/>
      </font>
      <fill>
        <patternFill>
          <bgColor rgb="FFFFFF00"/>
        </patternFill>
      </fill>
    </dxf>
    <dxf>
      <font>
        <b/>
        <i val="0"/>
        <color rgb="FF0000CC"/>
      </font>
      <fill>
        <patternFill>
          <bgColor theme="9" tint="0.59996337778862885"/>
        </patternFill>
      </fill>
    </dxf>
    <dxf>
      <font>
        <b/>
        <i val="0"/>
        <color rgb="FF006600"/>
      </font>
      <fill>
        <patternFill>
          <bgColor theme="3" tint="0.79998168889431442"/>
        </patternFill>
      </fill>
    </dxf>
    <dxf>
      <font>
        <b/>
        <i val="0"/>
        <color rgb="FFFF0000"/>
      </font>
      <fill>
        <patternFill>
          <bgColor theme="8" tint="0.79998168889431442"/>
        </patternFill>
      </fill>
    </dxf>
    <dxf>
      <font>
        <color theme="0"/>
      </font>
    </dxf>
    <dxf>
      <font>
        <color theme="0"/>
      </font>
    </dxf>
    <dxf>
      <font>
        <color theme="0"/>
      </font>
    </dxf>
    <dxf>
      <font>
        <b/>
        <i val="0"/>
        <color rgb="FF006600"/>
      </font>
      <fill>
        <patternFill>
          <bgColor theme="5" tint="0.79998168889431442"/>
        </patternFill>
      </fill>
    </dxf>
    <dxf>
      <font>
        <b/>
        <i val="0"/>
        <color rgb="FF006600"/>
      </font>
      <fill>
        <patternFill>
          <bgColor theme="9" tint="0.79998168889431442"/>
        </patternFill>
      </fill>
    </dxf>
    <dxf>
      <font>
        <b/>
        <i val="0"/>
        <color rgb="FF0000CC"/>
      </font>
      <fill>
        <patternFill>
          <bgColor rgb="FFFFFF00"/>
        </patternFill>
      </fill>
    </dxf>
    <dxf>
      <font>
        <color theme="0"/>
      </font>
    </dxf>
  </dxfs>
  <tableStyles count="1" defaultTableStyle="TableStyleMedium9" defaultPivotStyle="PivotStyleLight16">
    <tableStyle name="Table Style 1" pivot="0" count="0"/>
  </tableStyles>
  <colors>
    <mruColors>
      <color rgb="FF123A24"/>
      <color rgb="FFCC00CC"/>
      <color rgb="FF006600"/>
      <color rgb="FF0000CC"/>
      <color rgb="FFFF3300"/>
      <color rgb="FFECFC9E"/>
      <color rgb="FFB8E08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Result Sheet'!A1"/><Relationship Id="rId2" Type="http://schemas.openxmlformats.org/officeDocument/2006/relationships/hyperlink" Target="#'Marks Entry class 1st'!A1"/><Relationship Id="rId1" Type="http://schemas.openxmlformats.org/officeDocument/2006/relationships/hyperlink" Target="#'Marks Entry class 2nd'!A1"/><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3" Type="http://schemas.openxmlformats.org/officeDocument/2006/relationships/hyperlink" Target="#'All student Report Card'!AH6"/><Relationship Id="rId2" Type="http://schemas.openxmlformats.org/officeDocument/2006/relationships/hyperlink" Target="#'Result Sheet'!A222"/><Relationship Id="rId1" Type="http://schemas.openxmlformats.org/officeDocument/2006/relationships/hyperlink" Target="#'Result Sheet'!A1"/></Relationships>
</file>

<file path=xl/drawings/_rels/drawing6.xml.rels><?xml version="1.0" encoding="UTF-8" standalone="yes"?>
<Relationships xmlns="http://schemas.openxmlformats.org/package/2006/relationships"><Relationship Id="rId2" Type="http://schemas.openxmlformats.org/officeDocument/2006/relationships/hyperlink" Target="#'Result Sheet'!A1"/><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3" Type="http://schemas.openxmlformats.org/officeDocument/2006/relationships/hyperlink" Target="#'Result Sheet'!A1"/><Relationship Id="rId2" Type="http://schemas.openxmlformats.org/officeDocument/2006/relationships/hyperlink" Target="#'Result Sheet'!A1"/><Relationship Id="rId1" Type="http://schemas.openxmlformats.org/officeDocument/2006/relationships/image" Target="../media/image8.jpeg"/><Relationship Id="rId5" Type="http://schemas.openxmlformats.org/officeDocument/2006/relationships/image" Target="../media/image6.jpeg"/><Relationship Id="rId4" Type="http://schemas.openxmlformats.org/officeDocument/2006/relationships/hyperlink" Target="#'Result Sheet'!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2</xdr:col>
      <xdr:colOff>489671</xdr:colOff>
      <xdr:row>38</xdr:row>
      <xdr:rowOff>285751</xdr:rowOff>
    </xdr:from>
    <xdr:to>
      <xdr:col>3</xdr:col>
      <xdr:colOff>848424</xdr:colOff>
      <xdr:row>43</xdr:row>
      <xdr:rowOff>152400</xdr:rowOff>
    </xdr:to>
    <xdr:pic>
      <xdr:nvPicPr>
        <xdr:cNvPr id="5" name="Picture 4" descr="WhatsApp Image 2021-09-09 at 5.56.17 AM.jpeg"/>
        <xdr:cNvPicPr>
          <a:picLocks noChangeAspect="1"/>
        </xdr:cNvPicPr>
      </xdr:nvPicPr>
      <xdr:blipFill>
        <a:blip xmlns:r="http://schemas.openxmlformats.org/officeDocument/2006/relationships" r:embed="rId1" cstate="print"/>
        <a:stretch>
          <a:fillRect/>
        </a:stretch>
      </xdr:blipFill>
      <xdr:spPr>
        <a:xfrm>
          <a:off x="1146896" y="11620501"/>
          <a:ext cx="1435078" cy="1419224"/>
        </a:xfrm>
        <a:prstGeom prst="rect">
          <a:avLst/>
        </a:prstGeom>
        <a:ln>
          <a:noFill/>
        </a:ln>
        <a:effectLst>
          <a:softEdge rad="112500"/>
        </a:effectLst>
      </xdr:spPr>
    </xdr:pic>
    <xdr:clientData/>
  </xdr:twoCellAnchor>
  <xdr:twoCellAnchor editAs="oneCell">
    <xdr:from>
      <xdr:col>6</xdr:col>
      <xdr:colOff>771525</xdr:colOff>
      <xdr:row>39</xdr:row>
      <xdr:rowOff>171450</xdr:rowOff>
    </xdr:from>
    <xdr:to>
      <xdr:col>7</xdr:col>
      <xdr:colOff>1552575</xdr:colOff>
      <xdr:row>44</xdr:row>
      <xdr:rowOff>180975</xdr:rowOff>
    </xdr:to>
    <xdr:pic>
      <xdr:nvPicPr>
        <xdr:cNvPr id="6" name="Picture 5" descr="hlj 21-11-21.png"/>
        <xdr:cNvPicPr>
          <a:picLocks noChangeAspect="1"/>
        </xdr:cNvPicPr>
      </xdr:nvPicPr>
      <xdr:blipFill>
        <a:blip xmlns:r="http://schemas.openxmlformats.org/officeDocument/2006/relationships" r:embed="rId2"/>
        <a:stretch>
          <a:fillRect/>
        </a:stretch>
      </xdr:blipFill>
      <xdr:spPr>
        <a:xfrm>
          <a:off x="8391525" y="11820525"/>
          <a:ext cx="1638300" cy="1438275"/>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3152775</xdr:colOff>
      <xdr:row>2</xdr:row>
      <xdr:rowOff>28575</xdr:rowOff>
    </xdr:from>
    <xdr:to>
      <xdr:col>3</xdr:col>
      <xdr:colOff>1771650</xdr:colOff>
      <xdr:row>3</xdr:row>
      <xdr:rowOff>142875</xdr:rowOff>
    </xdr:to>
    <xdr:sp macro="" textlink="">
      <xdr:nvSpPr>
        <xdr:cNvPr id="2" name="Rectangle 1"/>
        <xdr:cNvSpPr/>
      </xdr:nvSpPr>
      <xdr:spPr>
        <a:xfrm>
          <a:off x="3743325" y="409575"/>
          <a:ext cx="2095500" cy="447675"/>
        </a:xfrm>
        <a:prstGeom prst="rect">
          <a:avLst/>
        </a:prstGeom>
        <a:solidFill>
          <a:srgbClr val="660033"/>
        </a:solidFill>
        <a:ln>
          <a:solidFill>
            <a:srgbClr val="00B05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u="none">
              <a:solidFill>
                <a:srgbClr val="FFFF00"/>
              </a:solidFill>
              <a:latin typeface="+mj-lt"/>
            </a:rPr>
            <a:t>SCHOOL PROFILE</a:t>
          </a:r>
        </a:p>
      </xdr:txBody>
    </xdr:sp>
    <xdr:clientData/>
  </xdr:twoCellAnchor>
  <xdr:twoCellAnchor>
    <xdr:from>
      <xdr:col>3</xdr:col>
      <xdr:colOff>1181100</xdr:colOff>
      <xdr:row>23</xdr:row>
      <xdr:rowOff>133350</xdr:rowOff>
    </xdr:from>
    <xdr:to>
      <xdr:col>3</xdr:col>
      <xdr:colOff>3695700</xdr:colOff>
      <xdr:row>24</xdr:row>
      <xdr:rowOff>238125</xdr:rowOff>
    </xdr:to>
    <xdr:sp macro="" textlink="">
      <xdr:nvSpPr>
        <xdr:cNvPr id="3" name="Rectangle 2"/>
        <xdr:cNvSpPr/>
      </xdr:nvSpPr>
      <xdr:spPr>
        <a:xfrm>
          <a:off x="4981575" y="5029200"/>
          <a:ext cx="2514600" cy="409575"/>
        </a:xfrm>
        <a:prstGeom prst="rect">
          <a:avLst/>
        </a:prstGeom>
        <a:solidFill>
          <a:srgbClr val="002060"/>
        </a:solidFill>
        <a:ln>
          <a:solidFill>
            <a:srgbClr val="FFC00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FFFF00"/>
              </a:solidFill>
              <a:latin typeface="+mj-lt"/>
            </a:rPr>
            <a:t>Software Developer</a:t>
          </a:r>
        </a:p>
      </xdr:txBody>
    </xdr:sp>
    <xdr:clientData/>
  </xdr:twoCellAnchor>
  <xdr:twoCellAnchor>
    <xdr:from>
      <xdr:col>6</xdr:col>
      <xdr:colOff>352426</xdr:colOff>
      <xdr:row>13</xdr:row>
      <xdr:rowOff>295275</xdr:rowOff>
    </xdr:from>
    <xdr:to>
      <xdr:col>7</xdr:col>
      <xdr:colOff>1695450</xdr:colOff>
      <xdr:row>15</xdr:row>
      <xdr:rowOff>76200</xdr:rowOff>
    </xdr:to>
    <xdr:sp macro="" textlink="">
      <xdr:nvSpPr>
        <xdr:cNvPr id="6" name="Rectangle 5"/>
        <xdr:cNvSpPr/>
      </xdr:nvSpPr>
      <xdr:spPr>
        <a:xfrm>
          <a:off x="10134601" y="3219450"/>
          <a:ext cx="3324224" cy="390525"/>
        </a:xfrm>
        <a:prstGeom prst="rect">
          <a:avLst/>
        </a:prstGeom>
        <a:solidFill>
          <a:srgbClr val="002060"/>
        </a:solidFill>
        <a:ln>
          <a:solidFill>
            <a:schemeClr val="accent4">
              <a:lumMod val="60000"/>
              <a:lumOff val="40000"/>
            </a:schemeClr>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i="1">
              <a:solidFill>
                <a:srgbClr val="FFFF00"/>
              </a:solidFill>
              <a:latin typeface="+mn-lt"/>
            </a:rPr>
            <a:t>Class - 2nd Subject Teachers Name</a:t>
          </a:r>
        </a:p>
      </xdr:txBody>
    </xdr:sp>
    <xdr:clientData/>
  </xdr:twoCellAnchor>
  <xdr:twoCellAnchor>
    <xdr:from>
      <xdr:col>6</xdr:col>
      <xdr:colOff>838199</xdr:colOff>
      <xdr:row>35</xdr:row>
      <xdr:rowOff>19050</xdr:rowOff>
    </xdr:from>
    <xdr:to>
      <xdr:col>9</xdr:col>
      <xdr:colOff>0</xdr:colOff>
      <xdr:row>36</xdr:row>
      <xdr:rowOff>123825</xdr:rowOff>
    </xdr:to>
    <xdr:sp macro="" textlink="">
      <xdr:nvSpPr>
        <xdr:cNvPr id="7" name="Rectangle 6">
          <a:hlinkClick xmlns:r="http://schemas.openxmlformats.org/officeDocument/2006/relationships" r:id="rId1"/>
        </xdr:cNvPr>
        <xdr:cNvSpPr/>
      </xdr:nvSpPr>
      <xdr:spPr>
        <a:xfrm>
          <a:off x="10620374" y="8553450"/>
          <a:ext cx="3114676" cy="409575"/>
        </a:xfrm>
        <a:prstGeom prst="rect">
          <a:avLst/>
        </a:prstGeom>
        <a:solidFill>
          <a:srgbClr val="123A24"/>
        </a:solidFill>
        <a:ln>
          <a:solidFill>
            <a:srgbClr val="123A24"/>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FFFF00"/>
              </a:solidFill>
              <a:latin typeface="+mj-lt"/>
            </a:rPr>
            <a:t>Go</a:t>
          </a:r>
          <a:r>
            <a:rPr lang="en-US" sz="1600" b="1" baseline="0">
              <a:solidFill>
                <a:srgbClr val="FFFF00"/>
              </a:solidFill>
              <a:latin typeface="+mj-lt"/>
            </a:rPr>
            <a:t> to Class 2nd Data Entry Sheet</a:t>
          </a:r>
          <a:endParaRPr lang="en-US" sz="1600" b="1">
            <a:solidFill>
              <a:srgbClr val="FFFF00"/>
            </a:solidFill>
            <a:latin typeface="+mj-lt"/>
          </a:endParaRPr>
        </a:p>
      </xdr:txBody>
    </xdr:sp>
    <xdr:clientData/>
  </xdr:twoCellAnchor>
  <xdr:twoCellAnchor>
    <xdr:from>
      <xdr:col>6</xdr:col>
      <xdr:colOff>847724</xdr:colOff>
      <xdr:row>31</xdr:row>
      <xdr:rowOff>180975</xdr:rowOff>
    </xdr:from>
    <xdr:to>
      <xdr:col>9</xdr:col>
      <xdr:colOff>0</xdr:colOff>
      <xdr:row>33</xdr:row>
      <xdr:rowOff>38100</xdr:rowOff>
    </xdr:to>
    <xdr:sp macro="" textlink="">
      <xdr:nvSpPr>
        <xdr:cNvPr id="8" name="Rectangle 7">
          <a:hlinkClick xmlns:r="http://schemas.openxmlformats.org/officeDocument/2006/relationships" r:id="rId2"/>
        </xdr:cNvPr>
        <xdr:cNvSpPr/>
      </xdr:nvSpPr>
      <xdr:spPr>
        <a:xfrm>
          <a:off x="10629899" y="7610475"/>
          <a:ext cx="3095626" cy="409575"/>
        </a:xfrm>
        <a:prstGeom prst="rect">
          <a:avLst/>
        </a:prstGeom>
        <a:solidFill>
          <a:srgbClr val="FF3300"/>
        </a:solidFill>
        <a:ln>
          <a:solidFill>
            <a:srgbClr val="FF330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FFFF00"/>
              </a:solidFill>
              <a:latin typeface="+mj-lt"/>
            </a:rPr>
            <a:t>Go to Class 1st Data Entry Sheet</a:t>
          </a:r>
        </a:p>
      </xdr:txBody>
    </xdr:sp>
    <xdr:clientData/>
  </xdr:twoCellAnchor>
  <xdr:twoCellAnchor>
    <xdr:from>
      <xdr:col>6</xdr:col>
      <xdr:colOff>857250</xdr:colOff>
      <xdr:row>33</xdr:row>
      <xdr:rowOff>133351</xdr:rowOff>
    </xdr:from>
    <xdr:to>
      <xdr:col>9</xdr:col>
      <xdr:colOff>0</xdr:colOff>
      <xdr:row>34</xdr:row>
      <xdr:rowOff>219076</xdr:rowOff>
    </xdr:to>
    <xdr:sp macro="" textlink="">
      <xdr:nvSpPr>
        <xdr:cNvPr id="9" name="Rectangle 8">
          <a:hlinkClick xmlns:r="http://schemas.openxmlformats.org/officeDocument/2006/relationships" r:id="rId3"/>
        </xdr:cNvPr>
        <xdr:cNvSpPr/>
      </xdr:nvSpPr>
      <xdr:spPr>
        <a:xfrm>
          <a:off x="10639425" y="8115301"/>
          <a:ext cx="3086100" cy="361950"/>
        </a:xfrm>
        <a:prstGeom prst="rect">
          <a:avLst/>
        </a:prstGeom>
        <a:solidFill>
          <a:schemeClr val="bg2"/>
        </a:solidFill>
        <a:ln>
          <a:solidFill>
            <a:schemeClr val="bg2"/>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002060"/>
              </a:solidFill>
              <a:latin typeface="+mj-lt"/>
            </a:rPr>
            <a:t>Go</a:t>
          </a:r>
          <a:r>
            <a:rPr lang="en-US" sz="1600" b="1" baseline="0">
              <a:solidFill>
                <a:srgbClr val="002060"/>
              </a:solidFill>
              <a:latin typeface="+mj-lt"/>
            </a:rPr>
            <a:t> to Result Sheet</a:t>
          </a:r>
          <a:endParaRPr lang="en-US" sz="1600" b="1">
            <a:solidFill>
              <a:srgbClr val="002060"/>
            </a:solidFill>
            <a:latin typeface="+mj-lt"/>
          </a:endParaRPr>
        </a:p>
      </xdr:txBody>
    </xdr:sp>
    <xdr:clientData/>
  </xdr:twoCellAnchor>
  <xdr:twoCellAnchor>
    <xdr:from>
      <xdr:col>6</xdr:col>
      <xdr:colOff>1390650</xdr:colOff>
      <xdr:row>24</xdr:row>
      <xdr:rowOff>209550</xdr:rowOff>
    </xdr:from>
    <xdr:to>
      <xdr:col>8</xdr:col>
      <xdr:colOff>628650</xdr:colOff>
      <xdr:row>26</xdr:row>
      <xdr:rowOff>200025</xdr:rowOff>
    </xdr:to>
    <xdr:sp macro="" textlink="">
      <xdr:nvSpPr>
        <xdr:cNvPr id="10" name="Rectangle 9"/>
        <xdr:cNvSpPr/>
      </xdr:nvSpPr>
      <xdr:spPr>
        <a:xfrm>
          <a:off x="11172825" y="5534025"/>
          <a:ext cx="2428875" cy="447675"/>
        </a:xfrm>
        <a:prstGeom prst="rect">
          <a:avLst/>
        </a:prstGeom>
        <a:solidFill>
          <a:srgbClr val="FF3300"/>
        </a:solidFill>
        <a:ln>
          <a:solidFill>
            <a:srgbClr val="00B05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u="none">
              <a:solidFill>
                <a:schemeClr val="tx1"/>
              </a:solidFill>
              <a:latin typeface="+mj-lt"/>
            </a:rPr>
            <a:t>SCHOOL LOGO</a:t>
          </a:r>
        </a:p>
      </xdr:txBody>
    </xdr:sp>
    <xdr:clientData/>
  </xdr:twoCellAnchor>
  <xdr:twoCellAnchor editAs="oneCell">
    <xdr:from>
      <xdr:col>6</xdr:col>
      <xdr:colOff>1971676</xdr:colOff>
      <xdr:row>28</xdr:row>
      <xdr:rowOff>9525</xdr:rowOff>
    </xdr:from>
    <xdr:to>
      <xdr:col>7</xdr:col>
      <xdr:colOff>1257300</xdr:colOff>
      <xdr:row>28</xdr:row>
      <xdr:rowOff>714375</xdr:rowOff>
    </xdr:to>
    <xdr:pic>
      <xdr:nvPicPr>
        <xdr:cNvPr id="11" name="Picture 10" descr="download.jpg"/>
        <xdr:cNvPicPr>
          <a:picLocks noChangeAspect="1"/>
        </xdr:cNvPicPr>
      </xdr:nvPicPr>
      <xdr:blipFill>
        <a:blip xmlns:r="http://schemas.openxmlformats.org/officeDocument/2006/relationships" r:embed="rId4"/>
        <a:stretch>
          <a:fillRect/>
        </a:stretch>
      </xdr:blipFill>
      <xdr:spPr>
        <a:xfrm>
          <a:off x="11725276" y="8048625"/>
          <a:ext cx="1266824" cy="704850"/>
        </a:xfrm>
        <a:prstGeom prst="rect">
          <a:avLst/>
        </a:prstGeom>
      </xdr:spPr>
    </xdr:pic>
    <xdr:clientData/>
  </xdr:twoCellAnchor>
  <xdr:twoCellAnchor>
    <xdr:from>
      <xdr:col>6</xdr:col>
      <xdr:colOff>657225</xdr:colOff>
      <xdr:row>2</xdr:row>
      <xdr:rowOff>238125</xdr:rowOff>
    </xdr:from>
    <xdr:to>
      <xdr:col>8</xdr:col>
      <xdr:colOff>380999</xdr:colOff>
      <xdr:row>3</xdr:row>
      <xdr:rowOff>314325</xdr:rowOff>
    </xdr:to>
    <xdr:sp macro="" textlink="">
      <xdr:nvSpPr>
        <xdr:cNvPr id="12" name="Rectangle 11"/>
        <xdr:cNvSpPr/>
      </xdr:nvSpPr>
      <xdr:spPr>
        <a:xfrm>
          <a:off x="10439400" y="619125"/>
          <a:ext cx="2990849" cy="409575"/>
        </a:xfrm>
        <a:prstGeom prst="rect">
          <a:avLst/>
        </a:prstGeom>
        <a:solidFill>
          <a:srgbClr val="002060"/>
        </a:solidFill>
        <a:ln>
          <a:solidFill>
            <a:schemeClr val="accent6">
              <a:lumMod val="40000"/>
              <a:lumOff val="60000"/>
            </a:schemeClr>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i="1">
              <a:solidFill>
                <a:srgbClr val="FFFF00"/>
              </a:solidFill>
              <a:latin typeface="+mn-lt"/>
            </a:rPr>
            <a:t>Class - 1st Subject Teachers Name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53</xdr:col>
      <xdr:colOff>123825</xdr:colOff>
      <xdr:row>1</xdr:row>
      <xdr:rowOff>66675</xdr:rowOff>
    </xdr:from>
    <xdr:to>
      <xdr:col>53</xdr:col>
      <xdr:colOff>1828800</xdr:colOff>
      <xdr:row>4</xdr:row>
      <xdr:rowOff>1114425</xdr:rowOff>
    </xdr:to>
    <xdr:pic>
      <xdr:nvPicPr>
        <xdr:cNvPr id="2" name="Picture 6"/>
        <xdr:cNvPicPr>
          <a:picLocks noChangeAspect="1" noChangeArrowheads="1"/>
        </xdr:cNvPicPr>
      </xdr:nvPicPr>
      <xdr:blipFill>
        <a:blip xmlns:r="http://schemas.openxmlformats.org/officeDocument/2006/relationships" r:embed="rId1"/>
        <a:srcRect/>
        <a:stretch>
          <a:fillRect/>
        </a:stretch>
      </xdr:blipFill>
      <xdr:spPr bwMode="auto">
        <a:xfrm>
          <a:off x="36776025" y="381000"/>
          <a:ext cx="1704975" cy="20574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53</xdr:col>
      <xdr:colOff>295275</xdr:colOff>
      <xdr:row>1</xdr:row>
      <xdr:rowOff>19050</xdr:rowOff>
    </xdr:from>
    <xdr:to>
      <xdr:col>53</xdr:col>
      <xdr:colOff>295275</xdr:colOff>
      <xdr:row>3</xdr:row>
      <xdr:rowOff>76200</xdr:rowOff>
    </xdr:to>
    <xdr:pic>
      <xdr:nvPicPr>
        <xdr:cNvPr id="2" name="Picture 6"/>
        <xdr:cNvPicPr>
          <a:picLocks noChangeAspect="1" noChangeArrowheads="1"/>
        </xdr:cNvPicPr>
      </xdr:nvPicPr>
      <xdr:blipFill>
        <a:blip xmlns:r="http://schemas.openxmlformats.org/officeDocument/2006/relationships" r:embed="rId1"/>
        <a:srcRect/>
        <a:stretch>
          <a:fillRect/>
        </a:stretch>
      </xdr:blipFill>
      <xdr:spPr bwMode="auto">
        <a:xfrm>
          <a:off x="28079700" y="333375"/>
          <a:ext cx="1704975" cy="20574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220</xdr:row>
      <xdr:rowOff>0</xdr:rowOff>
    </xdr:from>
    <xdr:to>
      <xdr:col>8</xdr:col>
      <xdr:colOff>1028700</xdr:colOff>
      <xdr:row>222</xdr:row>
      <xdr:rowOff>47625</xdr:rowOff>
    </xdr:to>
    <xdr:sp macro="" textlink="">
      <xdr:nvSpPr>
        <xdr:cNvPr id="2" name="Rounded Rectangle 1">
          <a:hlinkClick xmlns:r="http://schemas.openxmlformats.org/officeDocument/2006/relationships" r:id="rId1"/>
        </xdr:cNvPr>
        <xdr:cNvSpPr/>
      </xdr:nvSpPr>
      <xdr:spPr>
        <a:xfrm>
          <a:off x="4848225" y="53949600"/>
          <a:ext cx="2647950" cy="428625"/>
        </a:xfrm>
        <a:prstGeom prst="roundRect">
          <a:avLst/>
        </a:prstGeom>
      </xdr:spPr>
      <xdr:style>
        <a:lnRef idx="0">
          <a:schemeClr val="dk1"/>
        </a:lnRef>
        <a:fillRef idx="3">
          <a:schemeClr val="dk1"/>
        </a:fillRef>
        <a:effectRef idx="3">
          <a:schemeClr val="dk1"/>
        </a:effectRef>
        <a:fontRef idx="minor">
          <a:schemeClr val="lt1"/>
        </a:fontRef>
      </xdr:style>
      <xdr:txBody>
        <a:bodyPr rtlCol="0" anchor="ctr"/>
        <a:lstStyle/>
        <a:p>
          <a:pPr algn="ctr"/>
          <a:r>
            <a:rPr lang="en-US" sz="1400" b="1"/>
            <a:t>GO  TO  THE  FIRST  ROW</a:t>
          </a:r>
        </a:p>
      </xdr:txBody>
    </xdr:sp>
    <xdr:clientData/>
  </xdr:twoCellAnchor>
  <xdr:twoCellAnchor>
    <xdr:from>
      <xdr:col>1</xdr:col>
      <xdr:colOff>447675</xdr:colOff>
      <xdr:row>0</xdr:row>
      <xdr:rowOff>47625</xdr:rowOff>
    </xdr:from>
    <xdr:to>
      <xdr:col>5</xdr:col>
      <xdr:colOff>504825</xdr:colOff>
      <xdr:row>0</xdr:row>
      <xdr:rowOff>409575</xdr:rowOff>
    </xdr:to>
    <xdr:sp macro="" textlink="">
      <xdr:nvSpPr>
        <xdr:cNvPr id="3" name="Rounded Rectangle 2">
          <a:hlinkClick xmlns:r="http://schemas.openxmlformats.org/officeDocument/2006/relationships" r:id="rId2"/>
        </xdr:cNvPr>
        <xdr:cNvSpPr/>
      </xdr:nvSpPr>
      <xdr:spPr>
        <a:xfrm>
          <a:off x="838200" y="47625"/>
          <a:ext cx="2066925" cy="361950"/>
        </a:xfrm>
        <a:prstGeom prst="roundRect">
          <a:avLst/>
        </a:prstGeom>
      </xdr:spPr>
      <xdr:style>
        <a:lnRef idx="0">
          <a:schemeClr val="dk1"/>
        </a:lnRef>
        <a:fillRef idx="3">
          <a:schemeClr val="dk1"/>
        </a:fillRef>
        <a:effectRef idx="3">
          <a:schemeClr val="dk1"/>
        </a:effectRef>
        <a:fontRef idx="minor">
          <a:schemeClr val="lt1"/>
        </a:fontRef>
      </xdr:style>
      <xdr:txBody>
        <a:bodyPr rtlCol="0" anchor="ctr"/>
        <a:lstStyle/>
        <a:p>
          <a:pPr algn="ctr"/>
          <a:r>
            <a:rPr lang="en-US" sz="1400" b="1"/>
            <a:t>GO TO THE LAST ROW</a:t>
          </a:r>
        </a:p>
      </xdr:txBody>
    </xdr:sp>
    <xdr:clientData/>
  </xdr:twoCellAnchor>
  <xdr:twoCellAnchor>
    <xdr:from>
      <xdr:col>0</xdr:col>
      <xdr:colOff>219075</xdr:colOff>
      <xdr:row>0</xdr:row>
      <xdr:rowOff>95250</xdr:rowOff>
    </xdr:from>
    <xdr:to>
      <xdr:col>1</xdr:col>
      <xdr:colOff>180975</xdr:colOff>
      <xdr:row>0</xdr:row>
      <xdr:rowOff>333375</xdr:rowOff>
    </xdr:to>
    <xdr:sp macro="" textlink="">
      <xdr:nvSpPr>
        <xdr:cNvPr id="4" name="Right Arrow 3">
          <a:hlinkClick xmlns:r="http://schemas.openxmlformats.org/officeDocument/2006/relationships" r:id="rId3"/>
        </xdr:cNvPr>
        <xdr:cNvSpPr/>
      </xdr:nvSpPr>
      <xdr:spPr>
        <a:xfrm>
          <a:off x="219075" y="95250"/>
          <a:ext cx="352425" cy="238125"/>
        </a:xfrm>
        <a:prstGeom prst="rightArrow">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257175</xdr:colOff>
      <xdr:row>0</xdr:row>
      <xdr:rowOff>57150</xdr:rowOff>
    </xdr:from>
    <xdr:to>
      <xdr:col>15</xdr:col>
      <xdr:colOff>388783</xdr:colOff>
      <xdr:row>1</xdr:row>
      <xdr:rowOff>180976</xdr:rowOff>
    </xdr:to>
    <xdr:pic>
      <xdr:nvPicPr>
        <xdr:cNvPr id="2" name="Picture 1" descr="download.jpg"/>
        <xdr:cNvPicPr>
          <a:picLocks noChangeAspect="1"/>
        </xdr:cNvPicPr>
      </xdr:nvPicPr>
      <xdr:blipFill>
        <a:blip xmlns:r="http://schemas.openxmlformats.org/officeDocument/2006/relationships" r:embed="rId1" cstate="print"/>
        <a:stretch>
          <a:fillRect/>
        </a:stretch>
      </xdr:blipFill>
      <xdr:spPr>
        <a:xfrm>
          <a:off x="6753225" y="57150"/>
          <a:ext cx="484033" cy="428626"/>
        </a:xfrm>
        <a:prstGeom prst="rect">
          <a:avLst/>
        </a:prstGeom>
      </xdr:spPr>
    </xdr:pic>
    <xdr:clientData/>
  </xdr:twoCellAnchor>
  <xdr:twoCellAnchor editAs="oneCell">
    <xdr:from>
      <xdr:col>14</xdr:col>
      <xdr:colOff>257175</xdr:colOff>
      <xdr:row>34</xdr:row>
      <xdr:rowOff>57150</xdr:rowOff>
    </xdr:from>
    <xdr:to>
      <xdr:col>15</xdr:col>
      <xdr:colOff>388783</xdr:colOff>
      <xdr:row>35</xdr:row>
      <xdr:rowOff>200026</xdr:rowOff>
    </xdr:to>
    <xdr:pic>
      <xdr:nvPicPr>
        <xdr:cNvPr id="5" name="Picture 4" descr="download.jpg"/>
        <xdr:cNvPicPr>
          <a:picLocks noChangeAspect="1"/>
        </xdr:cNvPicPr>
      </xdr:nvPicPr>
      <xdr:blipFill>
        <a:blip xmlns:r="http://schemas.openxmlformats.org/officeDocument/2006/relationships" r:embed="rId1" cstate="print"/>
        <a:stretch>
          <a:fillRect/>
        </a:stretch>
      </xdr:blipFill>
      <xdr:spPr>
        <a:xfrm>
          <a:off x="6753225" y="57150"/>
          <a:ext cx="484033" cy="428626"/>
        </a:xfrm>
        <a:prstGeom prst="rect">
          <a:avLst/>
        </a:prstGeom>
      </xdr:spPr>
    </xdr:pic>
    <xdr:clientData/>
  </xdr:twoCellAnchor>
  <xdr:twoCellAnchor editAs="oneCell">
    <xdr:from>
      <xdr:col>14</xdr:col>
      <xdr:colOff>257175</xdr:colOff>
      <xdr:row>68</xdr:row>
      <xdr:rowOff>57150</xdr:rowOff>
    </xdr:from>
    <xdr:to>
      <xdr:col>15</xdr:col>
      <xdr:colOff>388783</xdr:colOff>
      <xdr:row>69</xdr:row>
      <xdr:rowOff>190501</xdr:rowOff>
    </xdr:to>
    <xdr:pic>
      <xdr:nvPicPr>
        <xdr:cNvPr id="7" name="Picture 6" descr="download.jpg"/>
        <xdr:cNvPicPr>
          <a:picLocks noChangeAspect="1"/>
        </xdr:cNvPicPr>
      </xdr:nvPicPr>
      <xdr:blipFill>
        <a:blip xmlns:r="http://schemas.openxmlformats.org/officeDocument/2006/relationships" r:embed="rId1" cstate="print"/>
        <a:stretch>
          <a:fillRect/>
        </a:stretch>
      </xdr:blipFill>
      <xdr:spPr>
        <a:xfrm>
          <a:off x="6753225" y="9058275"/>
          <a:ext cx="484033" cy="428626"/>
        </a:xfrm>
        <a:prstGeom prst="rect">
          <a:avLst/>
        </a:prstGeom>
      </xdr:spPr>
    </xdr:pic>
    <xdr:clientData/>
  </xdr:twoCellAnchor>
  <xdr:twoCellAnchor editAs="oneCell">
    <xdr:from>
      <xdr:col>14</xdr:col>
      <xdr:colOff>257175</xdr:colOff>
      <xdr:row>102</xdr:row>
      <xdr:rowOff>57150</xdr:rowOff>
    </xdr:from>
    <xdr:to>
      <xdr:col>15</xdr:col>
      <xdr:colOff>388783</xdr:colOff>
      <xdr:row>103</xdr:row>
      <xdr:rowOff>219076</xdr:rowOff>
    </xdr:to>
    <xdr:pic>
      <xdr:nvPicPr>
        <xdr:cNvPr id="9" name="Picture 8" descr="download.jpg"/>
        <xdr:cNvPicPr>
          <a:picLocks noChangeAspect="1"/>
        </xdr:cNvPicPr>
      </xdr:nvPicPr>
      <xdr:blipFill>
        <a:blip xmlns:r="http://schemas.openxmlformats.org/officeDocument/2006/relationships" r:embed="rId1" cstate="print"/>
        <a:stretch>
          <a:fillRect/>
        </a:stretch>
      </xdr:blipFill>
      <xdr:spPr>
        <a:xfrm>
          <a:off x="6753225" y="18059400"/>
          <a:ext cx="484033" cy="428626"/>
        </a:xfrm>
        <a:prstGeom prst="rect">
          <a:avLst/>
        </a:prstGeom>
      </xdr:spPr>
    </xdr:pic>
    <xdr:clientData/>
  </xdr:twoCellAnchor>
  <xdr:twoCellAnchor editAs="oneCell">
    <xdr:from>
      <xdr:col>14</xdr:col>
      <xdr:colOff>257175</xdr:colOff>
      <xdr:row>136</xdr:row>
      <xdr:rowOff>57150</xdr:rowOff>
    </xdr:from>
    <xdr:to>
      <xdr:col>15</xdr:col>
      <xdr:colOff>388783</xdr:colOff>
      <xdr:row>137</xdr:row>
      <xdr:rowOff>190501</xdr:rowOff>
    </xdr:to>
    <xdr:pic>
      <xdr:nvPicPr>
        <xdr:cNvPr id="11" name="Picture 10" descr="download.jpg"/>
        <xdr:cNvPicPr>
          <a:picLocks noChangeAspect="1"/>
        </xdr:cNvPicPr>
      </xdr:nvPicPr>
      <xdr:blipFill>
        <a:blip xmlns:r="http://schemas.openxmlformats.org/officeDocument/2006/relationships" r:embed="rId1" cstate="print"/>
        <a:stretch>
          <a:fillRect/>
        </a:stretch>
      </xdr:blipFill>
      <xdr:spPr>
        <a:xfrm>
          <a:off x="6753225" y="27060525"/>
          <a:ext cx="484033" cy="428626"/>
        </a:xfrm>
        <a:prstGeom prst="rect">
          <a:avLst/>
        </a:prstGeom>
      </xdr:spPr>
    </xdr:pic>
    <xdr:clientData/>
  </xdr:twoCellAnchor>
  <xdr:twoCellAnchor editAs="oneCell">
    <xdr:from>
      <xdr:col>14</xdr:col>
      <xdr:colOff>257175</xdr:colOff>
      <xdr:row>170</xdr:row>
      <xdr:rowOff>57150</xdr:rowOff>
    </xdr:from>
    <xdr:to>
      <xdr:col>15</xdr:col>
      <xdr:colOff>388783</xdr:colOff>
      <xdr:row>171</xdr:row>
      <xdr:rowOff>209551</xdr:rowOff>
    </xdr:to>
    <xdr:pic>
      <xdr:nvPicPr>
        <xdr:cNvPr id="13" name="Picture 12" descr="download.jpg"/>
        <xdr:cNvPicPr>
          <a:picLocks noChangeAspect="1"/>
        </xdr:cNvPicPr>
      </xdr:nvPicPr>
      <xdr:blipFill>
        <a:blip xmlns:r="http://schemas.openxmlformats.org/officeDocument/2006/relationships" r:embed="rId1" cstate="print"/>
        <a:stretch>
          <a:fillRect/>
        </a:stretch>
      </xdr:blipFill>
      <xdr:spPr>
        <a:xfrm>
          <a:off x="6753225" y="36061650"/>
          <a:ext cx="484033" cy="428626"/>
        </a:xfrm>
        <a:prstGeom prst="rect">
          <a:avLst/>
        </a:prstGeom>
      </xdr:spPr>
    </xdr:pic>
    <xdr:clientData/>
  </xdr:twoCellAnchor>
  <xdr:twoCellAnchor editAs="oneCell">
    <xdr:from>
      <xdr:col>14</xdr:col>
      <xdr:colOff>257175</xdr:colOff>
      <xdr:row>204</xdr:row>
      <xdr:rowOff>57150</xdr:rowOff>
    </xdr:from>
    <xdr:to>
      <xdr:col>15</xdr:col>
      <xdr:colOff>388783</xdr:colOff>
      <xdr:row>205</xdr:row>
      <xdr:rowOff>180976</xdr:rowOff>
    </xdr:to>
    <xdr:pic>
      <xdr:nvPicPr>
        <xdr:cNvPr id="15" name="Picture 14" descr="download.jpg"/>
        <xdr:cNvPicPr>
          <a:picLocks noChangeAspect="1"/>
        </xdr:cNvPicPr>
      </xdr:nvPicPr>
      <xdr:blipFill>
        <a:blip xmlns:r="http://schemas.openxmlformats.org/officeDocument/2006/relationships" r:embed="rId1" cstate="print"/>
        <a:stretch>
          <a:fillRect/>
        </a:stretch>
      </xdr:blipFill>
      <xdr:spPr>
        <a:xfrm>
          <a:off x="6753225" y="45062775"/>
          <a:ext cx="484033" cy="428626"/>
        </a:xfrm>
        <a:prstGeom prst="rect">
          <a:avLst/>
        </a:prstGeom>
      </xdr:spPr>
    </xdr:pic>
    <xdr:clientData/>
  </xdr:twoCellAnchor>
  <xdr:twoCellAnchor editAs="oneCell">
    <xdr:from>
      <xdr:col>14</xdr:col>
      <xdr:colOff>257175</xdr:colOff>
      <xdr:row>238</xdr:row>
      <xdr:rowOff>57150</xdr:rowOff>
    </xdr:from>
    <xdr:to>
      <xdr:col>15</xdr:col>
      <xdr:colOff>388783</xdr:colOff>
      <xdr:row>239</xdr:row>
      <xdr:rowOff>200026</xdr:rowOff>
    </xdr:to>
    <xdr:pic>
      <xdr:nvPicPr>
        <xdr:cNvPr id="17" name="Picture 16" descr="download.jpg"/>
        <xdr:cNvPicPr>
          <a:picLocks noChangeAspect="1"/>
        </xdr:cNvPicPr>
      </xdr:nvPicPr>
      <xdr:blipFill>
        <a:blip xmlns:r="http://schemas.openxmlformats.org/officeDocument/2006/relationships" r:embed="rId1" cstate="print"/>
        <a:stretch>
          <a:fillRect/>
        </a:stretch>
      </xdr:blipFill>
      <xdr:spPr>
        <a:xfrm>
          <a:off x="6753225" y="45062775"/>
          <a:ext cx="484033" cy="428626"/>
        </a:xfrm>
        <a:prstGeom prst="rect">
          <a:avLst/>
        </a:prstGeom>
      </xdr:spPr>
    </xdr:pic>
    <xdr:clientData/>
  </xdr:twoCellAnchor>
  <xdr:twoCellAnchor editAs="oneCell">
    <xdr:from>
      <xdr:col>14</xdr:col>
      <xdr:colOff>257175</xdr:colOff>
      <xdr:row>272</xdr:row>
      <xdr:rowOff>57150</xdr:rowOff>
    </xdr:from>
    <xdr:to>
      <xdr:col>15</xdr:col>
      <xdr:colOff>388783</xdr:colOff>
      <xdr:row>273</xdr:row>
      <xdr:rowOff>190501</xdr:rowOff>
    </xdr:to>
    <xdr:pic>
      <xdr:nvPicPr>
        <xdr:cNvPr id="19" name="Picture 18" descr="download.jpg"/>
        <xdr:cNvPicPr>
          <a:picLocks noChangeAspect="1"/>
        </xdr:cNvPicPr>
      </xdr:nvPicPr>
      <xdr:blipFill>
        <a:blip xmlns:r="http://schemas.openxmlformats.org/officeDocument/2006/relationships" r:embed="rId1" cstate="print"/>
        <a:stretch>
          <a:fillRect/>
        </a:stretch>
      </xdr:blipFill>
      <xdr:spPr>
        <a:xfrm>
          <a:off x="6753225" y="45062775"/>
          <a:ext cx="484033" cy="428626"/>
        </a:xfrm>
        <a:prstGeom prst="rect">
          <a:avLst/>
        </a:prstGeom>
      </xdr:spPr>
    </xdr:pic>
    <xdr:clientData/>
  </xdr:twoCellAnchor>
  <xdr:twoCellAnchor editAs="oneCell">
    <xdr:from>
      <xdr:col>14</xdr:col>
      <xdr:colOff>257175</xdr:colOff>
      <xdr:row>306</xdr:row>
      <xdr:rowOff>57150</xdr:rowOff>
    </xdr:from>
    <xdr:to>
      <xdr:col>15</xdr:col>
      <xdr:colOff>388783</xdr:colOff>
      <xdr:row>307</xdr:row>
      <xdr:rowOff>171451</xdr:rowOff>
    </xdr:to>
    <xdr:pic>
      <xdr:nvPicPr>
        <xdr:cNvPr id="21" name="Picture 20" descr="download.jpg"/>
        <xdr:cNvPicPr>
          <a:picLocks noChangeAspect="1"/>
        </xdr:cNvPicPr>
      </xdr:nvPicPr>
      <xdr:blipFill>
        <a:blip xmlns:r="http://schemas.openxmlformats.org/officeDocument/2006/relationships" r:embed="rId1" cstate="print"/>
        <a:stretch>
          <a:fillRect/>
        </a:stretch>
      </xdr:blipFill>
      <xdr:spPr>
        <a:xfrm>
          <a:off x="6753225" y="45062775"/>
          <a:ext cx="484033" cy="428626"/>
        </a:xfrm>
        <a:prstGeom prst="rect">
          <a:avLst/>
        </a:prstGeom>
      </xdr:spPr>
    </xdr:pic>
    <xdr:clientData/>
  </xdr:twoCellAnchor>
  <xdr:twoCellAnchor>
    <xdr:from>
      <xdr:col>19</xdr:col>
      <xdr:colOff>238125</xdr:colOff>
      <xdr:row>10</xdr:row>
      <xdr:rowOff>95250</xdr:rowOff>
    </xdr:from>
    <xdr:to>
      <xdr:col>21</xdr:col>
      <xdr:colOff>781050</xdr:colOff>
      <xdr:row>11</xdr:row>
      <xdr:rowOff>228601</xdr:rowOff>
    </xdr:to>
    <xdr:sp macro="" textlink="">
      <xdr:nvSpPr>
        <xdr:cNvPr id="23" name="Rounded Rectangle 22">
          <a:hlinkClick xmlns:r="http://schemas.openxmlformats.org/officeDocument/2006/relationships" r:id="rId2"/>
        </xdr:cNvPr>
        <xdr:cNvSpPr/>
      </xdr:nvSpPr>
      <xdr:spPr>
        <a:xfrm>
          <a:off x="9563100" y="2543175"/>
          <a:ext cx="2095500"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0</xdr:colOff>
      <xdr:row>1</xdr:row>
      <xdr:rowOff>64558</xdr:rowOff>
    </xdr:from>
    <xdr:to>
      <xdr:col>18</xdr:col>
      <xdr:colOff>1059</xdr:colOff>
      <xdr:row>2</xdr:row>
      <xdr:rowOff>49184</xdr:rowOff>
    </xdr:to>
    <xdr:pic>
      <xdr:nvPicPr>
        <xdr:cNvPr id="2" name="Picture 77" descr="saraswati 2.jpg"/>
        <xdr:cNvPicPr>
          <a:picLocks noChangeAspect="1"/>
        </xdr:cNvPicPr>
      </xdr:nvPicPr>
      <xdr:blipFill>
        <a:blip xmlns:r="http://schemas.openxmlformats.org/officeDocument/2006/relationships" r:embed="rId1"/>
        <a:srcRect/>
        <a:stretch>
          <a:fillRect/>
        </a:stretch>
      </xdr:blipFill>
      <xdr:spPr bwMode="auto">
        <a:xfrm>
          <a:off x="7858125" y="378883"/>
          <a:ext cx="1059" cy="270376"/>
        </a:xfrm>
        <a:prstGeom prst="rect">
          <a:avLst/>
        </a:prstGeom>
        <a:noFill/>
        <a:ln w="9525">
          <a:noFill/>
          <a:miter lim="800000"/>
          <a:headEnd/>
          <a:tailEnd/>
        </a:ln>
      </xdr:spPr>
    </xdr:pic>
    <xdr:clientData/>
  </xdr:twoCellAnchor>
  <xdr:twoCellAnchor>
    <xdr:from>
      <xdr:col>34</xdr:col>
      <xdr:colOff>333375</xdr:colOff>
      <xdr:row>9</xdr:row>
      <xdr:rowOff>76199</xdr:rowOff>
    </xdr:from>
    <xdr:to>
      <xdr:col>37</xdr:col>
      <xdr:colOff>342900</xdr:colOff>
      <xdr:row>10</xdr:row>
      <xdr:rowOff>266700</xdr:rowOff>
    </xdr:to>
    <xdr:sp macro="" textlink="">
      <xdr:nvSpPr>
        <xdr:cNvPr id="3" name="Rounded Rectangle 2">
          <a:hlinkClick xmlns:r="http://schemas.openxmlformats.org/officeDocument/2006/relationships" r:id="rId2"/>
        </xdr:cNvPr>
        <xdr:cNvSpPr/>
      </xdr:nvSpPr>
      <xdr:spPr>
        <a:xfrm>
          <a:off x="14935200" y="2219324"/>
          <a:ext cx="2095500"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18</xdr:col>
      <xdr:colOff>0</xdr:colOff>
      <xdr:row>33</xdr:row>
      <xdr:rowOff>64558</xdr:rowOff>
    </xdr:from>
    <xdr:to>
      <xdr:col>18</xdr:col>
      <xdr:colOff>1059</xdr:colOff>
      <xdr:row>33</xdr:row>
      <xdr:rowOff>239684</xdr:rowOff>
    </xdr:to>
    <xdr:pic>
      <xdr:nvPicPr>
        <xdr:cNvPr id="4" name="Picture 77" descr="saraswati 2.jpg"/>
        <xdr:cNvPicPr>
          <a:picLocks noChangeAspect="1"/>
        </xdr:cNvPicPr>
      </xdr:nvPicPr>
      <xdr:blipFill>
        <a:blip xmlns:r="http://schemas.openxmlformats.org/officeDocument/2006/relationships" r:embed="rId1"/>
        <a:srcRect/>
        <a:stretch>
          <a:fillRect/>
        </a:stretch>
      </xdr:blipFill>
      <xdr:spPr bwMode="auto">
        <a:xfrm>
          <a:off x="7858125" y="8227483"/>
          <a:ext cx="1059" cy="175126"/>
        </a:xfrm>
        <a:prstGeom prst="rect">
          <a:avLst/>
        </a:prstGeom>
        <a:noFill/>
        <a:ln w="9525">
          <a:noFill/>
          <a:miter lim="800000"/>
          <a:headEnd/>
          <a:tailEnd/>
        </a:ln>
      </xdr:spPr>
    </xdr:pic>
    <xdr:clientData/>
  </xdr:twoCellAnchor>
  <xdr:twoCellAnchor>
    <xdr:from>
      <xdr:col>34</xdr:col>
      <xdr:colOff>333375</xdr:colOff>
      <xdr:row>41</xdr:row>
      <xdr:rowOff>76199</xdr:rowOff>
    </xdr:from>
    <xdr:to>
      <xdr:col>37</xdr:col>
      <xdr:colOff>342900</xdr:colOff>
      <xdr:row>42</xdr:row>
      <xdr:rowOff>266700</xdr:rowOff>
    </xdr:to>
    <xdr:sp macro="" textlink="">
      <xdr:nvSpPr>
        <xdr:cNvPr id="5" name="Rounded Rectangle 4">
          <a:hlinkClick xmlns:r="http://schemas.openxmlformats.org/officeDocument/2006/relationships" r:id="rId3"/>
        </xdr:cNvPr>
        <xdr:cNvSpPr/>
      </xdr:nvSpPr>
      <xdr:spPr>
        <a:xfrm>
          <a:off x="14935200" y="10182224"/>
          <a:ext cx="2095500"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18</xdr:col>
      <xdr:colOff>0</xdr:colOff>
      <xdr:row>33</xdr:row>
      <xdr:rowOff>64558</xdr:rowOff>
    </xdr:from>
    <xdr:to>
      <xdr:col>18</xdr:col>
      <xdr:colOff>1059</xdr:colOff>
      <xdr:row>34</xdr:row>
      <xdr:rowOff>49184</xdr:rowOff>
    </xdr:to>
    <xdr:pic>
      <xdr:nvPicPr>
        <xdr:cNvPr id="6" name="Picture 77" descr="saraswati 2.jpg"/>
        <xdr:cNvPicPr>
          <a:picLocks noChangeAspect="1"/>
        </xdr:cNvPicPr>
      </xdr:nvPicPr>
      <xdr:blipFill>
        <a:blip xmlns:r="http://schemas.openxmlformats.org/officeDocument/2006/relationships" r:embed="rId1"/>
        <a:srcRect/>
        <a:stretch>
          <a:fillRect/>
        </a:stretch>
      </xdr:blipFill>
      <xdr:spPr bwMode="auto">
        <a:xfrm>
          <a:off x="7858125" y="8227483"/>
          <a:ext cx="1059" cy="260851"/>
        </a:xfrm>
        <a:prstGeom prst="rect">
          <a:avLst/>
        </a:prstGeom>
        <a:noFill/>
        <a:ln w="9525">
          <a:noFill/>
          <a:miter lim="800000"/>
          <a:headEnd/>
          <a:tailEnd/>
        </a:ln>
      </xdr:spPr>
    </xdr:pic>
    <xdr:clientData/>
  </xdr:twoCellAnchor>
  <xdr:twoCellAnchor>
    <xdr:from>
      <xdr:col>34</xdr:col>
      <xdr:colOff>333375</xdr:colOff>
      <xdr:row>41</xdr:row>
      <xdr:rowOff>76199</xdr:rowOff>
    </xdr:from>
    <xdr:to>
      <xdr:col>37</xdr:col>
      <xdr:colOff>342900</xdr:colOff>
      <xdr:row>42</xdr:row>
      <xdr:rowOff>266700</xdr:rowOff>
    </xdr:to>
    <xdr:sp macro="" textlink="">
      <xdr:nvSpPr>
        <xdr:cNvPr id="7" name="Rounded Rectangle 6">
          <a:hlinkClick xmlns:r="http://schemas.openxmlformats.org/officeDocument/2006/relationships" r:id="rId4"/>
        </xdr:cNvPr>
        <xdr:cNvSpPr/>
      </xdr:nvSpPr>
      <xdr:spPr>
        <a:xfrm>
          <a:off x="14935200" y="10182224"/>
          <a:ext cx="2095500"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14</xdr:col>
      <xdr:colOff>257409</xdr:colOff>
      <xdr:row>0</xdr:row>
      <xdr:rowOff>66675</xdr:rowOff>
    </xdr:from>
    <xdr:to>
      <xdr:col>15</xdr:col>
      <xdr:colOff>352425</xdr:colOff>
      <xdr:row>1</xdr:row>
      <xdr:rowOff>161926</xdr:rowOff>
    </xdr:to>
    <xdr:pic>
      <xdr:nvPicPr>
        <xdr:cNvPr id="8" name="Picture 7" descr="download.jpg"/>
        <xdr:cNvPicPr>
          <a:picLocks noChangeAspect="1"/>
        </xdr:cNvPicPr>
      </xdr:nvPicPr>
      <xdr:blipFill>
        <a:blip xmlns:r="http://schemas.openxmlformats.org/officeDocument/2006/relationships" r:embed="rId5" cstate="print"/>
        <a:stretch>
          <a:fillRect/>
        </a:stretch>
      </xdr:blipFill>
      <xdr:spPr>
        <a:xfrm>
          <a:off x="6020034" y="66675"/>
          <a:ext cx="466491" cy="409576"/>
        </a:xfrm>
        <a:prstGeom prst="rect">
          <a:avLst/>
        </a:prstGeom>
      </xdr:spPr>
    </xdr:pic>
    <xdr:clientData/>
  </xdr:twoCellAnchor>
  <xdr:twoCellAnchor editAs="oneCell">
    <xdr:from>
      <xdr:col>30</xdr:col>
      <xdr:colOff>247650</xdr:colOff>
      <xdr:row>0</xdr:row>
      <xdr:rowOff>66675</xdr:rowOff>
    </xdr:from>
    <xdr:to>
      <xdr:col>31</xdr:col>
      <xdr:colOff>344852</xdr:colOff>
      <xdr:row>1</xdr:row>
      <xdr:rowOff>142009</xdr:rowOff>
    </xdr:to>
    <xdr:pic>
      <xdr:nvPicPr>
        <xdr:cNvPr id="9" name="Picture 8" descr="download.jpg"/>
        <xdr:cNvPicPr>
          <a:picLocks noChangeAspect="1"/>
        </xdr:cNvPicPr>
      </xdr:nvPicPr>
      <xdr:blipFill>
        <a:blip xmlns:r="http://schemas.openxmlformats.org/officeDocument/2006/relationships" r:embed="rId5" cstate="print"/>
        <a:stretch>
          <a:fillRect/>
        </a:stretch>
      </xdr:blipFill>
      <xdr:spPr>
        <a:xfrm>
          <a:off x="12582525" y="66675"/>
          <a:ext cx="468677" cy="389659"/>
        </a:xfrm>
        <a:prstGeom prst="rect">
          <a:avLst/>
        </a:prstGeom>
      </xdr:spPr>
    </xdr:pic>
    <xdr:clientData/>
  </xdr:twoCellAnchor>
  <xdr:twoCellAnchor editAs="oneCell">
    <xdr:from>
      <xdr:col>14</xdr:col>
      <xdr:colOff>266700</xdr:colOff>
      <xdr:row>32</xdr:row>
      <xdr:rowOff>76201</xdr:rowOff>
    </xdr:from>
    <xdr:to>
      <xdr:col>15</xdr:col>
      <xdr:colOff>352426</xdr:colOff>
      <xdr:row>33</xdr:row>
      <xdr:rowOff>238126</xdr:rowOff>
    </xdr:to>
    <xdr:pic>
      <xdr:nvPicPr>
        <xdr:cNvPr id="10" name="Picture 9" descr="download.jpg"/>
        <xdr:cNvPicPr>
          <a:picLocks noChangeAspect="1"/>
        </xdr:cNvPicPr>
      </xdr:nvPicPr>
      <xdr:blipFill>
        <a:blip xmlns:r="http://schemas.openxmlformats.org/officeDocument/2006/relationships" r:embed="rId5" cstate="print"/>
        <a:stretch>
          <a:fillRect/>
        </a:stretch>
      </xdr:blipFill>
      <xdr:spPr>
        <a:xfrm>
          <a:off x="6029325" y="7962901"/>
          <a:ext cx="457201" cy="438150"/>
        </a:xfrm>
        <a:prstGeom prst="rect">
          <a:avLst/>
        </a:prstGeom>
      </xdr:spPr>
    </xdr:pic>
    <xdr:clientData/>
  </xdr:twoCellAnchor>
  <xdr:twoCellAnchor editAs="oneCell">
    <xdr:from>
      <xdr:col>30</xdr:col>
      <xdr:colOff>228600</xdr:colOff>
      <xdr:row>32</xdr:row>
      <xdr:rowOff>76200</xdr:rowOff>
    </xdr:from>
    <xdr:to>
      <xdr:col>31</xdr:col>
      <xdr:colOff>325802</xdr:colOff>
      <xdr:row>33</xdr:row>
      <xdr:rowOff>189634</xdr:rowOff>
    </xdr:to>
    <xdr:pic>
      <xdr:nvPicPr>
        <xdr:cNvPr id="12" name="Picture 11" descr="download.jpg"/>
        <xdr:cNvPicPr>
          <a:picLocks noChangeAspect="1"/>
        </xdr:cNvPicPr>
      </xdr:nvPicPr>
      <xdr:blipFill>
        <a:blip xmlns:r="http://schemas.openxmlformats.org/officeDocument/2006/relationships" r:embed="rId5" cstate="print"/>
        <a:stretch>
          <a:fillRect/>
        </a:stretch>
      </xdr:blipFill>
      <xdr:spPr>
        <a:xfrm>
          <a:off x="12563475" y="7962900"/>
          <a:ext cx="468677" cy="389659"/>
        </a:xfrm>
        <a:prstGeom prst="rect">
          <a:avLst/>
        </a:prstGeom>
      </xdr:spPr>
    </xdr:pic>
    <xdr:clientData/>
  </xdr:twoCellAnchor>
  <xdr:twoCellAnchor editAs="oneCell">
    <xdr:from>
      <xdr:col>18</xdr:col>
      <xdr:colOff>0</xdr:colOff>
      <xdr:row>65</xdr:row>
      <xdr:rowOff>64558</xdr:rowOff>
    </xdr:from>
    <xdr:to>
      <xdr:col>18</xdr:col>
      <xdr:colOff>1059</xdr:colOff>
      <xdr:row>65</xdr:row>
      <xdr:rowOff>239684</xdr:rowOff>
    </xdr:to>
    <xdr:pic>
      <xdr:nvPicPr>
        <xdr:cNvPr id="13"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8989483"/>
          <a:ext cx="1059" cy="175126"/>
        </a:xfrm>
        <a:prstGeom prst="rect">
          <a:avLst/>
        </a:prstGeom>
        <a:noFill/>
        <a:ln w="9525">
          <a:noFill/>
          <a:miter lim="800000"/>
          <a:headEnd/>
          <a:tailEnd/>
        </a:ln>
      </xdr:spPr>
    </xdr:pic>
    <xdr:clientData/>
  </xdr:twoCellAnchor>
  <xdr:twoCellAnchor editAs="oneCell">
    <xdr:from>
      <xdr:col>18</xdr:col>
      <xdr:colOff>0</xdr:colOff>
      <xdr:row>65</xdr:row>
      <xdr:rowOff>64558</xdr:rowOff>
    </xdr:from>
    <xdr:to>
      <xdr:col>18</xdr:col>
      <xdr:colOff>1059</xdr:colOff>
      <xdr:row>66</xdr:row>
      <xdr:rowOff>49184</xdr:rowOff>
    </xdr:to>
    <xdr:pic>
      <xdr:nvPicPr>
        <xdr:cNvPr id="15"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8989483"/>
          <a:ext cx="1059" cy="260851"/>
        </a:xfrm>
        <a:prstGeom prst="rect">
          <a:avLst/>
        </a:prstGeom>
        <a:noFill/>
        <a:ln w="9525">
          <a:noFill/>
          <a:miter lim="800000"/>
          <a:headEnd/>
          <a:tailEnd/>
        </a:ln>
      </xdr:spPr>
    </xdr:pic>
    <xdr:clientData/>
  </xdr:twoCellAnchor>
  <xdr:twoCellAnchor editAs="oneCell">
    <xdr:from>
      <xdr:col>14</xdr:col>
      <xdr:colOff>266700</xdr:colOff>
      <xdr:row>64</xdr:row>
      <xdr:rowOff>76201</xdr:rowOff>
    </xdr:from>
    <xdr:to>
      <xdr:col>15</xdr:col>
      <xdr:colOff>352426</xdr:colOff>
      <xdr:row>65</xdr:row>
      <xdr:rowOff>238126</xdr:rowOff>
    </xdr:to>
    <xdr:pic>
      <xdr:nvPicPr>
        <xdr:cNvPr id="17" name="Picture 16" descr="download.jpg"/>
        <xdr:cNvPicPr>
          <a:picLocks noChangeAspect="1"/>
        </xdr:cNvPicPr>
      </xdr:nvPicPr>
      <xdr:blipFill>
        <a:blip xmlns:r="http://schemas.openxmlformats.org/officeDocument/2006/relationships" r:embed="rId5" cstate="print"/>
        <a:stretch>
          <a:fillRect/>
        </a:stretch>
      </xdr:blipFill>
      <xdr:spPr>
        <a:xfrm>
          <a:off x="5953125" y="8724901"/>
          <a:ext cx="457201" cy="438150"/>
        </a:xfrm>
        <a:prstGeom prst="rect">
          <a:avLst/>
        </a:prstGeom>
      </xdr:spPr>
    </xdr:pic>
    <xdr:clientData/>
  </xdr:twoCellAnchor>
  <xdr:twoCellAnchor editAs="oneCell">
    <xdr:from>
      <xdr:col>30</xdr:col>
      <xdr:colOff>228600</xdr:colOff>
      <xdr:row>64</xdr:row>
      <xdr:rowOff>76200</xdr:rowOff>
    </xdr:from>
    <xdr:to>
      <xdr:col>31</xdr:col>
      <xdr:colOff>325802</xdr:colOff>
      <xdr:row>65</xdr:row>
      <xdr:rowOff>189634</xdr:rowOff>
    </xdr:to>
    <xdr:pic>
      <xdr:nvPicPr>
        <xdr:cNvPr id="18" name="Picture 17" descr="download.jpg"/>
        <xdr:cNvPicPr>
          <a:picLocks noChangeAspect="1"/>
        </xdr:cNvPicPr>
      </xdr:nvPicPr>
      <xdr:blipFill>
        <a:blip xmlns:r="http://schemas.openxmlformats.org/officeDocument/2006/relationships" r:embed="rId5" cstate="print"/>
        <a:stretch>
          <a:fillRect/>
        </a:stretch>
      </xdr:blipFill>
      <xdr:spPr>
        <a:xfrm>
          <a:off x="12487275" y="8724900"/>
          <a:ext cx="468677" cy="389659"/>
        </a:xfrm>
        <a:prstGeom prst="rect">
          <a:avLst/>
        </a:prstGeom>
      </xdr:spPr>
    </xdr:pic>
    <xdr:clientData/>
  </xdr:twoCellAnchor>
  <xdr:twoCellAnchor editAs="oneCell">
    <xdr:from>
      <xdr:col>18</xdr:col>
      <xdr:colOff>0</xdr:colOff>
      <xdr:row>97</xdr:row>
      <xdr:rowOff>64558</xdr:rowOff>
    </xdr:from>
    <xdr:to>
      <xdr:col>18</xdr:col>
      <xdr:colOff>1059</xdr:colOff>
      <xdr:row>97</xdr:row>
      <xdr:rowOff>239684</xdr:rowOff>
    </xdr:to>
    <xdr:pic>
      <xdr:nvPicPr>
        <xdr:cNvPr id="19"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175126"/>
        </a:xfrm>
        <a:prstGeom prst="rect">
          <a:avLst/>
        </a:prstGeom>
        <a:noFill/>
        <a:ln w="9525">
          <a:noFill/>
          <a:miter lim="800000"/>
          <a:headEnd/>
          <a:tailEnd/>
        </a:ln>
      </xdr:spPr>
    </xdr:pic>
    <xdr:clientData/>
  </xdr:twoCellAnchor>
  <xdr:twoCellAnchor editAs="oneCell">
    <xdr:from>
      <xdr:col>18</xdr:col>
      <xdr:colOff>0</xdr:colOff>
      <xdr:row>97</xdr:row>
      <xdr:rowOff>64558</xdr:rowOff>
    </xdr:from>
    <xdr:to>
      <xdr:col>18</xdr:col>
      <xdr:colOff>1059</xdr:colOff>
      <xdr:row>98</xdr:row>
      <xdr:rowOff>49184</xdr:rowOff>
    </xdr:to>
    <xdr:pic>
      <xdr:nvPicPr>
        <xdr:cNvPr id="20"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260851"/>
        </a:xfrm>
        <a:prstGeom prst="rect">
          <a:avLst/>
        </a:prstGeom>
        <a:noFill/>
        <a:ln w="9525">
          <a:noFill/>
          <a:miter lim="800000"/>
          <a:headEnd/>
          <a:tailEnd/>
        </a:ln>
      </xdr:spPr>
    </xdr:pic>
    <xdr:clientData/>
  </xdr:twoCellAnchor>
  <xdr:twoCellAnchor editAs="oneCell">
    <xdr:from>
      <xdr:col>14</xdr:col>
      <xdr:colOff>266700</xdr:colOff>
      <xdr:row>96</xdr:row>
      <xdr:rowOff>76201</xdr:rowOff>
    </xdr:from>
    <xdr:to>
      <xdr:col>15</xdr:col>
      <xdr:colOff>352426</xdr:colOff>
      <xdr:row>97</xdr:row>
      <xdr:rowOff>238126</xdr:rowOff>
    </xdr:to>
    <xdr:pic>
      <xdr:nvPicPr>
        <xdr:cNvPr id="21" name="Picture 20" descr="download.jpg"/>
        <xdr:cNvPicPr>
          <a:picLocks noChangeAspect="1"/>
        </xdr:cNvPicPr>
      </xdr:nvPicPr>
      <xdr:blipFill>
        <a:blip xmlns:r="http://schemas.openxmlformats.org/officeDocument/2006/relationships" r:embed="rId5" cstate="print"/>
        <a:stretch>
          <a:fillRect/>
        </a:stretch>
      </xdr:blipFill>
      <xdr:spPr>
        <a:xfrm>
          <a:off x="5953125" y="17449801"/>
          <a:ext cx="457201" cy="438150"/>
        </a:xfrm>
        <a:prstGeom prst="rect">
          <a:avLst/>
        </a:prstGeom>
      </xdr:spPr>
    </xdr:pic>
    <xdr:clientData/>
  </xdr:twoCellAnchor>
  <xdr:twoCellAnchor editAs="oneCell">
    <xdr:from>
      <xdr:col>30</xdr:col>
      <xdr:colOff>228600</xdr:colOff>
      <xdr:row>96</xdr:row>
      <xdr:rowOff>76200</xdr:rowOff>
    </xdr:from>
    <xdr:to>
      <xdr:col>31</xdr:col>
      <xdr:colOff>325802</xdr:colOff>
      <xdr:row>97</xdr:row>
      <xdr:rowOff>189634</xdr:rowOff>
    </xdr:to>
    <xdr:pic>
      <xdr:nvPicPr>
        <xdr:cNvPr id="22" name="Picture 21" descr="download.jpg"/>
        <xdr:cNvPicPr>
          <a:picLocks noChangeAspect="1"/>
        </xdr:cNvPicPr>
      </xdr:nvPicPr>
      <xdr:blipFill>
        <a:blip xmlns:r="http://schemas.openxmlformats.org/officeDocument/2006/relationships" r:embed="rId5" cstate="print"/>
        <a:stretch>
          <a:fillRect/>
        </a:stretch>
      </xdr:blipFill>
      <xdr:spPr>
        <a:xfrm>
          <a:off x="12487275" y="17449800"/>
          <a:ext cx="468677" cy="389659"/>
        </a:xfrm>
        <a:prstGeom prst="rect">
          <a:avLst/>
        </a:prstGeom>
      </xdr:spPr>
    </xdr:pic>
    <xdr:clientData/>
  </xdr:twoCellAnchor>
  <xdr:twoCellAnchor editAs="oneCell">
    <xdr:from>
      <xdr:col>18</xdr:col>
      <xdr:colOff>0</xdr:colOff>
      <xdr:row>129</xdr:row>
      <xdr:rowOff>64558</xdr:rowOff>
    </xdr:from>
    <xdr:to>
      <xdr:col>18</xdr:col>
      <xdr:colOff>1059</xdr:colOff>
      <xdr:row>129</xdr:row>
      <xdr:rowOff>239684</xdr:rowOff>
    </xdr:to>
    <xdr:pic>
      <xdr:nvPicPr>
        <xdr:cNvPr id="23"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175126"/>
        </a:xfrm>
        <a:prstGeom prst="rect">
          <a:avLst/>
        </a:prstGeom>
        <a:noFill/>
        <a:ln w="9525">
          <a:noFill/>
          <a:miter lim="800000"/>
          <a:headEnd/>
          <a:tailEnd/>
        </a:ln>
      </xdr:spPr>
    </xdr:pic>
    <xdr:clientData/>
  </xdr:twoCellAnchor>
  <xdr:twoCellAnchor editAs="oneCell">
    <xdr:from>
      <xdr:col>18</xdr:col>
      <xdr:colOff>0</xdr:colOff>
      <xdr:row>129</xdr:row>
      <xdr:rowOff>64558</xdr:rowOff>
    </xdr:from>
    <xdr:to>
      <xdr:col>18</xdr:col>
      <xdr:colOff>1059</xdr:colOff>
      <xdr:row>130</xdr:row>
      <xdr:rowOff>49184</xdr:rowOff>
    </xdr:to>
    <xdr:pic>
      <xdr:nvPicPr>
        <xdr:cNvPr id="24"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260851"/>
        </a:xfrm>
        <a:prstGeom prst="rect">
          <a:avLst/>
        </a:prstGeom>
        <a:noFill/>
        <a:ln w="9525">
          <a:noFill/>
          <a:miter lim="800000"/>
          <a:headEnd/>
          <a:tailEnd/>
        </a:ln>
      </xdr:spPr>
    </xdr:pic>
    <xdr:clientData/>
  </xdr:twoCellAnchor>
  <xdr:twoCellAnchor editAs="oneCell">
    <xdr:from>
      <xdr:col>14</xdr:col>
      <xdr:colOff>266700</xdr:colOff>
      <xdr:row>128</xdr:row>
      <xdr:rowOff>76201</xdr:rowOff>
    </xdr:from>
    <xdr:to>
      <xdr:col>15</xdr:col>
      <xdr:colOff>352426</xdr:colOff>
      <xdr:row>129</xdr:row>
      <xdr:rowOff>238126</xdr:rowOff>
    </xdr:to>
    <xdr:pic>
      <xdr:nvPicPr>
        <xdr:cNvPr id="25" name="Picture 24" descr="download.jpg"/>
        <xdr:cNvPicPr>
          <a:picLocks noChangeAspect="1"/>
        </xdr:cNvPicPr>
      </xdr:nvPicPr>
      <xdr:blipFill>
        <a:blip xmlns:r="http://schemas.openxmlformats.org/officeDocument/2006/relationships" r:embed="rId5" cstate="print"/>
        <a:stretch>
          <a:fillRect/>
        </a:stretch>
      </xdr:blipFill>
      <xdr:spPr>
        <a:xfrm>
          <a:off x="5953125" y="17449801"/>
          <a:ext cx="457201" cy="438150"/>
        </a:xfrm>
        <a:prstGeom prst="rect">
          <a:avLst/>
        </a:prstGeom>
      </xdr:spPr>
    </xdr:pic>
    <xdr:clientData/>
  </xdr:twoCellAnchor>
  <xdr:twoCellAnchor editAs="oneCell">
    <xdr:from>
      <xdr:col>30</xdr:col>
      <xdr:colOff>228600</xdr:colOff>
      <xdr:row>128</xdr:row>
      <xdr:rowOff>76200</xdr:rowOff>
    </xdr:from>
    <xdr:to>
      <xdr:col>31</xdr:col>
      <xdr:colOff>325802</xdr:colOff>
      <xdr:row>129</xdr:row>
      <xdr:rowOff>189634</xdr:rowOff>
    </xdr:to>
    <xdr:pic>
      <xdr:nvPicPr>
        <xdr:cNvPr id="26" name="Picture 25" descr="download.jpg"/>
        <xdr:cNvPicPr>
          <a:picLocks noChangeAspect="1"/>
        </xdr:cNvPicPr>
      </xdr:nvPicPr>
      <xdr:blipFill>
        <a:blip xmlns:r="http://schemas.openxmlformats.org/officeDocument/2006/relationships" r:embed="rId5" cstate="print"/>
        <a:stretch>
          <a:fillRect/>
        </a:stretch>
      </xdr:blipFill>
      <xdr:spPr>
        <a:xfrm>
          <a:off x="12487275" y="17449800"/>
          <a:ext cx="468677" cy="389659"/>
        </a:xfrm>
        <a:prstGeom prst="rect">
          <a:avLst/>
        </a:prstGeom>
      </xdr:spPr>
    </xdr:pic>
    <xdr:clientData/>
  </xdr:twoCellAnchor>
  <xdr:twoCellAnchor editAs="oneCell">
    <xdr:from>
      <xdr:col>18</xdr:col>
      <xdr:colOff>0</xdr:colOff>
      <xdr:row>161</xdr:row>
      <xdr:rowOff>64558</xdr:rowOff>
    </xdr:from>
    <xdr:to>
      <xdr:col>18</xdr:col>
      <xdr:colOff>1059</xdr:colOff>
      <xdr:row>161</xdr:row>
      <xdr:rowOff>239684</xdr:rowOff>
    </xdr:to>
    <xdr:pic>
      <xdr:nvPicPr>
        <xdr:cNvPr id="27"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175126"/>
        </a:xfrm>
        <a:prstGeom prst="rect">
          <a:avLst/>
        </a:prstGeom>
        <a:noFill/>
        <a:ln w="9525">
          <a:noFill/>
          <a:miter lim="800000"/>
          <a:headEnd/>
          <a:tailEnd/>
        </a:ln>
      </xdr:spPr>
    </xdr:pic>
    <xdr:clientData/>
  </xdr:twoCellAnchor>
  <xdr:twoCellAnchor editAs="oneCell">
    <xdr:from>
      <xdr:col>18</xdr:col>
      <xdr:colOff>0</xdr:colOff>
      <xdr:row>161</xdr:row>
      <xdr:rowOff>64558</xdr:rowOff>
    </xdr:from>
    <xdr:to>
      <xdr:col>18</xdr:col>
      <xdr:colOff>1059</xdr:colOff>
      <xdr:row>162</xdr:row>
      <xdr:rowOff>49184</xdr:rowOff>
    </xdr:to>
    <xdr:pic>
      <xdr:nvPicPr>
        <xdr:cNvPr id="28"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260851"/>
        </a:xfrm>
        <a:prstGeom prst="rect">
          <a:avLst/>
        </a:prstGeom>
        <a:noFill/>
        <a:ln w="9525">
          <a:noFill/>
          <a:miter lim="800000"/>
          <a:headEnd/>
          <a:tailEnd/>
        </a:ln>
      </xdr:spPr>
    </xdr:pic>
    <xdr:clientData/>
  </xdr:twoCellAnchor>
  <xdr:twoCellAnchor editAs="oneCell">
    <xdr:from>
      <xdr:col>14</xdr:col>
      <xdr:colOff>266700</xdr:colOff>
      <xdr:row>160</xdr:row>
      <xdr:rowOff>76201</xdr:rowOff>
    </xdr:from>
    <xdr:to>
      <xdr:col>15</xdr:col>
      <xdr:colOff>352426</xdr:colOff>
      <xdr:row>161</xdr:row>
      <xdr:rowOff>238126</xdr:rowOff>
    </xdr:to>
    <xdr:pic>
      <xdr:nvPicPr>
        <xdr:cNvPr id="29" name="Picture 28" descr="download.jpg"/>
        <xdr:cNvPicPr>
          <a:picLocks noChangeAspect="1"/>
        </xdr:cNvPicPr>
      </xdr:nvPicPr>
      <xdr:blipFill>
        <a:blip xmlns:r="http://schemas.openxmlformats.org/officeDocument/2006/relationships" r:embed="rId5" cstate="print"/>
        <a:stretch>
          <a:fillRect/>
        </a:stretch>
      </xdr:blipFill>
      <xdr:spPr>
        <a:xfrm>
          <a:off x="5953125" y="17449801"/>
          <a:ext cx="457201" cy="438150"/>
        </a:xfrm>
        <a:prstGeom prst="rect">
          <a:avLst/>
        </a:prstGeom>
      </xdr:spPr>
    </xdr:pic>
    <xdr:clientData/>
  </xdr:twoCellAnchor>
  <xdr:twoCellAnchor editAs="oneCell">
    <xdr:from>
      <xdr:col>30</xdr:col>
      <xdr:colOff>228600</xdr:colOff>
      <xdr:row>160</xdr:row>
      <xdr:rowOff>76200</xdr:rowOff>
    </xdr:from>
    <xdr:to>
      <xdr:col>31</xdr:col>
      <xdr:colOff>325802</xdr:colOff>
      <xdr:row>161</xdr:row>
      <xdr:rowOff>189634</xdr:rowOff>
    </xdr:to>
    <xdr:pic>
      <xdr:nvPicPr>
        <xdr:cNvPr id="30" name="Picture 29" descr="download.jpg"/>
        <xdr:cNvPicPr>
          <a:picLocks noChangeAspect="1"/>
        </xdr:cNvPicPr>
      </xdr:nvPicPr>
      <xdr:blipFill>
        <a:blip xmlns:r="http://schemas.openxmlformats.org/officeDocument/2006/relationships" r:embed="rId5" cstate="print"/>
        <a:stretch>
          <a:fillRect/>
        </a:stretch>
      </xdr:blipFill>
      <xdr:spPr>
        <a:xfrm>
          <a:off x="12487275" y="17449800"/>
          <a:ext cx="468677" cy="389659"/>
        </a:xfrm>
        <a:prstGeom prst="rect">
          <a:avLst/>
        </a:prstGeom>
      </xdr:spPr>
    </xdr:pic>
    <xdr:clientData/>
  </xdr:twoCellAnchor>
  <xdr:twoCellAnchor editAs="oneCell">
    <xdr:from>
      <xdr:col>18</xdr:col>
      <xdr:colOff>0</xdr:colOff>
      <xdr:row>193</xdr:row>
      <xdr:rowOff>64558</xdr:rowOff>
    </xdr:from>
    <xdr:to>
      <xdr:col>18</xdr:col>
      <xdr:colOff>1059</xdr:colOff>
      <xdr:row>193</xdr:row>
      <xdr:rowOff>239684</xdr:rowOff>
    </xdr:to>
    <xdr:pic>
      <xdr:nvPicPr>
        <xdr:cNvPr id="31"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175126"/>
        </a:xfrm>
        <a:prstGeom prst="rect">
          <a:avLst/>
        </a:prstGeom>
        <a:noFill/>
        <a:ln w="9525">
          <a:noFill/>
          <a:miter lim="800000"/>
          <a:headEnd/>
          <a:tailEnd/>
        </a:ln>
      </xdr:spPr>
    </xdr:pic>
    <xdr:clientData/>
  </xdr:twoCellAnchor>
  <xdr:twoCellAnchor editAs="oneCell">
    <xdr:from>
      <xdr:col>18</xdr:col>
      <xdr:colOff>0</xdr:colOff>
      <xdr:row>193</xdr:row>
      <xdr:rowOff>64558</xdr:rowOff>
    </xdr:from>
    <xdr:to>
      <xdr:col>18</xdr:col>
      <xdr:colOff>1059</xdr:colOff>
      <xdr:row>194</xdr:row>
      <xdr:rowOff>49184</xdr:rowOff>
    </xdr:to>
    <xdr:pic>
      <xdr:nvPicPr>
        <xdr:cNvPr id="32"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260851"/>
        </a:xfrm>
        <a:prstGeom prst="rect">
          <a:avLst/>
        </a:prstGeom>
        <a:noFill/>
        <a:ln w="9525">
          <a:noFill/>
          <a:miter lim="800000"/>
          <a:headEnd/>
          <a:tailEnd/>
        </a:ln>
      </xdr:spPr>
    </xdr:pic>
    <xdr:clientData/>
  </xdr:twoCellAnchor>
  <xdr:twoCellAnchor editAs="oneCell">
    <xdr:from>
      <xdr:col>14</xdr:col>
      <xdr:colOff>266700</xdr:colOff>
      <xdr:row>192</xdr:row>
      <xdr:rowOff>76201</xdr:rowOff>
    </xdr:from>
    <xdr:to>
      <xdr:col>15</xdr:col>
      <xdr:colOff>352426</xdr:colOff>
      <xdr:row>193</xdr:row>
      <xdr:rowOff>238126</xdr:rowOff>
    </xdr:to>
    <xdr:pic>
      <xdr:nvPicPr>
        <xdr:cNvPr id="33" name="Picture 32" descr="download.jpg"/>
        <xdr:cNvPicPr>
          <a:picLocks noChangeAspect="1"/>
        </xdr:cNvPicPr>
      </xdr:nvPicPr>
      <xdr:blipFill>
        <a:blip xmlns:r="http://schemas.openxmlformats.org/officeDocument/2006/relationships" r:embed="rId5" cstate="print"/>
        <a:stretch>
          <a:fillRect/>
        </a:stretch>
      </xdr:blipFill>
      <xdr:spPr>
        <a:xfrm>
          <a:off x="5953125" y="17449801"/>
          <a:ext cx="457201" cy="438150"/>
        </a:xfrm>
        <a:prstGeom prst="rect">
          <a:avLst/>
        </a:prstGeom>
      </xdr:spPr>
    </xdr:pic>
    <xdr:clientData/>
  </xdr:twoCellAnchor>
  <xdr:twoCellAnchor editAs="oneCell">
    <xdr:from>
      <xdr:col>30</xdr:col>
      <xdr:colOff>228600</xdr:colOff>
      <xdr:row>192</xdr:row>
      <xdr:rowOff>76200</xdr:rowOff>
    </xdr:from>
    <xdr:to>
      <xdr:col>31</xdr:col>
      <xdr:colOff>325802</xdr:colOff>
      <xdr:row>193</xdr:row>
      <xdr:rowOff>189634</xdr:rowOff>
    </xdr:to>
    <xdr:pic>
      <xdr:nvPicPr>
        <xdr:cNvPr id="34" name="Picture 33" descr="download.jpg"/>
        <xdr:cNvPicPr>
          <a:picLocks noChangeAspect="1"/>
        </xdr:cNvPicPr>
      </xdr:nvPicPr>
      <xdr:blipFill>
        <a:blip xmlns:r="http://schemas.openxmlformats.org/officeDocument/2006/relationships" r:embed="rId5" cstate="print"/>
        <a:stretch>
          <a:fillRect/>
        </a:stretch>
      </xdr:blipFill>
      <xdr:spPr>
        <a:xfrm>
          <a:off x="12487275" y="17449800"/>
          <a:ext cx="468677" cy="389659"/>
        </a:xfrm>
        <a:prstGeom prst="rect">
          <a:avLst/>
        </a:prstGeom>
      </xdr:spPr>
    </xdr:pic>
    <xdr:clientData/>
  </xdr:twoCellAnchor>
  <xdr:twoCellAnchor editAs="oneCell">
    <xdr:from>
      <xdr:col>18</xdr:col>
      <xdr:colOff>0</xdr:colOff>
      <xdr:row>225</xdr:row>
      <xdr:rowOff>64558</xdr:rowOff>
    </xdr:from>
    <xdr:to>
      <xdr:col>18</xdr:col>
      <xdr:colOff>1059</xdr:colOff>
      <xdr:row>225</xdr:row>
      <xdr:rowOff>239684</xdr:rowOff>
    </xdr:to>
    <xdr:pic>
      <xdr:nvPicPr>
        <xdr:cNvPr id="35"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175126"/>
        </a:xfrm>
        <a:prstGeom prst="rect">
          <a:avLst/>
        </a:prstGeom>
        <a:noFill/>
        <a:ln w="9525">
          <a:noFill/>
          <a:miter lim="800000"/>
          <a:headEnd/>
          <a:tailEnd/>
        </a:ln>
      </xdr:spPr>
    </xdr:pic>
    <xdr:clientData/>
  </xdr:twoCellAnchor>
  <xdr:twoCellAnchor editAs="oneCell">
    <xdr:from>
      <xdr:col>18</xdr:col>
      <xdr:colOff>0</xdr:colOff>
      <xdr:row>225</xdr:row>
      <xdr:rowOff>64558</xdr:rowOff>
    </xdr:from>
    <xdr:to>
      <xdr:col>18</xdr:col>
      <xdr:colOff>1059</xdr:colOff>
      <xdr:row>226</xdr:row>
      <xdr:rowOff>49184</xdr:rowOff>
    </xdr:to>
    <xdr:pic>
      <xdr:nvPicPr>
        <xdr:cNvPr id="36"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260851"/>
        </a:xfrm>
        <a:prstGeom prst="rect">
          <a:avLst/>
        </a:prstGeom>
        <a:noFill/>
        <a:ln w="9525">
          <a:noFill/>
          <a:miter lim="800000"/>
          <a:headEnd/>
          <a:tailEnd/>
        </a:ln>
      </xdr:spPr>
    </xdr:pic>
    <xdr:clientData/>
  </xdr:twoCellAnchor>
  <xdr:twoCellAnchor editAs="oneCell">
    <xdr:from>
      <xdr:col>14</xdr:col>
      <xdr:colOff>266700</xdr:colOff>
      <xdr:row>224</xdr:row>
      <xdr:rowOff>76201</xdr:rowOff>
    </xdr:from>
    <xdr:to>
      <xdr:col>15</xdr:col>
      <xdr:colOff>352426</xdr:colOff>
      <xdr:row>225</xdr:row>
      <xdr:rowOff>238126</xdr:rowOff>
    </xdr:to>
    <xdr:pic>
      <xdr:nvPicPr>
        <xdr:cNvPr id="37" name="Picture 36" descr="download.jpg"/>
        <xdr:cNvPicPr>
          <a:picLocks noChangeAspect="1"/>
        </xdr:cNvPicPr>
      </xdr:nvPicPr>
      <xdr:blipFill>
        <a:blip xmlns:r="http://schemas.openxmlformats.org/officeDocument/2006/relationships" r:embed="rId5" cstate="print"/>
        <a:stretch>
          <a:fillRect/>
        </a:stretch>
      </xdr:blipFill>
      <xdr:spPr>
        <a:xfrm>
          <a:off x="5953125" y="17449801"/>
          <a:ext cx="457201" cy="438150"/>
        </a:xfrm>
        <a:prstGeom prst="rect">
          <a:avLst/>
        </a:prstGeom>
      </xdr:spPr>
    </xdr:pic>
    <xdr:clientData/>
  </xdr:twoCellAnchor>
  <xdr:twoCellAnchor editAs="oneCell">
    <xdr:from>
      <xdr:col>30</xdr:col>
      <xdr:colOff>228600</xdr:colOff>
      <xdr:row>224</xdr:row>
      <xdr:rowOff>76200</xdr:rowOff>
    </xdr:from>
    <xdr:to>
      <xdr:col>31</xdr:col>
      <xdr:colOff>325802</xdr:colOff>
      <xdr:row>225</xdr:row>
      <xdr:rowOff>189634</xdr:rowOff>
    </xdr:to>
    <xdr:pic>
      <xdr:nvPicPr>
        <xdr:cNvPr id="38" name="Picture 37" descr="download.jpg"/>
        <xdr:cNvPicPr>
          <a:picLocks noChangeAspect="1"/>
        </xdr:cNvPicPr>
      </xdr:nvPicPr>
      <xdr:blipFill>
        <a:blip xmlns:r="http://schemas.openxmlformats.org/officeDocument/2006/relationships" r:embed="rId5" cstate="print"/>
        <a:stretch>
          <a:fillRect/>
        </a:stretch>
      </xdr:blipFill>
      <xdr:spPr>
        <a:xfrm>
          <a:off x="12487275" y="17449800"/>
          <a:ext cx="468677" cy="389659"/>
        </a:xfrm>
        <a:prstGeom prst="rect">
          <a:avLst/>
        </a:prstGeom>
      </xdr:spPr>
    </xdr:pic>
    <xdr:clientData/>
  </xdr:twoCellAnchor>
  <xdr:twoCellAnchor editAs="oneCell">
    <xdr:from>
      <xdr:col>18</xdr:col>
      <xdr:colOff>0</xdr:colOff>
      <xdr:row>257</xdr:row>
      <xdr:rowOff>64558</xdr:rowOff>
    </xdr:from>
    <xdr:to>
      <xdr:col>18</xdr:col>
      <xdr:colOff>1059</xdr:colOff>
      <xdr:row>257</xdr:row>
      <xdr:rowOff>239684</xdr:rowOff>
    </xdr:to>
    <xdr:pic>
      <xdr:nvPicPr>
        <xdr:cNvPr id="39"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175126"/>
        </a:xfrm>
        <a:prstGeom prst="rect">
          <a:avLst/>
        </a:prstGeom>
        <a:noFill/>
        <a:ln w="9525">
          <a:noFill/>
          <a:miter lim="800000"/>
          <a:headEnd/>
          <a:tailEnd/>
        </a:ln>
      </xdr:spPr>
    </xdr:pic>
    <xdr:clientData/>
  </xdr:twoCellAnchor>
  <xdr:twoCellAnchor editAs="oneCell">
    <xdr:from>
      <xdr:col>18</xdr:col>
      <xdr:colOff>0</xdr:colOff>
      <xdr:row>257</xdr:row>
      <xdr:rowOff>64558</xdr:rowOff>
    </xdr:from>
    <xdr:to>
      <xdr:col>18</xdr:col>
      <xdr:colOff>1059</xdr:colOff>
      <xdr:row>258</xdr:row>
      <xdr:rowOff>49184</xdr:rowOff>
    </xdr:to>
    <xdr:pic>
      <xdr:nvPicPr>
        <xdr:cNvPr id="40"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260851"/>
        </a:xfrm>
        <a:prstGeom prst="rect">
          <a:avLst/>
        </a:prstGeom>
        <a:noFill/>
        <a:ln w="9525">
          <a:noFill/>
          <a:miter lim="800000"/>
          <a:headEnd/>
          <a:tailEnd/>
        </a:ln>
      </xdr:spPr>
    </xdr:pic>
    <xdr:clientData/>
  </xdr:twoCellAnchor>
  <xdr:twoCellAnchor editAs="oneCell">
    <xdr:from>
      <xdr:col>14</xdr:col>
      <xdr:colOff>266700</xdr:colOff>
      <xdr:row>256</xdr:row>
      <xdr:rowOff>76201</xdr:rowOff>
    </xdr:from>
    <xdr:to>
      <xdr:col>15</xdr:col>
      <xdr:colOff>352426</xdr:colOff>
      <xdr:row>257</xdr:row>
      <xdr:rowOff>238126</xdr:rowOff>
    </xdr:to>
    <xdr:pic>
      <xdr:nvPicPr>
        <xdr:cNvPr id="41" name="Picture 40" descr="download.jpg"/>
        <xdr:cNvPicPr>
          <a:picLocks noChangeAspect="1"/>
        </xdr:cNvPicPr>
      </xdr:nvPicPr>
      <xdr:blipFill>
        <a:blip xmlns:r="http://schemas.openxmlformats.org/officeDocument/2006/relationships" r:embed="rId5" cstate="print"/>
        <a:stretch>
          <a:fillRect/>
        </a:stretch>
      </xdr:blipFill>
      <xdr:spPr>
        <a:xfrm>
          <a:off x="5953125" y="17449801"/>
          <a:ext cx="457201" cy="438150"/>
        </a:xfrm>
        <a:prstGeom prst="rect">
          <a:avLst/>
        </a:prstGeom>
      </xdr:spPr>
    </xdr:pic>
    <xdr:clientData/>
  </xdr:twoCellAnchor>
  <xdr:twoCellAnchor editAs="oneCell">
    <xdr:from>
      <xdr:col>30</xdr:col>
      <xdr:colOff>228600</xdr:colOff>
      <xdr:row>256</xdr:row>
      <xdr:rowOff>76200</xdr:rowOff>
    </xdr:from>
    <xdr:to>
      <xdr:col>31</xdr:col>
      <xdr:colOff>325802</xdr:colOff>
      <xdr:row>257</xdr:row>
      <xdr:rowOff>189634</xdr:rowOff>
    </xdr:to>
    <xdr:pic>
      <xdr:nvPicPr>
        <xdr:cNvPr id="42" name="Picture 41" descr="download.jpg"/>
        <xdr:cNvPicPr>
          <a:picLocks noChangeAspect="1"/>
        </xdr:cNvPicPr>
      </xdr:nvPicPr>
      <xdr:blipFill>
        <a:blip xmlns:r="http://schemas.openxmlformats.org/officeDocument/2006/relationships" r:embed="rId5" cstate="print"/>
        <a:stretch>
          <a:fillRect/>
        </a:stretch>
      </xdr:blipFill>
      <xdr:spPr>
        <a:xfrm>
          <a:off x="12487275" y="17449800"/>
          <a:ext cx="468677" cy="389659"/>
        </a:xfrm>
        <a:prstGeom prst="rect">
          <a:avLst/>
        </a:prstGeom>
      </xdr:spPr>
    </xdr:pic>
    <xdr:clientData/>
  </xdr:twoCellAnchor>
  <xdr:twoCellAnchor editAs="oneCell">
    <xdr:from>
      <xdr:col>18</xdr:col>
      <xdr:colOff>0</xdr:colOff>
      <xdr:row>289</xdr:row>
      <xdr:rowOff>64558</xdr:rowOff>
    </xdr:from>
    <xdr:to>
      <xdr:col>18</xdr:col>
      <xdr:colOff>1059</xdr:colOff>
      <xdr:row>289</xdr:row>
      <xdr:rowOff>239684</xdr:rowOff>
    </xdr:to>
    <xdr:pic>
      <xdr:nvPicPr>
        <xdr:cNvPr id="43"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175126"/>
        </a:xfrm>
        <a:prstGeom prst="rect">
          <a:avLst/>
        </a:prstGeom>
        <a:noFill/>
        <a:ln w="9525">
          <a:noFill/>
          <a:miter lim="800000"/>
          <a:headEnd/>
          <a:tailEnd/>
        </a:ln>
      </xdr:spPr>
    </xdr:pic>
    <xdr:clientData/>
  </xdr:twoCellAnchor>
  <xdr:twoCellAnchor editAs="oneCell">
    <xdr:from>
      <xdr:col>18</xdr:col>
      <xdr:colOff>0</xdr:colOff>
      <xdr:row>289</xdr:row>
      <xdr:rowOff>64558</xdr:rowOff>
    </xdr:from>
    <xdr:to>
      <xdr:col>18</xdr:col>
      <xdr:colOff>1059</xdr:colOff>
      <xdr:row>290</xdr:row>
      <xdr:rowOff>49184</xdr:rowOff>
    </xdr:to>
    <xdr:pic>
      <xdr:nvPicPr>
        <xdr:cNvPr id="44"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260851"/>
        </a:xfrm>
        <a:prstGeom prst="rect">
          <a:avLst/>
        </a:prstGeom>
        <a:noFill/>
        <a:ln w="9525">
          <a:noFill/>
          <a:miter lim="800000"/>
          <a:headEnd/>
          <a:tailEnd/>
        </a:ln>
      </xdr:spPr>
    </xdr:pic>
    <xdr:clientData/>
  </xdr:twoCellAnchor>
  <xdr:twoCellAnchor editAs="oneCell">
    <xdr:from>
      <xdr:col>14</xdr:col>
      <xdr:colOff>266700</xdr:colOff>
      <xdr:row>288</xdr:row>
      <xdr:rowOff>76201</xdr:rowOff>
    </xdr:from>
    <xdr:to>
      <xdr:col>15</xdr:col>
      <xdr:colOff>352426</xdr:colOff>
      <xdr:row>289</xdr:row>
      <xdr:rowOff>238126</xdr:rowOff>
    </xdr:to>
    <xdr:pic>
      <xdr:nvPicPr>
        <xdr:cNvPr id="45" name="Picture 44" descr="download.jpg"/>
        <xdr:cNvPicPr>
          <a:picLocks noChangeAspect="1"/>
        </xdr:cNvPicPr>
      </xdr:nvPicPr>
      <xdr:blipFill>
        <a:blip xmlns:r="http://schemas.openxmlformats.org/officeDocument/2006/relationships" r:embed="rId5" cstate="print"/>
        <a:stretch>
          <a:fillRect/>
        </a:stretch>
      </xdr:blipFill>
      <xdr:spPr>
        <a:xfrm>
          <a:off x="5953125" y="17449801"/>
          <a:ext cx="457201" cy="438150"/>
        </a:xfrm>
        <a:prstGeom prst="rect">
          <a:avLst/>
        </a:prstGeom>
      </xdr:spPr>
    </xdr:pic>
    <xdr:clientData/>
  </xdr:twoCellAnchor>
  <xdr:twoCellAnchor editAs="oneCell">
    <xdr:from>
      <xdr:col>30</xdr:col>
      <xdr:colOff>228600</xdr:colOff>
      <xdr:row>288</xdr:row>
      <xdr:rowOff>76200</xdr:rowOff>
    </xdr:from>
    <xdr:to>
      <xdr:col>31</xdr:col>
      <xdr:colOff>325802</xdr:colOff>
      <xdr:row>289</xdr:row>
      <xdr:rowOff>189634</xdr:rowOff>
    </xdr:to>
    <xdr:pic>
      <xdr:nvPicPr>
        <xdr:cNvPr id="46" name="Picture 45" descr="download.jpg"/>
        <xdr:cNvPicPr>
          <a:picLocks noChangeAspect="1"/>
        </xdr:cNvPicPr>
      </xdr:nvPicPr>
      <xdr:blipFill>
        <a:blip xmlns:r="http://schemas.openxmlformats.org/officeDocument/2006/relationships" r:embed="rId5" cstate="print"/>
        <a:stretch>
          <a:fillRect/>
        </a:stretch>
      </xdr:blipFill>
      <xdr:spPr>
        <a:xfrm>
          <a:off x="12487275" y="17449800"/>
          <a:ext cx="468677" cy="3896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am%20related/Exam%202022-23/result%20sheet/Class%203-4/Class%203rd%20&amp;%204th%20%20Result%20Sheet-2023-By-HL-JA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सामान्य जानकारी"/>
      <sheetName val="Master sheet"/>
      <sheetName val="Marks Entry 3rd"/>
      <sheetName val="Marks Entry 4th"/>
      <sheetName val="Result Sheet"/>
      <sheetName val="Teacher &amp; Cat. Wise Result"/>
      <sheetName val="Result Aggregate"/>
      <sheetName val="Full Marksheet"/>
      <sheetName val="Duble sheet Report Card"/>
    </sheetNames>
    <sheetDataSet>
      <sheetData sheetId="0"/>
      <sheetData sheetId="1">
        <row r="11">
          <cell r="D11" t="str">
            <v>Hindi</v>
          </cell>
        </row>
      </sheetData>
      <sheetData sheetId="2"/>
      <sheetData sheetId="3"/>
      <sheetData sheetId="4">
        <row r="4">
          <cell r="DJ4" t="str">
            <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youtu.be/ZE0QT9zF4gI" TargetMode="External"/><Relationship Id="rId3" Type="http://schemas.openxmlformats.org/officeDocument/2006/relationships/hyperlink" Target="https://youtu.be/ZE0QT9zF4gI" TargetMode="External"/><Relationship Id="rId7" Type="http://schemas.openxmlformats.org/officeDocument/2006/relationships/hyperlink" Target="https://youtu.be/LtNtUR-_iP8" TargetMode="External"/><Relationship Id="rId2" Type="http://schemas.openxmlformats.org/officeDocument/2006/relationships/hyperlink" Target="https://youtu.be/ZE0QT9zF4gI" TargetMode="External"/><Relationship Id="rId1" Type="http://schemas.openxmlformats.org/officeDocument/2006/relationships/hyperlink" Target="https://youtube.com/c/Heeralaljat" TargetMode="External"/><Relationship Id="rId6" Type="http://schemas.openxmlformats.org/officeDocument/2006/relationships/hyperlink" Target="https://youtu.be/LtNtUR-_iP8" TargetMode="External"/><Relationship Id="rId5" Type="http://schemas.openxmlformats.org/officeDocument/2006/relationships/hyperlink" Target="https://youtu.be/KH69Y_uPILw" TargetMode="External"/><Relationship Id="rId10" Type="http://schemas.openxmlformats.org/officeDocument/2006/relationships/drawing" Target="../drawings/drawing1.xml"/><Relationship Id="rId4" Type="http://schemas.openxmlformats.org/officeDocument/2006/relationships/hyperlink" Target="https://youtu.be/KH69Y_uPILw"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ocdcdabok2003@gmail.com" TargetMode="External"/><Relationship Id="rId2" Type="http://schemas.openxmlformats.org/officeDocument/2006/relationships/hyperlink" Target="https://youtu.be/ZE0QT9zF4gI" TargetMode="External"/><Relationship Id="rId1" Type="http://schemas.openxmlformats.org/officeDocument/2006/relationships/hyperlink" Target="mailto:heeralaljatchandawal@gmail.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youtu.be/ThY9TGuohz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youtu.be/ThY9TGuohz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youtu.be/LtNtUR-_iP8" TargetMode="External"/><Relationship Id="rId1" Type="http://schemas.openxmlformats.org/officeDocument/2006/relationships/hyperlink" Target="https://youtu.be/ThY9TGuohzE" TargetMode="External"/><Relationship Id="rId5" Type="http://schemas.openxmlformats.org/officeDocument/2006/relationships/vmlDrawing" Target="../drawings/vmlDrawing1.vml"/><Relationship Id="rId4"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B2:N50"/>
  <sheetViews>
    <sheetView showGridLines="0" showRowColHeaders="0" tabSelected="1" workbookViewId="0">
      <selection activeCell="H50" sqref="H50"/>
    </sheetView>
  </sheetViews>
  <sheetFormatPr defaultRowHeight="15"/>
  <cols>
    <col min="1" max="1" width="5.375" customWidth="1"/>
    <col min="2" max="2" width="3.25" customWidth="1"/>
    <col min="3" max="3" width="14.125" customWidth="1"/>
    <col min="4" max="6" width="25.75" customWidth="1"/>
    <col min="7" max="7" width="11.25" customWidth="1"/>
    <col min="8" max="8" width="22.75" customWidth="1"/>
    <col min="9" max="9" width="4.125" customWidth="1"/>
    <col min="11" max="11" width="13.125" customWidth="1"/>
    <col min="12" max="12" width="16" customWidth="1"/>
    <col min="13" max="13" width="13.625" customWidth="1"/>
    <col min="14" max="14" width="14.375" customWidth="1"/>
  </cols>
  <sheetData>
    <row r="2" spans="2:14">
      <c r="B2" s="12"/>
      <c r="C2" s="12"/>
      <c r="D2" s="12"/>
      <c r="E2" s="12"/>
      <c r="F2" s="12"/>
      <c r="G2" s="12"/>
      <c r="H2" s="12"/>
      <c r="I2" s="12"/>
    </row>
    <row r="3" spans="2:14" ht="31.5" customHeight="1">
      <c r="B3" s="12"/>
      <c r="C3" s="496" t="s">
        <v>270</v>
      </c>
      <c r="D3" s="496"/>
      <c r="E3" s="496"/>
      <c r="F3" s="496"/>
      <c r="G3" s="496"/>
      <c r="H3" s="496"/>
      <c r="I3" s="12"/>
      <c r="L3" s="492" t="s">
        <v>40</v>
      </c>
      <c r="M3" s="492"/>
      <c r="N3" s="492"/>
    </row>
    <row r="4" spans="2:14" ht="21" customHeight="1">
      <c r="B4" s="12"/>
      <c r="C4" s="495" t="s">
        <v>80</v>
      </c>
      <c r="D4" s="495"/>
      <c r="E4" s="495"/>
      <c r="F4" s="495"/>
      <c r="G4" s="495"/>
      <c r="H4" s="495"/>
      <c r="I4" s="12"/>
      <c r="L4" s="492"/>
      <c r="M4" s="492"/>
      <c r="N4" s="492"/>
    </row>
    <row r="5" spans="2:14" ht="39.950000000000003" customHeight="1">
      <c r="B5" s="12"/>
      <c r="C5" s="493" t="s">
        <v>239</v>
      </c>
      <c r="D5" s="494"/>
      <c r="E5" s="494"/>
      <c r="F5" s="494"/>
      <c r="G5" s="494"/>
      <c r="H5" s="494"/>
      <c r="I5" s="12"/>
      <c r="L5" s="491" t="s">
        <v>279</v>
      </c>
      <c r="M5" s="491"/>
      <c r="N5" s="491"/>
    </row>
    <row r="6" spans="2:14" ht="47.25" customHeight="1">
      <c r="B6" s="12"/>
      <c r="C6" s="481" t="s">
        <v>240</v>
      </c>
      <c r="D6" s="482"/>
      <c r="E6" s="482"/>
      <c r="F6" s="482"/>
      <c r="G6" s="482"/>
      <c r="H6" s="482"/>
      <c r="I6" s="12"/>
      <c r="K6" s="454" t="s">
        <v>238</v>
      </c>
      <c r="L6" s="454"/>
      <c r="M6" s="453" t="s">
        <v>250</v>
      </c>
      <c r="N6" s="453"/>
    </row>
    <row r="7" spans="2:14" ht="46.5" customHeight="1" thickBot="1">
      <c r="B7" s="12"/>
      <c r="C7" s="483" t="s">
        <v>81</v>
      </c>
      <c r="D7" s="484"/>
      <c r="E7" s="484"/>
      <c r="F7" s="484"/>
      <c r="G7" s="484"/>
      <c r="H7" s="484"/>
      <c r="I7" s="12"/>
      <c r="K7" s="455">
        <v>45749</v>
      </c>
      <c r="L7" s="455"/>
      <c r="M7" s="497" t="s">
        <v>268</v>
      </c>
      <c r="N7" s="497"/>
    </row>
    <row r="8" spans="2:14" ht="29.25" customHeight="1" thickBot="1">
      <c r="B8" s="12"/>
      <c r="C8" s="20" t="s">
        <v>42</v>
      </c>
      <c r="D8" s="225" t="s">
        <v>43</v>
      </c>
      <c r="E8" s="228" t="s">
        <v>141</v>
      </c>
      <c r="F8" s="220" t="s">
        <v>149</v>
      </c>
      <c r="G8" s="485" t="s">
        <v>82</v>
      </c>
      <c r="H8" s="486"/>
      <c r="I8" s="12"/>
      <c r="K8" s="456" t="s">
        <v>231</v>
      </c>
      <c r="L8" s="457"/>
      <c r="M8" s="458"/>
    </row>
    <row r="9" spans="2:14" ht="21" customHeight="1" thickBot="1">
      <c r="B9" s="12"/>
      <c r="C9" s="222">
        <v>1</v>
      </c>
      <c r="D9" s="226" t="s">
        <v>44</v>
      </c>
      <c r="E9" s="221"/>
      <c r="F9" s="22" t="s">
        <v>236</v>
      </c>
      <c r="G9" s="477" t="s">
        <v>236</v>
      </c>
      <c r="H9" s="478"/>
      <c r="I9" s="12"/>
      <c r="K9" s="459"/>
      <c r="L9" s="460"/>
      <c r="M9" s="461"/>
    </row>
    <row r="10" spans="2:14" ht="21" customHeight="1" thickBot="1">
      <c r="B10" s="12"/>
      <c r="C10" s="223">
        <v>2</v>
      </c>
      <c r="D10" s="227" t="s">
        <v>45</v>
      </c>
      <c r="E10" s="221"/>
      <c r="F10" s="22" t="s">
        <v>237</v>
      </c>
      <c r="G10" s="477" t="s">
        <v>237</v>
      </c>
      <c r="H10" s="478"/>
      <c r="I10" s="12"/>
      <c r="K10" s="459"/>
      <c r="L10" s="460"/>
      <c r="M10" s="461"/>
    </row>
    <row r="11" spans="2:14" ht="18.75" customHeight="1" thickBot="1">
      <c r="B11" s="12"/>
      <c r="C11" s="222">
        <v>3</v>
      </c>
      <c r="D11" s="227" t="s">
        <v>46</v>
      </c>
      <c r="E11" s="221"/>
      <c r="F11" s="22" t="s">
        <v>236</v>
      </c>
      <c r="G11" s="477" t="s">
        <v>236</v>
      </c>
      <c r="H11" s="478"/>
      <c r="I11" s="12"/>
      <c r="K11" s="459"/>
      <c r="L11" s="460"/>
      <c r="M11" s="461"/>
    </row>
    <row r="12" spans="2:14" ht="21.75" customHeight="1" thickBot="1">
      <c r="B12" s="12"/>
      <c r="C12" s="224">
        <v>4</v>
      </c>
      <c r="D12" s="227" t="s">
        <v>127</v>
      </c>
      <c r="E12" s="221"/>
      <c r="F12" s="22">
        <v>50</v>
      </c>
      <c r="G12" s="479">
        <v>50</v>
      </c>
      <c r="H12" s="480"/>
      <c r="I12" s="12"/>
      <c r="K12" s="459"/>
      <c r="L12" s="460"/>
      <c r="M12" s="461"/>
    </row>
    <row r="13" spans="2:14" ht="21" customHeight="1" thickBot="1">
      <c r="B13" s="12"/>
      <c r="C13" s="487" t="s">
        <v>133</v>
      </c>
      <c r="D13" s="488"/>
      <c r="E13" s="488"/>
      <c r="F13" s="488"/>
      <c r="G13" s="488"/>
      <c r="H13" s="489"/>
      <c r="I13" s="12"/>
      <c r="K13" s="462"/>
      <c r="L13" s="463"/>
      <c r="M13" s="464"/>
    </row>
    <row r="14" spans="2:14" ht="21" customHeight="1" thickBot="1">
      <c r="B14" s="12"/>
      <c r="C14" s="487"/>
      <c r="D14" s="488"/>
      <c r="E14" s="488"/>
      <c r="F14" s="488"/>
      <c r="G14" s="488"/>
      <c r="H14" s="489"/>
      <c r="I14" s="12"/>
    </row>
    <row r="15" spans="2:14" ht="21" customHeight="1" thickTop="1" thickBot="1">
      <c r="B15" s="12"/>
      <c r="C15" s="19"/>
      <c r="D15" s="490" t="s">
        <v>49</v>
      </c>
      <c r="E15" s="490"/>
      <c r="F15" s="233" t="s">
        <v>50</v>
      </c>
      <c r="G15" s="217"/>
      <c r="H15" s="465" t="s">
        <v>232</v>
      </c>
      <c r="I15" s="12"/>
    </row>
    <row r="16" spans="2:14" ht="21" customHeight="1" thickTop="1" thickBot="1">
      <c r="B16" s="12"/>
      <c r="C16" s="19"/>
      <c r="D16" s="490" t="s">
        <v>142</v>
      </c>
      <c r="E16" s="490"/>
      <c r="F16" s="233" t="s">
        <v>51</v>
      </c>
      <c r="G16" s="217"/>
      <c r="H16" s="466"/>
      <c r="I16" s="12"/>
      <c r="K16" s="468" t="s">
        <v>249</v>
      </c>
      <c r="L16" s="469"/>
      <c r="M16" s="470"/>
    </row>
    <row r="17" spans="2:13" ht="21" customHeight="1" thickTop="1" thickBot="1">
      <c r="B17" s="12"/>
      <c r="C17" s="19"/>
      <c r="D17" s="490" t="s">
        <v>143</v>
      </c>
      <c r="E17" s="490"/>
      <c r="F17" s="233" t="s">
        <v>52</v>
      </c>
      <c r="G17" s="217"/>
      <c r="H17" s="466"/>
      <c r="I17" s="12"/>
      <c r="K17" s="471"/>
      <c r="L17" s="472"/>
      <c r="M17" s="473"/>
    </row>
    <row r="18" spans="2:13" ht="21" customHeight="1" thickTop="1" thickBot="1">
      <c r="B18" s="12"/>
      <c r="C18" s="19"/>
      <c r="D18" s="490" t="s">
        <v>144</v>
      </c>
      <c r="E18" s="490"/>
      <c r="F18" s="233" t="s">
        <v>53</v>
      </c>
      <c r="G18" s="217"/>
      <c r="H18" s="467"/>
      <c r="I18" s="12"/>
      <c r="K18" s="471"/>
      <c r="L18" s="472"/>
      <c r="M18" s="473"/>
    </row>
    <row r="19" spans="2:13" ht="21" customHeight="1" thickTop="1" thickBot="1">
      <c r="B19" s="12"/>
      <c r="C19" s="19"/>
      <c r="D19" s="490" t="s">
        <v>145</v>
      </c>
      <c r="E19" s="490"/>
      <c r="F19" s="233" t="s">
        <v>54</v>
      </c>
      <c r="G19" s="217"/>
      <c r="H19" s="218"/>
      <c r="I19" s="12"/>
      <c r="K19" s="471"/>
      <c r="L19" s="472"/>
      <c r="M19" s="473"/>
    </row>
    <row r="20" spans="2:13" ht="21" customHeight="1" thickTop="1" thickBot="1">
      <c r="B20" s="12"/>
      <c r="C20" s="19"/>
      <c r="D20" s="490" t="s">
        <v>146</v>
      </c>
      <c r="E20" s="490"/>
      <c r="F20" s="233" t="s">
        <v>55</v>
      </c>
      <c r="G20" s="217"/>
      <c r="H20" s="218"/>
      <c r="I20" s="12"/>
      <c r="K20" s="471"/>
      <c r="L20" s="472"/>
      <c r="M20" s="473"/>
    </row>
    <row r="21" spans="2:13" ht="21" customHeight="1" thickTop="1" thickBot="1">
      <c r="B21" s="12"/>
      <c r="C21" s="19"/>
      <c r="D21" s="5"/>
      <c r="E21" s="5"/>
      <c r="F21" s="5"/>
      <c r="G21" s="217"/>
      <c r="H21" s="218"/>
      <c r="I21" s="12"/>
      <c r="K21" s="471"/>
      <c r="L21" s="472"/>
      <c r="M21" s="473"/>
    </row>
    <row r="22" spans="2:13" ht="21" customHeight="1" thickBot="1">
      <c r="B22" s="12"/>
      <c r="C22" s="19"/>
      <c r="D22" s="498" t="s">
        <v>83</v>
      </c>
      <c r="E22" s="499"/>
      <c r="F22" s="499"/>
      <c r="G22" s="499"/>
      <c r="H22" s="500"/>
      <c r="I22" s="12"/>
      <c r="K22" s="471"/>
      <c r="L22" s="472"/>
      <c r="M22" s="473"/>
    </row>
    <row r="23" spans="2:13" ht="21" customHeight="1" thickBot="1">
      <c r="B23" s="12"/>
      <c r="C23" s="19">
        <v>81</v>
      </c>
      <c r="D23" s="502" t="s">
        <v>47</v>
      </c>
      <c r="E23" s="503"/>
      <c r="F23" s="22">
        <v>50</v>
      </c>
      <c r="G23" s="477" t="s">
        <v>48</v>
      </c>
      <c r="H23" s="478"/>
      <c r="I23" s="12"/>
      <c r="K23" s="471"/>
      <c r="L23" s="472"/>
      <c r="M23" s="473"/>
    </row>
    <row r="24" spans="2:13" ht="21" customHeight="1" thickBot="1">
      <c r="B24" s="12"/>
      <c r="C24" s="19">
        <v>82</v>
      </c>
      <c r="D24" s="502" t="s">
        <v>58</v>
      </c>
      <c r="E24" s="503"/>
      <c r="F24" s="22">
        <v>100</v>
      </c>
      <c r="G24" s="504"/>
      <c r="H24" s="505"/>
      <c r="I24" s="12"/>
      <c r="K24" s="474"/>
      <c r="L24" s="475"/>
      <c r="M24" s="476"/>
    </row>
    <row r="25" spans="2:13" ht="21" customHeight="1" thickBot="1">
      <c r="B25" s="12"/>
      <c r="C25" s="18">
        <v>83</v>
      </c>
      <c r="D25" s="502" t="s">
        <v>56</v>
      </c>
      <c r="E25" s="503"/>
      <c r="F25" s="22">
        <v>50</v>
      </c>
      <c r="G25" s="506"/>
      <c r="H25" s="507"/>
      <c r="I25" s="12"/>
      <c r="K25" s="234"/>
      <c r="L25" s="234"/>
      <c r="M25" s="234"/>
    </row>
    <row r="26" spans="2:13" ht="31.5" customHeight="1">
      <c r="B26" s="12"/>
      <c r="C26" s="19"/>
      <c r="D26" s="508" t="s">
        <v>84</v>
      </c>
      <c r="E26" s="508"/>
      <c r="F26" s="508"/>
      <c r="G26" s="508"/>
      <c r="H26" s="508"/>
      <c r="I26" s="12"/>
      <c r="K26" s="234"/>
      <c r="L26" s="234"/>
      <c r="M26" s="234"/>
    </row>
    <row r="27" spans="2:13" ht="21" customHeight="1">
      <c r="B27" s="12"/>
      <c r="C27" s="19"/>
      <c r="D27" s="501" t="s">
        <v>49</v>
      </c>
      <c r="E27" s="501"/>
      <c r="F27" s="21" t="s">
        <v>50</v>
      </c>
      <c r="G27" s="17"/>
      <c r="H27" s="17"/>
      <c r="I27" s="12"/>
      <c r="K27" s="234"/>
      <c r="L27" s="234"/>
      <c r="M27" s="234"/>
    </row>
    <row r="28" spans="2:13" ht="21" customHeight="1">
      <c r="B28" s="12"/>
      <c r="C28" s="19"/>
      <c r="D28" s="501" t="s">
        <v>136</v>
      </c>
      <c r="E28" s="501"/>
      <c r="F28" s="219" t="s">
        <v>135</v>
      </c>
      <c r="G28" s="17"/>
      <c r="H28" s="17"/>
      <c r="I28" s="12"/>
      <c r="K28" s="234"/>
      <c r="L28" s="234"/>
      <c r="M28" s="234"/>
    </row>
    <row r="29" spans="2:13" ht="21" customHeight="1">
      <c r="B29" s="12"/>
      <c r="C29" s="19"/>
      <c r="D29" s="501" t="s">
        <v>137</v>
      </c>
      <c r="E29" s="501"/>
      <c r="F29" s="219" t="s">
        <v>51</v>
      </c>
      <c r="G29" s="17"/>
      <c r="H29" s="17"/>
      <c r="I29" s="12"/>
    </row>
    <row r="30" spans="2:13" ht="21" customHeight="1">
      <c r="B30" s="12"/>
      <c r="C30" s="19"/>
      <c r="D30" s="501" t="s">
        <v>138</v>
      </c>
      <c r="E30" s="501"/>
      <c r="F30" s="219" t="s">
        <v>52</v>
      </c>
      <c r="G30" s="17"/>
      <c r="H30" s="17"/>
      <c r="I30" s="12"/>
    </row>
    <row r="31" spans="2:13" ht="21" customHeight="1">
      <c r="B31" s="12"/>
      <c r="C31" s="19"/>
      <c r="D31" s="501" t="s">
        <v>139</v>
      </c>
      <c r="E31" s="501"/>
      <c r="F31" s="219" t="s">
        <v>53</v>
      </c>
      <c r="G31" s="17"/>
      <c r="H31" s="17"/>
      <c r="I31" s="12"/>
    </row>
    <row r="32" spans="2:13" ht="21" customHeight="1">
      <c r="B32" s="12"/>
      <c r="C32" s="19"/>
      <c r="D32" s="501" t="s">
        <v>140</v>
      </c>
      <c r="E32" s="501"/>
      <c r="F32" s="219" t="s">
        <v>54</v>
      </c>
      <c r="G32" s="17"/>
      <c r="H32" s="17"/>
      <c r="I32" s="12"/>
      <c r="K32" s="511" t="s">
        <v>269</v>
      </c>
      <c r="L32" s="511"/>
    </row>
    <row r="33" spans="2:11" ht="21" customHeight="1">
      <c r="B33" s="12"/>
      <c r="C33" s="19"/>
      <c r="D33" s="17"/>
      <c r="E33" s="17"/>
      <c r="F33" s="17"/>
      <c r="G33" s="17"/>
      <c r="H33" s="17"/>
      <c r="I33" s="12"/>
      <c r="K33" s="445" t="s">
        <v>279</v>
      </c>
    </row>
    <row r="34" spans="2:11" ht="39.950000000000003" customHeight="1">
      <c r="B34" s="12"/>
      <c r="C34" s="514" t="s">
        <v>34</v>
      </c>
      <c r="D34" s="515"/>
      <c r="E34" s="515"/>
      <c r="F34" s="515"/>
      <c r="G34" s="515"/>
      <c r="H34" s="515"/>
      <c r="I34" s="12"/>
    </row>
    <row r="35" spans="2:11">
      <c r="B35" s="12"/>
      <c r="C35" s="12"/>
      <c r="D35" s="12"/>
      <c r="E35" s="12"/>
      <c r="F35" s="12"/>
      <c r="G35" s="12"/>
      <c r="H35" s="12"/>
      <c r="I35" s="12"/>
    </row>
    <row r="37" spans="2:11" ht="26.25" customHeight="1">
      <c r="C37" s="516" t="s">
        <v>251</v>
      </c>
      <c r="D37" s="516"/>
      <c r="E37" s="516"/>
      <c r="F37" s="516"/>
      <c r="G37" s="516"/>
      <c r="H37" s="516"/>
    </row>
    <row r="38" spans="2:11" ht="17.25">
      <c r="F38" s="510" t="s">
        <v>233</v>
      </c>
      <c r="G38" s="510"/>
      <c r="H38" s="510"/>
    </row>
    <row r="39" spans="2:11" ht="24.95" customHeight="1">
      <c r="C39" s="517" t="s">
        <v>35</v>
      </c>
      <c r="D39" s="517"/>
      <c r="E39" s="517"/>
      <c r="F39" s="517"/>
      <c r="G39" s="517"/>
      <c r="H39" s="517"/>
    </row>
    <row r="40" spans="2:11" ht="24.95" customHeight="1">
      <c r="C40" s="518" t="s">
        <v>36</v>
      </c>
      <c r="D40" s="518"/>
      <c r="E40" s="518"/>
      <c r="F40" s="518"/>
      <c r="G40" s="518"/>
      <c r="H40" s="518"/>
    </row>
    <row r="41" spans="2:11" ht="24.95" customHeight="1">
      <c r="C41" s="519" t="s">
        <v>37</v>
      </c>
      <c r="D41" s="519"/>
      <c r="E41" s="519"/>
      <c r="F41" s="519"/>
      <c r="G41" s="519"/>
      <c r="H41" s="519"/>
    </row>
    <row r="42" spans="2:11" ht="24.95" customHeight="1">
      <c r="C42" s="509" t="s">
        <v>38</v>
      </c>
      <c r="D42" s="509"/>
      <c r="E42" s="509"/>
      <c r="F42" s="509"/>
      <c r="G42" s="509"/>
      <c r="H42" s="509"/>
    </row>
    <row r="43" spans="2:11" ht="23.25" customHeight="1">
      <c r="C43" s="512" t="s">
        <v>39</v>
      </c>
      <c r="D43" s="512"/>
      <c r="E43" s="512"/>
      <c r="F43" s="512"/>
      <c r="G43" s="512"/>
      <c r="H43" s="512"/>
    </row>
    <row r="46" spans="2:11" ht="22.5" customHeight="1">
      <c r="C46" s="513" t="s">
        <v>41</v>
      </c>
      <c r="D46" s="513"/>
      <c r="E46" s="513"/>
      <c r="F46" s="513"/>
      <c r="G46" s="513"/>
      <c r="H46" s="513"/>
    </row>
    <row r="47" spans="2:11" ht="18.75">
      <c r="C47" s="491" t="s">
        <v>279</v>
      </c>
      <c r="D47" s="512"/>
      <c r="E47" s="512"/>
      <c r="F47" s="512"/>
      <c r="G47" s="512"/>
      <c r="H47" s="512"/>
    </row>
    <row r="49" spans="5:6" ht="18.75">
      <c r="E49" s="491" t="s">
        <v>268</v>
      </c>
      <c r="F49" s="491"/>
    </row>
    <row r="50" spans="5:6" ht="18.75">
      <c r="E50" s="453" t="s">
        <v>250</v>
      </c>
      <c r="F50" s="453"/>
    </row>
  </sheetData>
  <sheetProtection password="C1FB" sheet="1" objects="1" scenarios="1" selectLockedCells="1"/>
  <mergeCells count="51">
    <mergeCell ref="E49:F49"/>
    <mergeCell ref="K32:L32"/>
    <mergeCell ref="C43:H43"/>
    <mergeCell ref="C46:H46"/>
    <mergeCell ref="C47:H47"/>
    <mergeCell ref="C34:H34"/>
    <mergeCell ref="C37:H37"/>
    <mergeCell ref="C39:H39"/>
    <mergeCell ref="C40:H40"/>
    <mergeCell ref="C41:H41"/>
    <mergeCell ref="D29:E29"/>
    <mergeCell ref="D32:E32"/>
    <mergeCell ref="D30:E30"/>
    <mergeCell ref="D31:E31"/>
    <mergeCell ref="C42:H42"/>
    <mergeCell ref="F38:H38"/>
    <mergeCell ref="D18:E18"/>
    <mergeCell ref="D19:E19"/>
    <mergeCell ref="D20:E20"/>
    <mergeCell ref="D22:H22"/>
    <mergeCell ref="D28:E28"/>
    <mergeCell ref="D25:E25"/>
    <mergeCell ref="D23:E23"/>
    <mergeCell ref="D24:E24"/>
    <mergeCell ref="G23:H25"/>
    <mergeCell ref="D26:H26"/>
    <mergeCell ref="D27:E27"/>
    <mergeCell ref="D16:E16"/>
    <mergeCell ref="D17:E17"/>
    <mergeCell ref="L5:N5"/>
    <mergeCell ref="L3:N4"/>
    <mergeCell ref="C5:H5"/>
    <mergeCell ref="C4:H4"/>
    <mergeCell ref="C3:H3"/>
    <mergeCell ref="M7:N7"/>
    <mergeCell ref="E50:F50"/>
    <mergeCell ref="M6:N6"/>
    <mergeCell ref="K6:L6"/>
    <mergeCell ref="K7:L7"/>
    <mergeCell ref="K8:M13"/>
    <mergeCell ref="H15:H18"/>
    <mergeCell ref="K16:M24"/>
    <mergeCell ref="G10:H10"/>
    <mergeCell ref="G11:H11"/>
    <mergeCell ref="G12:H12"/>
    <mergeCell ref="C6:H6"/>
    <mergeCell ref="C7:H7"/>
    <mergeCell ref="G8:H8"/>
    <mergeCell ref="G9:H9"/>
    <mergeCell ref="C13:H14"/>
    <mergeCell ref="D15:E15"/>
  </mergeCells>
  <hyperlinks>
    <hyperlink ref="C43" r:id="rId1"/>
    <hyperlink ref="L5" r:id="rId2"/>
    <hyperlink ref="C47" r:id="rId3"/>
    <hyperlink ref="E50" r:id="rId4"/>
    <hyperlink ref="M6" r:id="rId5"/>
    <hyperlink ref="M7" r:id="rId6"/>
    <hyperlink ref="E49" r:id="rId7"/>
    <hyperlink ref="K33" r:id="rId8"/>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dimension ref="A1:BD67"/>
  <sheetViews>
    <sheetView showGridLines="0" workbookViewId="0">
      <selection activeCell="D6" sqref="D6"/>
    </sheetView>
  </sheetViews>
  <sheetFormatPr defaultColWidth="0" defaultRowHeight="0" customHeight="1" zeroHeight="1"/>
  <cols>
    <col min="1" max="1" width="4.25" style="44" customWidth="1"/>
    <col min="2" max="2" width="3.5" style="44" customWidth="1"/>
    <col min="3" max="3" width="45.625" style="44" customWidth="1"/>
    <col min="4" max="4" width="66" style="44" customWidth="1"/>
    <col min="5" max="5" width="3.5" style="44" customWidth="1"/>
    <col min="6" max="6" width="5.125" style="44" customWidth="1"/>
    <col min="7" max="7" width="26" style="44" customWidth="1"/>
    <col min="8" max="8" width="16.875" style="44" customWidth="1"/>
    <col min="9" max="9" width="13.625" style="44" customWidth="1"/>
    <col min="10" max="10" width="5" style="44" customWidth="1"/>
    <col min="11" max="11" width="26.625" style="44" hidden="1" customWidth="1"/>
    <col min="12" max="12" width="26.5" style="44" hidden="1" customWidth="1"/>
    <col min="13" max="13" width="4.125" style="44" hidden="1" customWidth="1"/>
    <col min="14" max="14" width="12.75" style="44" customWidth="1"/>
    <col min="15" max="15" width="16.25" style="44" hidden="1" customWidth="1"/>
    <col min="16" max="16" width="13.25" style="44" hidden="1" customWidth="1"/>
    <col min="17" max="17" width="18.625" style="44" hidden="1" customWidth="1"/>
    <col min="18" max="18" width="36.625" style="44" hidden="1" customWidth="1"/>
    <col min="19" max="19" width="16.25" style="44" hidden="1" customWidth="1"/>
    <col min="20" max="20" width="9" style="44" hidden="1" customWidth="1"/>
    <col min="21" max="21" width="10" style="44" hidden="1" customWidth="1"/>
    <col min="22" max="22" width="14.75" style="44" hidden="1" customWidth="1"/>
    <col min="23" max="23" width="23.625" style="44" hidden="1" customWidth="1"/>
    <col min="24" max="24" width="20" style="44" hidden="1" customWidth="1"/>
    <col min="25" max="25" width="20.125" style="44" hidden="1" customWidth="1"/>
    <col min="26" max="26" width="15.75" style="44" hidden="1" customWidth="1"/>
    <col min="27" max="27" width="19.125" style="44" hidden="1" customWidth="1"/>
    <col min="28" max="28" width="23.875" style="44" hidden="1" customWidth="1"/>
    <col min="29" max="33" width="24.375" style="44" hidden="1" customWidth="1"/>
    <col min="34" max="34" width="9" style="44" hidden="1" customWidth="1"/>
    <col min="35" max="35" width="10" style="44" hidden="1" customWidth="1"/>
    <col min="36" max="36" width="14.75" style="44" hidden="1" customWidth="1"/>
    <col min="37" max="37" width="23.625" style="44" hidden="1" customWidth="1"/>
    <col min="38" max="38" width="20" style="44" hidden="1" customWidth="1"/>
    <col min="39" max="39" width="20.125" style="44" hidden="1" customWidth="1"/>
    <col min="40" max="40" width="15.75" style="44" hidden="1" customWidth="1"/>
    <col min="41" max="41" width="19.125" style="44" hidden="1" customWidth="1"/>
    <col min="42" max="42" width="23.875" style="44" hidden="1" customWidth="1"/>
    <col min="43" max="56" width="24.375" style="44" hidden="1" customWidth="1"/>
    <col min="57" max="16384" width="9.125" style="44" hidden="1"/>
  </cols>
  <sheetData>
    <row r="1" spans="1:18" ht="15">
      <c r="A1" s="80"/>
      <c r="B1" s="80"/>
      <c r="C1" s="80"/>
      <c r="D1" s="80"/>
      <c r="E1" s="80"/>
      <c r="F1" s="80"/>
      <c r="G1" s="80"/>
      <c r="H1" s="80"/>
      <c r="I1" s="80"/>
      <c r="J1" s="80"/>
      <c r="K1" s="80"/>
      <c r="L1" s="80"/>
      <c r="M1" s="80"/>
      <c r="N1" s="80"/>
    </row>
    <row r="2" spans="1:18" ht="15">
      <c r="A2" s="80"/>
      <c r="B2" s="81"/>
      <c r="C2" s="81"/>
      <c r="D2" s="81"/>
      <c r="E2" s="81"/>
      <c r="F2" s="81"/>
      <c r="G2" s="81"/>
      <c r="H2" s="81"/>
      <c r="I2" s="81"/>
      <c r="J2" s="81"/>
      <c r="K2" s="81"/>
      <c r="L2" s="81"/>
      <c r="M2" s="81"/>
      <c r="N2" s="80"/>
    </row>
    <row r="3" spans="1:18" ht="26.25">
      <c r="A3" s="80"/>
      <c r="B3" s="81"/>
      <c r="C3" s="81"/>
      <c r="D3" s="82"/>
      <c r="E3" s="82"/>
      <c r="F3" s="81"/>
      <c r="G3" s="81"/>
      <c r="H3" s="81"/>
      <c r="I3" s="81"/>
      <c r="J3" s="81"/>
      <c r="K3" s="81"/>
      <c r="L3" s="81"/>
      <c r="M3" s="81"/>
      <c r="N3" s="80"/>
    </row>
    <row r="4" spans="1:18" ht="33.75" customHeight="1" thickBot="1">
      <c r="A4" s="83"/>
      <c r="B4" s="81"/>
      <c r="C4" s="84"/>
      <c r="D4" s="85"/>
      <c r="E4" s="85"/>
      <c r="F4" s="85"/>
      <c r="G4" s="85"/>
      <c r="H4" s="85"/>
      <c r="I4" s="85"/>
      <c r="J4" s="85"/>
      <c r="K4" s="85"/>
      <c r="L4" s="81"/>
      <c r="M4" s="81"/>
      <c r="N4" s="80"/>
      <c r="R4" s="44" t="e">
        <f>IF(#REF!="","",#REF!)</f>
        <v>#REF!</v>
      </c>
    </row>
    <row r="5" spans="1:18" ht="20.25" customHeight="1" thickBot="1">
      <c r="A5" s="86"/>
      <c r="B5" s="292"/>
      <c r="C5" s="293"/>
      <c r="D5" s="294"/>
      <c r="E5" s="295"/>
      <c r="F5" s="85"/>
      <c r="G5" s="85"/>
      <c r="H5" s="85"/>
      <c r="I5" s="85"/>
      <c r="J5" s="85"/>
      <c r="K5" s="85"/>
      <c r="L5" s="81"/>
      <c r="M5" s="81"/>
      <c r="N5" s="80"/>
      <c r="R5" s="44" t="e">
        <f>IF(#REF!="","",#REF!)</f>
        <v>#REF!</v>
      </c>
    </row>
    <row r="6" spans="1:18" ht="24" customHeight="1">
      <c r="A6" s="87"/>
      <c r="B6" s="296"/>
      <c r="C6" s="285" t="s">
        <v>229</v>
      </c>
      <c r="D6" s="277" t="s">
        <v>228</v>
      </c>
      <c r="E6" s="297"/>
      <c r="F6" s="88">
        <v>1</v>
      </c>
      <c r="G6" s="328" t="str">
        <f>IF(D14="Hindi","हिंदी","Hindi")</f>
        <v>हिंदी</v>
      </c>
      <c r="H6" s="540" t="s">
        <v>148</v>
      </c>
      <c r="I6" s="541"/>
      <c r="J6" s="88"/>
      <c r="K6" s="85"/>
      <c r="L6" s="81"/>
      <c r="M6" s="81"/>
      <c r="N6" s="80"/>
      <c r="R6" s="44" t="e">
        <f>IF(#REF!="","",#REF!)</f>
        <v>#REF!</v>
      </c>
    </row>
    <row r="7" spans="1:18" ht="24" customHeight="1">
      <c r="A7" s="80"/>
      <c r="B7" s="298"/>
      <c r="C7" s="286" t="s">
        <v>226</v>
      </c>
      <c r="D7" s="278" t="s">
        <v>227</v>
      </c>
      <c r="E7" s="299"/>
      <c r="F7" s="88">
        <v>2</v>
      </c>
      <c r="G7" s="329" t="str">
        <f>IF(D14="Hindi","अंग्रेजी","English")</f>
        <v>अंग्रेजी</v>
      </c>
      <c r="H7" s="542" t="s">
        <v>128</v>
      </c>
      <c r="I7" s="543"/>
      <c r="J7" s="88"/>
      <c r="K7" s="85"/>
      <c r="L7" s="81"/>
      <c r="M7" s="81"/>
      <c r="N7" s="80"/>
      <c r="R7" s="44" t="e">
        <f>IF(#REF!="","",#REF!)</f>
        <v>#REF!</v>
      </c>
    </row>
    <row r="8" spans="1:18" ht="24" customHeight="1">
      <c r="A8" s="80"/>
      <c r="B8" s="298"/>
      <c r="C8" s="286" t="s">
        <v>225</v>
      </c>
      <c r="D8" s="279" t="s">
        <v>32</v>
      </c>
      <c r="E8" s="299"/>
      <c r="F8" s="88">
        <v>3</v>
      </c>
      <c r="G8" s="329" t="str">
        <f>IF(D14="Hindi","गणित","Maths")</f>
        <v>गणित</v>
      </c>
      <c r="H8" s="542" t="s">
        <v>131</v>
      </c>
      <c r="I8" s="543"/>
      <c r="J8" s="88"/>
      <c r="K8" s="85"/>
      <c r="L8" s="81"/>
      <c r="M8" s="81"/>
      <c r="N8" s="80"/>
      <c r="R8" s="44" t="e">
        <f>IF(#REF!="","",#REF!)</f>
        <v>#REF!</v>
      </c>
    </row>
    <row r="9" spans="1:18" ht="24" customHeight="1">
      <c r="A9" s="80"/>
      <c r="B9" s="298"/>
      <c r="C9" s="286" t="s">
        <v>88</v>
      </c>
      <c r="D9" s="280" t="s">
        <v>89</v>
      </c>
      <c r="E9" s="299"/>
      <c r="F9" s="88">
        <v>4</v>
      </c>
      <c r="G9" s="329" t="str">
        <f>IF($D$14="Hindi","पर्यावरण अध्ययन","EVS")</f>
        <v>पर्यावरण अध्ययन</v>
      </c>
      <c r="H9" s="542" t="s">
        <v>132</v>
      </c>
      <c r="I9" s="543"/>
      <c r="J9" s="88"/>
      <c r="K9" s="85"/>
      <c r="L9" s="81"/>
      <c r="M9" s="81"/>
      <c r="N9" s="80"/>
      <c r="R9" s="44" t="e">
        <f>IF(#REF!="","",#REF!)</f>
        <v>#REF!</v>
      </c>
    </row>
    <row r="10" spans="1:18" ht="24" customHeight="1">
      <c r="A10" s="80"/>
      <c r="B10" s="298"/>
      <c r="C10" s="286" t="s">
        <v>255</v>
      </c>
      <c r="D10" s="434">
        <v>8200303101</v>
      </c>
      <c r="E10" s="299"/>
      <c r="F10" s="88">
        <v>5</v>
      </c>
      <c r="G10" s="329" t="str">
        <f>IF($D$14="Hindi","कार्यानुभव","WORK EXP.")</f>
        <v>कार्यानुभव</v>
      </c>
      <c r="H10" s="542" t="s">
        <v>261</v>
      </c>
      <c r="I10" s="543"/>
      <c r="J10" s="88"/>
      <c r="K10" s="85"/>
      <c r="L10" s="81"/>
      <c r="M10" s="81"/>
      <c r="N10" s="80"/>
    </row>
    <row r="11" spans="1:18" ht="24" customHeight="1">
      <c r="A11" s="80"/>
      <c r="B11" s="298"/>
      <c r="C11" s="286" t="s">
        <v>253</v>
      </c>
      <c r="D11" s="435" t="s">
        <v>256</v>
      </c>
      <c r="E11" s="299"/>
      <c r="F11" s="88">
        <v>6</v>
      </c>
      <c r="G11" s="329" t="str">
        <f>IF($D$14="Hindi","कला शिक्षा","ART EDU.")</f>
        <v>कला शिक्षा</v>
      </c>
      <c r="H11" s="542" t="s">
        <v>262</v>
      </c>
      <c r="I11" s="543"/>
      <c r="J11" s="88"/>
      <c r="K11" s="85"/>
      <c r="L11" s="81"/>
      <c r="M11" s="81"/>
      <c r="N11" s="80"/>
    </row>
    <row r="12" spans="1:18" ht="24" customHeight="1">
      <c r="A12" s="80"/>
      <c r="B12" s="298"/>
      <c r="C12" s="286" t="s">
        <v>254</v>
      </c>
      <c r="D12" s="436" t="s">
        <v>257</v>
      </c>
      <c r="E12" s="299"/>
      <c r="F12" s="88">
        <v>7</v>
      </c>
      <c r="G12" s="329" t="str">
        <f>IF($D$14="Hindi","स्वा. एवं शा. शिक्षा","HE.&amp;PH. EDU.")</f>
        <v>स्वा. एवं शा. शिक्षा</v>
      </c>
      <c r="H12" s="542" t="s">
        <v>263</v>
      </c>
      <c r="I12" s="543"/>
      <c r="J12" s="88"/>
      <c r="K12" s="85"/>
      <c r="L12" s="81"/>
      <c r="M12" s="81"/>
      <c r="N12" s="80"/>
    </row>
    <row r="13" spans="1:18" ht="24" customHeight="1" thickBot="1">
      <c r="A13" s="80"/>
      <c r="B13" s="298"/>
      <c r="C13" s="286" t="s">
        <v>90</v>
      </c>
      <c r="D13" s="281">
        <v>45793</v>
      </c>
      <c r="E13" s="299"/>
      <c r="F13" s="88">
        <v>8</v>
      </c>
      <c r="G13" s="330" t="str">
        <f>IF(D14="Hindi","कक्षा 1 के कक्षाध्यापक","1st Class Teacher")</f>
        <v>कक्षा 1 के कक्षाध्यापक</v>
      </c>
      <c r="H13" s="544" t="s">
        <v>147</v>
      </c>
      <c r="I13" s="545"/>
      <c r="J13" s="88"/>
      <c r="K13" s="85"/>
      <c r="L13" s="81"/>
      <c r="M13" s="81"/>
      <c r="N13" s="80"/>
      <c r="R13" s="44" t="e">
        <f>IF(#REF!="","",#REF!)</f>
        <v>#REF!</v>
      </c>
    </row>
    <row r="14" spans="1:18" ht="24" customHeight="1">
      <c r="A14" s="80"/>
      <c r="B14" s="522"/>
      <c r="C14" s="287" t="s">
        <v>91</v>
      </c>
      <c r="D14" s="282" t="s">
        <v>267</v>
      </c>
      <c r="E14" s="521"/>
      <c r="F14" s="88"/>
      <c r="G14" s="81"/>
      <c r="H14" s="81"/>
      <c r="I14" s="81"/>
      <c r="J14" s="85"/>
      <c r="K14" s="85"/>
      <c r="L14" s="81"/>
      <c r="M14" s="81"/>
      <c r="N14" s="80"/>
      <c r="R14" s="44" t="e">
        <f>IF(#REF!="","",#REF!)</f>
        <v>#REF!</v>
      </c>
    </row>
    <row r="15" spans="1:18" ht="24" customHeight="1">
      <c r="A15" s="80"/>
      <c r="B15" s="522"/>
      <c r="C15" s="286" t="s">
        <v>92</v>
      </c>
      <c r="D15" s="283" t="s">
        <v>93</v>
      </c>
      <c r="E15" s="521"/>
      <c r="F15" s="88"/>
      <c r="G15" s="81"/>
      <c r="H15" s="81"/>
      <c r="I15" s="81"/>
      <c r="J15" s="85"/>
      <c r="K15" s="85"/>
      <c r="L15" s="81"/>
      <c r="M15" s="81"/>
      <c r="N15" s="80"/>
      <c r="R15" s="44" t="e">
        <f>IF(#REF!="","",#REF!)</f>
        <v>#REF!</v>
      </c>
    </row>
    <row r="16" spans="1:18" ht="24" customHeight="1" thickBot="1">
      <c r="A16" s="80"/>
      <c r="B16" s="298"/>
      <c r="C16" s="286" t="s">
        <v>94</v>
      </c>
      <c r="D16" s="283">
        <v>9828765219</v>
      </c>
      <c r="E16" s="299"/>
      <c r="F16" s="88"/>
      <c r="G16" s="81"/>
      <c r="H16" s="81"/>
      <c r="I16" s="81"/>
      <c r="J16" s="85"/>
      <c r="K16" s="85"/>
      <c r="L16" s="81"/>
      <c r="M16" s="81"/>
      <c r="N16" s="80"/>
      <c r="R16" s="44" t="e">
        <f>IF(#REF!="","",#REF!)</f>
        <v>#REF!</v>
      </c>
    </row>
    <row r="17" spans="1:18" ht="24" customHeight="1">
      <c r="A17" s="80"/>
      <c r="B17" s="298"/>
      <c r="C17" s="286" t="s">
        <v>95</v>
      </c>
      <c r="D17" s="283" t="s">
        <v>23</v>
      </c>
      <c r="E17" s="299"/>
      <c r="F17" s="88">
        <v>1</v>
      </c>
      <c r="G17" s="289" t="str">
        <f>IF(D14="Hindi","हिंदी","Hindi")</f>
        <v>हिंदी</v>
      </c>
      <c r="H17" s="540" t="s">
        <v>130</v>
      </c>
      <c r="I17" s="541"/>
      <c r="J17" s="85"/>
      <c r="K17" s="85"/>
      <c r="L17" s="81"/>
      <c r="M17" s="81"/>
      <c r="N17" s="80"/>
      <c r="R17" s="44" t="e">
        <f>IF(#REF!="","",#REF!)</f>
        <v>#REF!</v>
      </c>
    </row>
    <row r="18" spans="1:18" ht="24" customHeight="1">
      <c r="A18" s="80"/>
      <c r="B18" s="298"/>
      <c r="C18" s="286" t="s">
        <v>96</v>
      </c>
      <c r="D18" s="283" t="s">
        <v>87</v>
      </c>
      <c r="E18" s="299"/>
      <c r="F18" s="88">
        <v>2</v>
      </c>
      <c r="G18" s="290" t="str">
        <f>IF(D14="Hindi","अंग्रेजी","English")</f>
        <v>अंग्रेजी</v>
      </c>
      <c r="H18" s="542" t="s">
        <v>128</v>
      </c>
      <c r="I18" s="543"/>
      <c r="J18" s="85"/>
      <c r="K18" s="85"/>
      <c r="L18" s="81"/>
      <c r="M18" s="81"/>
      <c r="N18" s="80"/>
      <c r="R18" s="44" t="e">
        <f>IF(#REF!="","",#REF!)</f>
        <v>#REF!</v>
      </c>
    </row>
    <row r="19" spans="1:18" ht="24" customHeight="1" thickBot="1">
      <c r="A19" s="80"/>
      <c r="B19" s="298"/>
      <c r="C19" s="288" t="s">
        <v>224</v>
      </c>
      <c r="D19" s="284" t="s">
        <v>223</v>
      </c>
      <c r="E19" s="299"/>
      <c r="F19" s="88">
        <v>3</v>
      </c>
      <c r="G19" s="290" t="str">
        <f>IF(D14="Hindi","गणित","Maths")</f>
        <v>गणित</v>
      </c>
      <c r="H19" s="542" t="s">
        <v>131</v>
      </c>
      <c r="I19" s="543"/>
      <c r="J19" s="85"/>
      <c r="K19" s="85"/>
      <c r="L19" s="81"/>
      <c r="M19" s="81"/>
      <c r="N19" s="80"/>
      <c r="R19" s="44" t="e">
        <f>IF(#REF!="","",#REF!)</f>
        <v>#REF!</v>
      </c>
    </row>
    <row r="20" spans="1:18" ht="21" customHeight="1" thickBot="1">
      <c r="A20" s="80"/>
      <c r="B20" s="300"/>
      <c r="C20" s="301"/>
      <c r="D20" s="301"/>
      <c r="E20" s="302"/>
      <c r="F20" s="88">
        <v>4</v>
      </c>
      <c r="G20" s="290" t="str">
        <f>IF(D14="Hindi","पर्यावरण अध्ययन","EVS")</f>
        <v>पर्यावरण अध्ययन</v>
      </c>
      <c r="H20" s="542" t="s">
        <v>132</v>
      </c>
      <c r="I20" s="543"/>
      <c r="J20" s="85"/>
      <c r="K20" s="85"/>
      <c r="L20" s="81"/>
      <c r="M20" s="81"/>
      <c r="N20" s="80"/>
      <c r="R20" s="44" t="e">
        <f>IF(#REF!="","",#REF!)</f>
        <v>#REF!</v>
      </c>
    </row>
    <row r="21" spans="1:18" ht="21" customHeight="1">
      <c r="A21" s="80"/>
      <c r="B21" s="81"/>
      <c r="C21" s="81"/>
      <c r="D21" s="81"/>
      <c r="E21" s="81"/>
      <c r="F21" s="88">
        <v>5</v>
      </c>
      <c r="G21" s="329" t="str">
        <f>IF($D$14="Hindi","कार्यानुभव","WORK EXP.")</f>
        <v>कार्यानुभव</v>
      </c>
      <c r="H21" s="542" t="s">
        <v>264</v>
      </c>
      <c r="I21" s="543"/>
      <c r="J21" s="85"/>
      <c r="K21" s="85"/>
      <c r="L21" s="81"/>
      <c r="M21" s="81"/>
      <c r="N21" s="80"/>
    </row>
    <row r="22" spans="1:18" ht="21" customHeight="1">
      <c r="A22" s="80"/>
      <c r="B22" s="81"/>
      <c r="C22" s="81"/>
      <c r="D22" s="81"/>
      <c r="E22" s="81"/>
      <c r="F22" s="88">
        <v>6</v>
      </c>
      <c r="G22" s="329" t="str">
        <f>IF($D$14="Hindi","कला शिक्षा","ART EDU.")</f>
        <v>कला शिक्षा</v>
      </c>
      <c r="H22" s="542" t="s">
        <v>265</v>
      </c>
      <c r="I22" s="543"/>
      <c r="J22" s="85"/>
      <c r="K22" s="85"/>
      <c r="L22" s="81"/>
      <c r="M22" s="81"/>
      <c r="N22" s="80"/>
    </row>
    <row r="23" spans="1:18" ht="21" customHeight="1">
      <c r="A23" s="80"/>
      <c r="B23" s="81"/>
      <c r="C23" s="81"/>
      <c r="D23" s="81"/>
      <c r="E23" s="81"/>
      <c r="F23" s="88">
        <v>7</v>
      </c>
      <c r="G23" s="329" t="str">
        <f>IF($D$14="Hindi","स्वा. एवं शा. शिक्षा","HE.&amp;PH. EDU.")</f>
        <v>स्वा. एवं शा. शिक्षा</v>
      </c>
      <c r="H23" s="542" t="s">
        <v>266</v>
      </c>
      <c r="I23" s="543"/>
      <c r="J23" s="85"/>
      <c r="K23" s="85"/>
      <c r="L23" s="81"/>
      <c r="M23" s="81"/>
      <c r="N23" s="80"/>
    </row>
    <row r="24" spans="1:18" ht="24" customHeight="1" thickBot="1">
      <c r="A24" s="80"/>
      <c r="B24" s="81"/>
      <c r="C24" s="81"/>
      <c r="D24" s="81"/>
      <c r="E24" s="81"/>
      <c r="F24" s="88">
        <v>8</v>
      </c>
      <c r="G24" s="291" t="str">
        <f>IF(D14="Hindi","कक्षा 2 के कक्षाध्यापक","2nd Class Teacher")</f>
        <v>कक्षा 2 के कक्षाध्यापक</v>
      </c>
      <c r="H24" s="544" t="s">
        <v>132</v>
      </c>
      <c r="I24" s="545"/>
      <c r="J24" s="85"/>
      <c r="K24" s="85"/>
      <c r="L24" s="81"/>
      <c r="M24" s="81"/>
      <c r="N24" s="80"/>
      <c r="R24" s="44" t="e">
        <f>IF(#REF!="","",#REF!)</f>
        <v>#REF!</v>
      </c>
    </row>
    <row r="25" spans="1:18" ht="20.25">
      <c r="A25" s="80"/>
      <c r="B25" s="81"/>
      <c r="C25" s="81"/>
      <c r="D25" s="81"/>
      <c r="E25" s="81"/>
      <c r="F25" s="81"/>
      <c r="G25" s="81"/>
      <c r="H25" s="81"/>
      <c r="I25" s="81"/>
      <c r="J25" s="85"/>
      <c r="K25" s="85"/>
      <c r="L25" s="81"/>
      <c r="M25" s="81"/>
      <c r="N25" s="80"/>
      <c r="R25" s="44" t="e">
        <f>IF(#REF!="","",#REF!)</f>
        <v>#REF!</v>
      </c>
    </row>
    <row r="26" spans="1:18" ht="15.75" thickBot="1">
      <c r="A26" s="80"/>
      <c r="B26" s="81"/>
      <c r="C26" s="81"/>
      <c r="D26" s="81"/>
      <c r="E26" s="332">
        <v>1</v>
      </c>
      <c r="F26" s="81"/>
      <c r="G26" s="81"/>
      <c r="H26" s="81"/>
      <c r="I26" s="81"/>
      <c r="J26" s="81"/>
      <c r="K26" s="81"/>
      <c r="L26" s="81"/>
      <c r="M26" s="81"/>
      <c r="N26" s="80"/>
      <c r="R26" s="44" t="e">
        <f>IF(#REF!="","",#REF!)</f>
        <v>#REF!</v>
      </c>
    </row>
    <row r="27" spans="1:18" ht="21" customHeight="1" thickBot="1">
      <c r="A27" s="80"/>
      <c r="B27" s="81"/>
      <c r="C27" s="81"/>
      <c r="D27" s="529" t="s">
        <v>0</v>
      </c>
      <c r="E27" s="535"/>
      <c r="F27" s="81"/>
      <c r="G27" s="81"/>
      <c r="H27" s="81"/>
      <c r="I27" s="81"/>
      <c r="J27" s="81"/>
      <c r="K27" s="81"/>
      <c r="L27" s="81"/>
      <c r="M27" s="81"/>
      <c r="N27" s="80"/>
      <c r="R27" s="44" t="e">
        <f>IF(#REF!="","",#REF!)</f>
        <v>#REF!</v>
      </c>
    </row>
    <row r="28" spans="1:18" ht="21.75" customHeight="1" thickBot="1">
      <c r="A28" s="80"/>
      <c r="B28" s="81"/>
      <c r="C28" s="536" t="s">
        <v>232</v>
      </c>
      <c r="D28" s="530"/>
      <c r="E28" s="535"/>
      <c r="F28" s="81"/>
      <c r="G28" s="81"/>
      <c r="H28" s="81"/>
      <c r="I28" s="81"/>
      <c r="J28" s="81"/>
      <c r="K28" s="81"/>
      <c r="L28" s="81"/>
      <c r="M28" s="81"/>
      <c r="N28" s="80"/>
      <c r="R28" s="44" t="e">
        <f>IF(#REF!="","",#REF!)</f>
        <v>#REF!</v>
      </c>
    </row>
    <row r="29" spans="1:18" ht="58.5" customHeight="1" thickTop="1" thickBot="1">
      <c r="A29" s="80"/>
      <c r="B29" s="81"/>
      <c r="C29" s="537"/>
      <c r="D29" s="327" t="s">
        <v>1</v>
      </c>
      <c r="E29" s="535"/>
      <c r="F29" s="81"/>
      <c r="G29" s="332">
        <v>1</v>
      </c>
      <c r="H29" s="331"/>
      <c r="I29" s="81"/>
      <c r="J29" s="230"/>
      <c r="K29" s="230"/>
      <c r="L29" s="81"/>
      <c r="M29" s="81"/>
      <c r="N29" s="80"/>
      <c r="R29" s="44" t="e">
        <f>IF(#REF!="","",#REF!)</f>
        <v>#REF!</v>
      </c>
    </row>
    <row r="30" spans="1:18" ht="21.75" customHeight="1" thickTop="1" thickBot="1">
      <c r="A30" s="80"/>
      <c r="B30" s="81"/>
      <c r="C30" s="538"/>
      <c r="D30" s="531" t="s">
        <v>252</v>
      </c>
      <c r="E30" s="535"/>
      <c r="F30" s="81"/>
      <c r="G30" s="523"/>
      <c r="H30" s="524"/>
      <c r="I30" s="326"/>
      <c r="J30" s="386"/>
      <c r="K30" s="386"/>
      <c r="L30" s="81"/>
      <c r="M30" s="81"/>
      <c r="N30" s="80"/>
      <c r="R30" s="44" t="e">
        <f>IF(#REF!="","",#REF!)</f>
        <v>#REF!</v>
      </c>
    </row>
    <row r="31" spans="1:18" ht="21.75" customHeight="1" thickBot="1">
      <c r="A31" s="80"/>
      <c r="B31" s="81"/>
      <c r="C31" s="81"/>
      <c r="D31" s="532"/>
      <c r="E31" s="535"/>
      <c r="F31" s="81"/>
      <c r="G31" s="81"/>
      <c r="H31" s="81"/>
      <c r="I31" s="81"/>
      <c r="J31" s="81"/>
      <c r="K31" s="81"/>
      <c r="L31" s="81"/>
      <c r="M31" s="81"/>
      <c r="N31" s="80"/>
      <c r="R31" s="44" t="e">
        <f>IF(#REF!="","",#REF!)</f>
        <v>#REF!</v>
      </c>
    </row>
    <row r="32" spans="1:18" ht="21.75" customHeight="1" thickTop="1">
      <c r="A32" s="80"/>
      <c r="B32" s="81"/>
      <c r="C32" s="539" t="s">
        <v>278</v>
      </c>
      <c r="D32" s="533" t="s">
        <v>2</v>
      </c>
      <c r="E32" s="535"/>
      <c r="F32" s="81"/>
      <c r="G32" s="81"/>
      <c r="H32" s="81"/>
      <c r="I32" s="81"/>
      <c r="J32" s="81"/>
      <c r="K32" s="81"/>
      <c r="L32" s="81"/>
      <c r="M32" s="81"/>
      <c r="N32" s="80"/>
      <c r="R32" s="44" t="e">
        <f>IF(#REF!="","",#REF!)</f>
        <v>#REF!</v>
      </c>
    </row>
    <row r="33" spans="1:18" ht="21.75" customHeight="1" thickBot="1">
      <c r="A33" s="80"/>
      <c r="B33" s="81"/>
      <c r="C33" s="539"/>
      <c r="D33" s="534"/>
      <c r="E33" s="535"/>
      <c r="F33" s="81"/>
      <c r="G33" s="81"/>
      <c r="H33" s="81"/>
      <c r="I33" s="81"/>
      <c r="J33" s="81"/>
      <c r="K33" s="81"/>
      <c r="L33" s="81"/>
      <c r="M33" s="81"/>
      <c r="N33" s="80"/>
      <c r="R33" s="44" t="e">
        <f>IF(#REF!="","",#REF!)</f>
        <v>#REF!</v>
      </c>
    </row>
    <row r="34" spans="1:18" ht="21.75" customHeight="1" thickTop="1">
      <c r="A34" s="80"/>
      <c r="B34" s="81"/>
      <c r="C34" s="399" t="s">
        <v>279</v>
      </c>
      <c r="D34" s="525" t="s">
        <v>97</v>
      </c>
      <c r="E34" s="535"/>
      <c r="F34" s="81"/>
      <c r="G34" s="81"/>
      <c r="H34" s="81"/>
      <c r="I34" s="81"/>
      <c r="J34" s="81"/>
      <c r="K34" s="81"/>
      <c r="L34" s="81"/>
      <c r="M34" s="81"/>
      <c r="N34" s="80"/>
      <c r="R34" s="44" t="e">
        <f>IF(#REF!="","",#REF!)</f>
        <v>#REF!</v>
      </c>
    </row>
    <row r="35" spans="1:18" ht="21.75" customHeight="1" thickBot="1">
      <c r="A35" s="80"/>
      <c r="B35" s="81"/>
      <c r="C35" s="399"/>
      <c r="D35" s="526"/>
      <c r="E35" s="535"/>
      <c r="F35" s="81"/>
      <c r="G35" s="81"/>
      <c r="H35" s="81"/>
      <c r="I35" s="81"/>
      <c r="J35" s="81"/>
      <c r="K35" s="81"/>
      <c r="L35" s="81"/>
      <c r="M35" s="81"/>
      <c r="N35" s="80"/>
      <c r="R35" s="44" t="e">
        <f>IF(#REF!="","",#REF!)</f>
        <v>#REF!</v>
      </c>
    </row>
    <row r="36" spans="1:18" ht="24" customHeight="1" thickTop="1">
      <c r="A36" s="80"/>
      <c r="B36" s="81"/>
      <c r="C36" s="81"/>
      <c r="D36" s="527" t="s">
        <v>98</v>
      </c>
      <c r="E36" s="535"/>
      <c r="F36" s="81"/>
      <c r="G36" s="81"/>
      <c r="H36" s="81"/>
      <c r="I36" s="81"/>
      <c r="J36" s="81"/>
      <c r="K36" s="81"/>
      <c r="L36" s="81"/>
      <c r="M36" s="81"/>
      <c r="N36" s="80"/>
      <c r="R36" s="44" t="e">
        <f>IF(#REF!="","",#REF!)</f>
        <v>#REF!</v>
      </c>
    </row>
    <row r="37" spans="1:18" ht="24" customHeight="1" thickBot="1">
      <c r="A37" s="80"/>
      <c r="B37" s="81"/>
      <c r="C37" s="81"/>
      <c r="D37" s="528"/>
      <c r="E37" s="535"/>
      <c r="F37" s="81"/>
      <c r="G37" s="81"/>
      <c r="H37" s="81"/>
      <c r="I37" s="81"/>
      <c r="J37" s="81"/>
      <c r="K37" s="81"/>
      <c r="L37" s="81"/>
      <c r="M37" s="81"/>
      <c r="N37" s="80"/>
      <c r="R37" s="44" t="e">
        <f>IF(#REF!="","",#REF!)</f>
        <v>#REF!</v>
      </c>
    </row>
    <row r="38" spans="1:18" ht="12" customHeight="1">
      <c r="A38" s="80"/>
      <c r="B38" s="81"/>
      <c r="C38" s="81"/>
      <c r="D38" s="520"/>
      <c r="E38" s="520"/>
      <c r="F38" s="81"/>
      <c r="G38" s="81"/>
      <c r="H38" s="81"/>
      <c r="I38" s="81"/>
      <c r="J38" s="81"/>
      <c r="K38" s="81"/>
      <c r="L38" s="81"/>
      <c r="M38" s="81"/>
      <c r="N38" s="80"/>
      <c r="R38" s="44" t="e">
        <f>IF(#REF!="","",#REF!)</f>
        <v>#REF!</v>
      </c>
    </row>
    <row r="39" spans="1:18" ht="24" customHeight="1">
      <c r="A39" s="80"/>
      <c r="B39" s="81"/>
      <c r="C39" s="81"/>
      <c r="D39" s="81"/>
      <c r="E39" s="81"/>
      <c r="F39" s="81"/>
      <c r="G39" s="81"/>
      <c r="H39" s="81"/>
      <c r="I39" s="81"/>
      <c r="J39" s="81"/>
      <c r="K39" s="81"/>
      <c r="L39" s="81"/>
      <c r="M39" s="81"/>
      <c r="N39" s="80"/>
      <c r="R39" s="44" t="e">
        <f>IF(#REF!="","",#REF!)</f>
        <v>#REF!</v>
      </c>
    </row>
    <row r="40" spans="1:18" ht="15">
      <c r="A40" s="80"/>
      <c r="B40" s="80"/>
      <c r="C40" s="80"/>
      <c r="D40" s="80"/>
      <c r="E40" s="80"/>
      <c r="F40" s="80"/>
      <c r="G40" s="80"/>
      <c r="H40" s="80"/>
      <c r="I40" s="80"/>
      <c r="J40" s="80"/>
      <c r="K40" s="80"/>
      <c r="L40" s="80"/>
      <c r="M40" s="80"/>
      <c r="N40" s="80"/>
      <c r="R40" s="44" t="e">
        <f>IF(#REF!="","",#REF!)</f>
        <v>#REF!</v>
      </c>
    </row>
    <row r="41" spans="1:18" ht="15" hidden="1">
      <c r="R41" s="44" t="e">
        <f>IF(#REF!="","",#REF!)</f>
        <v>#REF!</v>
      </c>
    </row>
    <row r="42" spans="1:18" ht="15" hidden="1">
      <c r="R42" s="44" t="e">
        <f>IF(#REF!="","",#REF!)</f>
        <v>#REF!</v>
      </c>
    </row>
    <row r="43" spans="1:18" ht="15" hidden="1">
      <c r="R43" s="44" t="e">
        <f>IF(#REF!="","",#REF!)</f>
        <v>#REF!</v>
      </c>
    </row>
    <row r="44" spans="1:18" ht="15" hidden="1">
      <c r="R44" s="44" t="e">
        <f>IF(#REF!="","",#REF!)</f>
        <v>#REF!</v>
      </c>
    </row>
    <row r="45" spans="1:18" ht="15" hidden="1">
      <c r="R45" s="44" t="e">
        <f>IF(#REF!="","",#REF!)</f>
        <v>#REF!</v>
      </c>
    </row>
    <row r="46" spans="1:18" ht="15" hidden="1">
      <c r="R46" s="44" t="e">
        <f>IF(#REF!="","",#REF!)</f>
        <v>#REF!</v>
      </c>
    </row>
    <row r="47" spans="1:18" ht="15" hidden="1">
      <c r="R47" s="44" t="e">
        <f>IF(#REF!="","",#REF!)</f>
        <v>#REF!</v>
      </c>
    </row>
    <row r="48" spans="1:18" ht="15" hidden="1">
      <c r="R48" s="44" t="e">
        <f>IF(#REF!="","",#REF!)</f>
        <v>#REF!</v>
      </c>
    </row>
    <row r="49" spans="18:18" ht="15" hidden="1">
      <c r="R49" s="44" t="e">
        <f>IF(#REF!="","",#REF!)</f>
        <v>#REF!</v>
      </c>
    </row>
    <row r="50" spans="18:18" ht="15" hidden="1">
      <c r="R50" s="44" t="e">
        <f>IF(#REF!="","",#REF!)</f>
        <v>#REF!</v>
      </c>
    </row>
    <row r="51" spans="18:18" ht="15" hidden="1">
      <c r="R51" s="44" t="e">
        <f>IF(#REF!="","",#REF!)</f>
        <v>#REF!</v>
      </c>
    </row>
    <row r="52" spans="18:18" ht="15" hidden="1">
      <c r="R52" s="44" t="e">
        <f>IF(#REF!="","",#REF!)</f>
        <v>#REF!</v>
      </c>
    </row>
    <row r="53" spans="18:18" ht="15" hidden="1">
      <c r="R53" s="44" t="e">
        <f>IF(#REF!="","",#REF!)</f>
        <v>#REF!</v>
      </c>
    </row>
    <row r="54" spans="18:18" ht="15" hidden="1">
      <c r="R54" s="44" t="e">
        <f>IF(#REF!="","",#REF!)</f>
        <v>#REF!</v>
      </c>
    </row>
    <row r="55" spans="18:18" ht="15" hidden="1">
      <c r="R55" s="44" t="e">
        <f>IF(#REF!="","",#REF!)</f>
        <v>#REF!</v>
      </c>
    </row>
    <row r="56" spans="18:18" ht="15" hidden="1">
      <c r="R56" s="44" t="e">
        <f>IF(#REF!="","",#REF!)</f>
        <v>#REF!</v>
      </c>
    </row>
    <row r="57" spans="18:18" ht="15" hidden="1">
      <c r="R57" s="44" t="e">
        <f>IF(#REF!="","",#REF!)</f>
        <v>#REF!</v>
      </c>
    </row>
    <row r="58" spans="18:18" ht="15" hidden="1">
      <c r="R58" s="44" t="e">
        <f>IF(#REF!="","",#REF!)</f>
        <v>#REF!</v>
      </c>
    </row>
    <row r="59" spans="18:18" ht="15" hidden="1">
      <c r="R59" s="44" t="e">
        <f>IF(#REF!="","",#REF!)</f>
        <v>#REF!</v>
      </c>
    </row>
    <row r="60" spans="18:18" ht="15" hidden="1">
      <c r="R60" s="44" t="e">
        <f>IF(#REF!="","",#REF!)</f>
        <v>#REF!</v>
      </c>
    </row>
    <row r="61" spans="18:18" ht="15" hidden="1">
      <c r="R61" s="44" t="e">
        <f>IF(#REF!="","",#REF!)</f>
        <v>#REF!</v>
      </c>
    </row>
    <row r="62" spans="18:18" ht="15" hidden="1">
      <c r="R62" s="44" t="e">
        <f>IF(#REF!="","",#REF!)</f>
        <v>#REF!</v>
      </c>
    </row>
    <row r="63" spans="18:18" ht="15" hidden="1">
      <c r="R63" s="44" t="e">
        <f>IF(#REF!="","",#REF!)</f>
        <v>#REF!</v>
      </c>
    </row>
    <row r="64" spans="18:18" ht="15" hidden="1">
      <c r="R64" s="44" t="e">
        <f>IF(#REF!="","",#REF!)</f>
        <v>#REF!</v>
      </c>
    </row>
    <row r="65" spans="18:18" ht="15" hidden="1">
      <c r="R65" s="44" t="e">
        <f>IF(#REF!="","",#REF!)</f>
        <v>#REF!</v>
      </c>
    </row>
    <row r="66" spans="18:18" ht="15" hidden="1">
      <c r="R66" s="44" t="e">
        <f>IF(#REF!="","",#REF!)</f>
        <v>#REF!</v>
      </c>
    </row>
    <row r="67" spans="18:18" ht="15" hidden="1">
      <c r="R67" s="44" t="e">
        <f>IF(#REF!="","",#REF!)</f>
        <v>#REF!</v>
      </c>
    </row>
  </sheetData>
  <sheetProtection password="C1FB" sheet="1" scenarios="1" formatColumns="0" formatRows="0" selectLockedCells="1"/>
  <protectedRanges>
    <protectedRange sqref="F14:F16 D6:D9 F6:G13 J6:J13 F17:G24 D13:D19" name="Range12"/>
    <protectedRange sqref="D4:E5 B5:B20 E6:E20 C20:D20" name="Range11"/>
    <protectedRange sqref="D10:D12" name="Range12_1"/>
  </protectedRanges>
  <mergeCells count="28">
    <mergeCell ref="H24:I24"/>
    <mergeCell ref="H6:I6"/>
    <mergeCell ref="H7:I7"/>
    <mergeCell ref="H8:I8"/>
    <mergeCell ref="H9:I9"/>
    <mergeCell ref="H13:I13"/>
    <mergeCell ref="H10:I10"/>
    <mergeCell ref="H11:I11"/>
    <mergeCell ref="H12:I12"/>
    <mergeCell ref="H21:I21"/>
    <mergeCell ref="H22:I22"/>
    <mergeCell ref="H23:I23"/>
    <mergeCell ref="D38:E38"/>
    <mergeCell ref="E14:E15"/>
    <mergeCell ref="B14:B15"/>
    <mergeCell ref="G30:H30"/>
    <mergeCell ref="D34:D35"/>
    <mergeCell ref="D36:D37"/>
    <mergeCell ref="D27:D28"/>
    <mergeCell ref="D30:D31"/>
    <mergeCell ref="D32:D33"/>
    <mergeCell ref="E27:E37"/>
    <mergeCell ref="C28:C30"/>
    <mergeCell ref="C32:C33"/>
    <mergeCell ref="H17:I17"/>
    <mergeCell ref="H18:I18"/>
    <mergeCell ref="H19:I19"/>
    <mergeCell ref="H20:I20"/>
  </mergeCells>
  <dataValidations count="3">
    <dataValidation allowBlank="1" showErrorMessage="1" sqref="G6:G12 G17:G23"/>
    <dataValidation type="list" allowBlank="1" showInputMessage="1" showErrorMessage="1" sqref="D14">
      <formula1>"Hindi, English"</formula1>
    </dataValidation>
    <dataValidation type="textLength" operator="equal" allowBlank="1" showInputMessage="1" showErrorMessage="1" error="मोबाइल नंबर दस अंकों में भरें " sqref="D16">
      <formula1>10</formula1>
    </dataValidation>
  </dataValidations>
  <hyperlinks>
    <hyperlink ref="D36" r:id="rId1"/>
    <hyperlink ref="C34" r:id="rId2"/>
    <hyperlink ref="D11" r:id="rId3" display="ocdcdabok2003@gmail.com"/>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dimension ref="A1:EH413"/>
  <sheetViews>
    <sheetView showGridLines="0" workbookViewId="0">
      <pane xSplit="11" ySplit="6" topLeftCell="O7" activePane="bottomRight" state="frozen"/>
      <selection pane="topRight" activeCell="J1" sqref="J1"/>
      <selection pane="bottomLeft" activeCell="A7" sqref="A7"/>
      <selection pane="bottomRight" activeCell="P7" sqref="P7"/>
    </sheetView>
  </sheetViews>
  <sheetFormatPr defaultColWidth="0" defaultRowHeight="18.75" zeroHeight="1"/>
  <cols>
    <col min="1" max="1" width="4.75" style="4" customWidth="1"/>
    <col min="2" max="2" width="5.625" style="4" customWidth="1"/>
    <col min="3" max="3" width="4.25" style="4" customWidth="1"/>
    <col min="4" max="4" width="7.875" style="4" customWidth="1"/>
    <col min="5" max="5" width="14.25" style="4" customWidth="1"/>
    <col min="6" max="6" width="19.125" style="2" customWidth="1"/>
    <col min="7" max="8" width="19.625" style="2" customWidth="1"/>
    <col min="9" max="9" width="9.75" style="2" customWidth="1"/>
    <col min="10" max="10" width="6.75" style="2" customWidth="1"/>
    <col min="11" max="11" width="5.875" style="2" customWidth="1"/>
    <col min="12" max="14" width="5.75" style="2" hidden="1" customWidth="1"/>
    <col min="15" max="18" width="8.625" style="2" customWidth="1"/>
    <col min="19" max="21" width="5.75" style="2" hidden="1" customWidth="1"/>
    <col min="22" max="25" width="8.625" style="2" customWidth="1"/>
    <col min="26" max="28" width="5.75" style="2" hidden="1" customWidth="1"/>
    <col min="29" max="32" width="8.625" style="2" customWidth="1"/>
    <col min="33" max="35" width="5.75" style="2" hidden="1" customWidth="1"/>
    <col min="36" max="39" width="8.625" style="2" customWidth="1"/>
    <col min="40" max="49" width="7.625" style="2" customWidth="1"/>
    <col min="50" max="50" width="8.75" style="2" customWidth="1"/>
    <col min="51" max="51" width="9.25" style="2" customWidth="1"/>
    <col min="52" max="52" width="8.25" style="2" customWidth="1"/>
    <col min="53" max="53" width="7.75" style="2" customWidth="1"/>
    <col min="54" max="54" width="30" style="2" customWidth="1"/>
    <col min="55" max="55" width="8" style="2" customWidth="1"/>
    <col min="56" max="56" width="8.75" style="2" customWidth="1"/>
    <col min="57" max="57" width="9.125" style="2" customWidth="1"/>
    <col min="58" max="58" width="9.125" style="2" hidden="1" customWidth="1"/>
    <col min="59" max="68" width="6.75" style="2" hidden="1" customWidth="1"/>
    <col min="69" max="88" width="6.75" style="15" hidden="1" customWidth="1"/>
    <col min="89" max="138" width="6.75" style="2" hidden="1" customWidth="1"/>
    <col min="139" max="16384" width="5.75" style="2" hidden="1"/>
  </cols>
  <sheetData>
    <row r="1" spans="1:88" ht="24.75" customHeight="1">
      <c r="A1" s="554" t="str">
        <f>IF('Master sheet'!D14="Hindi",'Master sheet'!D8,'Master sheet'!D7)</f>
        <v xml:space="preserve">महात्मा गाँधी राजकीय विद्यालय (अंग्रेजी माध्यम) बर, पाली </v>
      </c>
      <c r="B1" s="555"/>
      <c r="C1" s="555"/>
      <c r="D1" s="555"/>
      <c r="E1" s="555"/>
      <c r="F1" s="555"/>
      <c r="G1" s="555"/>
      <c r="H1" s="555"/>
      <c r="I1" s="555"/>
      <c r="J1" s="555"/>
      <c r="K1" s="555"/>
      <c r="L1" s="555"/>
      <c r="M1" s="555"/>
      <c r="N1" s="555"/>
      <c r="O1" s="556"/>
      <c r="P1" s="562" t="s">
        <v>258</v>
      </c>
      <c r="Q1" s="562"/>
      <c r="R1" s="562"/>
      <c r="S1" s="562"/>
      <c r="T1" s="562"/>
      <c r="U1" s="562"/>
      <c r="V1" s="562"/>
      <c r="W1" s="562"/>
      <c r="X1" s="562"/>
      <c r="Y1" s="562"/>
      <c r="Z1" s="564"/>
      <c r="AA1" s="564"/>
      <c r="AB1" s="564"/>
      <c r="AC1" s="564"/>
      <c r="AD1" s="564"/>
      <c r="AE1" s="564"/>
      <c r="AF1" s="564"/>
      <c r="AG1" s="564"/>
      <c r="AH1" s="564"/>
      <c r="AI1" s="564"/>
      <c r="AJ1" s="564"/>
      <c r="AK1" s="564"/>
      <c r="AL1" s="564"/>
      <c r="AM1" s="564"/>
      <c r="AN1" s="550" t="s">
        <v>57</v>
      </c>
      <c r="AO1" s="550"/>
      <c r="AP1" s="550"/>
      <c r="AQ1" s="550"/>
      <c r="AR1" s="550"/>
      <c r="AS1" s="550"/>
      <c r="AT1" s="616" t="str">
        <f>IF('Master sheet'!$D$14="Hindi","अतिरिक्त विषय ","Extra Subject")</f>
        <v xml:space="preserve">अतिरिक्त विषय </v>
      </c>
      <c r="AU1" s="616"/>
      <c r="AV1" s="616"/>
      <c r="AW1" s="616"/>
      <c r="AX1" s="550"/>
      <c r="AY1" s="550"/>
      <c r="AZ1" s="1"/>
      <c r="BA1" s="1"/>
      <c r="BB1" s="1"/>
      <c r="BC1" s="1"/>
      <c r="BD1" s="1"/>
      <c r="CG1" s="15">
        <f>L3</f>
        <v>0</v>
      </c>
      <c r="CJ1" s="15" t="str">
        <f>AN3</f>
        <v>कार्यानुभव</v>
      </c>
    </row>
    <row r="2" spans="1:88" ht="24.75" customHeight="1" thickBot="1">
      <c r="A2" s="552" t="str">
        <f>IF('Master sheet'!D14="Hindi","रिजल्ट वर्कशीट","RESULT WORKSHEET")</f>
        <v>रिजल्ट वर्कशीट</v>
      </c>
      <c r="B2" s="552"/>
      <c r="C2" s="552"/>
      <c r="D2" s="552"/>
      <c r="E2" s="552"/>
      <c r="F2" s="552"/>
      <c r="G2" s="552"/>
      <c r="H2" s="53"/>
      <c r="I2" s="553" t="str">
        <f>IF('Master sheet'!D12="","",'Master sheet'!D12)</f>
        <v>2024-2025</v>
      </c>
      <c r="J2" s="553"/>
      <c r="K2" s="553"/>
      <c r="L2" s="46"/>
      <c r="M2" s="46"/>
      <c r="N2" s="46"/>
      <c r="O2" s="46"/>
      <c r="P2" s="563"/>
      <c r="Q2" s="563"/>
      <c r="R2" s="563"/>
      <c r="S2" s="563"/>
      <c r="T2" s="563"/>
      <c r="U2" s="563"/>
      <c r="V2" s="563"/>
      <c r="W2" s="563"/>
      <c r="X2" s="563"/>
      <c r="Y2" s="563"/>
      <c r="Z2" s="564"/>
      <c r="AA2" s="564"/>
      <c r="AB2" s="564"/>
      <c r="AC2" s="564"/>
      <c r="AD2" s="564"/>
      <c r="AE2" s="564"/>
      <c r="AF2" s="564"/>
      <c r="AG2" s="564"/>
      <c r="AH2" s="564"/>
      <c r="AI2" s="564"/>
      <c r="AJ2" s="564"/>
      <c r="AK2" s="564"/>
      <c r="AL2" s="564"/>
      <c r="AM2" s="564"/>
      <c r="AN2" s="551"/>
      <c r="AO2" s="551"/>
      <c r="AP2" s="551"/>
      <c r="AQ2" s="551"/>
      <c r="AR2" s="551"/>
      <c r="AS2" s="551"/>
      <c r="AT2" s="617"/>
      <c r="AU2" s="617"/>
      <c r="AV2" s="617"/>
      <c r="AW2" s="617"/>
      <c r="AX2" s="551"/>
      <c r="AY2" s="551"/>
      <c r="AZ2" s="1"/>
      <c r="BA2" s="1"/>
      <c r="BB2" s="1"/>
      <c r="BC2" s="1"/>
      <c r="BD2" s="1"/>
      <c r="CG2" s="15">
        <f>S3</f>
        <v>0</v>
      </c>
      <c r="CJ2" s="15" t="str">
        <f>AP3</f>
        <v>कला शिक्षा</v>
      </c>
    </row>
    <row r="3" spans="1:88" s="6" customFormat="1" ht="28.5" customHeight="1" thickTop="1" thickBot="1">
      <c r="A3" s="571" t="str">
        <f>IF('Master sheet'!D14="Hindi","विद्यार्थी की सामान्य जानकारी","General Information of Students")</f>
        <v>विद्यार्थी की सामान्य जानकारी</v>
      </c>
      <c r="B3" s="572"/>
      <c r="C3" s="572"/>
      <c r="D3" s="572"/>
      <c r="E3" s="572"/>
      <c r="F3" s="572"/>
      <c r="G3" s="572"/>
      <c r="H3" s="572"/>
      <c r="I3" s="29" t="str">
        <f>IF('Master sheet'!D14="Hindi","कक्षा  :-","CLASS :- ")</f>
        <v>कक्षा  :-</v>
      </c>
      <c r="J3" s="606" t="s">
        <v>271</v>
      </c>
      <c r="K3" s="607"/>
      <c r="L3" s="608"/>
      <c r="M3" s="609"/>
      <c r="N3" s="376"/>
      <c r="O3" s="369" t="str">
        <f>IF('Master sheet'!$D$14="Hindi","हिंदी","Hindi")</f>
        <v>हिंदी</v>
      </c>
      <c r="P3" s="610" t="str">
        <f>UPPER('Master sheet'!H6)</f>
        <v>MANOJ KUMAR PACHORI</v>
      </c>
      <c r="Q3" s="610"/>
      <c r="R3" s="611"/>
      <c r="S3" s="569"/>
      <c r="T3" s="570"/>
      <c r="U3" s="377"/>
      <c r="V3" s="370" t="str">
        <f>IF('Master sheet'!$D$14="Hindi","अंग्रेजी","English")</f>
        <v>अंग्रेजी</v>
      </c>
      <c r="W3" s="612" t="str">
        <f>UPPER('Master sheet'!H7)</f>
        <v>SAMPAT RAJ</v>
      </c>
      <c r="X3" s="612"/>
      <c r="Y3" s="613"/>
      <c r="Z3" s="565"/>
      <c r="AA3" s="566"/>
      <c r="AB3" s="378"/>
      <c r="AC3" s="371" t="str">
        <f>IF('Master sheet'!$D$14="Hindi","गणित","Maths")</f>
        <v>गणित</v>
      </c>
      <c r="AD3" s="546" t="str">
        <f>UPPER('Master sheet'!H8)</f>
        <v>PRADIP SINGH</v>
      </c>
      <c r="AE3" s="546"/>
      <c r="AF3" s="547"/>
      <c r="AG3" s="567"/>
      <c r="AH3" s="568"/>
      <c r="AI3" s="379"/>
      <c r="AJ3" s="380" t="str">
        <f>IF('Master sheet'!$D$14="Hindi","पर्यावरण अध्ययन","EVS")</f>
        <v>पर्यावरण अध्ययन</v>
      </c>
      <c r="AK3" s="548" t="str">
        <f>UPPER('Master sheet'!H9)</f>
        <v>PUSHPENDRA JAWRA</v>
      </c>
      <c r="AL3" s="548"/>
      <c r="AM3" s="549"/>
      <c r="AN3" s="558" t="str">
        <f>IF('Master sheet'!$D$14="Hindi","कार्यानुभव","WORK EXP.")</f>
        <v>कार्यानुभव</v>
      </c>
      <c r="AO3" s="559"/>
      <c r="AP3" s="558" t="str">
        <f>IF('Master sheet'!$D$14="Hindi","कला शिक्षा","ART EDU.")</f>
        <v>कला शिक्षा</v>
      </c>
      <c r="AQ3" s="559"/>
      <c r="AR3" s="557" t="str">
        <f>IF('Master sheet'!$D$14="Hindi","स्वा. एवं शा. शिक्षा","HE.&amp;PH. EDU.")</f>
        <v>स्वा. एवं शा. शिक्षा</v>
      </c>
      <c r="AS3" s="557"/>
      <c r="AT3" s="614" t="s">
        <v>259</v>
      </c>
      <c r="AU3" s="614"/>
      <c r="AV3" s="614" t="s">
        <v>260</v>
      </c>
      <c r="AW3" s="614"/>
      <c r="AX3" s="560" t="str">
        <f>IF('Master sheet'!$D$14="Hindi","उपस्थिति","Attendance")</f>
        <v>उपस्थिति</v>
      </c>
      <c r="AY3" s="561"/>
      <c r="AZ3" s="1"/>
      <c r="BA3" s="3"/>
      <c r="BB3" s="3"/>
      <c r="BC3" s="3"/>
      <c r="BD3" s="3"/>
      <c r="BQ3" s="16"/>
      <c r="BR3" s="16"/>
      <c r="BS3" s="16"/>
      <c r="BT3" s="16"/>
      <c r="BU3" s="16"/>
      <c r="BV3" s="16"/>
      <c r="BW3" s="16"/>
      <c r="BX3" s="16"/>
      <c r="BY3" s="16"/>
      <c r="BZ3" s="16"/>
      <c r="CA3" s="16"/>
      <c r="CB3" s="16"/>
      <c r="CC3" s="16"/>
      <c r="CD3" s="16"/>
      <c r="CE3" s="16"/>
      <c r="CF3" s="16"/>
      <c r="CG3" s="16" t="e">
        <f>#REF!</f>
        <v>#REF!</v>
      </c>
      <c r="CH3" s="16"/>
      <c r="CI3" s="16"/>
      <c r="CJ3" s="16" t="str">
        <f>AR3</f>
        <v>स्वा. एवं शा. शिक्षा</v>
      </c>
    </row>
    <row r="4" spans="1:88" ht="26.25" customHeight="1" thickTop="1" thickBot="1">
      <c r="A4" s="598" t="str">
        <f>IF('Master sheet'!D14="Hindi","क्र. स.","Sr. No. ")</f>
        <v>क्र. स.</v>
      </c>
      <c r="B4" s="601" t="str">
        <f>IF('Master sheet'!D14="Hindi","कक्षा","CLASS ")</f>
        <v>कक्षा</v>
      </c>
      <c r="C4" s="601" t="str">
        <f>IF('Master sheet'!D14="Hindi","सेक्शन","Section ")</f>
        <v>सेक्शन</v>
      </c>
      <c r="D4" s="601" t="str">
        <f>IF('Master sheet'!D14="Hindi","प्रवेशांक","SR. NO.")</f>
        <v>प्रवेशांक</v>
      </c>
      <c r="E4" s="601" t="str">
        <f>IF('Master sheet'!D14="Hindi","जन्म दिनांक","Date of Birth")</f>
        <v>जन्म दिनांक</v>
      </c>
      <c r="F4" s="598" t="str">
        <f>IF('Master sheet'!D14="Hindi","विद्यार्थी का नाम","Student's Name")</f>
        <v>विद्यार्थी का नाम</v>
      </c>
      <c r="G4" s="598" t="str">
        <f>IF('Master sheet'!D14="Hindi","पिता का नाम","Father's Name")</f>
        <v>पिता का नाम</v>
      </c>
      <c r="H4" s="598" t="str">
        <f>IF('Master sheet'!D14="Hindi","माता का नाम ","Mother's Name")</f>
        <v xml:space="preserve">माता का नाम </v>
      </c>
      <c r="I4" s="601" t="str">
        <f>IF('Master sheet'!D14="Hindi","कक्षा रोल न. ","Class Roll No.")</f>
        <v xml:space="preserve">कक्षा रोल न. </v>
      </c>
      <c r="J4" s="602" t="str">
        <f>IF('Master sheet'!D14="Hindi","लिंग ","Gender")</f>
        <v xml:space="preserve">लिंग </v>
      </c>
      <c r="K4" s="602" t="str">
        <f>IF('Master sheet'!D14="Hindi","वर्ग  ","Category")</f>
        <v xml:space="preserve">वर्ग  </v>
      </c>
      <c r="L4" s="582"/>
      <c r="M4" s="582"/>
      <c r="N4" s="582"/>
      <c r="O4" s="604" t="str">
        <f>IF('Master sheet'!$D$14="Hindi","अर्द्धवार्षिक","Half Yearly")</f>
        <v>अर्द्धवार्षिक</v>
      </c>
      <c r="P4" s="605"/>
      <c r="Q4" s="604" t="str">
        <f>IF('Master sheet'!$D$14="Hindi","वार्षिक","Yearly")</f>
        <v>वार्षिक</v>
      </c>
      <c r="R4" s="605"/>
      <c r="S4" s="583"/>
      <c r="T4" s="583"/>
      <c r="U4" s="583"/>
      <c r="V4" s="587" t="str">
        <f>IF('Master sheet'!$D$14="Hindi","अर्द्धवार्षिक","Half Yearly")</f>
        <v>अर्द्धवार्षिक</v>
      </c>
      <c r="W4" s="588"/>
      <c r="X4" s="587" t="str">
        <f>IF('Master sheet'!$D$14="Hindi","वार्षिक","Yearly")</f>
        <v>वार्षिक</v>
      </c>
      <c r="Y4" s="588"/>
      <c r="Z4" s="584"/>
      <c r="AA4" s="584"/>
      <c r="AB4" s="584"/>
      <c r="AC4" s="585" t="str">
        <f>IF('Master sheet'!$D$14="Hindi","अर्द्धवार्षिक","Half Yearly")</f>
        <v>अर्द्धवार्षिक</v>
      </c>
      <c r="AD4" s="586"/>
      <c r="AE4" s="585" t="str">
        <f>IF('Master sheet'!$D$14="Hindi","वार्षिक","Yearly")</f>
        <v>वार्षिक</v>
      </c>
      <c r="AF4" s="586"/>
      <c r="AG4" s="576"/>
      <c r="AH4" s="576"/>
      <c r="AI4" s="576"/>
      <c r="AJ4" s="577" t="str">
        <f>IF('Master sheet'!$D$14="Hindi","अर्द्धवार्षिक","Half Yearly")</f>
        <v>अर्द्धवार्षिक</v>
      </c>
      <c r="AK4" s="578"/>
      <c r="AL4" s="577" t="str">
        <f>IF('Master sheet'!$D$14="Hindi","वार्षिक","Yearly")</f>
        <v>वार्षिक</v>
      </c>
      <c r="AM4" s="578"/>
      <c r="AN4" s="573" t="str">
        <f>UPPER('Master sheet'!H10)</f>
        <v>HEMANT AHUJA</v>
      </c>
      <c r="AO4" s="574"/>
      <c r="AP4" s="573" t="str">
        <f>UPPER('Master sheet'!H11)</f>
        <v>SEEMA CHHABA</v>
      </c>
      <c r="AQ4" s="574"/>
      <c r="AR4" s="575" t="str">
        <f>UPPER('Master sheet'!H12)</f>
        <v>LALIT KUMAR</v>
      </c>
      <c r="AS4" s="575"/>
      <c r="AT4" s="615" t="s">
        <v>273</v>
      </c>
      <c r="AU4" s="615"/>
      <c r="AV4" s="615" t="s">
        <v>274</v>
      </c>
      <c r="AW4" s="615"/>
      <c r="AX4" s="579" t="str">
        <f>IF('Master sheet'!$D$14="Hindi","कुल कार्य दिवस","Total Meeting")</f>
        <v>कुल कार्य दिवस</v>
      </c>
      <c r="AY4" s="579" t="str">
        <f>IF('Master sheet'!$D$14="Hindi","कुल उपस्थिति","Total Attendance")</f>
        <v>कुल उपस्थिति</v>
      </c>
      <c r="AZ4" s="1"/>
      <c r="BA4" s="1"/>
      <c r="BB4" s="1"/>
      <c r="BC4" s="1"/>
      <c r="BD4" s="1"/>
      <c r="BP4" s="15"/>
      <c r="CG4" s="15">
        <f>Z3</f>
        <v>0</v>
      </c>
    </row>
    <row r="5" spans="1:88" ht="92.25" customHeight="1" thickTop="1" thickBot="1">
      <c r="A5" s="599"/>
      <c r="B5" s="602"/>
      <c r="C5" s="602"/>
      <c r="D5" s="602"/>
      <c r="E5" s="602"/>
      <c r="F5" s="599"/>
      <c r="G5" s="599"/>
      <c r="H5" s="599"/>
      <c r="I5" s="602"/>
      <c r="J5" s="602"/>
      <c r="K5" s="602"/>
      <c r="L5" s="582"/>
      <c r="M5" s="582"/>
      <c r="N5" s="582"/>
      <c r="O5" s="255" t="str">
        <f>IF('Master sheet'!$D$14="Hindi","लिखित","Written")</f>
        <v>लिखित</v>
      </c>
      <c r="P5" s="255" t="str">
        <f>IF('Master sheet'!$D$14="Hindi","मौखिक","Oral")</f>
        <v>मौखिक</v>
      </c>
      <c r="Q5" s="255" t="str">
        <f>IF('Master sheet'!$D$14="Hindi","लिखित","Written")</f>
        <v>लिखित</v>
      </c>
      <c r="R5" s="255" t="str">
        <f>IF('Master sheet'!$D$14="Hindi","मौखिक","Oral")</f>
        <v>मौखिक</v>
      </c>
      <c r="S5" s="583"/>
      <c r="T5" s="583"/>
      <c r="U5" s="583"/>
      <c r="V5" s="256" t="str">
        <f>IF('Master sheet'!$D$14="Hindi","लिखित","Written")</f>
        <v>लिखित</v>
      </c>
      <c r="W5" s="256" t="str">
        <f>IF('Master sheet'!$D$14="Hindi","मौखिक","Oral")</f>
        <v>मौखिक</v>
      </c>
      <c r="X5" s="256" t="str">
        <f>IF('Master sheet'!$D$14="Hindi","लिखित","Written")</f>
        <v>लिखित</v>
      </c>
      <c r="Y5" s="256" t="str">
        <f>IF('Master sheet'!$D$14="Hindi","मौखिक","Oral")</f>
        <v>मौखिक</v>
      </c>
      <c r="Z5" s="584"/>
      <c r="AA5" s="584"/>
      <c r="AB5" s="584"/>
      <c r="AC5" s="257" t="str">
        <f>IF('Master sheet'!$D$14="Hindi","लिखित","Written")</f>
        <v>लिखित</v>
      </c>
      <c r="AD5" s="257" t="str">
        <f>IF('Master sheet'!$D$14="Hindi","मौखिक","Oral")</f>
        <v>मौखिक</v>
      </c>
      <c r="AE5" s="257" t="str">
        <f>IF('Master sheet'!$D$14="Hindi","लिखित","Written")</f>
        <v>लिखित</v>
      </c>
      <c r="AF5" s="257" t="str">
        <f>IF('Master sheet'!$D$14="Hindi","मौखिक","Oral")</f>
        <v>मौखिक</v>
      </c>
      <c r="AG5" s="576"/>
      <c r="AH5" s="576"/>
      <c r="AI5" s="576"/>
      <c r="AJ5" s="258" t="str">
        <f>IF('Master sheet'!$D$14="Hindi","लिखित","Written")</f>
        <v>लिखित</v>
      </c>
      <c r="AK5" s="258" t="str">
        <f>IF('Master sheet'!$D$14="Hindi","मौखिक","Oral")</f>
        <v>मौखिक</v>
      </c>
      <c r="AL5" s="258" t="str">
        <f>IF('Master sheet'!$D$14="Hindi","लिखित","Written")</f>
        <v>लिखित</v>
      </c>
      <c r="AM5" s="258" t="str">
        <f>IF('Master sheet'!$D$14="Hindi","मौखिक","Oral")</f>
        <v>मौखिक</v>
      </c>
      <c r="AN5" s="259" t="str">
        <f>IF('Master sheet'!$D$14="Hindi","अर्द्धवार्षिक","Half Yearly")</f>
        <v>अर्द्धवार्षिक</v>
      </c>
      <c r="AO5" s="259" t="str">
        <f>IF('Master sheet'!$D$14="Hindi","वार्षिक","Yearly")</f>
        <v>वार्षिक</v>
      </c>
      <c r="AP5" s="259" t="str">
        <f>IF('Master sheet'!$D$14="Hindi","अर्द्धवार्षिक","Half Yearly")</f>
        <v>अर्द्धवार्षिक</v>
      </c>
      <c r="AQ5" s="259" t="str">
        <f>IF('Master sheet'!$D$14="Hindi","वार्षिक","Yearly")</f>
        <v>वार्षिक</v>
      </c>
      <c r="AR5" s="259" t="str">
        <f>IF('Master sheet'!$D$14="Hindi","अर्द्धवार्षिक","Half Yearly")</f>
        <v>अर्द्धवार्षिक</v>
      </c>
      <c r="AS5" s="259" t="str">
        <f>IF('Master sheet'!$D$14="Hindi","वार्षिक","Yearly")</f>
        <v>वार्षिक</v>
      </c>
      <c r="AT5" s="344" t="str">
        <f>IF('Master sheet'!$D$14="Hindi","अर्द्धवार्षिक","Half Yearly")</f>
        <v>अर्द्धवार्षिक</v>
      </c>
      <c r="AU5" s="344" t="str">
        <f>IF('Master sheet'!$D$14="Hindi","वार्षिक","Yearly")</f>
        <v>वार्षिक</v>
      </c>
      <c r="AV5" s="344" t="str">
        <f>IF('Master sheet'!$D$14="Hindi","अर्द्धवार्षिक","Half Yearly")</f>
        <v>अर्द्धवार्षिक</v>
      </c>
      <c r="AW5" s="344" t="str">
        <f>IF('Master sheet'!$D$14="Hindi","वार्षिक","Yearly")</f>
        <v>वार्षिक</v>
      </c>
      <c r="AX5" s="579"/>
      <c r="AY5" s="579"/>
      <c r="AZ5" s="1"/>
      <c r="BA5" s="1"/>
      <c r="BB5" s="1"/>
      <c r="BC5" s="1"/>
      <c r="BD5" s="1"/>
      <c r="BP5" s="15"/>
      <c r="BR5" s="15">
        <f>IF(AND(L6="",M6="",N6="",P6=""),"",SUM(L6,M6,N6,O6,P6))</f>
        <v>100</v>
      </c>
      <c r="BS5" s="15">
        <v>20</v>
      </c>
      <c r="BT5" s="15">
        <f>IF(AND(S6="",T6="",U6="",W6=""),"",SUM(S6,T6,U6,V6,W6))</f>
        <v>50</v>
      </c>
      <c r="BU5" s="15">
        <v>20</v>
      </c>
      <c r="BV5" s="15" t="e">
        <f>IF(AND(#REF!="",#REF!="",#REF!="",#REF!=""),"",SUM(#REF!,#REF!,#REF!,#REF!,#REF!))</f>
        <v>#REF!</v>
      </c>
      <c r="BW5" s="15">
        <v>20</v>
      </c>
      <c r="BX5" s="15">
        <f>IF(AND(Z6="",AA6="",AB6="",AD6=""),"",SUM(Z6,AA6,AB6,AC6,AD6))</f>
        <v>100</v>
      </c>
      <c r="BY5" s="15">
        <v>20</v>
      </c>
      <c r="BZ5" s="15" t="str">
        <f>IF(AND(AG6="",AH6="",AI6="",AK6=""),"",SUM(AG6,AH6,AI6,AJ6,AK6))</f>
        <v/>
      </c>
      <c r="CA5" s="15">
        <v>20</v>
      </c>
      <c r="CB5" s="15" t="e">
        <f>IF(AND(#REF!="",#REF!="",#REF!="",#REF!=""),"",SUM(#REF!,#REF!,#REF!,#REF!,#REF!))</f>
        <v>#REF!</v>
      </c>
      <c r="CC5" s="15">
        <v>20</v>
      </c>
      <c r="CG5" s="15">
        <f>AG3</f>
        <v>0</v>
      </c>
    </row>
    <row r="6" spans="1:88" ht="21" customHeight="1" thickTop="1" thickBot="1">
      <c r="A6" s="600"/>
      <c r="B6" s="603"/>
      <c r="C6" s="603"/>
      <c r="D6" s="603"/>
      <c r="E6" s="603"/>
      <c r="F6" s="600"/>
      <c r="G6" s="600"/>
      <c r="H6" s="600"/>
      <c r="I6" s="603"/>
      <c r="J6" s="603"/>
      <c r="K6" s="603"/>
      <c r="L6" s="368"/>
      <c r="M6" s="368"/>
      <c r="N6" s="368"/>
      <c r="O6" s="8">
        <v>30</v>
      </c>
      <c r="P6" s="8">
        <v>70</v>
      </c>
      <c r="Q6" s="8">
        <v>30</v>
      </c>
      <c r="R6" s="8">
        <v>70</v>
      </c>
      <c r="S6" s="8"/>
      <c r="T6" s="8"/>
      <c r="U6" s="8"/>
      <c r="V6" s="8">
        <v>15</v>
      </c>
      <c r="W6" s="8">
        <v>35</v>
      </c>
      <c r="X6" s="8">
        <v>15</v>
      </c>
      <c r="Y6" s="8">
        <v>35</v>
      </c>
      <c r="Z6" s="8"/>
      <c r="AA6" s="8"/>
      <c r="AB6" s="8"/>
      <c r="AC6" s="8">
        <v>30</v>
      </c>
      <c r="AD6" s="8">
        <v>70</v>
      </c>
      <c r="AE6" s="8">
        <v>30</v>
      </c>
      <c r="AF6" s="8">
        <v>70</v>
      </c>
      <c r="AG6" s="8"/>
      <c r="AH6" s="8"/>
      <c r="AI6" s="8"/>
      <c r="AJ6" s="8">
        <v>50</v>
      </c>
      <c r="AK6" s="8"/>
      <c r="AL6" s="8">
        <v>50</v>
      </c>
      <c r="AM6" s="8"/>
      <c r="AN6" s="8">
        <v>25</v>
      </c>
      <c r="AO6" s="8">
        <v>25</v>
      </c>
      <c r="AP6" s="8">
        <v>25</v>
      </c>
      <c r="AQ6" s="8">
        <v>25</v>
      </c>
      <c r="AR6" s="8">
        <v>50</v>
      </c>
      <c r="AS6" s="8">
        <v>50</v>
      </c>
      <c r="AT6" s="8">
        <v>50</v>
      </c>
      <c r="AU6" s="8">
        <v>50</v>
      </c>
      <c r="AV6" s="8">
        <v>50</v>
      </c>
      <c r="AW6" s="8">
        <v>50</v>
      </c>
      <c r="AX6" s="64">
        <v>350</v>
      </c>
      <c r="AY6" s="8"/>
      <c r="AZ6" s="1"/>
      <c r="BA6" s="591" t="s">
        <v>33</v>
      </c>
      <c r="BB6" s="592"/>
      <c r="BC6" s="592"/>
      <c r="BD6" s="1"/>
      <c r="BP6" s="15"/>
      <c r="BR6" s="15">
        <v>1</v>
      </c>
      <c r="BS6" s="15">
        <v>1</v>
      </c>
      <c r="BT6" s="15">
        <v>2</v>
      </c>
      <c r="BU6" s="15">
        <v>2</v>
      </c>
      <c r="BV6" s="15">
        <v>3</v>
      </c>
      <c r="BW6" s="15">
        <v>3</v>
      </c>
      <c r="BX6" s="15">
        <v>4</v>
      </c>
      <c r="BY6" s="15">
        <v>4</v>
      </c>
      <c r="BZ6" s="15">
        <v>5</v>
      </c>
      <c r="CA6" s="15">
        <v>5</v>
      </c>
      <c r="CB6" s="15">
        <v>6</v>
      </c>
      <c r="CC6" s="15">
        <v>6</v>
      </c>
      <c r="CG6" s="15" t="e">
        <f>#REF!</f>
        <v>#REF!</v>
      </c>
    </row>
    <row r="7" spans="1:88" ht="21.95" customHeight="1">
      <c r="A7" s="235">
        <v>1</v>
      </c>
      <c r="B7" s="236">
        <v>1</v>
      </c>
      <c r="C7" s="237" t="s">
        <v>6</v>
      </c>
      <c r="D7" s="238">
        <v>936</v>
      </c>
      <c r="E7" s="239" t="s">
        <v>59</v>
      </c>
      <c r="F7" s="240" t="s">
        <v>150</v>
      </c>
      <c r="G7" s="240" t="s">
        <v>151</v>
      </c>
      <c r="H7" s="241" t="s">
        <v>152</v>
      </c>
      <c r="I7" s="242">
        <v>101</v>
      </c>
      <c r="J7" s="243" t="s">
        <v>7</v>
      </c>
      <c r="K7" s="244" t="s">
        <v>8</v>
      </c>
      <c r="L7" s="9"/>
      <c r="M7" s="10"/>
      <c r="N7" s="10"/>
      <c r="O7" s="10">
        <v>25</v>
      </c>
      <c r="P7" s="30">
        <v>62</v>
      </c>
      <c r="Q7" s="33">
        <v>29</v>
      </c>
      <c r="R7" s="10">
        <v>25</v>
      </c>
      <c r="S7" s="446"/>
      <c r="T7" s="447"/>
      <c r="U7" s="10"/>
      <c r="V7" s="10">
        <v>15</v>
      </c>
      <c r="W7" s="35">
        <v>30</v>
      </c>
      <c r="X7" s="33">
        <v>10</v>
      </c>
      <c r="Y7" s="10">
        <v>30</v>
      </c>
      <c r="Z7" s="9"/>
      <c r="AA7" s="10"/>
      <c r="AB7" s="10"/>
      <c r="AC7" s="10">
        <v>22</v>
      </c>
      <c r="AD7" s="30">
        <v>64</v>
      </c>
      <c r="AE7" s="33">
        <v>21</v>
      </c>
      <c r="AF7" s="10">
        <v>56</v>
      </c>
      <c r="AG7" s="9"/>
      <c r="AH7" s="10"/>
      <c r="AI7" s="10"/>
      <c r="AJ7" s="10">
        <v>45</v>
      </c>
      <c r="AK7" s="30"/>
      <c r="AL7" s="33">
        <v>45</v>
      </c>
      <c r="AM7" s="10"/>
      <c r="AN7" s="9">
        <v>25</v>
      </c>
      <c r="AO7" s="10">
        <v>20</v>
      </c>
      <c r="AP7" s="9">
        <v>11</v>
      </c>
      <c r="AQ7" s="10">
        <v>20</v>
      </c>
      <c r="AR7" s="9">
        <v>41</v>
      </c>
      <c r="AS7" s="10">
        <v>35</v>
      </c>
      <c r="AT7" s="10">
        <v>45</v>
      </c>
      <c r="AU7" s="10">
        <v>46</v>
      </c>
      <c r="AV7" s="10">
        <v>47</v>
      </c>
      <c r="AW7" s="10">
        <v>48</v>
      </c>
      <c r="AX7" s="9">
        <v>220</v>
      </c>
      <c r="AY7" s="65">
        <v>170</v>
      </c>
      <c r="AZ7" s="1"/>
      <c r="BA7" s="1"/>
      <c r="BB7" s="1"/>
      <c r="BC7" s="1"/>
      <c r="BD7" s="3"/>
      <c r="BP7" s="15"/>
      <c r="BQ7" s="15">
        <f>IF(I7="","",I7)</f>
        <v>101</v>
      </c>
      <c r="BR7" s="23">
        <f>IF(AND(L7="",M7="",N7="",P7=""),"",SUM(L7,M7,N7,O7,P7))</f>
        <v>87</v>
      </c>
      <c r="BS7" s="23">
        <f>IFERROR(IF(BR7="","",ROUNDUP(BR7*20%,0)),"")</f>
        <v>18</v>
      </c>
      <c r="BT7" s="15">
        <f>IF(AND(S7="",T7="",U7="",W7=""),"",SUM(S7,T7,U7,V7,W7))</f>
        <v>45</v>
      </c>
      <c r="BU7" s="23">
        <f>IFERROR(IF(BT7="","",ROUNDUP(BT7*20%,0)),"")</f>
        <v>9</v>
      </c>
      <c r="BV7" s="15" t="e">
        <f>IF(AND(#REF!="",#REF!="",#REF!="",#REF!=""),"",SUM(#REF!,#REF!,#REF!,#REF!,#REF!))</f>
        <v>#REF!</v>
      </c>
      <c r="BW7" s="23" t="str">
        <f>IFERROR(IF(BV7="","",ROUNDUP(BV7*20%,0)),"")</f>
        <v/>
      </c>
      <c r="BX7" s="15">
        <f>IF(AND(Z7="",AA7="",AB7="",AD7=""),"",SUM(Z7,AA7,AB7,AC7,AD7))</f>
        <v>86</v>
      </c>
      <c r="BY7" s="23">
        <f>IFERROR(IF(BX7="","",ROUNDUP(BX7*20%,0)),"")</f>
        <v>18</v>
      </c>
      <c r="BZ7" s="15" t="str">
        <f>IF(AND(AG7="",AH7="",AI7="",AK7=""),"",SUM(AG7,AH7,AI7,AJ7,AK7))</f>
        <v/>
      </c>
      <c r="CA7" s="23" t="str">
        <f>IFERROR(IF(BZ7="","",ROUNDUP(BZ7*20%,0)),"")</f>
        <v/>
      </c>
      <c r="CB7" s="15" t="e">
        <f>IF(AND(#REF!="",#REF!="",#REF!="",#REF!=""),"",SUM(#REF!,#REF!,#REF!,#REF!,#REF!))</f>
        <v>#REF!</v>
      </c>
      <c r="CC7" s="23" t="str">
        <f>IFERROR(IF(CB7="","",ROUNDUP(CB7*20%,0)),"")</f>
        <v/>
      </c>
      <c r="CD7" s="23"/>
      <c r="CE7" s="23"/>
    </row>
    <row r="8" spans="1:88" ht="21.95" customHeight="1">
      <c r="A8" s="245">
        <v>2</v>
      </c>
      <c r="B8" s="246">
        <v>1</v>
      </c>
      <c r="C8" s="247" t="s">
        <v>6</v>
      </c>
      <c r="D8" s="248">
        <v>944</v>
      </c>
      <c r="E8" s="249">
        <v>42005</v>
      </c>
      <c r="F8" s="250" t="s">
        <v>153</v>
      </c>
      <c r="G8" s="250" t="s">
        <v>154</v>
      </c>
      <c r="H8" s="251" t="s">
        <v>15</v>
      </c>
      <c r="I8" s="252">
        <v>102</v>
      </c>
      <c r="J8" s="253" t="s">
        <v>9</v>
      </c>
      <c r="K8" s="254" t="s">
        <v>8</v>
      </c>
      <c r="L8" s="11"/>
      <c r="M8" s="7"/>
      <c r="N8" s="7"/>
      <c r="O8" s="7">
        <v>20</v>
      </c>
      <c r="P8" s="31">
        <v>63</v>
      </c>
      <c r="Q8" s="34">
        <v>21</v>
      </c>
      <c r="R8" s="7">
        <v>20</v>
      </c>
      <c r="S8" s="448"/>
      <c r="T8" s="449"/>
      <c r="U8" s="7"/>
      <c r="V8" s="7">
        <v>12</v>
      </c>
      <c r="W8" s="36">
        <v>31</v>
      </c>
      <c r="X8" s="34">
        <v>10</v>
      </c>
      <c r="Y8" s="7">
        <v>31</v>
      </c>
      <c r="Z8" s="11"/>
      <c r="AA8" s="7"/>
      <c r="AB8" s="7"/>
      <c r="AC8" s="7">
        <v>23</v>
      </c>
      <c r="AD8" s="31">
        <v>65</v>
      </c>
      <c r="AE8" s="34">
        <v>22</v>
      </c>
      <c r="AF8" s="7">
        <v>60</v>
      </c>
      <c r="AG8" s="11"/>
      <c r="AH8" s="7"/>
      <c r="AI8" s="7"/>
      <c r="AJ8" s="7">
        <v>45</v>
      </c>
      <c r="AK8" s="31"/>
      <c r="AL8" s="34">
        <v>14</v>
      </c>
      <c r="AM8" s="7"/>
      <c r="AN8" s="11">
        <v>24</v>
      </c>
      <c r="AO8" s="7">
        <v>20</v>
      </c>
      <c r="AP8" s="11">
        <v>11</v>
      </c>
      <c r="AQ8" s="7">
        <v>21</v>
      </c>
      <c r="AR8" s="11">
        <v>31</v>
      </c>
      <c r="AS8" s="7">
        <v>36</v>
      </c>
      <c r="AT8" s="7">
        <v>46</v>
      </c>
      <c r="AU8" s="7">
        <v>32</v>
      </c>
      <c r="AV8" s="7">
        <v>42</v>
      </c>
      <c r="AW8" s="7">
        <v>41</v>
      </c>
      <c r="AX8" s="11">
        <v>220</v>
      </c>
      <c r="AY8" s="66">
        <v>168</v>
      </c>
      <c r="AZ8" s="1"/>
      <c r="BA8" s="593" t="s">
        <v>235</v>
      </c>
      <c r="BB8" s="593"/>
      <c r="BC8" s="593"/>
      <c r="BD8" s="1"/>
      <c r="BP8" s="15"/>
      <c r="BQ8" s="15">
        <f t="shared" ref="BQ8:BQ71" si="0">IF(I8="","",I8)</f>
        <v>102</v>
      </c>
      <c r="BR8" s="23">
        <f t="shared" ref="BR8:BR71" si="1">IF(AND(L8="",M8="",N8="",P8=""),"",SUM(L8,M8,N8,O8,P8))</f>
        <v>83</v>
      </c>
      <c r="BS8" s="23">
        <f t="shared" ref="BS8:BS71" si="2">IFERROR(IF(BR8="","",ROUNDUP(BR8*20%,0)),"")</f>
        <v>17</v>
      </c>
      <c r="BT8" s="15">
        <f t="shared" ref="BT8:BT71" si="3">IF(AND(S8="",T8="",U8="",W8=""),"",SUM(S8,T8,U8,V8,W8))</f>
        <v>43</v>
      </c>
      <c r="BU8" s="23">
        <f t="shared" ref="BU8:BU71" si="4">IFERROR(IF(BT8="","",ROUNDUP(BT8*20%,0)),"")</f>
        <v>9</v>
      </c>
      <c r="BV8" s="15" t="e">
        <f>IF(AND(#REF!="",#REF!="",#REF!="",#REF!=""),"",SUM(#REF!,#REF!,#REF!,#REF!,#REF!))</f>
        <v>#REF!</v>
      </c>
      <c r="BW8" s="23" t="str">
        <f t="shared" ref="BW8:BW71" si="5">IFERROR(IF(BV8="","",ROUNDUP(BV8*20%,0)),"")</f>
        <v/>
      </c>
      <c r="BX8" s="15">
        <f t="shared" ref="BX8:BX71" si="6">IF(AND(Z8="",AA8="",AB8="",AD8=""),"",SUM(Z8,AA8,AB8,AC8,AD8))</f>
        <v>88</v>
      </c>
      <c r="BY8" s="23">
        <f t="shared" ref="BY8:BY71" si="7">IFERROR(IF(BX8="","",ROUNDUP(BX8*20%,0)),"")</f>
        <v>18</v>
      </c>
      <c r="BZ8" s="15" t="str">
        <f t="shared" ref="BZ8:BZ71" si="8">IF(AND(AG8="",AH8="",AI8="",AK8=""),"",SUM(AG8,AH8,AI8,AJ8,AK8))</f>
        <v/>
      </c>
      <c r="CA8" s="23" t="str">
        <f t="shared" ref="CA8:CA71" si="9">IFERROR(IF(BZ8="","",ROUNDUP(BZ8*20%,0)),"")</f>
        <v/>
      </c>
      <c r="CB8" s="15" t="e">
        <f>IF(AND(#REF!="",#REF!="",#REF!="",#REF!=""),"",SUM(#REF!,#REF!,#REF!,#REF!,#REF!))</f>
        <v>#REF!</v>
      </c>
      <c r="CC8" s="23" t="str">
        <f t="shared" ref="CC8:CC71" si="10">IFERROR(IF(CB8="","",ROUNDUP(CB8*20%,0)),"")</f>
        <v/>
      </c>
      <c r="CD8" s="23"/>
      <c r="CE8" s="23"/>
    </row>
    <row r="9" spans="1:88" ht="21.95" customHeight="1">
      <c r="A9" s="245">
        <v>3</v>
      </c>
      <c r="B9" s="246">
        <v>1</v>
      </c>
      <c r="C9" s="247" t="s">
        <v>6</v>
      </c>
      <c r="D9" s="248">
        <v>934</v>
      </c>
      <c r="E9" s="249">
        <v>42348</v>
      </c>
      <c r="F9" s="250" t="s">
        <v>155</v>
      </c>
      <c r="G9" s="250" t="s">
        <v>156</v>
      </c>
      <c r="H9" s="251" t="s">
        <v>157</v>
      </c>
      <c r="I9" s="252">
        <v>103</v>
      </c>
      <c r="J9" s="253" t="s">
        <v>9</v>
      </c>
      <c r="K9" s="254" t="s">
        <v>8</v>
      </c>
      <c r="L9" s="11"/>
      <c r="M9" s="7"/>
      <c r="N9" s="7"/>
      <c r="O9" s="7">
        <v>21</v>
      </c>
      <c r="P9" s="31">
        <v>69</v>
      </c>
      <c r="Q9" s="34">
        <v>27</v>
      </c>
      <c r="R9" s="7">
        <v>21</v>
      </c>
      <c r="S9" s="448"/>
      <c r="T9" s="449"/>
      <c r="U9" s="449"/>
      <c r="V9" s="7">
        <v>13</v>
      </c>
      <c r="W9" s="36">
        <v>30</v>
      </c>
      <c r="X9" s="34">
        <v>11</v>
      </c>
      <c r="Y9" s="7">
        <v>32</v>
      </c>
      <c r="Z9" s="11"/>
      <c r="AA9" s="7"/>
      <c r="AB9" s="7"/>
      <c r="AC9" s="7">
        <v>24</v>
      </c>
      <c r="AD9" s="31">
        <v>62</v>
      </c>
      <c r="AE9" s="34">
        <v>23</v>
      </c>
      <c r="AF9" s="7">
        <v>62</v>
      </c>
      <c r="AG9" s="11"/>
      <c r="AH9" s="7"/>
      <c r="AI9" s="7"/>
      <c r="AJ9" s="7">
        <v>45</v>
      </c>
      <c r="AK9" s="31"/>
      <c r="AL9" s="34">
        <v>45</v>
      </c>
      <c r="AM9" s="7"/>
      <c r="AN9" s="11" t="s">
        <v>4</v>
      </c>
      <c r="AO9" s="7">
        <v>18</v>
      </c>
      <c r="AP9" s="11">
        <v>11</v>
      </c>
      <c r="AQ9" s="7">
        <v>21</v>
      </c>
      <c r="AR9" s="11">
        <v>45</v>
      </c>
      <c r="AS9" s="7">
        <v>36</v>
      </c>
      <c r="AT9" s="7">
        <v>46</v>
      </c>
      <c r="AU9" s="7">
        <v>32</v>
      </c>
      <c r="AV9" s="7">
        <v>42</v>
      </c>
      <c r="AW9" s="7">
        <v>41</v>
      </c>
      <c r="AX9" s="11">
        <v>220</v>
      </c>
      <c r="AY9" s="66">
        <v>160</v>
      </c>
      <c r="AZ9" s="1"/>
      <c r="BA9" s="1"/>
      <c r="BB9" s="1"/>
      <c r="BC9" s="1"/>
      <c r="BD9" s="1"/>
      <c r="BP9" s="15"/>
      <c r="BQ9" s="15">
        <f t="shared" si="0"/>
        <v>103</v>
      </c>
      <c r="BR9" s="23">
        <f t="shared" si="1"/>
        <v>90</v>
      </c>
      <c r="BS9" s="23">
        <f t="shared" si="2"/>
        <v>18</v>
      </c>
      <c r="BT9" s="15">
        <f t="shared" si="3"/>
        <v>43</v>
      </c>
      <c r="BU9" s="23">
        <f t="shared" si="4"/>
        <v>9</v>
      </c>
      <c r="BV9" s="15" t="e">
        <f>IF(AND(#REF!="",#REF!="",#REF!="",#REF!=""),"",SUM(#REF!,#REF!,#REF!,#REF!,#REF!))</f>
        <v>#REF!</v>
      </c>
      <c r="BW9" s="23" t="str">
        <f t="shared" si="5"/>
        <v/>
      </c>
      <c r="BX9" s="15">
        <f t="shared" si="6"/>
        <v>86</v>
      </c>
      <c r="BY9" s="23">
        <f t="shared" si="7"/>
        <v>18</v>
      </c>
      <c r="BZ9" s="15" t="str">
        <f t="shared" si="8"/>
        <v/>
      </c>
      <c r="CA9" s="23" t="str">
        <f t="shared" si="9"/>
        <v/>
      </c>
      <c r="CB9" s="15" t="e">
        <f>IF(AND(#REF!="",#REF!="",#REF!="",#REF!=""),"",SUM(#REF!,#REF!,#REF!,#REF!,#REF!))</f>
        <v>#REF!</v>
      </c>
      <c r="CC9" s="23" t="str">
        <f t="shared" si="10"/>
        <v/>
      </c>
      <c r="CD9" s="23"/>
      <c r="CE9" s="23"/>
    </row>
    <row r="10" spans="1:88" ht="21.95" customHeight="1">
      <c r="A10" s="245">
        <v>4</v>
      </c>
      <c r="B10" s="246">
        <v>1</v>
      </c>
      <c r="C10" s="247" t="s">
        <v>6</v>
      </c>
      <c r="D10" s="248">
        <v>926</v>
      </c>
      <c r="E10" s="249">
        <v>42491</v>
      </c>
      <c r="F10" s="250" t="s">
        <v>158</v>
      </c>
      <c r="G10" s="250" t="s">
        <v>159</v>
      </c>
      <c r="H10" s="251" t="s">
        <v>20</v>
      </c>
      <c r="I10" s="252">
        <v>104</v>
      </c>
      <c r="J10" s="253" t="s">
        <v>9</v>
      </c>
      <c r="K10" s="254" t="s">
        <v>8</v>
      </c>
      <c r="L10" s="11"/>
      <c r="M10" s="7"/>
      <c r="N10" s="7"/>
      <c r="O10" s="7">
        <v>23</v>
      </c>
      <c r="P10" s="31">
        <v>68</v>
      </c>
      <c r="Q10" s="34">
        <v>25</v>
      </c>
      <c r="R10" s="7">
        <v>24</v>
      </c>
      <c r="S10" s="448"/>
      <c r="T10" s="449"/>
      <c r="U10" s="449"/>
      <c r="V10" s="7">
        <v>14</v>
      </c>
      <c r="W10" s="36">
        <v>32</v>
      </c>
      <c r="X10" s="34">
        <v>12</v>
      </c>
      <c r="Y10" s="7">
        <v>30</v>
      </c>
      <c r="Z10" s="11"/>
      <c r="AA10" s="7"/>
      <c r="AB10" s="7"/>
      <c r="AC10" s="7">
        <v>25</v>
      </c>
      <c r="AD10" s="31">
        <v>61</v>
      </c>
      <c r="AE10" s="34">
        <v>25</v>
      </c>
      <c r="AF10" s="7">
        <v>63</v>
      </c>
      <c r="AG10" s="11"/>
      <c r="AH10" s="7"/>
      <c r="AI10" s="7"/>
      <c r="AJ10" s="7">
        <v>35</v>
      </c>
      <c r="AK10" s="31"/>
      <c r="AL10" s="34">
        <v>48</v>
      </c>
      <c r="AM10" s="7"/>
      <c r="AN10" s="11">
        <v>20</v>
      </c>
      <c r="AO10" s="7" t="s">
        <v>4</v>
      </c>
      <c r="AP10" s="11">
        <v>11</v>
      </c>
      <c r="AQ10" s="7">
        <v>25</v>
      </c>
      <c r="AR10" s="11">
        <v>46</v>
      </c>
      <c r="AS10" s="7">
        <v>36</v>
      </c>
      <c r="AT10" s="7">
        <v>46</v>
      </c>
      <c r="AU10" s="7">
        <v>32</v>
      </c>
      <c r="AV10" s="7">
        <v>42</v>
      </c>
      <c r="AW10" s="7">
        <v>41</v>
      </c>
      <c r="AX10" s="11">
        <v>220</v>
      </c>
      <c r="AY10" s="66">
        <v>188</v>
      </c>
      <c r="AZ10" s="1"/>
      <c r="BA10" s="580" t="s">
        <v>0</v>
      </c>
      <c r="BB10" s="581"/>
      <c r="BC10" s="581"/>
      <c r="BD10" s="1"/>
      <c r="BP10" s="15"/>
      <c r="BQ10" s="15">
        <f t="shared" si="0"/>
        <v>104</v>
      </c>
      <c r="BR10" s="23">
        <f t="shared" si="1"/>
        <v>91</v>
      </c>
      <c r="BS10" s="23">
        <f t="shared" si="2"/>
        <v>19</v>
      </c>
      <c r="BT10" s="15">
        <f t="shared" si="3"/>
        <v>46</v>
      </c>
      <c r="BU10" s="23">
        <f t="shared" si="4"/>
        <v>10</v>
      </c>
      <c r="BV10" s="15" t="e">
        <f>IF(AND(#REF!="",#REF!="",#REF!="",#REF!=""),"",SUM(#REF!,#REF!,#REF!,#REF!,#REF!))</f>
        <v>#REF!</v>
      </c>
      <c r="BW10" s="23" t="str">
        <f t="shared" si="5"/>
        <v/>
      </c>
      <c r="BX10" s="15">
        <f t="shared" si="6"/>
        <v>86</v>
      </c>
      <c r="BY10" s="23">
        <f t="shared" si="7"/>
        <v>18</v>
      </c>
      <c r="BZ10" s="15" t="str">
        <f t="shared" si="8"/>
        <v/>
      </c>
      <c r="CA10" s="23" t="str">
        <f t="shared" si="9"/>
        <v/>
      </c>
      <c r="CB10" s="15" t="e">
        <f>IF(AND(#REF!="",#REF!="",#REF!="",#REF!=""),"",SUM(#REF!,#REF!,#REF!,#REF!,#REF!))</f>
        <v>#REF!</v>
      </c>
      <c r="CC10" s="23" t="str">
        <f t="shared" si="10"/>
        <v/>
      </c>
      <c r="CD10" s="23"/>
      <c r="CE10" s="23"/>
    </row>
    <row r="11" spans="1:88" ht="21.95" customHeight="1">
      <c r="A11" s="245">
        <v>5</v>
      </c>
      <c r="B11" s="246">
        <v>1</v>
      </c>
      <c r="C11" s="247" t="s">
        <v>6</v>
      </c>
      <c r="D11" s="248">
        <v>951</v>
      </c>
      <c r="E11" s="249" t="s">
        <v>60</v>
      </c>
      <c r="F11" s="250" t="s">
        <v>160</v>
      </c>
      <c r="G11" s="250" t="s">
        <v>30</v>
      </c>
      <c r="H11" s="251" t="s">
        <v>22</v>
      </c>
      <c r="I11" s="252">
        <v>105</v>
      </c>
      <c r="J11" s="253" t="s">
        <v>9</v>
      </c>
      <c r="K11" s="254" t="s">
        <v>8</v>
      </c>
      <c r="L11" s="11"/>
      <c r="M11" s="7"/>
      <c r="N11" s="7"/>
      <c r="O11" s="7">
        <v>25</v>
      </c>
      <c r="P11" s="31">
        <v>67</v>
      </c>
      <c r="Q11" s="34">
        <v>26</v>
      </c>
      <c r="R11" s="7">
        <v>21</v>
      </c>
      <c r="S11" s="448"/>
      <c r="T11" s="449"/>
      <c r="U11" s="449"/>
      <c r="V11" s="7">
        <v>15</v>
      </c>
      <c r="W11" s="36">
        <v>31</v>
      </c>
      <c r="X11" s="34">
        <v>12</v>
      </c>
      <c r="Y11" s="7">
        <v>32</v>
      </c>
      <c r="Z11" s="11"/>
      <c r="AA11" s="7"/>
      <c r="AB11" s="7"/>
      <c r="AC11" s="7">
        <v>26</v>
      </c>
      <c r="AD11" s="31">
        <v>64</v>
      </c>
      <c r="AE11" s="34">
        <v>24</v>
      </c>
      <c r="AF11" s="7">
        <v>65</v>
      </c>
      <c r="AG11" s="11"/>
      <c r="AH11" s="7"/>
      <c r="AI11" s="7"/>
      <c r="AJ11" s="7">
        <v>42</v>
      </c>
      <c r="AK11" s="31"/>
      <c r="AL11" s="34">
        <v>48</v>
      </c>
      <c r="AM11" s="7"/>
      <c r="AN11" s="11">
        <v>22</v>
      </c>
      <c r="AO11" s="7">
        <v>24</v>
      </c>
      <c r="AP11" s="11">
        <v>11</v>
      </c>
      <c r="AQ11" s="7">
        <v>24</v>
      </c>
      <c r="AR11" s="11">
        <v>47</v>
      </c>
      <c r="AS11" s="7">
        <v>36</v>
      </c>
      <c r="AT11" s="7">
        <v>46</v>
      </c>
      <c r="AU11" s="7">
        <v>32</v>
      </c>
      <c r="AV11" s="7">
        <v>42</v>
      </c>
      <c r="AW11" s="7">
        <v>41</v>
      </c>
      <c r="AX11" s="11">
        <v>220</v>
      </c>
      <c r="AY11" s="66">
        <v>188</v>
      </c>
      <c r="AZ11" s="1"/>
      <c r="BA11" s="580"/>
      <c r="BB11" s="581"/>
      <c r="BC11" s="581"/>
      <c r="BD11" s="1"/>
      <c r="BP11" s="15"/>
      <c r="BQ11" s="15">
        <f t="shared" si="0"/>
        <v>105</v>
      </c>
      <c r="BR11" s="23">
        <f t="shared" si="1"/>
        <v>92</v>
      </c>
      <c r="BS11" s="23">
        <f t="shared" si="2"/>
        <v>19</v>
      </c>
      <c r="BT11" s="15">
        <f t="shared" si="3"/>
        <v>46</v>
      </c>
      <c r="BU11" s="23">
        <f t="shared" si="4"/>
        <v>10</v>
      </c>
      <c r="BV11" s="15" t="e">
        <f>IF(AND(#REF!="",#REF!="",#REF!="",#REF!=""),"",SUM(#REF!,#REF!,#REF!,#REF!,#REF!))</f>
        <v>#REF!</v>
      </c>
      <c r="BW11" s="23" t="str">
        <f t="shared" si="5"/>
        <v/>
      </c>
      <c r="BX11" s="15">
        <f t="shared" si="6"/>
        <v>90</v>
      </c>
      <c r="BY11" s="23">
        <f t="shared" si="7"/>
        <v>18</v>
      </c>
      <c r="BZ11" s="15" t="str">
        <f t="shared" si="8"/>
        <v/>
      </c>
      <c r="CA11" s="23" t="str">
        <f t="shared" si="9"/>
        <v/>
      </c>
      <c r="CB11" s="15" t="e">
        <f>IF(AND(#REF!="",#REF!="",#REF!="",#REF!=""),"",SUM(#REF!,#REF!,#REF!,#REF!,#REF!))</f>
        <v>#REF!</v>
      </c>
      <c r="CC11" s="23" t="str">
        <f t="shared" si="10"/>
        <v/>
      </c>
      <c r="CD11" s="23"/>
      <c r="CE11" s="23"/>
    </row>
    <row r="12" spans="1:88" ht="21.95" customHeight="1">
      <c r="A12" s="245">
        <v>6</v>
      </c>
      <c r="B12" s="246">
        <v>1</v>
      </c>
      <c r="C12" s="247" t="s">
        <v>6</v>
      </c>
      <c r="D12" s="248">
        <v>939</v>
      </c>
      <c r="E12" s="249" t="s">
        <v>61</v>
      </c>
      <c r="F12" s="250" t="s">
        <v>161</v>
      </c>
      <c r="G12" s="250" t="s">
        <v>162</v>
      </c>
      <c r="H12" s="251" t="s">
        <v>163</v>
      </c>
      <c r="I12" s="252">
        <v>106</v>
      </c>
      <c r="J12" s="253" t="s">
        <v>7</v>
      </c>
      <c r="K12" s="254" t="s">
        <v>8</v>
      </c>
      <c r="L12" s="11"/>
      <c r="M12" s="7"/>
      <c r="N12" s="7"/>
      <c r="O12" s="7">
        <v>26</v>
      </c>
      <c r="P12" s="31">
        <v>64</v>
      </c>
      <c r="Q12" s="34">
        <v>28</v>
      </c>
      <c r="R12" s="7">
        <v>20</v>
      </c>
      <c r="S12" s="448"/>
      <c r="T12" s="449"/>
      <c r="U12" s="449"/>
      <c r="V12" s="7">
        <v>12</v>
      </c>
      <c r="W12" s="36">
        <v>30</v>
      </c>
      <c r="X12" s="34">
        <v>10</v>
      </c>
      <c r="Y12" s="7">
        <v>31</v>
      </c>
      <c r="Z12" s="11"/>
      <c r="AA12" s="7"/>
      <c r="AB12" s="7"/>
      <c r="AC12" s="7">
        <v>25</v>
      </c>
      <c r="AD12" s="31">
        <v>64</v>
      </c>
      <c r="AE12" s="34">
        <v>21</v>
      </c>
      <c r="AF12" s="7">
        <v>64</v>
      </c>
      <c r="AG12" s="11"/>
      <c r="AH12" s="7"/>
      <c r="AI12" s="7"/>
      <c r="AJ12" s="7">
        <v>36</v>
      </c>
      <c r="AK12" s="31"/>
      <c r="AL12" s="34">
        <v>47</v>
      </c>
      <c r="AM12" s="7"/>
      <c r="AN12" s="11">
        <v>21</v>
      </c>
      <c r="AO12" s="7">
        <v>22</v>
      </c>
      <c r="AP12" s="11">
        <v>12</v>
      </c>
      <c r="AQ12" s="7">
        <v>21</v>
      </c>
      <c r="AR12" s="11">
        <v>48</v>
      </c>
      <c r="AS12" s="7">
        <v>36</v>
      </c>
      <c r="AT12" s="7">
        <v>46</v>
      </c>
      <c r="AU12" s="7">
        <v>32</v>
      </c>
      <c r="AV12" s="7">
        <v>42</v>
      </c>
      <c r="AW12" s="7">
        <v>41</v>
      </c>
      <c r="AX12" s="11">
        <v>220</v>
      </c>
      <c r="AY12" s="66">
        <v>180</v>
      </c>
      <c r="AZ12" s="1"/>
      <c r="BA12" s="596" t="s">
        <v>1</v>
      </c>
      <c r="BB12" s="597"/>
      <c r="BC12" s="597"/>
      <c r="BD12" s="1"/>
      <c r="BP12" s="15"/>
      <c r="BQ12" s="15">
        <f t="shared" si="0"/>
        <v>106</v>
      </c>
      <c r="BR12" s="23">
        <f t="shared" si="1"/>
        <v>90</v>
      </c>
      <c r="BS12" s="23">
        <f t="shared" si="2"/>
        <v>18</v>
      </c>
      <c r="BT12" s="15">
        <f t="shared" si="3"/>
        <v>42</v>
      </c>
      <c r="BU12" s="23">
        <f t="shared" si="4"/>
        <v>9</v>
      </c>
      <c r="BV12" s="15" t="e">
        <f>IF(AND(#REF!="",#REF!="",#REF!="",#REF!=""),"",SUM(#REF!,#REF!,#REF!,#REF!,#REF!))</f>
        <v>#REF!</v>
      </c>
      <c r="BW12" s="23" t="str">
        <f t="shared" si="5"/>
        <v/>
      </c>
      <c r="BX12" s="15">
        <f t="shared" si="6"/>
        <v>89</v>
      </c>
      <c r="BY12" s="23">
        <f t="shared" si="7"/>
        <v>18</v>
      </c>
      <c r="BZ12" s="15" t="str">
        <f t="shared" si="8"/>
        <v/>
      </c>
      <c r="CA12" s="23" t="str">
        <f t="shared" si="9"/>
        <v/>
      </c>
      <c r="CB12" s="15" t="e">
        <f>IF(AND(#REF!="",#REF!="",#REF!="",#REF!=""),"",SUM(#REF!,#REF!,#REF!,#REF!,#REF!))</f>
        <v>#REF!</v>
      </c>
      <c r="CC12" s="23" t="str">
        <f t="shared" si="10"/>
        <v/>
      </c>
      <c r="CD12" s="23"/>
      <c r="CE12" s="23"/>
    </row>
    <row r="13" spans="1:88" ht="21.95" customHeight="1">
      <c r="A13" s="245">
        <v>7</v>
      </c>
      <c r="B13" s="246">
        <v>1</v>
      </c>
      <c r="C13" s="247" t="s">
        <v>6</v>
      </c>
      <c r="D13" s="248">
        <v>942</v>
      </c>
      <c r="E13" s="249" t="s">
        <v>62</v>
      </c>
      <c r="F13" s="250" t="s">
        <v>164</v>
      </c>
      <c r="G13" s="250" t="s">
        <v>19</v>
      </c>
      <c r="H13" s="251" t="s">
        <v>165</v>
      </c>
      <c r="I13" s="252">
        <v>108</v>
      </c>
      <c r="J13" s="253" t="s">
        <v>9</v>
      </c>
      <c r="K13" s="254" t="s">
        <v>8</v>
      </c>
      <c r="L13" s="11"/>
      <c r="M13" s="7"/>
      <c r="N13" s="7"/>
      <c r="O13" s="7">
        <v>24</v>
      </c>
      <c r="P13" s="31">
        <v>65</v>
      </c>
      <c r="Q13" s="34">
        <v>29</v>
      </c>
      <c r="R13" s="7">
        <v>25</v>
      </c>
      <c r="S13" s="448"/>
      <c r="T13" s="449"/>
      <c r="U13" s="449"/>
      <c r="V13" s="7">
        <v>13</v>
      </c>
      <c r="W13" s="36">
        <v>32</v>
      </c>
      <c r="X13" s="34">
        <v>12</v>
      </c>
      <c r="Y13" s="7">
        <v>34</v>
      </c>
      <c r="Z13" s="11"/>
      <c r="AA13" s="7"/>
      <c r="AB13" s="7"/>
      <c r="AC13" s="7">
        <v>24</v>
      </c>
      <c r="AD13" s="31">
        <v>64</v>
      </c>
      <c r="AE13" s="34">
        <v>20</v>
      </c>
      <c r="AF13" s="7">
        <v>69</v>
      </c>
      <c r="AG13" s="11"/>
      <c r="AH13" s="7"/>
      <c r="AI13" s="7"/>
      <c r="AJ13" s="7">
        <v>32</v>
      </c>
      <c r="AK13" s="31"/>
      <c r="AL13" s="34">
        <v>48</v>
      </c>
      <c r="AM13" s="7"/>
      <c r="AN13" s="11" t="s">
        <v>31</v>
      </c>
      <c r="AO13" s="7">
        <v>25</v>
      </c>
      <c r="AP13" s="11">
        <v>13</v>
      </c>
      <c r="AQ13" s="7">
        <v>20</v>
      </c>
      <c r="AR13" s="11">
        <v>23</v>
      </c>
      <c r="AS13" s="7">
        <v>36</v>
      </c>
      <c r="AT13" s="7">
        <v>46</v>
      </c>
      <c r="AU13" s="7">
        <v>32</v>
      </c>
      <c r="AV13" s="7">
        <v>42</v>
      </c>
      <c r="AW13" s="7">
        <v>41</v>
      </c>
      <c r="AX13" s="11">
        <v>220</v>
      </c>
      <c r="AY13" s="66">
        <v>180</v>
      </c>
      <c r="AZ13" s="1"/>
      <c r="BA13" s="596"/>
      <c r="BB13" s="597"/>
      <c r="BC13" s="597"/>
      <c r="BD13" s="1"/>
      <c r="BP13" s="15"/>
      <c r="BQ13" s="15">
        <f t="shared" si="0"/>
        <v>108</v>
      </c>
      <c r="BR13" s="23">
        <f t="shared" si="1"/>
        <v>89</v>
      </c>
      <c r="BS13" s="23">
        <f t="shared" si="2"/>
        <v>18</v>
      </c>
      <c r="BT13" s="15">
        <f t="shared" si="3"/>
        <v>45</v>
      </c>
      <c r="BU13" s="23">
        <f t="shared" si="4"/>
        <v>9</v>
      </c>
      <c r="BV13" s="15" t="e">
        <f>IF(AND(#REF!="",#REF!="",#REF!="",#REF!=""),"",SUM(#REF!,#REF!,#REF!,#REF!,#REF!))</f>
        <v>#REF!</v>
      </c>
      <c r="BW13" s="23" t="str">
        <f t="shared" si="5"/>
        <v/>
      </c>
      <c r="BX13" s="15">
        <f t="shared" si="6"/>
        <v>88</v>
      </c>
      <c r="BY13" s="23">
        <f t="shared" si="7"/>
        <v>18</v>
      </c>
      <c r="BZ13" s="15" t="str">
        <f t="shared" si="8"/>
        <v/>
      </c>
      <c r="CA13" s="23" t="str">
        <f t="shared" si="9"/>
        <v/>
      </c>
      <c r="CB13" s="15" t="e">
        <f>IF(AND(#REF!="",#REF!="",#REF!="",#REF!=""),"",SUM(#REF!,#REF!,#REF!,#REF!,#REF!))</f>
        <v>#REF!</v>
      </c>
      <c r="CC13" s="23" t="str">
        <f t="shared" si="10"/>
        <v/>
      </c>
      <c r="CD13" s="23"/>
      <c r="CE13" s="23"/>
    </row>
    <row r="14" spans="1:88" ht="21.95" customHeight="1">
      <c r="A14" s="245">
        <v>8</v>
      </c>
      <c r="B14" s="246">
        <v>1</v>
      </c>
      <c r="C14" s="247" t="s">
        <v>6</v>
      </c>
      <c r="D14" s="248">
        <v>925</v>
      </c>
      <c r="E14" s="249" t="s">
        <v>63</v>
      </c>
      <c r="F14" s="250" t="s">
        <v>166</v>
      </c>
      <c r="G14" s="250" t="s">
        <v>167</v>
      </c>
      <c r="H14" s="251" t="s">
        <v>29</v>
      </c>
      <c r="I14" s="252">
        <v>109</v>
      </c>
      <c r="J14" s="253" t="s">
        <v>7</v>
      </c>
      <c r="K14" s="254" t="s">
        <v>8</v>
      </c>
      <c r="L14" s="11"/>
      <c r="M14" s="7"/>
      <c r="N14" s="7"/>
      <c r="O14" s="7">
        <v>28</v>
      </c>
      <c r="P14" s="31">
        <v>61</v>
      </c>
      <c r="Q14" s="34">
        <v>24</v>
      </c>
      <c r="R14" s="7">
        <v>24</v>
      </c>
      <c r="S14" s="448"/>
      <c r="T14" s="449"/>
      <c r="U14" s="449"/>
      <c r="V14" s="7">
        <v>10</v>
      </c>
      <c r="W14" s="36">
        <v>31</v>
      </c>
      <c r="X14" s="34">
        <v>14</v>
      </c>
      <c r="Y14" s="7">
        <v>32</v>
      </c>
      <c r="Z14" s="11"/>
      <c r="AA14" s="7"/>
      <c r="AB14" s="7"/>
      <c r="AC14" s="7">
        <v>21</v>
      </c>
      <c r="AD14" s="31">
        <v>64</v>
      </c>
      <c r="AE14" s="34">
        <v>23</v>
      </c>
      <c r="AF14" s="7">
        <v>68</v>
      </c>
      <c r="AG14" s="11"/>
      <c r="AH14" s="7"/>
      <c r="AI14" s="7"/>
      <c r="AJ14" s="7">
        <v>30</v>
      </c>
      <c r="AK14" s="31"/>
      <c r="AL14" s="34">
        <v>49</v>
      </c>
      <c r="AM14" s="7"/>
      <c r="AN14" s="11">
        <v>23</v>
      </c>
      <c r="AO14" s="7">
        <v>24</v>
      </c>
      <c r="AP14" s="11">
        <v>13</v>
      </c>
      <c r="AQ14" s="7">
        <v>23</v>
      </c>
      <c r="AR14" s="11">
        <v>45</v>
      </c>
      <c r="AS14" s="7">
        <v>36</v>
      </c>
      <c r="AT14" s="7">
        <v>46</v>
      </c>
      <c r="AU14" s="7">
        <v>32</v>
      </c>
      <c r="AV14" s="7">
        <v>42</v>
      </c>
      <c r="AW14" s="7">
        <v>41</v>
      </c>
      <c r="AX14" s="11">
        <v>220</v>
      </c>
      <c r="AY14" s="66">
        <v>160</v>
      </c>
      <c r="AZ14" s="1"/>
      <c r="BA14" s="594" t="s">
        <v>5</v>
      </c>
      <c r="BB14" s="595"/>
      <c r="BC14" s="595"/>
      <c r="BD14" s="1"/>
      <c r="BP14" s="15"/>
      <c r="BQ14" s="15">
        <f t="shared" si="0"/>
        <v>109</v>
      </c>
      <c r="BR14" s="23">
        <f t="shared" si="1"/>
        <v>89</v>
      </c>
      <c r="BS14" s="23">
        <f t="shared" si="2"/>
        <v>18</v>
      </c>
      <c r="BT14" s="15">
        <f t="shared" si="3"/>
        <v>41</v>
      </c>
      <c r="BU14" s="23">
        <f t="shared" si="4"/>
        <v>9</v>
      </c>
      <c r="BV14" s="15" t="e">
        <f>IF(AND(#REF!="",#REF!="",#REF!="",#REF!=""),"",SUM(#REF!,#REF!,#REF!,#REF!,#REF!))</f>
        <v>#REF!</v>
      </c>
      <c r="BW14" s="23" t="str">
        <f t="shared" si="5"/>
        <v/>
      </c>
      <c r="BX14" s="15">
        <f t="shared" si="6"/>
        <v>85</v>
      </c>
      <c r="BY14" s="23">
        <f t="shared" si="7"/>
        <v>17</v>
      </c>
      <c r="BZ14" s="15" t="str">
        <f t="shared" si="8"/>
        <v/>
      </c>
      <c r="CA14" s="23" t="str">
        <f t="shared" si="9"/>
        <v/>
      </c>
      <c r="CB14" s="15" t="e">
        <f>IF(AND(#REF!="",#REF!="",#REF!="",#REF!=""),"",SUM(#REF!,#REF!,#REF!,#REF!,#REF!))</f>
        <v>#REF!</v>
      </c>
      <c r="CC14" s="23" t="str">
        <f t="shared" si="10"/>
        <v/>
      </c>
      <c r="CD14" s="23"/>
      <c r="CE14" s="23"/>
    </row>
    <row r="15" spans="1:88" ht="21.95" customHeight="1">
      <c r="A15" s="245">
        <v>9</v>
      </c>
      <c r="B15" s="246">
        <v>1</v>
      </c>
      <c r="C15" s="247" t="s">
        <v>6</v>
      </c>
      <c r="D15" s="248">
        <v>952</v>
      </c>
      <c r="E15" s="249">
        <v>42047</v>
      </c>
      <c r="F15" s="250" t="s">
        <v>168</v>
      </c>
      <c r="G15" s="250" t="s">
        <v>169</v>
      </c>
      <c r="H15" s="251" t="s">
        <v>170</v>
      </c>
      <c r="I15" s="252">
        <v>110</v>
      </c>
      <c r="J15" s="253" t="s">
        <v>9</v>
      </c>
      <c r="K15" s="254" t="s">
        <v>10</v>
      </c>
      <c r="L15" s="11"/>
      <c r="M15" s="7"/>
      <c r="N15" s="7"/>
      <c r="O15" s="7">
        <v>29</v>
      </c>
      <c r="P15" s="31">
        <v>62</v>
      </c>
      <c r="Q15" s="34">
        <v>24</v>
      </c>
      <c r="R15" s="7">
        <v>21</v>
      </c>
      <c r="S15" s="448"/>
      <c r="T15" s="449"/>
      <c r="U15" s="449"/>
      <c r="V15" s="7">
        <v>14</v>
      </c>
      <c r="W15" s="36">
        <v>30</v>
      </c>
      <c r="X15" s="34">
        <v>10</v>
      </c>
      <c r="Y15" s="7">
        <v>31</v>
      </c>
      <c r="Z15" s="11"/>
      <c r="AA15" s="7"/>
      <c r="AB15" s="7"/>
      <c r="AC15" s="7">
        <v>20</v>
      </c>
      <c r="AD15" s="31">
        <v>64</v>
      </c>
      <c r="AE15" s="34">
        <v>25</v>
      </c>
      <c r="AF15" s="7">
        <v>67</v>
      </c>
      <c r="AG15" s="11"/>
      <c r="AH15" s="7"/>
      <c r="AI15" s="7"/>
      <c r="AJ15" s="7">
        <v>41</v>
      </c>
      <c r="AK15" s="31"/>
      <c r="AL15" s="34">
        <v>47</v>
      </c>
      <c r="AM15" s="7"/>
      <c r="AN15" s="11">
        <v>21</v>
      </c>
      <c r="AO15" s="7">
        <v>21</v>
      </c>
      <c r="AP15" s="11">
        <v>14</v>
      </c>
      <c r="AQ15" s="7">
        <v>20</v>
      </c>
      <c r="AR15" s="11">
        <v>41</v>
      </c>
      <c r="AS15" s="7">
        <v>36</v>
      </c>
      <c r="AT15" s="7">
        <v>46</v>
      </c>
      <c r="AU15" s="7">
        <v>32</v>
      </c>
      <c r="AV15" s="7">
        <v>42</v>
      </c>
      <c r="AW15" s="7">
        <v>41</v>
      </c>
      <c r="AX15" s="11">
        <v>220</v>
      </c>
      <c r="AY15" s="66">
        <v>156</v>
      </c>
      <c r="AZ15" s="1"/>
      <c r="BA15" s="594"/>
      <c r="BB15" s="595"/>
      <c r="BC15" s="595"/>
      <c r="BD15" s="1"/>
      <c r="BP15" s="15"/>
      <c r="BQ15" s="15">
        <f t="shared" si="0"/>
        <v>110</v>
      </c>
      <c r="BR15" s="23">
        <f t="shared" si="1"/>
        <v>91</v>
      </c>
      <c r="BS15" s="23">
        <f t="shared" si="2"/>
        <v>19</v>
      </c>
      <c r="BT15" s="15">
        <f t="shared" si="3"/>
        <v>44</v>
      </c>
      <c r="BU15" s="23">
        <f t="shared" si="4"/>
        <v>9</v>
      </c>
      <c r="BV15" s="15" t="e">
        <f>IF(AND(#REF!="",#REF!="",#REF!="",#REF!=""),"",SUM(#REF!,#REF!,#REF!,#REF!,#REF!))</f>
        <v>#REF!</v>
      </c>
      <c r="BW15" s="23" t="str">
        <f t="shared" si="5"/>
        <v/>
      </c>
      <c r="BX15" s="15">
        <f t="shared" si="6"/>
        <v>84</v>
      </c>
      <c r="BY15" s="23">
        <f t="shared" si="7"/>
        <v>17</v>
      </c>
      <c r="BZ15" s="15" t="str">
        <f t="shared" si="8"/>
        <v/>
      </c>
      <c r="CA15" s="23" t="str">
        <f t="shared" si="9"/>
        <v/>
      </c>
      <c r="CB15" s="15" t="e">
        <f>IF(AND(#REF!="",#REF!="",#REF!="",#REF!=""),"",SUM(#REF!,#REF!,#REF!,#REF!,#REF!))</f>
        <v>#REF!</v>
      </c>
      <c r="CC15" s="23" t="str">
        <f t="shared" si="10"/>
        <v/>
      </c>
      <c r="CD15" s="23"/>
      <c r="CE15" s="23"/>
    </row>
    <row r="16" spans="1:88" ht="21.95" customHeight="1">
      <c r="A16" s="245">
        <v>10</v>
      </c>
      <c r="B16" s="246">
        <v>1</v>
      </c>
      <c r="C16" s="247" t="s">
        <v>6</v>
      </c>
      <c r="D16" s="248">
        <v>931</v>
      </c>
      <c r="E16" s="249" t="s">
        <v>64</v>
      </c>
      <c r="F16" s="250" t="s">
        <v>171</v>
      </c>
      <c r="G16" s="250" t="s">
        <v>172</v>
      </c>
      <c r="H16" s="251" t="s">
        <v>21</v>
      </c>
      <c r="I16" s="252">
        <v>111</v>
      </c>
      <c r="J16" s="253" t="s">
        <v>9</v>
      </c>
      <c r="K16" s="254" t="s">
        <v>8</v>
      </c>
      <c r="L16" s="11"/>
      <c r="M16" s="7"/>
      <c r="N16" s="7"/>
      <c r="O16" s="7">
        <v>29</v>
      </c>
      <c r="P16" s="31">
        <v>62</v>
      </c>
      <c r="Q16" s="34">
        <v>24</v>
      </c>
      <c r="R16" s="7">
        <v>20</v>
      </c>
      <c r="S16" s="448"/>
      <c r="T16" s="449"/>
      <c r="U16" s="449"/>
      <c r="V16" s="7">
        <v>14</v>
      </c>
      <c r="W16" s="36">
        <v>32</v>
      </c>
      <c r="X16" s="34">
        <v>12</v>
      </c>
      <c r="Y16" s="7">
        <v>30</v>
      </c>
      <c r="Z16" s="11"/>
      <c r="AA16" s="7"/>
      <c r="AB16" s="7"/>
      <c r="AC16" s="7">
        <v>23</v>
      </c>
      <c r="AD16" s="31">
        <v>64</v>
      </c>
      <c r="AE16" s="34">
        <v>26</v>
      </c>
      <c r="AF16" s="7">
        <v>64</v>
      </c>
      <c r="AG16" s="11"/>
      <c r="AH16" s="7"/>
      <c r="AI16" s="7"/>
      <c r="AJ16" s="7">
        <v>41</v>
      </c>
      <c r="AK16" s="31"/>
      <c r="AL16" s="34">
        <v>48</v>
      </c>
      <c r="AM16" s="7"/>
      <c r="AN16" s="11">
        <v>25</v>
      </c>
      <c r="AO16" s="7">
        <v>20</v>
      </c>
      <c r="AP16" s="11">
        <v>15</v>
      </c>
      <c r="AQ16" s="7">
        <v>21</v>
      </c>
      <c r="AR16" s="11">
        <v>40</v>
      </c>
      <c r="AS16" s="7">
        <v>36</v>
      </c>
      <c r="AT16" s="7">
        <v>46</v>
      </c>
      <c r="AU16" s="7">
        <v>32</v>
      </c>
      <c r="AV16" s="7">
        <v>42</v>
      </c>
      <c r="AW16" s="7">
        <v>41</v>
      </c>
      <c r="AX16" s="11">
        <v>220</v>
      </c>
      <c r="AY16" s="66">
        <v>158</v>
      </c>
      <c r="AZ16" s="1"/>
      <c r="BA16" s="589" t="s">
        <v>2</v>
      </c>
      <c r="BB16" s="590"/>
      <c r="BC16" s="590"/>
      <c r="BD16" s="1"/>
      <c r="BP16" s="15"/>
      <c r="BQ16" s="15">
        <f t="shared" si="0"/>
        <v>111</v>
      </c>
      <c r="BR16" s="23">
        <f t="shared" si="1"/>
        <v>91</v>
      </c>
      <c r="BS16" s="23">
        <f t="shared" si="2"/>
        <v>19</v>
      </c>
      <c r="BT16" s="15">
        <f t="shared" si="3"/>
        <v>46</v>
      </c>
      <c r="BU16" s="23">
        <f t="shared" si="4"/>
        <v>10</v>
      </c>
      <c r="BV16" s="15" t="e">
        <f>IF(AND(#REF!="",#REF!="",#REF!="",#REF!=""),"",SUM(#REF!,#REF!,#REF!,#REF!,#REF!))</f>
        <v>#REF!</v>
      </c>
      <c r="BW16" s="23" t="str">
        <f t="shared" si="5"/>
        <v/>
      </c>
      <c r="BX16" s="15">
        <f t="shared" si="6"/>
        <v>87</v>
      </c>
      <c r="BY16" s="23">
        <f t="shared" si="7"/>
        <v>18</v>
      </c>
      <c r="BZ16" s="15" t="str">
        <f t="shared" si="8"/>
        <v/>
      </c>
      <c r="CA16" s="23" t="str">
        <f t="shared" si="9"/>
        <v/>
      </c>
      <c r="CB16" s="15" t="e">
        <f>IF(AND(#REF!="",#REF!="",#REF!="",#REF!=""),"",SUM(#REF!,#REF!,#REF!,#REF!,#REF!))</f>
        <v>#REF!</v>
      </c>
      <c r="CC16" s="23" t="str">
        <f t="shared" si="10"/>
        <v/>
      </c>
      <c r="CD16" s="23"/>
      <c r="CE16" s="23"/>
    </row>
    <row r="17" spans="1:83" ht="21.95" customHeight="1">
      <c r="A17" s="245">
        <v>11</v>
      </c>
      <c r="B17" s="246">
        <v>1</v>
      </c>
      <c r="C17" s="247" t="s">
        <v>6</v>
      </c>
      <c r="D17" s="248">
        <v>923</v>
      </c>
      <c r="E17" s="249" t="s">
        <v>64</v>
      </c>
      <c r="F17" s="250" t="s">
        <v>173</v>
      </c>
      <c r="G17" s="250" t="s">
        <v>174</v>
      </c>
      <c r="H17" s="251" t="s">
        <v>175</v>
      </c>
      <c r="I17" s="252">
        <v>112</v>
      </c>
      <c r="J17" s="253" t="s">
        <v>7</v>
      </c>
      <c r="K17" s="254" t="s">
        <v>8</v>
      </c>
      <c r="L17" s="11"/>
      <c r="M17" s="7"/>
      <c r="N17" s="7"/>
      <c r="O17" s="7">
        <v>29</v>
      </c>
      <c r="P17" s="31">
        <v>65</v>
      </c>
      <c r="Q17" s="34">
        <v>24</v>
      </c>
      <c r="R17" s="7">
        <v>20</v>
      </c>
      <c r="S17" s="448"/>
      <c r="T17" s="449"/>
      <c r="U17" s="449"/>
      <c r="V17" s="7">
        <v>14</v>
      </c>
      <c r="W17" s="36">
        <v>32</v>
      </c>
      <c r="X17" s="34">
        <v>13</v>
      </c>
      <c r="Y17" s="7">
        <v>32</v>
      </c>
      <c r="Z17" s="11"/>
      <c r="AA17" s="7"/>
      <c r="AB17" s="7"/>
      <c r="AC17" s="7">
        <v>25</v>
      </c>
      <c r="AD17" s="31">
        <v>64</v>
      </c>
      <c r="AE17" s="34">
        <v>24</v>
      </c>
      <c r="AF17" s="7">
        <v>65</v>
      </c>
      <c r="AG17" s="11"/>
      <c r="AH17" s="7"/>
      <c r="AI17" s="7"/>
      <c r="AJ17" s="7">
        <v>41</v>
      </c>
      <c r="AK17" s="31"/>
      <c r="AL17" s="34">
        <v>45</v>
      </c>
      <c r="AM17" s="7"/>
      <c r="AN17" s="11">
        <v>23</v>
      </c>
      <c r="AO17" s="7">
        <v>20</v>
      </c>
      <c r="AP17" s="11">
        <v>15</v>
      </c>
      <c r="AQ17" s="7">
        <v>23</v>
      </c>
      <c r="AR17" s="11">
        <v>42</v>
      </c>
      <c r="AS17" s="7">
        <v>36</v>
      </c>
      <c r="AT17" s="7"/>
      <c r="AU17" s="7"/>
      <c r="AV17" s="7"/>
      <c r="AW17" s="7"/>
      <c r="AX17" s="11">
        <v>220</v>
      </c>
      <c r="AY17" s="66">
        <v>158</v>
      </c>
      <c r="AZ17" s="1"/>
      <c r="BA17" s="589"/>
      <c r="BB17" s="590"/>
      <c r="BC17" s="590"/>
      <c r="BD17" s="1"/>
      <c r="BP17" s="15"/>
      <c r="BQ17" s="15">
        <f t="shared" si="0"/>
        <v>112</v>
      </c>
      <c r="BR17" s="23">
        <f t="shared" si="1"/>
        <v>94</v>
      </c>
      <c r="BS17" s="23">
        <f t="shared" si="2"/>
        <v>19</v>
      </c>
      <c r="BT17" s="15">
        <f t="shared" si="3"/>
        <v>46</v>
      </c>
      <c r="BU17" s="23">
        <f t="shared" si="4"/>
        <v>10</v>
      </c>
      <c r="BV17" s="15" t="e">
        <f>IF(AND(#REF!="",#REF!="",#REF!="",#REF!=""),"",SUM(#REF!,#REF!,#REF!,#REF!,#REF!))</f>
        <v>#REF!</v>
      </c>
      <c r="BW17" s="23" t="str">
        <f t="shared" si="5"/>
        <v/>
      </c>
      <c r="BX17" s="15">
        <f t="shared" si="6"/>
        <v>89</v>
      </c>
      <c r="BY17" s="23">
        <f t="shared" si="7"/>
        <v>18</v>
      </c>
      <c r="BZ17" s="15" t="str">
        <f t="shared" si="8"/>
        <v/>
      </c>
      <c r="CA17" s="23" t="str">
        <f t="shared" si="9"/>
        <v/>
      </c>
      <c r="CB17" s="15" t="e">
        <f>IF(AND(#REF!="",#REF!="",#REF!="",#REF!=""),"",SUM(#REF!,#REF!,#REF!,#REF!,#REF!))</f>
        <v>#REF!</v>
      </c>
      <c r="CC17" s="23" t="str">
        <f t="shared" si="10"/>
        <v/>
      </c>
      <c r="CD17" s="23"/>
      <c r="CE17" s="23"/>
    </row>
    <row r="18" spans="1:83" ht="21.95" customHeight="1">
      <c r="A18" s="245">
        <v>12</v>
      </c>
      <c r="B18" s="246">
        <v>1</v>
      </c>
      <c r="C18" s="247" t="s">
        <v>6</v>
      </c>
      <c r="D18" s="248">
        <v>949</v>
      </c>
      <c r="E18" s="249" t="s">
        <v>65</v>
      </c>
      <c r="F18" s="250" t="s">
        <v>176</v>
      </c>
      <c r="G18" s="250" t="s">
        <v>177</v>
      </c>
      <c r="H18" s="251" t="s">
        <v>178</v>
      </c>
      <c r="I18" s="252">
        <v>113</v>
      </c>
      <c r="J18" s="253" t="s">
        <v>9</v>
      </c>
      <c r="K18" s="254" t="s">
        <v>8</v>
      </c>
      <c r="L18" s="11"/>
      <c r="M18" s="7"/>
      <c r="N18" s="7"/>
      <c r="O18" s="7">
        <v>29</v>
      </c>
      <c r="P18" s="31">
        <v>68</v>
      </c>
      <c r="Q18" s="34">
        <v>24</v>
      </c>
      <c r="R18" s="7">
        <v>23</v>
      </c>
      <c r="S18" s="448"/>
      <c r="T18" s="449"/>
      <c r="U18" s="449"/>
      <c r="V18" s="7">
        <v>14</v>
      </c>
      <c r="W18" s="36">
        <v>32</v>
      </c>
      <c r="X18" s="34">
        <v>10</v>
      </c>
      <c r="Y18" s="7">
        <v>32</v>
      </c>
      <c r="Z18" s="11"/>
      <c r="AA18" s="7"/>
      <c r="AB18" s="7"/>
      <c r="AC18" s="7">
        <v>26</v>
      </c>
      <c r="AD18" s="31">
        <v>64</v>
      </c>
      <c r="AE18" s="34">
        <v>21</v>
      </c>
      <c r="AF18" s="7">
        <v>62</v>
      </c>
      <c r="AG18" s="11"/>
      <c r="AH18" s="7"/>
      <c r="AI18" s="7"/>
      <c r="AJ18" s="7">
        <v>42</v>
      </c>
      <c r="AK18" s="31"/>
      <c r="AL18" s="34">
        <v>49</v>
      </c>
      <c r="AM18" s="7"/>
      <c r="AN18" s="11" t="s">
        <v>3</v>
      </c>
      <c r="AO18" s="7">
        <v>21</v>
      </c>
      <c r="AP18" s="11">
        <v>15</v>
      </c>
      <c r="AQ18" s="7">
        <v>20</v>
      </c>
      <c r="AR18" s="11">
        <v>43</v>
      </c>
      <c r="AS18" s="7">
        <v>23</v>
      </c>
      <c r="AT18" s="7"/>
      <c r="AU18" s="7"/>
      <c r="AV18" s="7"/>
      <c r="AW18" s="7"/>
      <c r="AX18" s="11">
        <v>220</v>
      </c>
      <c r="AY18" s="66">
        <v>156</v>
      </c>
      <c r="AZ18" s="1"/>
      <c r="BA18" s="1"/>
      <c r="BB18" s="1"/>
      <c r="BC18" s="1"/>
      <c r="BD18" s="1"/>
      <c r="BP18" s="15"/>
      <c r="BQ18" s="15">
        <f t="shared" si="0"/>
        <v>113</v>
      </c>
      <c r="BR18" s="23">
        <f t="shared" si="1"/>
        <v>97</v>
      </c>
      <c r="BS18" s="23">
        <f t="shared" si="2"/>
        <v>20</v>
      </c>
      <c r="BT18" s="15">
        <f t="shared" si="3"/>
        <v>46</v>
      </c>
      <c r="BU18" s="23">
        <f t="shared" si="4"/>
        <v>10</v>
      </c>
      <c r="BV18" s="15" t="e">
        <f>IF(AND(#REF!="",#REF!="",#REF!="",#REF!=""),"",SUM(#REF!,#REF!,#REF!,#REF!,#REF!))</f>
        <v>#REF!</v>
      </c>
      <c r="BW18" s="23" t="str">
        <f t="shared" si="5"/>
        <v/>
      </c>
      <c r="BX18" s="15">
        <f t="shared" si="6"/>
        <v>90</v>
      </c>
      <c r="BY18" s="23">
        <f t="shared" si="7"/>
        <v>18</v>
      </c>
      <c r="BZ18" s="15" t="str">
        <f t="shared" si="8"/>
        <v/>
      </c>
      <c r="CA18" s="23" t="str">
        <f t="shared" si="9"/>
        <v/>
      </c>
      <c r="CB18" s="15" t="e">
        <f>IF(AND(#REF!="",#REF!="",#REF!="",#REF!=""),"",SUM(#REF!,#REF!,#REF!,#REF!,#REF!))</f>
        <v>#REF!</v>
      </c>
      <c r="CC18" s="23" t="str">
        <f t="shared" si="10"/>
        <v/>
      </c>
      <c r="CD18" s="23"/>
      <c r="CE18" s="23"/>
    </row>
    <row r="19" spans="1:83" ht="21.95" customHeight="1">
      <c r="A19" s="245">
        <v>13</v>
      </c>
      <c r="B19" s="246">
        <v>1</v>
      </c>
      <c r="C19" s="247" t="s">
        <v>6</v>
      </c>
      <c r="D19" s="248">
        <v>933</v>
      </c>
      <c r="E19" s="249" t="s">
        <v>66</v>
      </c>
      <c r="F19" s="250" t="s">
        <v>179</v>
      </c>
      <c r="G19" s="250" t="s">
        <v>180</v>
      </c>
      <c r="H19" s="251" t="s">
        <v>26</v>
      </c>
      <c r="I19" s="252">
        <v>114</v>
      </c>
      <c r="J19" s="253" t="s">
        <v>7</v>
      </c>
      <c r="K19" s="254" t="s">
        <v>8</v>
      </c>
      <c r="L19" s="11"/>
      <c r="M19" s="7"/>
      <c r="N19" s="7"/>
      <c r="O19" s="7">
        <v>29</v>
      </c>
      <c r="P19" s="31">
        <v>69</v>
      </c>
      <c r="Q19" s="34">
        <v>24</v>
      </c>
      <c r="R19" s="7">
        <v>20</v>
      </c>
      <c r="S19" s="448"/>
      <c r="T19" s="449"/>
      <c r="U19" s="449"/>
      <c r="V19" s="7">
        <v>14</v>
      </c>
      <c r="W19" s="36">
        <v>32</v>
      </c>
      <c r="X19" s="34">
        <v>10</v>
      </c>
      <c r="Y19" s="7">
        <v>30</v>
      </c>
      <c r="Z19" s="11"/>
      <c r="AA19" s="7"/>
      <c r="AB19" s="7"/>
      <c r="AC19" s="7">
        <v>28</v>
      </c>
      <c r="AD19" s="31">
        <v>64</v>
      </c>
      <c r="AE19" s="34">
        <v>23</v>
      </c>
      <c r="AF19" s="7">
        <v>63</v>
      </c>
      <c r="AG19" s="11"/>
      <c r="AH19" s="7"/>
      <c r="AI19" s="7"/>
      <c r="AJ19" s="7">
        <v>45</v>
      </c>
      <c r="AK19" s="31"/>
      <c r="AL19" s="34">
        <v>47</v>
      </c>
      <c r="AM19" s="7"/>
      <c r="AN19" s="11">
        <v>23</v>
      </c>
      <c r="AO19" s="7" t="s">
        <v>3</v>
      </c>
      <c r="AP19" s="11">
        <v>15</v>
      </c>
      <c r="AQ19" s="7">
        <v>21</v>
      </c>
      <c r="AR19" s="11">
        <v>40</v>
      </c>
      <c r="AS19" s="7">
        <v>23</v>
      </c>
      <c r="AT19" s="7"/>
      <c r="AU19" s="7"/>
      <c r="AV19" s="7"/>
      <c r="AW19" s="7"/>
      <c r="AX19" s="11">
        <v>220</v>
      </c>
      <c r="AY19" s="66">
        <v>130</v>
      </c>
      <c r="AZ19" s="1"/>
      <c r="BA19" s="1"/>
      <c r="BB19" s="1"/>
      <c r="BC19" s="1"/>
      <c r="BD19" s="1"/>
      <c r="BP19" s="15"/>
      <c r="BQ19" s="15">
        <f t="shared" si="0"/>
        <v>114</v>
      </c>
      <c r="BR19" s="23">
        <f t="shared" si="1"/>
        <v>98</v>
      </c>
      <c r="BS19" s="23">
        <f t="shared" si="2"/>
        <v>20</v>
      </c>
      <c r="BT19" s="15">
        <f t="shared" si="3"/>
        <v>46</v>
      </c>
      <c r="BU19" s="23">
        <f t="shared" si="4"/>
        <v>10</v>
      </c>
      <c r="BV19" s="15" t="e">
        <f>IF(AND(#REF!="",#REF!="",#REF!="",#REF!=""),"",SUM(#REF!,#REF!,#REF!,#REF!,#REF!))</f>
        <v>#REF!</v>
      </c>
      <c r="BW19" s="23" t="str">
        <f t="shared" si="5"/>
        <v/>
      </c>
      <c r="BX19" s="15">
        <f t="shared" si="6"/>
        <v>92</v>
      </c>
      <c r="BY19" s="23">
        <f t="shared" si="7"/>
        <v>19</v>
      </c>
      <c r="BZ19" s="15" t="str">
        <f t="shared" si="8"/>
        <v/>
      </c>
      <c r="CA19" s="23" t="str">
        <f t="shared" si="9"/>
        <v/>
      </c>
      <c r="CB19" s="15" t="e">
        <f>IF(AND(#REF!="",#REF!="",#REF!="",#REF!=""),"",SUM(#REF!,#REF!,#REF!,#REF!,#REF!))</f>
        <v>#REF!</v>
      </c>
      <c r="CC19" s="23" t="str">
        <f t="shared" si="10"/>
        <v/>
      </c>
      <c r="CD19" s="23"/>
      <c r="CE19" s="23"/>
    </row>
    <row r="20" spans="1:83" ht="21.95" customHeight="1">
      <c r="A20" s="245">
        <v>14</v>
      </c>
      <c r="B20" s="246">
        <v>1</v>
      </c>
      <c r="C20" s="247" t="s">
        <v>6</v>
      </c>
      <c r="D20" s="248">
        <v>946</v>
      </c>
      <c r="E20" s="249" t="s">
        <v>67</v>
      </c>
      <c r="F20" s="250" t="s">
        <v>179</v>
      </c>
      <c r="G20" s="250" t="s">
        <v>181</v>
      </c>
      <c r="H20" s="251" t="s">
        <v>182</v>
      </c>
      <c r="I20" s="252">
        <v>115</v>
      </c>
      <c r="J20" s="253" t="s">
        <v>7</v>
      </c>
      <c r="K20" s="254" t="s">
        <v>8</v>
      </c>
      <c r="L20" s="11"/>
      <c r="M20" s="7"/>
      <c r="N20" s="7"/>
      <c r="O20" s="7">
        <v>29</v>
      </c>
      <c r="P20" s="31">
        <v>68</v>
      </c>
      <c r="Q20" s="34">
        <v>24</v>
      </c>
      <c r="R20" s="7">
        <v>21</v>
      </c>
      <c r="S20" s="448"/>
      <c r="T20" s="449"/>
      <c r="U20" s="449"/>
      <c r="V20" s="7">
        <v>14</v>
      </c>
      <c r="W20" s="36">
        <v>32</v>
      </c>
      <c r="X20" s="34">
        <v>10</v>
      </c>
      <c r="Y20" s="7">
        <v>32</v>
      </c>
      <c r="Z20" s="11"/>
      <c r="AA20" s="7"/>
      <c r="AB20" s="7"/>
      <c r="AC20" s="7">
        <v>22</v>
      </c>
      <c r="AD20" s="31">
        <v>64</v>
      </c>
      <c r="AE20" s="34">
        <v>25</v>
      </c>
      <c r="AF20" s="7">
        <v>65</v>
      </c>
      <c r="AG20" s="11"/>
      <c r="AH20" s="7"/>
      <c r="AI20" s="7"/>
      <c r="AJ20" s="7">
        <v>41</v>
      </c>
      <c r="AK20" s="31"/>
      <c r="AL20" s="34">
        <v>48</v>
      </c>
      <c r="AM20" s="7"/>
      <c r="AN20" s="11" t="s">
        <v>4</v>
      </c>
      <c r="AO20" s="7" t="s">
        <v>4</v>
      </c>
      <c r="AP20" s="11"/>
      <c r="AQ20" s="7">
        <v>23</v>
      </c>
      <c r="AR20" s="11">
        <v>45</v>
      </c>
      <c r="AS20" s="7"/>
      <c r="AT20" s="7"/>
      <c r="AU20" s="7"/>
      <c r="AV20" s="7"/>
      <c r="AW20" s="7"/>
      <c r="AX20" s="11">
        <v>220</v>
      </c>
      <c r="AY20" s="66">
        <v>160</v>
      </c>
      <c r="AZ20" s="1"/>
      <c r="BA20" s="1"/>
      <c r="BB20" s="27"/>
      <c r="BC20" s="1"/>
      <c r="BD20" s="1"/>
      <c r="BP20" s="15"/>
      <c r="BQ20" s="15">
        <f t="shared" si="0"/>
        <v>115</v>
      </c>
      <c r="BR20" s="23">
        <f t="shared" si="1"/>
        <v>97</v>
      </c>
      <c r="BS20" s="23">
        <f t="shared" si="2"/>
        <v>20</v>
      </c>
      <c r="BT20" s="15">
        <f t="shared" si="3"/>
        <v>46</v>
      </c>
      <c r="BU20" s="23">
        <f t="shared" si="4"/>
        <v>10</v>
      </c>
      <c r="BV20" s="15" t="e">
        <f>IF(AND(#REF!="",#REF!="",#REF!="",#REF!=""),"",SUM(#REF!,#REF!,#REF!,#REF!,#REF!))</f>
        <v>#REF!</v>
      </c>
      <c r="BW20" s="23" t="str">
        <f t="shared" si="5"/>
        <v/>
      </c>
      <c r="BX20" s="15">
        <f t="shared" si="6"/>
        <v>86</v>
      </c>
      <c r="BY20" s="23">
        <f t="shared" si="7"/>
        <v>18</v>
      </c>
      <c r="BZ20" s="15" t="str">
        <f t="shared" si="8"/>
        <v/>
      </c>
      <c r="CA20" s="23" t="str">
        <f t="shared" si="9"/>
        <v/>
      </c>
      <c r="CB20" s="15" t="e">
        <f>IF(AND(#REF!="",#REF!="",#REF!="",#REF!=""),"",SUM(#REF!,#REF!,#REF!,#REF!,#REF!))</f>
        <v>#REF!</v>
      </c>
      <c r="CC20" s="23" t="str">
        <f t="shared" si="10"/>
        <v/>
      </c>
      <c r="CD20" s="23"/>
      <c r="CE20" s="23"/>
    </row>
    <row r="21" spans="1:83" ht="21.95" customHeight="1">
      <c r="A21" s="245">
        <v>15</v>
      </c>
      <c r="B21" s="246">
        <v>1</v>
      </c>
      <c r="C21" s="247" t="s">
        <v>6</v>
      </c>
      <c r="D21" s="248">
        <v>935</v>
      </c>
      <c r="E21" s="249" t="s">
        <v>68</v>
      </c>
      <c r="F21" s="250" t="s">
        <v>183</v>
      </c>
      <c r="G21" s="250" t="s">
        <v>184</v>
      </c>
      <c r="H21" s="251" t="s">
        <v>14</v>
      </c>
      <c r="I21" s="252">
        <v>117</v>
      </c>
      <c r="J21" s="253" t="s">
        <v>9</v>
      </c>
      <c r="K21" s="254" t="s">
        <v>10</v>
      </c>
      <c r="L21" s="11"/>
      <c r="M21" s="7"/>
      <c r="N21" s="7"/>
      <c r="O21" s="7">
        <v>29</v>
      </c>
      <c r="P21" s="31">
        <v>62</v>
      </c>
      <c r="Q21" s="34">
        <v>24</v>
      </c>
      <c r="R21" s="7">
        <v>24</v>
      </c>
      <c r="S21" s="448"/>
      <c r="T21" s="449"/>
      <c r="U21" s="449"/>
      <c r="V21" s="7">
        <v>14</v>
      </c>
      <c r="W21" s="36">
        <v>32</v>
      </c>
      <c r="X21" s="34">
        <v>10</v>
      </c>
      <c r="Y21" s="7">
        <v>30</v>
      </c>
      <c r="Z21" s="11"/>
      <c r="AA21" s="7"/>
      <c r="AB21" s="7"/>
      <c r="AC21" s="7">
        <v>22</v>
      </c>
      <c r="AD21" s="31">
        <v>64</v>
      </c>
      <c r="AE21" s="34">
        <v>26</v>
      </c>
      <c r="AF21" s="7">
        <v>64</v>
      </c>
      <c r="AG21" s="11"/>
      <c r="AH21" s="7"/>
      <c r="AI21" s="7"/>
      <c r="AJ21" s="7">
        <v>42</v>
      </c>
      <c r="AK21" s="31"/>
      <c r="AL21" s="34">
        <v>49</v>
      </c>
      <c r="AM21" s="7"/>
      <c r="AN21" s="11" t="s">
        <v>3</v>
      </c>
      <c r="AO21" s="7" t="s">
        <v>3</v>
      </c>
      <c r="AP21" s="11"/>
      <c r="AQ21" s="7">
        <v>20</v>
      </c>
      <c r="AR21" s="11">
        <v>47</v>
      </c>
      <c r="AS21" s="7"/>
      <c r="AT21" s="7"/>
      <c r="AU21" s="7"/>
      <c r="AV21" s="7"/>
      <c r="AW21" s="7"/>
      <c r="AX21" s="11">
        <v>220</v>
      </c>
      <c r="AY21" s="66">
        <v>180</v>
      </c>
      <c r="AZ21" s="1"/>
      <c r="BA21" s="1"/>
      <c r="BB21" s="28"/>
      <c r="BC21" s="1"/>
      <c r="BD21" s="1"/>
      <c r="BP21" s="15"/>
      <c r="BQ21" s="15">
        <f t="shared" si="0"/>
        <v>117</v>
      </c>
      <c r="BR21" s="23">
        <f t="shared" si="1"/>
        <v>91</v>
      </c>
      <c r="BS21" s="23">
        <f t="shared" si="2"/>
        <v>19</v>
      </c>
      <c r="BT21" s="15">
        <f t="shared" si="3"/>
        <v>46</v>
      </c>
      <c r="BU21" s="23">
        <f t="shared" si="4"/>
        <v>10</v>
      </c>
      <c r="BV21" s="15" t="e">
        <f>IF(AND(#REF!="",#REF!="",#REF!="",#REF!=""),"",SUM(#REF!,#REF!,#REF!,#REF!,#REF!))</f>
        <v>#REF!</v>
      </c>
      <c r="BW21" s="23" t="str">
        <f t="shared" si="5"/>
        <v/>
      </c>
      <c r="BX21" s="15">
        <f t="shared" si="6"/>
        <v>86</v>
      </c>
      <c r="BY21" s="23">
        <f t="shared" si="7"/>
        <v>18</v>
      </c>
      <c r="BZ21" s="15" t="str">
        <f t="shared" si="8"/>
        <v/>
      </c>
      <c r="CA21" s="23" t="str">
        <f t="shared" si="9"/>
        <v/>
      </c>
      <c r="CB21" s="15" t="e">
        <f>IF(AND(#REF!="",#REF!="",#REF!="",#REF!=""),"",SUM(#REF!,#REF!,#REF!,#REF!,#REF!))</f>
        <v>#REF!</v>
      </c>
      <c r="CC21" s="23" t="str">
        <f t="shared" si="10"/>
        <v/>
      </c>
      <c r="CD21" s="23"/>
      <c r="CE21" s="23"/>
    </row>
    <row r="22" spans="1:83" ht="21.95" customHeight="1">
      <c r="A22" s="245">
        <v>16</v>
      </c>
      <c r="B22" s="246">
        <v>1</v>
      </c>
      <c r="C22" s="247" t="s">
        <v>6</v>
      </c>
      <c r="D22" s="248">
        <v>940</v>
      </c>
      <c r="E22" s="249" t="s">
        <v>69</v>
      </c>
      <c r="F22" s="250" t="s">
        <v>185</v>
      </c>
      <c r="G22" s="250" t="s">
        <v>186</v>
      </c>
      <c r="H22" s="251" t="s">
        <v>21</v>
      </c>
      <c r="I22" s="252">
        <v>118</v>
      </c>
      <c r="J22" s="253" t="s">
        <v>7</v>
      </c>
      <c r="K22" s="254" t="s">
        <v>8</v>
      </c>
      <c r="L22" s="11"/>
      <c r="M22" s="7"/>
      <c r="N22" s="7"/>
      <c r="O22" s="7">
        <v>29</v>
      </c>
      <c r="P22" s="31">
        <v>50</v>
      </c>
      <c r="Q22" s="34">
        <v>24</v>
      </c>
      <c r="R22" s="7">
        <v>21</v>
      </c>
      <c r="S22" s="448"/>
      <c r="T22" s="449"/>
      <c r="U22" s="449"/>
      <c r="V22" s="7">
        <v>14</v>
      </c>
      <c r="W22" s="36">
        <v>32</v>
      </c>
      <c r="X22" s="34">
        <v>10</v>
      </c>
      <c r="Y22" s="7">
        <v>32</v>
      </c>
      <c r="Z22" s="11"/>
      <c r="AA22" s="7"/>
      <c r="AB22" s="7"/>
      <c r="AC22" s="7">
        <v>22</v>
      </c>
      <c r="AD22" s="31">
        <v>64</v>
      </c>
      <c r="AE22" s="34">
        <v>28</v>
      </c>
      <c r="AF22" s="7">
        <v>69</v>
      </c>
      <c r="AG22" s="11"/>
      <c r="AH22" s="7"/>
      <c r="AI22" s="7"/>
      <c r="AJ22" s="7">
        <v>41</v>
      </c>
      <c r="AK22" s="31"/>
      <c r="AL22" s="34">
        <v>48</v>
      </c>
      <c r="AM22" s="7"/>
      <c r="AN22" s="11" t="s">
        <v>31</v>
      </c>
      <c r="AO22" s="7" t="s">
        <v>31</v>
      </c>
      <c r="AP22" s="11"/>
      <c r="AQ22" s="7">
        <v>21</v>
      </c>
      <c r="AR22" s="11">
        <v>48</v>
      </c>
      <c r="AS22" s="7"/>
      <c r="AT22" s="7"/>
      <c r="AU22" s="7"/>
      <c r="AV22" s="7"/>
      <c r="AW22" s="7"/>
      <c r="AX22" s="11">
        <v>220</v>
      </c>
      <c r="AY22" s="66">
        <v>180</v>
      </c>
      <c r="AZ22" s="1"/>
      <c r="BA22" s="1"/>
      <c r="BB22" s="24"/>
      <c r="BC22" s="1"/>
      <c r="BD22" s="1"/>
      <c r="BP22" s="15"/>
      <c r="BQ22" s="15">
        <f t="shared" si="0"/>
        <v>118</v>
      </c>
      <c r="BR22" s="23">
        <f t="shared" si="1"/>
        <v>79</v>
      </c>
      <c r="BS22" s="23">
        <f t="shared" si="2"/>
        <v>16</v>
      </c>
      <c r="BT22" s="15">
        <f t="shared" si="3"/>
        <v>46</v>
      </c>
      <c r="BU22" s="23">
        <f t="shared" si="4"/>
        <v>10</v>
      </c>
      <c r="BV22" s="15" t="e">
        <f>IF(AND(#REF!="",#REF!="",#REF!="",#REF!=""),"",SUM(#REF!,#REF!,#REF!,#REF!,#REF!))</f>
        <v>#REF!</v>
      </c>
      <c r="BW22" s="23" t="str">
        <f t="shared" si="5"/>
        <v/>
      </c>
      <c r="BX22" s="15">
        <f t="shared" si="6"/>
        <v>86</v>
      </c>
      <c r="BY22" s="23">
        <f t="shared" si="7"/>
        <v>18</v>
      </c>
      <c r="BZ22" s="15" t="str">
        <f t="shared" si="8"/>
        <v/>
      </c>
      <c r="CA22" s="23" t="str">
        <f t="shared" si="9"/>
        <v/>
      </c>
      <c r="CB22" s="15" t="e">
        <f>IF(AND(#REF!="",#REF!="",#REF!="",#REF!=""),"",SUM(#REF!,#REF!,#REF!,#REF!,#REF!))</f>
        <v>#REF!</v>
      </c>
      <c r="CC22" s="23" t="str">
        <f t="shared" si="10"/>
        <v/>
      </c>
      <c r="CD22" s="23"/>
      <c r="CE22" s="23"/>
    </row>
    <row r="23" spans="1:83" ht="21.95" customHeight="1">
      <c r="A23" s="245">
        <v>17</v>
      </c>
      <c r="B23" s="246">
        <v>1</v>
      </c>
      <c r="C23" s="247" t="s">
        <v>6</v>
      </c>
      <c r="D23" s="248">
        <v>924</v>
      </c>
      <c r="E23" s="249" t="s">
        <v>70</v>
      </c>
      <c r="F23" s="250" t="s">
        <v>187</v>
      </c>
      <c r="G23" s="250" t="s">
        <v>188</v>
      </c>
      <c r="H23" s="251" t="s">
        <v>189</v>
      </c>
      <c r="I23" s="252">
        <v>119</v>
      </c>
      <c r="J23" s="253" t="s">
        <v>9</v>
      </c>
      <c r="K23" s="254" t="s">
        <v>8</v>
      </c>
      <c r="L23" s="11"/>
      <c r="M23" s="7"/>
      <c r="N23" s="7"/>
      <c r="O23" s="7">
        <v>29</v>
      </c>
      <c r="P23" s="31">
        <v>51</v>
      </c>
      <c r="Q23" s="34">
        <v>24</v>
      </c>
      <c r="R23" s="7">
        <v>20</v>
      </c>
      <c r="S23" s="448"/>
      <c r="T23" s="449"/>
      <c r="U23" s="449"/>
      <c r="V23" s="7">
        <v>14</v>
      </c>
      <c r="W23" s="36">
        <v>32</v>
      </c>
      <c r="X23" s="34">
        <v>10</v>
      </c>
      <c r="Y23" s="7">
        <v>31</v>
      </c>
      <c r="Z23" s="11"/>
      <c r="AA23" s="7"/>
      <c r="AB23" s="7"/>
      <c r="AC23" s="7">
        <v>22</v>
      </c>
      <c r="AD23" s="31">
        <v>64</v>
      </c>
      <c r="AE23" s="34">
        <v>27</v>
      </c>
      <c r="AF23" s="7">
        <v>68</v>
      </c>
      <c r="AG23" s="11"/>
      <c r="AH23" s="7"/>
      <c r="AI23" s="7"/>
      <c r="AJ23" s="7">
        <v>42</v>
      </c>
      <c r="AK23" s="31"/>
      <c r="AL23" s="34">
        <v>47</v>
      </c>
      <c r="AM23" s="7"/>
      <c r="AN23" s="11" t="s">
        <v>31</v>
      </c>
      <c r="AO23" s="7"/>
      <c r="AP23" s="11"/>
      <c r="AQ23" s="7"/>
      <c r="AR23" s="11">
        <v>49</v>
      </c>
      <c r="AS23" s="7"/>
      <c r="AT23" s="7"/>
      <c r="AU23" s="7"/>
      <c r="AV23" s="7"/>
      <c r="AW23" s="7"/>
      <c r="AX23" s="11">
        <v>220</v>
      </c>
      <c r="AY23" s="66">
        <v>158</v>
      </c>
      <c r="AZ23" s="1"/>
      <c r="BA23" s="1"/>
      <c r="BB23" s="24"/>
      <c r="BC23" s="1"/>
      <c r="BD23" s="1"/>
      <c r="BP23" s="15"/>
      <c r="BQ23" s="15">
        <f t="shared" si="0"/>
        <v>119</v>
      </c>
      <c r="BR23" s="23">
        <f t="shared" si="1"/>
        <v>80</v>
      </c>
      <c r="BS23" s="23">
        <f t="shared" si="2"/>
        <v>16</v>
      </c>
      <c r="BT23" s="15">
        <f t="shared" si="3"/>
        <v>46</v>
      </c>
      <c r="BU23" s="23">
        <f t="shared" si="4"/>
        <v>10</v>
      </c>
      <c r="BV23" s="15" t="e">
        <f>IF(AND(#REF!="",#REF!="",#REF!="",#REF!=""),"",SUM(#REF!,#REF!,#REF!,#REF!,#REF!))</f>
        <v>#REF!</v>
      </c>
      <c r="BW23" s="23" t="str">
        <f t="shared" si="5"/>
        <v/>
      </c>
      <c r="BX23" s="15">
        <f t="shared" si="6"/>
        <v>86</v>
      </c>
      <c r="BY23" s="23">
        <f t="shared" si="7"/>
        <v>18</v>
      </c>
      <c r="BZ23" s="15" t="str">
        <f t="shared" si="8"/>
        <v/>
      </c>
      <c r="CA23" s="23" t="str">
        <f t="shared" si="9"/>
        <v/>
      </c>
      <c r="CB23" s="15" t="e">
        <f>IF(AND(#REF!="",#REF!="",#REF!="",#REF!=""),"",SUM(#REF!,#REF!,#REF!,#REF!,#REF!))</f>
        <v>#REF!</v>
      </c>
      <c r="CC23" s="23" t="str">
        <f t="shared" si="10"/>
        <v/>
      </c>
      <c r="CD23" s="23"/>
      <c r="CE23" s="23"/>
    </row>
    <row r="24" spans="1:83" ht="21.95" customHeight="1">
      <c r="A24" s="245">
        <v>18</v>
      </c>
      <c r="B24" s="246">
        <v>1</v>
      </c>
      <c r="C24" s="247" t="s">
        <v>6</v>
      </c>
      <c r="D24" s="248">
        <v>921</v>
      </c>
      <c r="E24" s="249">
        <v>42008</v>
      </c>
      <c r="F24" s="250" t="s">
        <v>190</v>
      </c>
      <c r="G24" s="250" t="s">
        <v>191</v>
      </c>
      <c r="H24" s="251" t="s">
        <v>192</v>
      </c>
      <c r="I24" s="252">
        <v>120</v>
      </c>
      <c r="J24" s="253" t="s">
        <v>9</v>
      </c>
      <c r="K24" s="254" t="s">
        <v>11</v>
      </c>
      <c r="L24" s="11"/>
      <c r="M24" s="7"/>
      <c r="N24" s="7"/>
      <c r="O24" s="7">
        <v>29</v>
      </c>
      <c r="P24" s="31">
        <v>54</v>
      </c>
      <c r="Q24" s="34">
        <v>24</v>
      </c>
      <c r="R24" s="7">
        <v>21</v>
      </c>
      <c r="S24" s="448"/>
      <c r="T24" s="449"/>
      <c r="U24" s="449"/>
      <c r="V24" s="7">
        <v>14</v>
      </c>
      <c r="W24" s="36">
        <v>32</v>
      </c>
      <c r="X24" s="34">
        <v>10</v>
      </c>
      <c r="Y24" s="7">
        <v>30</v>
      </c>
      <c r="Z24" s="11"/>
      <c r="AA24" s="7"/>
      <c r="AB24" s="7"/>
      <c r="AC24" s="7">
        <v>22</v>
      </c>
      <c r="AD24" s="31">
        <v>64</v>
      </c>
      <c r="AE24" s="34">
        <v>24</v>
      </c>
      <c r="AF24" s="7">
        <v>65</v>
      </c>
      <c r="AG24" s="11"/>
      <c r="AH24" s="7"/>
      <c r="AI24" s="7"/>
      <c r="AJ24" s="7">
        <v>40</v>
      </c>
      <c r="AK24" s="31"/>
      <c r="AL24" s="34">
        <v>49</v>
      </c>
      <c r="AM24" s="7"/>
      <c r="AN24" s="11"/>
      <c r="AO24" s="7" t="s">
        <v>4</v>
      </c>
      <c r="AP24" s="11"/>
      <c r="AQ24" s="7"/>
      <c r="AR24" s="11">
        <v>35</v>
      </c>
      <c r="AS24" s="7"/>
      <c r="AT24" s="7"/>
      <c r="AU24" s="7"/>
      <c r="AV24" s="7"/>
      <c r="AW24" s="7"/>
      <c r="AX24" s="11">
        <v>220</v>
      </c>
      <c r="AY24" s="66">
        <v>158</v>
      </c>
      <c r="AZ24" s="1"/>
      <c r="BA24" s="1"/>
      <c r="BB24" s="24"/>
      <c r="BC24" s="1"/>
      <c r="BD24" s="1"/>
      <c r="BP24" s="15"/>
      <c r="BQ24" s="15">
        <f t="shared" si="0"/>
        <v>120</v>
      </c>
      <c r="BR24" s="23">
        <f t="shared" si="1"/>
        <v>83</v>
      </c>
      <c r="BS24" s="23">
        <f t="shared" si="2"/>
        <v>17</v>
      </c>
      <c r="BT24" s="15">
        <f t="shared" si="3"/>
        <v>46</v>
      </c>
      <c r="BU24" s="23">
        <f t="shared" si="4"/>
        <v>10</v>
      </c>
      <c r="BV24" s="15" t="e">
        <f>IF(AND(#REF!="",#REF!="",#REF!="",#REF!=""),"",SUM(#REF!,#REF!,#REF!,#REF!,#REF!))</f>
        <v>#REF!</v>
      </c>
      <c r="BW24" s="23" t="str">
        <f t="shared" si="5"/>
        <v/>
      </c>
      <c r="BX24" s="15">
        <f t="shared" si="6"/>
        <v>86</v>
      </c>
      <c r="BY24" s="23">
        <f t="shared" si="7"/>
        <v>18</v>
      </c>
      <c r="BZ24" s="15" t="str">
        <f t="shared" si="8"/>
        <v/>
      </c>
      <c r="CA24" s="23" t="str">
        <f t="shared" si="9"/>
        <v/>
      </c>
      <c r="CB24" s="15" t="e">
        <f>IF(AND(#REF!="",#REF!="",#REF!="",#REF!=""),"",SUM(#REF!,#REF!,#REF!,#REF!,#REF!))</f>
        <v>#REF!</v>
      </c>
      <c r="CC24" s="23" t="str">
        <f t="shared" si="10"/>
        <v/>
      </c>
      <c r="CD24" s="23"/>
      <c r="CE24" s="23"/>
    </row>
    <row r="25" spans="1:83" ht="21.95" customHeight="1">
      <c r="A25" s="245">
        <v>19</v>
      </c>
      <c r="B25" s="246">
        <v>1</v>
      </c>
      <c r="C25" s="247" t="s">
        <v>6</v>
      </c>
      <c r="D25" s="248">
        <v>948</v>
      </c>
      <c r="E25" s="249">
        <v>42257</v>
      </c>
      <c r="F25" s="250" t="s">
        <v>193</v>
      </c>
      <c r="G25" s="250" t="s">
        <v>194</v>
      </c>
      <c r="H25" s="251" t="s">
        <v>195</v>
      </c>
      <c r="I25" s="252">
        <v>121</v>
      </c>
      <c r="J25" s="253" t="s">
        <v>9</v>
      </c>
      <c r="K25" s="254" t="s">
        <v>12</v>
      </c>
      <c r="L25" s="11"/>
      <c r="M25" s="7"/>
      <c r="N25" s="7"/>
      <c r="O25" s="7">
        <v>29</v>
      </c>
      <c r="P25" s="31">
        <v>56</v>
      </c>
      <c r="Q25" s="34">
        <v>24</v>
      </c>
      <c r="R25" s="7">
        <v>24</v>
      </c>
      <c r="S25" s="448"/>
      <c r="T25" s="449"/>
      <c r="U25" s="449"/>
      <c r="V25" s="7">
        <v>14</v>
      </c>
      <c r="W25" s="36">
        <v>32</v>
      </c>
      <c r="X25" s="34">
        <v>10</v>
      </c>
      <c r="Y25" s="7">
        <v>30</v>
      </c>
      <c r="Z25" s="11"/>
      <c r="AA25" s="7"/>
      <c r="AB25" s="7"/>
      <c r="AC25" s="7">
        <v>22</v>
      </c>
      <c r="AD25" s="31">
        <v>64</v>
      </c>
      <c r="AE25" s="34">
        <v>21</v>
      </c>
      <c r="AF25" s="7">
        <v>61</v>
      </c>
      <c r="AG25" s="11"/>
      <c r="AH25" s="7"/>
      <c r="AI25" s="7"/>
      <c r="AJ25" s="7">
        <v>41</v>
      </c>
      <c r="AK25" s="31"/>
      <c r="AL25" s="34">
        <v>41</v>
      </c>
      <c r="AM25" s="7"/>
      <c r="AN25" s="11"/>
      <c r="AO25" s="7"/>
      <c r="AP25" s="11"/>
      <c r="AQ25" s="7"/>
      <c r="AR25" s="11">
        <v>36</v>
      </c>
      <c r="AS25" s="7"/>
      <c r="AT25" s="7"/>
      <c r="AU25" s="7"/>
      <c r="AV25" s="7"/>
      <c r="AW25" s="7"/>
      <c r="AX25" s="11">
        <v>220</v>
      </c>
      <c r="AY25" s="66">
        <v>160</v>
      </c>
      <c r="AZ25" s="1"/>
      <c r="BA25" s="1"/>
      <c r="BB25" s="24"/>
      <c r="BC25" s="1"/>
      <c r="BD25" s="1"/>
      <c r="BP25" s="15"/>
      <c r="BQ25" s="15">
        <f t="shared" si="0"/>
        <v>121</v>
      </c>
      <c r="BR25" s="23">
        <f t="shared" si="1"/>
        <v>85</v>
      </c>
      <c r="BS25" s="23">
        <f t="shared" si="2"/>
        <v>17</v>
      </c>
      <c r="BT25" s="15">
        <f t="shared" si="3"/>
        <v>46</v>
      </c>
      <c r="BU25" s="23">
        <f t="shared" si="4"/>
        <v>10</v>
      </c>
      <c r="BV25" s="15" t="e">
        <f>IF(AND(#REF!="",#REF!="",#REF!="",#REF!=""),"",SUM(#REF!,#REF!,#REF!,#REF!,#REF!))</f>
        <v>#REF!</v>
      </c>
      <c r="BW25" s="23" t="str">
        <f t="shared" si="5"/>
        <v/>
      </c>
      <c r="BX25" s="15">
        <f t="shared" si="6"/>
        <v>86</v>
      </c>
      <c r="BY25" s="23">
        <f t="shared" si="7"/>
        <v>18</v>
      </c>
      <c r="BZ25" s="15" t="str">
        <f t="shared" si="8"/>
        <v/>
      </c>
      <c r="CA25" s="23" t="str">
        <f t="shared" si="9"/>
        <v/>
      </c>
      <c r="CB25" s="15" t="e">
        <f>IF(AND(#REF!="",#REF!="",#REF!="",#REF!=""),"",SUM(#REF!,#REF!,#REF!,#REF!,#REF!))</f>
        <v>#REF!</v>
      </c>
      <c r="CC25" s="23" t="str">
        <f t="shared" si="10"/>
        <v/>
      </c>
      <c r="CD25" s="23"/>
      <c r="CE25" s="23"/>
    </row>
    <row r="26" spans="1:83" ht="21.95" customHeight="1">
      <c r="A26" s="245">
        <v>20</v>
      </c>
      <c r="B26" s="246">
        <v>1</v>
      </c>
      <c r="C26" s="247" t="s">
        <v>6</v>
      </c>
      <c r="D26" s="248">
        <v>943</v>
      </c>
      <c r="E26" s="249" t="s">
        <v>71</v>
      </c>
      <c r="F26" s="250" t="s">
        <v>196</v>
      </c>
      <c r="G26" s="250" t="s">
        <v>28</v>
      </c>
      <c r="H26" s="251" t="s">
        <v>16</v>
      </c>
      <c r="I26" s="252">
        <v>122</v>
      </c>
      <c r="J26" s="253" t="s">
        <v>7</v>
      </c>
      <c r="K26" s="254" t="s">
        <v>10</v>
      </c>
      <c r="L26" s="11"/>
      <c r="M26" s="7"/>
      <c r="N26" s="7"/>
      <c r="O26" s="7">
        <v>29</v>
      </c>
      <c r="P26" s="31">
        <v>58</v>
      </c>
      <c r="Q26" s="34">
        <v>24</v>
      </c>
      <c r="R26" s="7">
        <v>45</v>
      </c>
      <c r="S26" s="448"/>
      <c r="T26" s="449"/>
      <c r="U26" s="449"/>
      <c r="V26" s="7">
        <v>14</v>
      </c>
      <c r="W26" s="36">
        <v>32</v>
      </c>
      <c r="X26" s="34">
        <v>10</v>
      </c>
      <c r="Y26" s="7">
        <v>30</v>
      </c>
      <c r="Z26" s="11"/>
      <c r="AA26" s="7"/>
      <c r="AB26" s="7"/>
      <c r="AC26" s="7">
        <v>22</v>
      </c>
      <c r="AD26" s="31">
        <v>64</v>
      </c>
      <c r="AE26" s="34">
        <v>25</v>
      </c>
      <c r="AF26" s="7">
        <v>62</v>
      </c>
      <c r="AG26" s="11"/>
      <c r="AH26" s="7"/>
      <c r="AI26" s="7"/>
      <c r="AJ26" s="7">
        <v>42</v>
      </c>
      <c r="AK26" s="31"/>
      <c r="AL26" s="34">
        <v>44</v>
      </c>
      <c r="AM26" s="7"/>
      <c r="AN26" s="11"/>
      <c r="AO26" s="7"/>
      <c r="AP26" s="11"/>
      <c r="AQ26" s="7"/>
      <c r="AR26" s="11"/>
      <c r="AS26" s="7"/>
      <c r="AT26" s="7"/>
      <c r="AU26" s="7"/>
      <c r="AV26" s="7"/>
      <c r="AW26" s="7"/>
      <c r="AX26" s="11">
        <v>220</v>
      </c>
      <c r="AY26" s="66">
        <v>164</v>
      </c>
      <c r="AZ26" s="1"/>
      <c r="BA26" s="1"/>
      <c r="BB26" s="24"/>
      <c r="BC26" s="1"/>
      <c r="BD26" s="1"/>
      <c r="BP26" s="15"/>
      <c r="BQ26" s="15">
        <f t="shared" si="0"/>
        <v>122</v>
      </c>
      <c r="BR26" s="23">
        <f t="shared" si="1"/>
        <v>87</v>
      </c>
      <c r="BS26" s="23">
        <f t="shared" si="2"/>
        <v>18</v>
      </c>
      <c r="BT26" s="15">
        <f t="shared" si="3"/>
        <v>46</v>
      </c>
      <c r="BU26" s="23">
        <f t="shared" si="4"/>
        <v>10</v>
      </c>
      <c r="BV26" s="15" t="e">
        <f>IF(AND(#REF!="",#REF!="",#REF!="",#REF!=""),"",SUM(#REF!,#REF!,#REF!,#REF!,#REF!))</f>
        <v>#REF!</v>
      </c>
      <c r="BW26" s="23" t="str">
        <f t="shared" si="5"/>
        <v/>
      </c>
      <c r="BX26" s="15">
        <f t="shared" si="6"/>
        <v>86</v>
      </c>
      <c r="BY26" s="23">
        <f t="shared" si="7"/>
        <v>18</v>
      </c>
      <c r="BZ26" s="15" t="str">
        <f t="shared" si="8"/>
        <v/>
      </c>
      <c r="CA26" s="23" t="str">
        <f t="shared" si="9"/>
        <v/>
      </c>
      <c r="CB26" s="15" t="e">
        <f>IF(AND(#REF!="",#REF!="",#REF!="",#REF!=""),"",SUM(#REF!,#REF!,#REF!,#REF!,#REF!))</f>
        <v>#REF!</v>
      </c>
      <c r="CC26" s="23" t="str">
        <f t="shared" si="10"/>
        <v/>
      </c>
      <c r="CD26" s="23"/>
      <c r="CE26" s="23"/>
    </row>
    <row r="27" spans="1:83" ht="21.95" customHeight="1">
      <c r="A27" s="245">
        <v>21</v>
      </c>
      <c r="B27" s="246">
        <v>1</v>
      </c>
      <c r="C27" s="247" t="s">
        <v>6</v>
      </c>
      <c r="D27" s="248">
        <v>929</v>
      </c>
      <c r="E27" s="249" t="s">
        <v>72</v>
      </c>
      <c r="F27" s="250" t="s">
        <v>197</v>
      </c>
      <c r="G27" s="250" t="s">
        <v>198</v>
      </c>
      <c r="H27" s="251" t="s">
        <v>199</v>
      </c>
      <c r="I27" s="252">
        <v>123</v>
      </c>
      <c r="J27" s="253" t="s">
        <v>9</v>
      </c>
      <c r="K27" s="254" t="s">
        <v>8</v>
      </c>
      <c r="L27" s="11"/>
      <c r="M27" s="7"/>
      <c r="N27" s="7"/>
      <c r="O27" s="7">
        <v>29</v>
      </c>
      <c r="P27" s="31">
        <v>59</v>
      </c>
      <c r="Q27" s="34">
        <v>24</v>
      </c>
      <c r="R27" s="7">
        <v>45</v>
      </c>
      <c r="S27" s="448"/>
      <c r="T27" s="449"/>
      <c r="U27" s="449"/>
      <c r="V27" s="7">
        <v>14</v>
      </c>
      <c r="W27" s="36">
        <v>32</v>
      </c>
      <c r="X27" s="34">
        <v>10</v>
      </c>
      <c r="Y27" s="7">
        <v>30</v>
      </c>
      <c r="Z27" s="11"/>
      <c r="AA27" s="7"/>
      <c r="AB27" s="7"/>
      <c r="AC27" s="7">
        <v>22</v>
      </c>
      <c r="AD27" s="31">
        <v>64</v>
      </c>
      <c r="AE27" s="34">
        <v>26</v>
      </c>
      <c r="AF27" s="7">
        <v>63</v>
      </c>
      <c r="AG27" s="11"/>
      <c r="AH27" s="7"/>
      <c r="AI27" s="7"/>
      <c r="AJ27" s="7">
        <v>43</v>
      </c>
      <c r="AK27" s="31"/>
      <c r="AL27" s="34">
        <v>42</v>
      </c>
      <c r="AM27" s="7"/>
      <c r="AN27" s="11"/>
      <c r="AO27" s="7"/>
      <c r="AP27" s="11"/>
      <c r="AQ27" s="7"/>
      <c r="AR27" s="11"/>
      <c r="AS27" s="7"/>
      <c r="AT27" s="7"/>
      <c r="AU27" s="7"/>
      <c r="AV27" s="7"/>
      <c r="AW27" s="7"/>
      <c r="AX27" s="11">
        <v>220</v>
      </c>
      <c r="AY27" s="66">
        <v>166</v>
      </c>
      <c r="AZ27" s="1"/>
      <c r="BA27" s="1"/>
      <c r="BB27" s="24"/>
      <c r="BC27" s="1"/>
      <c r="BD27" s="1"/>
      <c r="BP27" s="15"/>
      <c r="BQ27" s="15">
        <f t="shared" si="0"/>
        <v>123</v>
      </c>
      <c r="BR27" s="23">
        <f t="shared" si="1"/>
        <v>88</v>
      </c>
      <c r="BS27" s="23">
        <f t="shared" si="2"/>
        <v>18</v>
      </c>
      <c r="BT27" s="15">
        <f t="shared" si="3"/>
        <v>46</v>
      </c>
      <c r="BU27" s="23">
        <f t="shared" si="4"/>
        <v>10</v>
      </c>
      <c r="BV27" s="15" t="e">
        <f>IF(AND(#REF!="",#REF!="",#REF!="",#REF!=""),"",SUM(#REF!,#REF!,#REF!,#REF!,#REF!))</f>
        <v>#REF!</v>
      </c>
      <c r="BW27" s="23" t="str">
        <f t="shared" si="5"/>
        <v/>
      </c>
      <c r="BX27" s="15">
        <f t="shared" si="6"/>
        <v>86</v>
      </c>
      <c r="BY27" s="23">
        <f t="shared" si="7"/>
        <v>18</v>
      </c>
      <c r="BZ27" s="15" t="str">
        <f t="shared" si="8"/>
        <v/>
      </c>
      <c r="CA27" s="23" t="str">
        <f t="shared" si="9"/>
        <v/>
      </c>
      <c r="CB27" s="15" t="e">
        <f>IF(AND(#REF!="",#REF!="",#REF!="",#REF!=""),"",SUM(#REF!,#REF!,#REF!,#REF!,#REF!))</f>
        <v>#REF!</v>
      </c>
      <c r="CC27" s="23" t="str">
        <f t="shared" si="10"/>
        <v/>
      </c>
      <c r="CD27" s="23"/>
      <c r="CE27" s="23"/>
    </row>
    <row r="28" spans="1:83" ht="21.95" customHeight="1">
      <c r="A28" s="245">
        <v>22</v>
      </c>
      <c r="B28" s="246">
        <v>1</v>
      </c>
      <c r="C28" s="247" t="s">
        <v>6</v>
      </c>
      <c r="D28" s="248">
        <v>932</v>
      </c>
      <c r="E28" s="249" t="s">
        <v>73</v>
      </c>
      <c r="F28" s="250" t="s">
        <v>200</v>
      </c>
      <c r="G28" s="250" t="s">
        <v>13</v>
      </c>
      <c r="H28" s="251" t="s">
        <v>24</v>
      </c>
      <c r="I28" s="252">
        <v>124</v>
      </c>
      <c r="J28" s="253" t="s">
        <v>7</v>
      </c>
      <c r="K28" s="254" t="s">
        <v>8</v>
      </c>
      <c r="L28" s="11"/>
      <c r="M28" s="7"/>
      <c r="N28" s="7"/>
      <c r="O28" s="7">
        <v>29</v>
      </c>
      <c r="P28" s="31">
        <v>57</v>
      </c>
      <c r="Q28" s="34">
        <v>24</v>
      </c>
      <c r="R28" s="7">
        <v>45</v>
      </c>
      <c r="S28" s="448"/>
      <c r="T28" s="449"/>
      <c r="U28" s="449"/>
      <c r="V28" s="7">
        <v>14</v>
      </c>
      <c r="W28" s="36">
        <v>32</v>
      </c>
      <c r="X28" s="34">
        <v>10</v>
      </c>
      <c r="Y28" s="7">
        <v>30</v>
      </c>
      <c r="Z28" s="11"/>
      <c r="AA28" s="7"/>
      <c r="AB28" s="7"/>
      <c r="AC28" s="7">
        <v>22</v>
      </c>
      <c r="AD28" s="31">
        <v>64</v>
      </c>
      <c r="AE28" s="34">
        <v>23</v>
      </c>
      <c r="AF28" s="7">
        <v>62</v>
      </c>
      <c r="AG28" s="11"/>
      <c r="AH28" s="7"/>
      <c r="AI28" s="7"/>
      <c r="AJ28" s="7">
        <v>42</v>
      </c>
      <c r="AK28" s="31"/>
      <c r="AL28" s="34">
        <v>45</v>
      </c>
      <c r="AM28" s="7"/>
      <c r="AN28" s="11"/>
      <c r="AO28" s="7"/>
      <c r="AP28" s="11"/>
      <c r="AQ28" s="7"/>
      <c r="AR28" s="11"/>
      <c r="AS28" s="7"/>
      <c r="AT28" s="7"/>
      <c r="AU28" s="7"/>
      <c r="AV28" s="7"/>
      <c r="AW28" s="7"/>
      <c r="AX28" s="11">
        <v>220</v>
      </c>
      <c r="AY28" s="66">
        <v>162</v>
      </c>
      <c r="AZ28" s="1"/>
      <c r="BA28" s="1"/>
      <c r="BB28" s="24"/>
      <c r="BC28" s="1"/>
      <c r="BD28" s="1"/>
      <c r="BP28" s="15"/>
      <c r="BQ28" s="15">
        <f t="shared" si="0"/>
        <v>124</v>
      </c>
      <c r="BR28" s="23">
        <f t="shared" si="1"/>
        <v>86</v>
      </c>
      <c r="BS28" s="23">
        <f t="shared" si="2"/>
        <v>18</v>
      </c>
      <c r="BT28" s="15">
        <f t="shared" si="3"/>
        <v>46</v>
      </c>
      <c r="BU28" s="23">
        <f t="shared" si="4"/>
        <v>10</v>
      </c>
      <c r="BV28" s="15" t="e">
        <f>IF(AND(#REF!="",#REF!="",#REF!="",#REF!=""),"",SUM(#REF!,#REF!,#REF!,#REF!,#REF!))</f>
        <v>#REF!</v>
      </c>
      <c r="BW28" s="23" t="str">
        <f t="shared" si="5"/>
        <v/>
      </c>
      <c r="BX28" s="15">
        <f t="shared" si="6"/>
        <v>86</v>
      </c>
      <c r="BY28" s="23">
        <f t="shared" si="7"/>
        <v>18</v>
      </c>
      <c r="BZ28" s="15" t="str">
        <f t="shared" si="8"/>
        <v/>
      </c>
      <c r="CA28" s="23" t="str">
        <f t="shared" si="9"/>
        <v/>
      </c>
      <c r="CB28" s="15" t="e">
        <f>IF(AND(#REF!="",#REF!="",#REF!="",#REF!=""),"",SUM(#REF!,#REF!,#REF!,#REF!,#REF!))</f>
        <v>#REF!</v>
      </c>
      <c r="CC28" s="23" t="str">
        <f t="shared" si="10"/>
        <v/>
      </c>
      <c r="CD28" s="23"/>
      <c r="CE28" s="23"/>
    </row>
    <row r="29" spans="1:83" ht="21.95" customHeight="1">
      <c r="A29" s="245">
        <v>23</v>
      </c>
      <c r="B29" s="246">
        <v>1</v>
      </c>
      <c r="C29" s="247" t="s">
        <v>6</v>
      </c>
      <c r="D29" s="248">
        <v>927</v>
      </c>
      <c r="E29" s="249" t="s">
        <v>74</v>
      </c>
      <c r="F29" s="250" t="s">
        <v>201</v>
      </c>
      <c r="G29" s="250" t="s">
        <v>202</v>
      </c>
      <c r="H29" s="251" t="s">
        <v>17</v>
      </c>
      <c r="I29" s="252">
        <v>125</v>
      </c>
      <c r="J29" s="253" t="s">
        <v>9</v>
      </c>
      <c r="K29" s="254" t="s">
        <v>8</v>
      </c>
      <c r="L29" s="11"/>
      <c r="M29" s="7"/>
      <c r="N29" s="7"/>
      <c r="O29" s="7">
        <v>29</v>
      </c>
      <c r="P29" s="31">
        <v>54</v>
      </c>
      <c r="Q29" s="34">
        <v>24</v>
      </c>
      <c r="R29" s="7">
        <v>45</v>
      </c>
      <c r="S29" s="448"/>
      <c r="T29" s="449"/>
      <c r="U29" s="449"/>
      <c r="V29" s="7">
        <v>14</v>
      </c>
      <c r="W29" s="36">
        <v>32</v>
      </c>
      <c r="X29" s="34">
        <v>10</v>
      </c>
      <c r="Y29" s="7">
        <v>30</v>
      </c>
      <c r="Z29" s="11"/>
      <c r="AA29" s="7"/>
      <c r="AB29" s="7"/>
      <c r="AC29" s="7">
        <v>22</v>
      </c>
      <c r="AD29" s="31">
        <v>64</v>
      </c>
      <c r="AE29" s="34">
        <v>21</v>
      </c>
      <c r="AF29" s="7">
        <v>62</v>
      </c>
      <c r="AG29" s="11"/>
      <c r="AH29" s="7"/>
      <c r="AI29" s="7"/>
      <c r="AJ29" s="7">
        <v>45</v>
      </c>
      <c r="AK29" s="31"/>
      <c r="AL29" s="34">
        <v>46</v>
      </c>
      <c r="AM29" s="7"/>
      <c r="AN29" s="11"/>
      <c r="AO29" s="7"/>
      <c r="AP29" s="11"/>
      <c r="AQ29" s="7"/>
      <c r="AR29" s="11"/>
      <c r="AS29" s="7"/>
      <c r="AT29" s="7"/>
      <c r="AU29" s="7"/>
      <c r="AV29" s="7"/>
      <c r="AW29" s="7"/>
      <c r="AX29" s="11">
        <v>220</v>
      </c>
      <c r="AY29" s="66">
        <v>150</v>
      </c>
      <c r="AZ29" s="1"/>
      <c r="BA29" s="1"/>
      <c r="BB29" s="24"/>
      <c r="BC29" s="1"/>
      <c r="BD29" s="1"/>
      <c r="BP29" s="15"/>
      <c r="BQ29" s="15">
        <f t="shared" si="0"/>
        <v>125</v>
      </c>
      <c r="BR29" s="23">
        <f t="shared" si="1"/>
        <v>83</v>
      </c>
      <c r="BS29" s="23">
        <f t="shared" si="2"/>
        <v>17</v>
      </c>
      <c r="BT29" s="15">
        <f t="shared" si="3"/>
        <v>46</v>
      </c>
      <c r="BU29" s="23">
        <f t="shared" si="4"/>
        <v>10</v>
      </c>
      <c r="BV29" s="15" t="e">
        <f>IF(AND(#REF!="",#REF!="",#REF!="",#REF!=""),"",SUM(#REF!,#REF!,#REF!,#REF!,#REF!))</f>
        <v>#REF!</v>
      </c>
      <c r="BW29" s="23" t="str">
        <f t="shared" si="5"/>
        <v/>
      </c>
      <c r="BX29" s="15">
        <f t="shared" si="6"/>
        <v>86</v>
      </c>
      <c r="BY29" s="23">
        <f t="shared" si="7"/>
        <v>18</v>
      </c>
      <c r="BZ29" s="15" t="str">
        <f t="shared" si="8"/>
        <v/>
      </c>
      <c r="CA29" s="23" t="str">
        <f t="shared" si="9"/>
        <v/>
      </c>
      <c r="CB29" s="15" t="e">
        <f>IF(AND(#REF!="",#REF!="",#REF!="",#REF!=""),"",SUM(#REF!,#REF!,#REF!,#REF!,#REF!))</f>
        <v>#REF!</v>
      </c>
      <c r="CC29" s="23" t="str">
        <f t="shared" si="10"/>
        <v/>
      </c>
      <c r="CD29" s="23"/>
      <c r="CE29" s="23"/>
    </row>
    <row r="30" spans="1:83" ht="21.95" customHeight="1">
      <c r="A30" s="245">
        <v>24</v>
      </c>
      <c r="B30" s="246">
        <v>1</v>
      </c>
      <c r="C30" s="247" t="s">
        <v>6</v>
      </c>
      <c r="D30" s="248">
        <v>938</v>
      </c>
      <c r="E30" s="249" t="s">
        <v>75</v>
      </c>
      <c r="F30" s="250" t="s">
        <v>203</v>
      </c>
      <c r="G30" s="250" t="s">
        <v>204</v>
      </c>
      <c r="H30" s="251" t="s">
        <v>18</v>
      </c>
      <c r="I30" s="252">
        <v>126</v>
      </c>
      <c r="J30" s="253" t="s">
        <v>9</v>
      </c>
      <c r="K30" s="254" t="s">
        <v>12</v>
      </c>
      <c r="L30" s="11"/>
      <c r="M30" s="7"/>
      <c r="N30" s="7"/>
      <c r="O30" s="7">
        <v>29</v>
      </c>
      <c r="P30" s="31">
        <v>51</v>
      </c>
      <c r="Q30" s="34">
        <v>24</v>
      </c>
      <c r="R30" s="7">
        <v>45</v>
      </c>
      <c r="S30" s="448"/>
      <c r="T30" s="449"/>
      <c r="U30" s="449"/>
      <c r="V30" s="7">
        <v>14</v>
      </c>
      <c r="W30" s="36">
        <v>32</v>
      </c>
      <c r="X30" s="34">
        <v>10</v>
      </c>
      <c r="Y30" s="7">
        <v>30</v>
      </c>
      <c r="Z30" s="11"/>
      <c r="AA30" s="7"/>
      <c r="AB30" s="7"/>
      <c r="AC30" s="7">
        <v>22</v>
      </c>
      <c r="AD30" s="31">
        <v>64</v>
      </c>
      <c r="AE30" s="34">
        <v>20</v>
      </c>
      <c r="AF30" s="7">
        <v>62</v>
      </c>
      <c r="AG30" s="11"/>
      <c r="AH30" s="7"/>
      <c r="AI30" s="7"/>
      <c r="AJ30" s="7">
        <v>47</v>
      </c>
      <c r="AK30" s="31"/>
      <c r="AL30" s="34">
        <v>48</v>
      </c>
      <c r="AM30" s="7"/>
      <c r="AN30" s="11"/>
      <c r="AO30" s="7"/>
      <c r="AP30" s="11"/>
      <c r="AQ30" s="7"/>
      <c r="AR30" s="11"/>
      <c r="AS30" s="7"/>
      <c r="AT30" s="7"/>
      <c r="AU30" s="7"/>
      <c r="AV30" s="7"/>
      <c r="AW30" s="7"/>
      <c r="AX30" s="11">
        <v>220</v>
      </c>
      <c r="AY30" s="66">
        <v>196</v>
      </c>
      <c r="AZ30" s="1"/>
      <c r="BA30" s="1"/>
      <c r="BB30" s="24"/>
      <c r="BC30" s="1"/>
      <c r="BD30" s="1"/>
      <c r="BP30" s="15"/>
      <c r="BQ30" s="15">
        <f t="shared" si="0"/>
        <v>126</v>
      </c>
      <c r="BR30" s="23">
        <f t="shared" si="1"/>
        <v>80</v>
      </c>
      <c r="BS30" s="23">
        <f t="shared" si="2"/>
        <v>16</v>
      </c>
      <c r="BT30" s="15">
        <f t="shared" si="3"/>
        <v>46</v>
      </c>
      <c r="BU30" s="23">
        <f t="shared" si="4"/>
        <v>10</v>
      </c>
      <c r="BV30" s="15" t="e">
        <f>IF(AND(#REF!="",#REF!="",#REF!="",#REF!=""),"",SUM(#REF!,#REF!,#REF!,#REF!,#REF!))</f>
        <v>#REF!</v>
      </c>
      <c r="BW30" s="23" t="str">
        <f t="shared" si="5"/>
        <v/>
      </c>
      <c r="BX30" s="15">
        <f t="shared" si="6"/>
        <v>86</v>
      </c>
      <c r="BY30" s="23">
        <f t="shared" si="7"/>
        <v>18</v>
      </c>
      <c r="BZ30" s="15" t="str">
        <f t="shared" si="8"/>
        <v/>
      </c>
      <c r="CA30" s="23" t="str">
        <f t="shared" si="9"/>
        <v/>
      </c>
      <c r="CB30" s="15" t="e">
        <f>IF(AND(#REF!="",#REF!="",#REF!="",#REF!=""),"",SUM(#REF!,#REF!,#REF!,#REF!,#REF!))</f>
        <v>#REF!</v>
      </c>
      <c r="CC30" s="23" t="str">
        <f t="shared" si="10"/>
        <v/>
      </c>
      <c r="CD30" s="23"/>
      <c r="CE30" s="23"/>
    </row>
    <row r="31" spans="1:83" ht="21.95" customHeight="1">
      <c r="A31" s="245">
        <v>25</v>
      </c>
      <c r="B31" s="246">
        <v>1</v>
      </c>
      <c r="C31" s="247" t="s">
        <v>6</v>
      </c>
      <c r="D31" s="248">
        <v>950</v>
      </c>
      <c r="E31" s="249" t="s">
        <v>76</v>
      </c>
      <c r="F31" s="250" t="s">
        <v>205</v>
      </c>
      <c r="G31" s="250" t="s">
        <v>206</v>
      </c>
      <c r="H31" s="251" t="s">
        <v>207</v>
      </c>
      <c r="I31" s="252">
        <v>127</v>
      </c>
      <c r="J31" s="253" t="s">
        <v>9</v>
      </c>
      <c r="K31" s="254" t="s">
        <v>8</v>
      </c>
      <c r="L31" s="11"/>
      <c r="M31" s="7"/>
      <c r="N31" s="7"/>
      <c r="O31" s="7">
        <v>29</v>
      </c>
      <c r="P31" s="31">
        <v>52</v>
      </c>
      <c r="Q31" s="34">
        <v>24</v>
      </c>
      <c r="R31" s="7">
        <v>45</v>
      </c>
      <c r="S31" s="448"/>
      <c r="T31" s="449"/>
      <c r="U31" s="449"/>
      <c r="V31" s="7">
        <v>14</v>
      </c>
      <c r="W31" s="36">
        <v>32</v>
      </c>
      <c r="X31" s="34">
        <v>10</v>
      </c>
      <c r="Y31" s="7">
        <v>30</v>
      </c>
      <c r="Z31" s="11"/>
      <c r="AA31" s="7"/>
      <c r="AB31" s="7"/>
      <c r="AC31" s="7">
        <v>22</v>
      </c>
      <c r="AD31" s="31">
        <v>64</v>
      </c>
      <c r="AE31" s="34">
        <v>23</v>
      </c>
      <c r="AF31" s="7">
        <v>62</v>
      </c>
      <c r="AG31" s="11"/>
      <c r="AH31" s="7"/>
      <c r="AI31" s="7"/>
      <c r="AJ31" s="7">
        <v>48</v>
      </c>
      <c r="AK31" s="31"/>
      <c r="AL31" s="34">
        <v>48</v>
      </c>
      <c r="AM31" s="7"/>
      <c r="AN31" s="11"/>
      <c r="AO31" s="7"/>
      <c r="AP31" s="11"/>
      <c r="AQ31" s="7"/>
      <c r="AR31" s="11"/>
      <c r="AS31" s="7"/>
      <c r="AT31" s="7"/>
      <c r="AU31" s="7"/>
      <c r="AV31" s="7"/>
      <c r="AW31" s="7"/>
      <c r="AX31" s="11">
        <v>220</v>
      </c>
      <c r="AY31" s="66">
        <v>188</v>
      </c>
      <c r="AZ31" s="1"/>
      <c r="BA31" s="1"/>
      <c r="BB31" s="24"/>
      <c r="BC31" s="1"/>
      <c r="BD31" s="1"/>
      <c r="BP31" s="15"/>
      <c r="BQ31" s="15">
        <f t="shared" si="0"/>
        <v>127</v>
      </c>
      <c r="BR31" s="23">
        <f t="shared" si="1"/>
        <v>81</v>
      </c>
      <c r="BS31" s="23">
        <f t="shared" si="2"/>
        <v>17</v>
      </c>
      <c r="BT31" s="15">
        <f t="shared" si="3"/>
        <v>46</v>
      </c>
      <c r="BU31" s="23">
        <f t="shared" si="4"/>
        <v>10</v>
      </c>
      <c r="BV31" s="15" t="e">
        <f>IF(AND(#REF!="",#REF!="",#REF!="",#REF!=""),"",SUM(#REF!,#REF!,#REF!,#REF!,#REF!))</f>
        <v>#REF!</v>
      </c>
      <c r="BW31" s="23" t="str">
        <f t="shared" si="5"/>
        <v/>
      </c>
      <c r="BX31" s="15">
        <f t="shared" si="6"/>
        <v>86</v>
      </c>
      <c r="BY31" s="23">
        <f t="shared" si="7"/>
        <v>18</v>
      </c>
      <c r="BZ31" s="15" t="str">
        <f t="shared" si="8"/>
        <v/>
      </c>
      <c r="CA31" s="23" t="str">
        <f t="shared" si="9"/>
        <v/>
      </c>
      <c r="CB31" s="15" t="e">
        <f>IF(AND(#REF!="",#REF!="",#REF!="",#REF!=""),"",SUM(#REF!,#REF!,#REF!,#REF!,#REF!))</f>
        <v>#REF!</v>
      </c>
      <c r="CC31" s="23" t="str">
        <f t="shared" si="10"/>
        <v/>
      </c>
      <c r="CD31" s="23"/>
      <c r="CE31" s="23"/>
    </row>
    <row r="32" spans="1:83" ht="21.95" customHeight="1">
      <c r="A32" s="245">
        <v>26</v>
      </c>
      <c r="B32" s="246">
        <v>1</v>
      </c>
      <c r="C32" s="247" t="s">
        <v>6</v>
      </c>
      <c r="D32" s="248">
        <v>945</v>
      </c>
      <c r="E32" s="249" t="s">
        <v>77</v>
      </c>
      <c r="F32" s="250" t="s">
        <v>208</v>
      </c>
      <c r="G32" s="250" t="s">
        <v>209</v>
      </c>
      <c r="H32" s="251" t="s">
        <v>210</v>
      </c>
      <c r="I32" s="252">
        <v>128</v>
      </c>
      <c r="J32" s="253" t="s">
        <v>9</v>
      </c>
      <c r="K32" s="254" t="s">
        <v>8</v>
      </c>
      <c r="L32" s="11"/>
      <c r="M32" s="7"/>
      <c r="N32" s="7"/>
      <c r="O32" s="7">
        <v>29</v>
      </c>
      <c r="P32" s="31">
        <v>53</v>
      </c>
      <c r="Q32" s="34">
        <v>24</v>
      </c>
      <c r="R32" s="7">
        <v>45</v>
      </c>
      <c r="S32" s="448"/>
      <c r="T32" s="449"/>
      <c r="U32" s="449"/>
      <c r="V32" s="7">
        <v>14</v>
      </c>
      <c r="W32" s="36">
        <v>32</v>
      </c>
      <c r="X32" s="34">
        <v>10</v>
      </c>
      <c r="Y32" s="7">
        <v>30</v>
      </c>
      <c r="Z32" s="11"/>
      <c r="AA32" s="7"/>
      <c r="AB32" s="7"/>
      <c r="AC32" s="7">
        <v>22</v>
      </c>
      <c r="AD32" s="31">
        <v>64</v>
      </c>
      <c r="AE32" s="34">
        <v>20</v>
      </c>
      <c r="AF32" s="7">
        <v>62</v>
      </c>
      <c r="AG32" s="11"/>
      <c r="AH32" s="7"/>
      <c r="AI32" s="7"/>
      <c r="AJ32" s="7">
        <v>49</v>
      </c>
      <c r="AK32" s="31"/>
      <c r="AL32" s="34">
        <v>47</v>
      </c>
      <c r="AM32" s="7"/>
      <c r="AN32" s="11"/>
      <c r="AO32" s="7"/>
      <c r="AP32" s="11"/>
      <c r="AQ32" s="7"/>
      <c r="AR32" s="11"/>
      <c r="AS32" s="7"/>
      <c r="AT32" s="7"/>
      <c r="AU32" s="7"/>
      <c r="AV32" s="7"/>
      <c r="AW32" s="7"/>
      <c r="AX32" s="11">
        <v>220</v>
      </c>
      <c r="AY32" s="66">
        <v>180</v>
      </c>
      <c r="AZ32" s="1"/>
      <c r="BA32" s="1"/>
      <c r="BB32" s="24"/>
      <c r="BC32" s="1"/>
      <c r="BD32" s="1"/>
      <c r="BP32" s="15"/>
      <c r="BQ32" s="15">
        <f t="shared" si="0"/>
        <v>128</v>
      </c>
      <c r="BR32" s="23">
        <f t="shared" si="1"/>
        <v>82</v>
      </c>
      <c r="BS32" s="23">
        <f t="shared" si="2"/>
        <v>17</v>
      </c>
      <c r="BT32" s="15">
        <f t="shared" si="3"/>
        <v>46</v>
      </c>
      <c r="BU32" s="23">
        <f t="shared" si="4"/>
        <v>10</v>
      </c>
      <c r="BV32" s="15" t="e">
        <f>IF(AND(#REF!="",#REF!="",#REF!="",#REF!=""),"",SUM(#REF!,#REF!,#REF!,#REF!,#REF!))</f>
        <v>#REF!</v>
      </c>
      <c r="BW32" s="23" t="str">
        <f t="shared" si="5"/>
        <v/>
      </c>
      <c r="BX32" s="15">
        <f t="shared" si="6"/>
        <v>86</v>
      </c>
      <c r="BY32" s="23">
        <f t="shared" si="7"/>
        <v>18</v>
      </c>
      <c r="BZ32" s="15" t="str">
        <f t="shared" si="8"/>
        <v/>
      </c>
      <c r="CA32" s="23" t="str">
        <f t="shared" si="9"/>
        <v/>
      </c>
      <c r="CB32" s="15" t="e">
        <f>IF(AND(#REF!="",#REF!="",#REF!="",#REF!=""),"",SUM(#REF!,#REF!,#REF!,#REF!,#REF!))</f>
        <v>#REF!</v>
      </c>
      <c r="CC32" s="23" t="str">
        <f t="shared" si="10"/>
        <v/>
      </c>
      <c r="CD32" s="23"/>
      <c r="CE32" s="23"/>
    </row>
    <row r="33" spans="1:83" ht="21.95" customHeight="1">
      <c r="A33" s="245">
        <v>27</v>
      </c>
      <c r="B33" s="246">
        <v>1</v>
      </c>
      <c r="C33" s="247" t="s">
        <v>6</v>
      </c>
      <c r="D33" s="248">
        <v>928</v>
      </c>
      <c r="E33" s="249">
        <v>42676</v>
      </c>
      <c r="F33" s="250" t="s">
        <v>211</v>
      </c>
      <c r="G33" s="250" t="s">
        <v>212</v>
      </c>
      <c r="H33" s="251" t="s">
        <v>27</v>
      </c>
      <c r="I33" s="252">
        <v>129</v>
      </c>
      <c r="J33" s="253" t="s">
        <v>9</v>
      </c>
      <c r="K33" s="254" t="s">
        <v>8</v>
      </c>
      <c r="L33" s="11"/>
      <c r="M33" s="7"/>
      <c r="N33" s="7"/>
      <c r="O33" s="7">
        <v>29</v>
      </c>
      <c r="P33" s="31">
        <v>56</v>
      </c>
      <c r="Q33" s="34">
        <v>24</v>
      </c>
      <c r="R33" s="7">
        <v>45</v>
      </c>
      <c r="S33" s="448"/>
      <c r="T33" s="449"/>
      <c r="U33" s="449"/>
      <c r="V33" s="7">
        <v>14</v>
      </c>
      <c r="W33" s="36">
        <v>32</v>
      </c>
      <c r="X33" s="34">
        <v>10</v>
      </c>
      <c r="Y33" s="7">
        <v>30</v>
      </c>
      <c r="Z33" s="11"/>
      <c r="AA33" s="7"/>
      <c r="AB33" s="7"/>
      <c r="AC33" s="7">
        <v>22</v>
      </c>
      <c r="AD33" s="31">
        <v>64</v>
      </c>
      <c r="AE33" s="34">
        <v>20</v>
      </c>
      <c r="AF33" s="7">
        <v>62</v>
      </c>
      <c r="AG33" s="11"/>
      <c r="AH33" s="7"/>
      <c r="AI33" s="7"/>
      <c r="AJ33" s="7">
        <v>43</v>
      </c>
      <c r="AK33" s="31"/>
      <c r="AL33" s="34">
        <v>49</v>
      </c>
      <c r="AM33" s="7"/>
      <c r="AN33" s="11"/>
      <c r="AO33" s="7"/>
      <c r="AP33" s="11"/>
      <c r="AQ33" s="7"/>
      <c r="AR33" s="11"/>
      <c r="AS33" s="7"/>
      <c r="AT33" s="7"/>
      <c r="AU33" s="7"/>
      <c r="AV33" s="7"/>
      <c r="AW33" s="7"/>
      <c r="AX33" s="11">
        <v>220</v>
      </c>
      <c r="AY33" s="66">
        <v>200</v>
      </c>
      <c r="AZ33" s="1"/>
      <c r="BA33" s="1"/>
      <c r="BB33" s="24"/>
      <c r="BC33" s="1"/>
      <c r="BD33" s="1"/>
      <c r="BP33" s="15"/>
      <c r="BQ33" s="15">
        <f t="shared" si="0"/>
        <v>129</v>
      </c>
      <c r="BR33" s="23">
        <f t="shared" si="1"/>
        <v>85</v>
      </c>
      <c r="BS33" s="23">
        <f t="shared" si="2"/>
        <v>17</v>
      </c>
      <c r="BT33" s="15">
        <f t="shared" si="3"/>
        <v>46</v>
      </c>
      <c r="BU33" s="23">
        <f t="shared" si="4"/>
        <v>10</v>
      </c>
      <c r="BV33" s="15" t="e">
        <f>IF(AND(#REF!="",#REF!="",#REF!="",#REF!=""),"",SUM(#REF!,#REF!,#REF!,#REF!,#REF!))</f>
        <v>#REF!</v>
      </c>
      <c r="BW33" s="23" t="str">
        <f t="shared" si="5"/>
        <v/>
      </c>
      <c r="BX33" s="15">
        <f t="shared" si="6"/>
        <v>86</v>
      </c>
      <c r="BY33" s="23">
        <f t="shared" si="7"/>
        <v>18</v>
      </c>
      <c r="BZ33" s="15" t="str">
        <f t="shared" si="8"/>
        <v/>
      </c>
      <c r="CA33" s="23" t="str">
        <f t="shared" si="9"/>
        <v/>
      </c>
      <c r="CB33" s="15" t="e">
        <f>IF(AND(#REF!="",#REF!="",#REF!="",#REF!=""),"",SUM(#REF!,#REF!,#REF!,#REF!,#REF!))</f>
        <v>#REF!</v>
      </c>
      <c r="CC33" s="23" t="str">
        <f t="shared" si="10"/>
        <v/>
      </c>
      <c r="CD33" s="23"/>
      <c r="CE33" s="23"/>
    </row>
    <row r="34" spans="1:83" ht="21.95" customHeight="1">
      <c r="A34" s="245">
        <v>28</v>
      </c>
      <c r="B34" s="246">
        <v>1</v>
      </c>
      <c r="C34" s="247" t="s">
        <v>6</v>
      </c>
      <c r="D34" s="248">
        <v>947</v>
      </c>
      <c r="E34" s="249" t="s">
        <v>78</v>
      </c>
      <c r="F34" s="250" t="s">
        <v>213</v>
      </c>
      <c r="G34" s="250" t="s">
        <v>214</v>
      </c>
      <c r="H34" s="251" t="s">
        <v>25</v>
      </c>
      <c r="I34" s="252">
        <v>130</v>
      </c>
      <c r="J34" s="253" t="s">
        <v>9</v>
      </c>
      <c r="K34" s="254" t="s">
        <v>8</v>
      </c>
      <c r="L34" s="11"/>
      <c r="M34" s="7"/>
      <c r="N34" s="7"/>
      <c r="O34" s="7">
        <v>29</v>
      </c>
      <c r="P34" s="31">
        <v>62</v>
      </c>
      <c r="Q34" s="34">
        <v>24</v>
      </c>
      <c r="R34" s="7">
        <v>45</v>
      </c>
      <c r="S34" s="448"/>
      <c r="T34" s="449"/>
      <c r="U34" s="449"/>
      <c r="V34" s="7">
        <v>13</v>
      </c>
      <c r="W34" s="36">
        <v>32</v>
      </c>
      <c r="X34" s="34">
        <v>10</v>
      </c>
      <c r="Y34" s="7">
        <v>30</v>
      </c>
      <c r="Z34" s="11"/>
      <c r="AA34" s="7"/>
      <c r="AB34" s="7"/>
      <c r="AC34" s="7">
        <v>22</v>
      </c>
      <c r="AD34" s="31">
        <v>64</v>
      </c>
      <c r="AE34" s="34">
        <v>20</v>
      </c>
      <c r="AF34" s="7">
        <v>62</v>
      </c>
      <c r="AG34" s="11"/>
      <c r="AH34" s="7"/>
      <c r="AI34" s="7"/>
      <c r="AJ34" s="7">
        <v>45</v>
      </c>
      <c r="AK34" s="31"/>
      <c r="AL34" s="34">
        <v>46</v>
      </c>
      <c r="AM34" s="7"/>
      <c r="AN34" s="11"/>
      <c r="AO34" s="7"/>
      <c r="AP34" s="11"/>
      <c r="AQ34" s="7"/>
      <c r="AR34" s="11"/>
      <c r="AS34" s="7"/>
      <c r="AT34" s="7"/>
      <c r="AU34" s="7"/>
      <c r="AV34" s="7"/>
      <c r="AW34" s="7"/>
      <c r="AX34" s="11">
        <v>220</v>
      </c>
      <c r="AY34" s="66">
        <v>220</v>
      </c>
      <c r="AZ34" s="1"/>
      <c r="BA34" s="1"/>
      <c r="BB34" s="24"/>
      <c r="BC34" s="1"/>
      <c r="BD34" s="1"/>
      <c r="BP34" s="15"/>
      <c r="BQ34" s="15">
        <f t="shared" si="0"/>
        <v>130</v>
      </c>
      <c r="BR34" s="23">
        <f t="shared" si="1"/>
        <v>91</v>
      </c>
      <c r="BS34" s="23">
        <f t="shared" si="2"/>
        <v>19</v>
      </c>
      <c r="BT34" s="15">
        <f t="shared" si="3"/>
        <v>45</v>
      </c>
      <c r="BU34" s="23">
        <f t="shared" si="4"/>
        <v>9</v>
      </c>
      <c r="BV34" s="15" t="e">
        <f>IF(AND(#REF!="",#REF!="",#REF!="",#REF!=""),"",SUM(#REF!,#REF!,#REF!,#REF!,#REF!))</f>
        <v>#REF!</v>
      </c>
      <c r="BW34" s="23" t="str">
        <f t="shared" si="5"/>
        <v/>
      </c>
      <c r="BX34" s="15">
        <f t="shared" si="6"/>
        <v>86</v>
      </c>
      <c r="BY34" s="23">
        <f t="shared" si="7"/>
        <v>18</v>
      </c>
      <c r="BZ34" s="15" t="str">
        <f t="shared" si="8"/>
        <v/>
      </c>
      <c r="CA34" s="23" t="str">
        <f t="shared" si="9"/>
        <v/>
      </c>
      <c r="CB34" s="15" t="e">
        <f>IF(AND(#REF!="",#REF!="",#REF!="",#REF!=""),"",SUM(#REF!,#REF!,#REF!,#REF!,#REF!))</f>
        <v>#REF!</v>
      </c>
      <c r="CC34" s="23" t="str">
        <f t="shared" si="10"/>
        <v/>
      </c>
      <c r="CD34" s="23"/>
      <c r="CE34" s="23"/>
    </row>
    <row r="35" spans="1:83" ht="21.95" customHeight="1">
      <c r="A35" s="245">
        <v>29</v>
      </c>
      <c r="B35" s="246">
        <v>1</v>
      </c>
      <c r="C35" s="247" t="s">
        <v>6</v>
      </c>
      <c r="D35" s="248">
        <v>930</v>
      </c>
      <c r="E35" s="249" t="s">
        <v>79</v>
      </c>
      <c r="F35" s="250" t="s">
        <v>215</v>
      </c>
      <c r="G35" s="250" t="s">
        <v>216</v>
      </c>
      <c r="H35" s="251" t="s">
        <v>217</v>
      </c>
      <c r="I35" s="252">
        <v>131</v>
      </c>
      <c r="J35" s="253" t="s">
        <v>9</v>
      </c>
      <c r="K35" s="254" t="s">
        <v>8</v>
      </c>
      <c r="L35" s="11"/>
      <c r="M35" s="7"/>
      <c r="N35" s="7"/>
      <c r="O35" s="7">
        <v>29</v>
      </c>
      <c r="P35" s="31">
        <v>65</v>
      </c>
      <c r="Q35" s="34">
        <v>24</v>
      </c>
      <c r="R35" s="7">
        <v>45</v>
      </c>
      <c r="S35" s="448"/>
      <c r="T35" s="449"/>
      <c r="U35" s="449"/>
      <c r="V35" s="7">
        <v>14</v>
      </c>
      <c r="W35" s="36">
        <v>32</v>
      </c>
      <c r="X35" s="34">
        <v>10</v>
      </c>
      <c r="Y35" s="7">
        <v>30</v>
      </c>
      <c r="Z35" s="11"/>
      <c r="AA35" s="7"/>
      <c r="AB35" s="7"/>
      <c r="AC35" s="7">
        <v>22</v>
      </c>
      <c r="AD35" s="31">
        <v>64</v>
      </c>
      <c r="AE35" s="34">
        <v>20</v>
      </c>
      <c r="AF35" s="7">
        <v>62</v>
      </c>
      <c r="AG35" s="11"/>
      <c r="AH35" s="7"/>
      <c r="AI35" s="7"/>
      <c r="AJ35" s="7">
        <v>41</v>
      </c>
      <c r="AK35" s="31"/>
      <c r="AL35" s="34">
        <v>47</v>
      </c>
      <c r="AM35" s="7"/>
      <c r="AN35" s="11"/>
      <c r="AO35" s="7"/>
      <c r="AP35" s="11"/>
      <c r="AQ35" s="7"/>
      <c r="AR35" s="11"/>
      <c r="AS35" s="7"/>
      <c r="AT35" s="7"/>
      <c r="AU35" s="7"/>
      <c r="AV35" s="7"/>
      <c r="AW35" s="7"/>
      <c r="AX35" s="11">
        <v>220</v>
      </c>
      <c r="AY35" s="66">
        <v>145</v>
      </c>
      <c r="AZ35" s="1"/>
      <c r="BA35" s="1"/>
      <c r="BB35" s="24"/>
      <c r="BC35" s="1"/>
      <c r="BD35" s="1"/>
      <c r="BP35" s="15"/>
      <c r="BQ35" s="15">
        <f t="shared" si="0"/>
        <v>131</v>
      </c>
      <c r="BR35" s="23">
        <f t="shared" si="1"/>
        <v>94</v>
      </c>
      <c r="BS35" s="23">
        <f t="shared" si="2"/>
        <v>19</v>
      </c>
      <c r="BT35" s="15">
        <f t="shared" si="3"/>
        <v>46</v>
      </c>
      <c r="BU35" s="23">
        <f t="shared" si="4"/>
        <v>10</v>
      </c>
      <c r="BV35" s="15" t="e">
        <f>IF(AND(#REF!="",#REF!="",#REF!="",#REF!=""),"",SUM(#REF!,#REF!,#REF!,#REF!,#REF!))</f>
        <v>#REF!</v>
      </c>
      <c r="BW35" s="23" t="str">
        <f t="shared" si="5"/>
        <v/>
      </c>
      <c r="BX35" s="15">
        <f t="shared" si="6"/>
        <v>86</v>
      </c>
      <c r="BY35" s="23">
        <f t="shared" si="7"/>
        <v>18</v>
      </c>
      <c r="BZ35" s="15" t="str">
        <f t="shared" si="8"/>
        <v/>
      </c>
      <c r="CA35" s="23" t="str">
        <f t="shared" si="9"/>
        <v/>
      </c>
      <c r="CB35" s="15" t="e">
        <f>IF(AND(#REF!="",#REF!="",#REF!="",#REF!=""),"",SUM(#REF!,#REF!,#REF!,#REF!,#REF!))</f>
        <v>#REF!</v>
      </c>
      <c r="CC35" s="23" t="str">
        <f t="shared" si="10"/>
        <v/>
      </c>
      <c r="CD35" s="23"/>
      <c r="CE35" s="23"/>
    </row>
    <row r="36" spans="1:83" ht="21.95" customHeight="1">
      <c r="A36" s="245">
        <v>30</v>
      </c>
      <c r="B36" s="246">
        <v>1</v>
      </c>
      <c r="C36" s="247" t="s">
        <v>6</v>
      </c>
      <c r="D36" s="248">
        <v>941</v>
      </c>
      <c r="E36" s="249">
        <v>42219</v>
      </c>
      <c r="F36" s="250" t="s">
        <v>218</v>
      </c>
      <c r="G36" s="250" t="s">
        <v>219</v>
      </c>
      <c r="H36" s="251" t="s">
        <v>220</v>
      </c>
      <c r="I36" s="252">
        <v>132</v>
      </c>
      <c r="J36" s="253" t="s">
        <v>7</v>
      </c>
      <c r="K36" s="254" t="s">
        <v>11</v>
      </c>
      <c r="L36" s="11"/>
      <c r="M36" s="7"/>
      <c r="N36" s="7"/>
      <c r="O36" s="7">
        <v>29</v>
      </c>
      <c r="P36" s="31">
        <v>68</v>
      </c>
      <c r="Q36" s="34">
        <v>24</v>
      </c>
      <c r="R36" s="7">
        <v>45</v>
      </c>
      <c r="S36" s="448"/>
      <c r="T36" s="449"/>
      <c r="U36" s="449"/>
      <c r="V36" s="7">
        <v>15</v>
      </c>
      <c r="W36" s="36">
        <v>32</v>
      </c>
      <c r="X36" s="34">
        <v>10</v>
      </c>
      <c r="Y36" s="7">
        <v>30</v>
      </c>
      <c r="Z36" s="11"/>
      <c r="AA36" s="7"/>
      <c r="AB36" s="7"/>
      <c r="AC36" s="7">
        <v>22</v>
      </c>
      <c r="AD36" s="31">
        <v>64</v>
      </c>
      <c r="AE36" s="34">
        <v>28</v>
      </c>
      <c r="AF36" s="7">
        <v>62</v>
      </c>
      <c r="AG36" s="11"/>
      <c r="AH36" s="7"/>
      <c r="AI36" s="7"/>
      <c r="AJ36" s="7">
        <v>45</v>
      </c>
      <c r="AK36" s="31"/>
      <c r="AL36" s="34">
        <v>42</v>
      </c>
      <c r="AM36" s="7"/>
      <c r="AN36" s="11"/>
      <c r="AO36" s="7"/>
      <c r="AP36" s="11"/>
      <c r="AQ36" s="7"/>
      <c r="AR36" s="11"/>
      <c r="AS36" s="7"/>
      <c r="AT36" s="7"/>
      <c r="AU36" s="7"/>
      <c r="AV36" s="7"/>
      <c r="AW36" s="7"/>
      <c r="AX36" s="11">
        <v>220</v>
      </c>
      <c r="AY36" s="66">
        <v>180</v>
      </c>
      <c r="AZ36" s="1"/>
      <c r="BA36" s="1"/>
      <c r="BB36" s="24"/>
      <c r="BC36" s="1"/>
      <c r="BD36" s="1"/>
      <c r="BP36" s="15"/>
      <c r="BQ36" s="15">
        <f t="shared" si="0"/>
        <v>132</v>
      </c>
      <c r="BR36" s="23">
        <f t="shared" si="1"/>
        <v>97</v>
      </c>
      <c r="BS36" s="23">
        <f t="shared" si="2"/>
        <v>20</v>
      </c>
      <c r="BT36" s="15">
        <f t="shared" si="3"/>
        <v>47</v>
      </c>
      <c r="BU36" s="23">
        <f t="shared" si="4"/>
        <v>10</v>
      </c>
      <c r="BV36" s="15" t="e">
        <f>IF(AND(#REF!="",#REF!="",#REF!="",#REF!=""),"",SUM(#REF!,#REF!,#REF!,#REF!,#REF!))</f>
        <v>#REF!</v>
      </c>
      <c r="BW36" s="23" t="str">
        <f t="shared" si="5"/>
        <v/>
      </c>
      <c r="BX36" s="15">
        <f t="shared" si="6"/>
        <v>86</v>
      </c>
      <c r="BY36" s="23">
        <f t="shared" si="7"/>
        <v>18</v>
      </c>
      <c r="BZ36" s="15" t="str">
        <f t="shared" si="8"/>
        <v/>
      </c>
      <c r="CA36" s="23" t="str">
        <f t="shared" si="9"/>
        <v/>
      </c>
      <c r="CB36" s="15" t="e">
        <f>IF(AND(#REF!="",#REF!="",#REF!="",#REF!=""),"",SUM(#REF!,#REF!,#REF!,#REF!,#REF!))</f>
        <v>#REF!</v>
      </c>
      <c r="CC36" s="23" t="str">
        <f t="shared" si="10"/>
        <v/>
      </c>
      <c r="CD36" s="23"/>
      <c r="CE36" s="23"/>
    </row>
    <row r="37" spans="1:83">
      <c r="A37" s="245">
        <v>31</v>
      </c>
      <c r="B37" s="246"/>
      <c r="C37" s="247"/>
      <c r="D37" s="248"/>
      <c r="E37" s="249"/>
      <c r="F37" s="250"/>
      <c r="G37" s="250"/>
      <c r="H37" s="251"/>
      <c r="I37" s="252"/>
      <c r="J37" s="253"/>
      <c r="K37" s="254"/>
      <c r="L37" s="11"/>
      <c r="M37" s="7"/>
      <c r="N37" s="7"/>
      <c r="O37" s="7"/>
      <c r="P37" s="31"/>
      <c r="Q37" s="34"/>
      <c r="R37" s="7"/>
      <c r="S37" s="448"/>
      <c r="T37" s="449"/>
      <c r="U37" s="449"/>
      <c r="V37" s="7"/>
      <c r="W37" s="36"/>
      <c r="X37" s="34"/>
      <c r="Y37" s="7"/>
      <c r="Z37" s="11"/>
      <c r="AA37" s="7"/>
      <c r="AB37" s="7"/>
      <c r="AC37" s="7"/>
      <c r="AD37" s="31"/>
      <c r="AE37" s="34"/>
      <c r="AF37" s="7"/>
      <c r="AG37" s="11"/>
      <c r="AH37" s="7"/>
      <c r="AI37" s="7"/>
      <c r="AJ37" s="7"/>
      <c r="AK37" s="31"/>
      <c r="AL37" s="34"/>
      <c r="AM37" s="7"/>
      <c r="AN37" s="11"/>
      <c r="AO37" s="7"/>
      <c r="AP37" s="11"/>
      <c r="AQ37" s="7"/>
      <c r="AR37" s="11"/>
      <c r="AS37" s="7"/>
      <c r="AT37" s="7"/>
      <c r="AU37" s="7"/>
      <c r="AV37" s="7"/>
      <c r="AW37" s="7"/>
      <c r="AX37" s="11"/>
      <c r="AY37" s="66"/>
      <c r="AZ37" s="1"/>
      <c r="BA37" s="1"/>
      <c r="BB37" s="24"/>
      <c r="BC37" s="1"/>
      <c r="BD37" s="1"/>
      <c r="BP37" s="15"/>
      <c r="BQ37" s="15" t="str">
        <f t="shared" si="0"/>
        <v/>
      </c>
      <c r="BR37" s="23" t="str">
        <f t="shared" si="1"/>
        <v/>
      </c>
      <c r="BS37" s="23" t="str">
        <f t="shared" si="2"/>
        <v/>
      </c>
      <c r="BT37" s="15" t="str">
        <f t="shared" si="3"/>
        <v/>
      </c>
      <c r="BU37" s="23" t="str">
        <f t="shared" si="4"/>
        <v/>
      </c>
      <c r="BV37" s="15" t="e">
        <f>IF(AND(#REF!="",#REF!="",#REF!="",#REF!=""),"",SUM(#REF!,#REF!,#REF!,#REF!,#REF!))</f>
        <v>#REF!</v>
      </c>
      <c r="BW37" s="23" t="str">
        <f t="shared" si="5"/>
        <v/>
      </c>
      <c r="BX37" s="15" t="str">
        <f t="shared" si="6"/>
        <v/>
      </c>
      <c r="BY37" s="23" t="str">
        <f t="shared" si="7"/>
        <v/>
      </c>
      <c r="BZ37" s="15" t="str">
        <f t="shared" si="8"/>
        <v/>
      </c>
      <c r="CA37" s="23" t="str">
        <f t="shared" si="9"/>
        <v/>
      </c>
      <c r="CB37" s="15" t="e">
        <f>IF(AND(#REF!="",#REF!="",#REF!="",#REF!=""),"",SUM(#REF!,#REF!,#REF!,#REF!,#REF!))</f>
        <v>#REF!</v>
      </c>
      <c r="CC37" s="23" t="str">
        <f t="shared" si="10"/>
        <v/>
      </c>
      <c r="CD37" s="23"/>
      <c r="CE37" s="23"/>
    </row>
    <row r="38" spans="1:83">
      <c r="A38" s="245">
        <v>32</v>
      </c>
      <c r="B38" s="246"/>
      <c r="C38" s="247"/>
      <c r="D38" s="248"/>
      <c r="E38" s="249"/>
      <c r="F38" s="250"/>
      <c r="G38" s="250"/>
      <c r="H38" s="251"/>
      <c r="I38" s="252"/>
      <c r="J38" s="253"/>
      <c r="K38" s="254"/>
      <c r="L38" s="11"/>
      <c r="M38" s="7"/>
      <c r="N38" s="7"/>
      <c r="O38" s="7"/>
      <c r="P38" s="31"/>
      <c r="Q38" s="34"/>
      <c r="R38" s="7"/>
      <c r="S38" s="448"/>
      <c r="T38" s="449"/>
      <c r="U38" s="449"/>
      <c r="V38" s="7"/>
      <c r="W38" s="36"/>
      <c r="X38" s="34"/>
      <c r="Y38" s="7"/>
      <c r="Z38" s="11"/>
      <c r="AA38" s="7"/>
      <c r="AB38" s="7"/>
      <c r="AC38" s="7"/>
      <c r="AD38" s="31"/>
      <c r="AE38" s="34"/>
      <c r="AF38" s="7"/>
      <c r="AG38" s="11"/>
      <c r="AH38" s="7"/>
      <c r="AI38" s="7"/>
      <c r="AJ38" s="7"/>
      <c r="AK38" s="31"/>
      <c r="AL38" s="34"/>
      <c r="AM38" s="7"/>
      <c r="AN38" s="11"/>
      <c r="AO38" s="7"/>
      <c r="AP38" s="11"/>
      <c r="AQ38" s="7"/>
      <c r="AR38" s="11"/>
      <c r="AS38" s="7"/>
      <c r="AT38" s="7"/>
      <c r="AU38" s="7"/>
      <c r="AV38" s="7"/>
      <c r="AW38" s="7"/>
      <c r="AX38" s="11"/>
      <c r="AY38" s="66"/>
      <c r="AZ38" s="1"/>
      <c r="BA38" s="1"/>
      <c r="BB38" s="24"/>
      <c r="BC38" s="1"/>
      <c r="BD38" s="1"/>
      <c r="BP38" s="15"/>
      <c r="BQ38" s="15" t="str">
        <f t="shared" si="0"/>
        <v/>
      </c>
      <c r="BR38" s="23" t="str">
        <f t="shared" si="1"/>
        <v/>
      </c>
      <c r="BS38" s="23" t="str">
        <f t="shared" si="2"/>
        <v/>
      </c>
      <c r="BT38" s="15" t="str">
        <f t="shared" si="3"/>
        <v/>
      </c>
      <c r="BU38" s="23" t="str">
        <f t="shared" si="4"/>
        <v/>
      </c>
      <c r="BV38" s="15" t="e">
        <f>IF(AND(#REF!="",#REF!="",#REF!="",#REF!=""),"",SUM(#REF!,#REF!,#REF!,#REF!,#REF!))</f>
        <v>#REF!</v>
      </c>
      <c r="BW38" s="23" t="str">
        <f t="shared" si="5"/>
        <v/>
      </c>
      <c r="BX38" s="15" t="str">
        <f t="shared" si="6"/>
        <v/>
      </c>
      <c r="BY38" s="23" t="str">
        <f t="shared" si="7"/>
        <v/>
      </c>
      <c r="BZ38" s="15" t="str">
        <f t="shared" si="8"/>
        <v/>
      </c>
      <c r="CA38" s="23" t="str">
        <f t="shared" si="9"/>
        <v/>
      </c>
      <c r="CB38" s="15" t="e">
        <f>IF(AND(#REF!="",#REF!="",#REF!="",#REF!=""),"",SUM(#REF!,#REF!,#REF!,#REF!,#REF!))</f>
        <v>#REF!</v>
      </c>
      <c r="CC38" s="23" t="str">
        <f t="shared" si="10"/>
        <v/>
      </c>
      <c r="CD38" s="23"/>
      <c r="CE38" s="23"/>
    </row>
    <row r="39" spans="1:83">
      <c r="A39" s="245">
        <v>33</v>
      </c>
      <c r="B39" s="246"/>
      <c r="C39" s="247"/>
      <c r="D39" s="248"/>
      <c r="E39" s="249"/>
      <c r="F39" s="250"/>
      <c r="G39" s="250"/>
      <c r="H39" s="251"/>
      <c r="I39" s="252"/>
      <c r="J39" s="253"/>
      <c r="K39" s="254"/>
      <c r="L39" s="11"/>
      <c r="M39" s="7"/>
      <c r="N39" s="7"/>
      <c r="O39" s="7"/>
      <c r="P39" s="31"/>
      <c r="Q39" s="34"/>
      <c r="R39" s="7"/>
      <c r="S39" s="448"/>
      <c r="T39" s="449"/>
      <c r="U39" s="449"/>
      <c r="V39" s="7"/>
      <c r="W39" s="36"/>
      <c r="X39" s="34"/>
      <c r="Y39" s="7"/>
      <c r="Z39" s="11"/>
      <c r="AA39" s="7"/>
      <c r="AB39" s="7"/>
      <c r="AC39" s="7"/>
      <c r="AD39" s="31"/>
      <c r="AE39" s="34"/>
      <c r="AF39" s="7"/>
      <c r="AG39" s="11"/>
      <c r="AH39" s="7"/>
      <c r="AI39" s="7"/>
      <c r="AJ39" s="7"/>
      <c r="AK39" s="31"/>
      <c r="AL39" s="34"/>
      <c r="AM39" s="7"/>
      <c r="AN39" s="11"/>
      <c r="AO39" s="7"/>
      <c r="AP39" s="11"/>
      <c r="AQ39" s="7"/>
      <c r="AR39" s="11"/>
      <c r="AS39" s="7"/>
      <c r="AT39" s="7"/>
      <c r="AU39" s="7"/>
      <c r="AV39" s="7"/>
      <c r="AW39" s="7"/>
      <c r="AX39" s="11"/>
      <c r="AY39" s="66"/>
      <c r="AZ39" s="1"/>
      <c r="BA39" s="1"/>
      <c r="BB39" s="24"/>
      <c r="BC39" s="1"/>
      <c r="BD39" s="1"/>
      <c r="BP39" s="15"/>
      <c r="BQ39" s="15" t="str">
        <f t="shared" si="0"/>
        <v/>
      </c>
      <c r="BR39" s="23" t="str">
        <f t="shared" si="1"/>
        <v/>
      </c>
      <c r="BS39" s="23" t="str">
        <f t="shared" si="2"/>
        <v/>
      </c>
      <c r="BT39" s="15" t="str">
        <f t="shared" si="3"/>
        <v/>
      </c>
      <c r="BU39" s="23" t="str">
        <f t="shared" si="4"/>
        <v/>
      </c>
      <c r="BV39" s="15" t="e">
        <f>IF(AND(#REF!="",#REF!="",#REF!="",#REF!=""),"",SUM(#REF!,#REF!,#REF!,#REF!,#REF!))</f>
        <v>#REF!</v>
      </c>
      <c r="BW39" s="23" t="str">
        <f t="shared" si="5"/>
        <v/>
      </c>
      <c r="BX39" s="15" t="str">
        <f t="shared" si="6"/>
        <v/>
      </c>
      <c r="BY39" s="23" t="str">
        <f t="shared" si="7"/>
        <v/>
      </c>
      <c r="BZ39" s="15" t="str">
        <f t="shared" si="8"/>
        <v/>
      </c>
      <c r="CA39" s="23" t="str">
        <f t="shared" si="9"/>
        <v/>
      </c>
      <c r="CB39" s="15" t="e">
        <f>IF(AND(#REF!="",#REF!="",#REF!="",#REF!=""),"",SUM(#REF!,#REF!,#REF!,#REF!,#REF!))</f>
        <v>#REF!</v>
      </c>
      <c r="CC39" s="23" t="str">
        <f t="shared" si="10"/>
        <v/>
      </c>
      <c r="CD39" s="23"/>
      <c r="CE39" s="23"/>
    </row>
    <row r="40" spans="1:83">
      <c r="A40" s="245">
        <v>34</v>
      </c>
      <c r="B40" s="246"/>
      <c r="C40" s="247"/>
      <c r="D40" s="248"/>
      <c r="E40" s="249"/>
      <c r="F40" s="250"/>
      <c r="G40" s="250"/>
      <c r="H40" s="251"/>
      <c r="I40" s="252"/>
      <c r="J40" s="253"/>
      <c r="K40" s="254"/>
      <c r="L40" s="11"/>
      <c r="M40" s="7"/>
      <c r="N40" s="7"/>
      <c r="O40" s="7"/>
      <c r="P40" s="31"/>
      <c r="Q40" s="34"/>
      <c r="R40" s="7"/>
      <c r="S40" s="448"/>
      <c r="T40" s="449"/>
      <c r="U40" s="449"/>
      <c r="V40" s="7"/>
      <c r="W40" s="36"/>
      <c r="X40" s="34"/>
      <c r="Y40" s="7"/>
      <c r="Z40" s="11"/>
      <c r="AA40" s="7"/>
      <c r="AB40" s="7"/>
      <c r="AC40" s="7"/>
      <c r="AD40" s="31"/>
      <c r="AE40" s="34"/>
      <c r="AF40" s="7"/>
      <c r="AG40" s="11"/>
      <c r="AH40" s="7"/>
      <c r="AI40" s="7"/>
      <c r="AJ40" s="7"/>
      <c r="AK40" s="31"/>
      <c r="AL40" s="34"/>
      <c r="AM40" s="7"/>
      <c r="AN40" s="11"/>
      <c r="AO40" s="7"/>
      <c r="AP40" s="11"/>
      <c r="AQ40" s="7"/>
      <c r="AR40" s="11"/>
      <c r="AS40" s="7"/>
      <c r="AT40" s="7"/>
      <c r="AU40" s="7"/>
      <c r="AV40" s="7"/>
      <c r="AW40" s="7"/>
      <c r="AX40" s="11"/>
      <c r="AY40" s="66"/>
      <c r="AZ40" s="1"/>
      <c r="BA40" s="1"/>
      <c r="BB40" s="24"/>
      <c r="BC40" s="1"/>
      <c r="BD40" s="1"/>
      <c r="BP40" s="15"/>
      <c r="BQ40" s="15" t="str">
        <f t="shared" si="0"/>
        <v/>
      </c>
      <c r="BR40" s="23" t="str">
        <f t="shared" si="1"/>
        <v/>
      </c>
      <c r="BS40" s="23" t="str">
        <f t="shared" si="2"/>
        <v/>
      </c>
      <c r="BT40" s="15" t="str">
        <f t="shared" si="3"/>
        <v/>
      </c>
      <c r="BU40" s="23" t="str">
        <f t="shared" si="4"/>
        <v/>
      </c>
      <c r="BV40" s="15" t="e">
        <f>IF(AND(#REF!="",#REF!="",#REF!="",#REF!=""),"",SUM(#REF!,#REF!,#REF!,#REF!,#REF!))</f>
        <v>#REF!</v>
      </c>
      <c r="BW40" s="23" t="str">
        <f t="shared" si="5"/>
        <v/>
      </c>
      <c r="BX40" s="15" t="str">
        <f t="shared" si="6"/>
        <v/>
      </c>
      <c r="BY40" s="23" t="str">
        <f t="shared" si="7"/>
        <v/>
      </c>
      <c r="BZ40" s="15" t="str">
        <f t="shared" si="8"/>
        <v/>
      </c>
      <c r="CA40" s="23" t="str">
        <f t="shared" si="9"/>
        <v/>
      </c>
      <c r="CB40" s="15" t="e">
        <f>IF(AND(#REF!="",#REF!="",#REF!="",#REF!=""),"",SUM(#REF!,#REF!,#REF!,#REF!,#REF!))</f>
        <v>#REF!</v>
      </c>
      <c r="CC40" s="23" t="str">
        <f t="shared" si="10"/>
        <v/>
      </c>
      <c r="CD40" s="23"/>
      <c r="CE40" s="23"/>
    </row>
    <row r="41" spans="1:83">
      <c r="A41" s="245">
        <v>35</v>
      </c>
      <c r="B41" s="246"/>
      <c r="C41" s="247"/>
      <c r="D41" s="248"/>
      <c r="E41" s="249"/>
      <c r="F41" s="250"/>
      <c r="G41" s="250"/>
      <c r="H41" s="251"/>
      <c r="I41" s="252"/>
      <c r="J41" s="253"/>
      <c r="K41" s="254"/>
      <c r="L41" s="11"/>
      <c r="M41" s="7"/>
      <c r="N41" s="7"/>
      <c r="O41" s="7"/>
      <c r="P41" s="31"/>
      <c r="Q41" s="34"/>
      <c r="R41" s="7"/>
      <c r="S41" s="448"/>
      <c r="T41" s="449"/>
      <c r="U41" s="449"/>
      <c r="V41" s="7"/>
      <c r="W41" s="36"/>
      <c r="X41" s="34"/>
      <c r="Y41" s="7"/>
      <c r="Z41" s="11"/>
      <c r="AA41" s="7"/>
      <c r="AB41" s="7"/>
      <c r="AC41" s="7"/>
      <c r="AD41" s="31"/>
      <c r="AE41" s="34"/>
      <c r="AF41" s="7"/>
      <c r="AG41" s="11"/>
      <c r="AH41" s="7"/>
      <c r="AI41" s="7"/>
      <c r="AJ41" s="7"/>
      <c r="AK41" s="31"/>
      <c r="AL41" s="34"/>
      <c r="AM41" s="7"/>
      <c r="AN41" s="11"/>
      <c r="AO41" s="7"/>
      <c r="AP41" s="11"/>
      <c r="AQ41" s="7"/>
      <c r="AR41" s="11"/>
      <c r="AS41" s="7"/>
      <c r="AT41" s="7"/>
      <c r="AU41" s="7"/>
      <c r="AV41" s="7"/>
      <c r="AW41" s="7"/>
      <c r="AX41" s="11"/>
      <c r="AY41" s="66"/>
      <c r="AZ41" s="1"/>
      <c r="BA41" s="1"/>
      <c r="BB41" s="24"/>
      <c r="BC41" s="1"/>
      <c r="BD41" s="1"/>
      <c r="BP41" s="15"/>
      <c r="BQ41" s="15" t="str">
        <f t="shared" si="0"/>
        <v/>
      </c>
      <c r="BR41" s="23" t="str">
        <f t="shared" si="1"/>
        <v/>
      </c>
      <c r="BS41" s="23" t="str">
        <f t="shared" si="2"/>
        <v/>
      </c>
      <c r="BT41" s="15" t="str">
        <f t="shared" si="3"/>
        <v/>
      </c>
      <c r="BU41" s="23" t="str">
        <f t="shared" si="4"/>
        <v/>
      </c>
      <c r="BV41" s="15" t="e">
        <f>IF(AND(#REF!="",#REF!="",#REF!="",#REF!=""),"",SUM(#REF!,#REF!,#REF!,#REF!,#REF!))</f>
        <v>#REF!</v>
      </c>
      <c r="BW41" s="23" t="str">
        <f t="shared" si="5"/>
        <v/>
      </c>
      <c r="BX41" s="15" t="str">
        <f t="shared" si="6"/>
        <v/>
      </c>
      <c r="BY41" s="23" t="str">
        <f t="shared" si="7"/>
        <v/>
      </c>
      <c r="BZ41" s="15" t="str">
        <f t="shared" si="8"/>
        <v/>
      </c>
      <c r="CA41" s="23" t="str">
        <f t="shared" si="9"/>
        <v/>
      </c>
      <c r="CB41" s="15" t="e">
        <f>IF(AND(#REF!="",#REF!="",#REF!="",#REF!=""),"",SUM(#REF!,#REF!,#REF!,#REF!,#REF!))</f>
        <v>#REF!</v>
      </c>
      <c r="CC41" s="23" t="str">
        <f t="shared" si="10"/>
        <v/>
      </c>
      <c r="CD41" s="23"/>
      <c r="CE41" s="23"/>
    </row>
    <row r="42" spans="1:83">
      <c r="A42" s="245">
        <v>36</v>
      </c>
      <c r="B42" s="246"/>
      <c r="C42" s="247"/>
      <c r="D42" s="248"/>
      <c r="E42" s="249"/>
      <c r="F42" s="250"/>
      <c r="G42" s="250"/>
      <c r="H42" s="251"/>
      <c r="I42" s="252"/>
      <c r="J42" s="253"/>
      <c r="K42" s="254"/>
      <c r="L42" s="11"/>
      <c r="M42" s="7"/>
      <c r="N42" s="7"/>
      <c r="O42" s="7"/>
      <c r="P42" s="31"/>
      <c r="Q42" s="34"/>
      <c r="R42" s="7"/>
      <c r="S42" s="448"/>
      <c r="T42" s="449"/>
      <c r="U42" s="449"/>
      <c r="V42" s="7"/>
      <c r="W42" s="36"/>
      <c r="X42" s="34"/>
      <c r="Y42" s="7"/>
      <c r="Z42" s="11"/>
      <c r="AA42" s="7"/>
      <c r="AB42" s="7"/>
      <c r="AC42" s="7"/>
      <c r="AD42" s="31"/>
      <c r="AE42" s="34"/>
      <c r="AF42" s="7"/>
      <c r="AG42" s="11"/>
      <c r="AH42" s="7"/>
      <c r="AI42" s="7"/>
      <c r="AJ42" s="7"/>
      <c r="AK42" s="31"/>
      <c r="AL42" s="34"/>
      <c r="AM42" s="7"/>
      <c r="AN42" s="11"/>
      <c r="AO42" s="7"/>
      <c r="AP42" s="11"/>
      <c r="AQ42" s="7"/>
      <c r="AR42" s="11"/>
      <c r="AS42" s="7"/>
      <c r="AT42" s="7"/>
      <c r="AU42" s="7"/>
      <c r="AV42" s="7"/>
      <c r="AW42" s="7"/>
      <c r="AX42" s="11"/>
      <c r="AY42" s="66"/>
      <c r="AZ42" s="1"/>
      <c r="BA42" s="1"/>
      <c r="BB42" s="24"/>
      <c r="BC42" s="1"/>
      <c r="BD42" s="1"/>
      <c r="BP42" s="15"/>
      <c r="BQ42" s="15" t="str">
        <f t="shared" si="0"/>
        <v/>
      </c>
      <c r="BR42" s="23" t="str">
        <f t="shared" si="1"/>
        <v/>
      </c>
      <c r="BS42" s="23" t="str">
        <f t="shared" si="2"/>
        <v/>
      </c>
      <c r="BT42" s="15" t="str">
        <f t="shared" si="3"/>
        <v/>
      </c>
      <c r="BU42" s="23" t="str">
        <f t="shared" si="4"/>
        <v/>
      </c>
      <c r="BV42" s="15" t="e">
        <f>IF(AND(#REF!="",#REF!="",#REF!="",#REF!=""),"",SUM(#REF!,#REF!,#REF!,#REF!,#REF!))</f>
        <v>#REF!</v>
      </c>
      <c r="BW42" s="23" t="str">
        <f t="shared" si="5"/>
        <v/>
      </c>
      <c r="BX42" s="15" t="str">
        <f t="shared" si="6"/>
        <v/>
      </c>
      <c r="BY42" s="23" t="str">
        <f t="shared" si="7"/>
        <v/>
      </c>
      <c r="BZ42" s="15" t="str">
        <f t="shared" si="8"/>
        <v/>
      </c>
      <c r="CA42" s="23" t="str">
        <f t="shared" si="9"/>
        <v/>
      </c>
      <c r="CB42" s="15" t="e">
        <f>IF(AND(#REF!="",#REF!="",#REF!="",#REF!=""),"",SUM(#REF!,#REF!,#REF!,#REF!,#REF!))</f>
        <v>#REF!</v>
      </c>
      <c r="CC42" s="23" t="str">
        <f t="shared" si="10"/>
        <v/>
      </c>
      <c r="CD42" s="23"/>
      <c r="CE42" s="23"/>
    </row>
    <row r="43" spans="1:83">
      <c r="A43" s="245">
        <v>37</v>
      </c>
      <c r="B43" s="246"/>
      <c r="C43" s="247"/>
      <c r="D43" s="248"/>
      <c r="E43" s="249"/>
      <c r="F43" s="250"/>
      <c r="G43" s="250"/>
      <c r="H43" s="251"/>
      <c r="I43" s="252"/>
      <c r="J43" s="253"/>
      <c r="K43" s="254"/>
      <c r="L43" s="11"/>
      <c r="M43" s="7"/>
      <c r="N43" s="7"/>
      <c r="O43" s="7"/>
      <c r="P43" s="31"/>
      <c r="Q43" s="34"/>
      <c r="R43" s="7"/>
      <c r="S43" s="448"/>
      <c r="T43" s="449"/>
      <c r="U43" s="449"/>
      <c r="V43" s="7"/>
      <c r="W43" s="36"/>
      <c r="X43" s="34"/>
      <c r="Y43" s="7"/>
      <c r="Z43" s="11"/>
      <c r="AA43" s="7"/>
      <c r="AB43" s="7"/>
      <c r="AC43" s="7"/>
      <c r="AD43" s="31"/>
      <c r="AE43" s="34"/>
      <c r="AF43" s="7"/>
      <c r="AG43" s="11"/>
      <c r="AH43" s="7"/>
      <c r="AI43" s="7"/>
      <c r="AJ43" s="7"/>
      <c r="AK43" s="31"/>
      <c r="AL43" s="34"/>
      <c r="AM43" s="7"/>
      <c r="AN43" s="11"/>
      <c r="AO43" s="7"/>
      <c r="AP43" s="11"/>
      <c r="AQ43" s="7"/>
      <c r="AR43" s="11"/>
      <c r="AS43" s="7"/>
      <c r="AT43" s="7"/>
      <c r="AU43" s="7"/>
      <c r="AV43" s="7"/>
      <c r="AW43" s="7"/>
      <c r="AX43" s="11" t="s">
        <v>221</v>
      </c>
      <c r="AY43" s="66" t="s">
        <v>221</v>
      </c>
      <c r="AZ43" s="1"/>
      <c r="BA43" s="1"/>
      <c r="BB43" s="24"/>
      <c r="BC43" s="1"/>
      <c r="BD43" s="1"/>
      <c r="BP43" s="15"/>
      <c r="BQ43" s="15" t="str">
        <f t="shared" si="0"/>
        <v/>
      </c>
      <c r="BR43" s="23" t="str">
        <f t="shared" si="1"/>
        <v/>
      </c>
      <c r="BS43" s="23" t="str">
        <f t="shared" si="2"/>
        <v/>
      </c>
      <c r="BT43" s="15" t="str">
        <f t="shared" si="3"/>
        <v/>
      </c>
      <c r="BU43" s="23" t="str">
        <f t="shared" si="4"/>
        <v/>
      </c>
      <c r="BV43" s="15" t="e">
        <f>IF(AND(#REF!="",#REF!="",#REF!="",#REF!=""),"",SUM(#REF!,#REF!,#REF!,#REF!,#REF!))</f>
        <v>#REF!</v>
      </c>
      <c r="BW43" s="23" t="str">
        <f t="shared" si="5"/>
        <v/>
      </c>
      <c r="BX43" s="15" t="str">
        <f t="shared" si="6"/>
        <v/>
      </c>
      <c r="BY43" s="23" t="str">
        <f t="shared" si="7"/>
        <v/>
      </c>
      <c r="BZ43" s="15" t="str">
        <f t="shared" si="8"/>
        <v/>
      </c>
      <c r="CA43" s="23" t="str">
        <f t="shared" si="9"/>
        <v/>
      </c>
      <c r="CB43" s="15" t="e">
        <f>IF(AND(#REF!="",#REF!="",#REF!="",#REF!=""),"",SUM(#REF!,#REF!,#REF!,#REF!,#REF!))</f>
        <v>#REF!</v>
      </c>
      <c r="CC43" s="23" t="str">
        <f t="shared" si="10"/>
        <v/>
      </c>
      <c r="CD43" s="23"/>
      <c r="CE43" s="23"/>
    </row>
    <row r="44" spans="1:83">
      <c r="A44" s="245">
        <v>38</v>
      </c>
      <c r="B44" s="246"/>
      <c r="C44" s="247"/>
      <c r="D44" s="248"/>
      <c r="E44" s="249"/>
      <c r="F44" s="250"/>
      <c r="G44" s="250"/>
      <c r="H44" s="251"/>
      <c r="I44" s="252"/>
      <c r="J44" s="253"/>
      <c r="K44" s="254"/>
      <c r="L44" s="11"/>
      <c r="M44" s="7"/>
      <c r="N44" s="7"/>
      <c r="O44" s="7"/>
      <c r="P44" s="31"/>
      <c r="Q44" s="34"/>
      <c r="R44" s="7"/>
      <c r="S44" s="448"/>
      <c r="T44" s="449"/>
      <c r="U44" s="449"/>
      <c r="V44" s="7"/>
      <c r="W44" s="36"/>
      <c r="X44" s="34"/>
      <c r="Y44" s="7"/>
      <c r="Z44" s="11"/>
      <c r="AA44" s="7"/>
      <c r="AB44" s="7"/>
      <c r="AC44" s="7"/>
      <c r="AD44" s="31"/>
      <c r="AE44" s="34"/>
      <c r="AF44" s="7"/>
      <c r="AG44" s="11"/>
      <c r="AH44" s="7"/>
      <c r="AI44" s="7"/>
      <c r="AJ44" s="7"/>
      <c r="AK44" s="31"/>
      <c r="AL44" s="34"/>
      <c r="AM44" s="7"/>
      <c r="AN44" s="11"/>
      <c r="AO44" s="7"/>
      <c r="AP44" s="11"/>
      <c r="AQ44" s="7"/>
      <c r="AR44" s="11"/>
      <c r="AS44" s="7"/>
      <c r="AT44" s="7"/>
      <c r="AU44" s="7"/>
      <c r="AV44" s="7"/>
      <c r="AW44" s="7"/>
      <c r="AX44" s="11" t="s">
        <v>221</v>
      </c>
      <c r="AY44" s="66" t="s">
        <v>221</v>
      </c>
      <c r="AZ44" s="1"/>
      <c r="BA44" s="1"/>
      <c r="BB44" s="24"/>
      <c r="BC44" s="1"/>
      <c r="BD44" s="1"/>
      <c r="BP44" s="15"/>
      <c r="BQ44" s="15" t="str">
        <f t="shared" si="0"/>
        <v/>
      </c>
      <c r="BR44" s="23" t="str">
        <f t="shared" si="1"/>
        <v/>
      </c>
      <c r="BS44" s="23" t="str">
        <f t="shared" si="2"/>
        <v/>
      </c>
      <c r="BT44" s="15" t="str">
        <f t="shared" si="3"/>
        <v/>
      </c>
      <c r="BU44" s="23" t="str">
        <f t="shared" si="4"/>
        <v/>
      </c>
      <c r="BV44" s="15" t="e">
        <f>IF(AND(#REF!="",#REF!="",#REF!="",#REF!=""),"",SUM(#REF!,#REF!,#REF!,#REF!,#REF!))</f>
        <v>#REF!</v>
      </c>
      <c r="BW44" s="23" t="str">
        <f t="shared" si="5"/>
        <v/>
      </c>
      <c r="BX44" s="15" t="str">
        <f t="shared" si="6"/>
        <v/>
      </c>
      <c r="BY44" s="23" t="str">
        <f t="shared" si="7"/>
        <v/>
      </c>
      <c r="BZ44" s="15" t="str">
        <f t="shared" si="8"/>
        <v/>
      </c>
      <c r="CA44" s="23" t="str">
        <f t="shared" si="9"/>
        <v/>
      </c>
      <c r="CB44" s="15" t="e">
        <f>IF(AND(#REF!="",#REF!="",#REF!="",#REF!=""),"",SUM(#REF!,#REF!,#REF!,#REF!,#REF!))</f>
        <v>#REF!</v>
      </c>
      <c r="CC44" s="23" t="str">
        <f t="shared" si="10"/>
        <v/>
      </c>
      <c r="CD44" s="23"/>
      <c r="CE44" s="23"/>
    </row>
    <row r="45" spans="1:83">
      <c r="A45" s="245">
        <v>39</v>
      </c>
      <c r="B45" s="246"/>
      <c r="C45" s="247"/>
      <c r="D45" s="248"/>
      <c r="E45" s="249"/>
      <c r="F45" s="250"/>
      <c r="G45" s="250"/>
      <c r="H45" s="251"/>
      <c r="I45" s="252"/>
      <c r="J45" s="253"/>
      <c r="K45" s="254"/>
      <c r="L45" s="11"/>
      <c r="M45" s="7"/>
      <c r="N45" s="7"/>
      <c r="O45" s="7"/>
      <c r="P45" s="31"/>
      <c r="Q45" s="34"/>
      <c r="R45" s="7"/>
      <c r="S45" s="448"/>
      <c r="T45" s="449"/>
      <c r="U45" s="449"/>
      <c r="V45" s="7"/>
      <c r="W45" s="36"/>
      <c r="X45" s="34"/>
      <c r="Y45" s="7"/>
      <c r="Z45" s="11"/>
      <c r="AA45" s="7"/>
      <c r="AB45" s="7"/>
      <c r="AC45" s="7"/>
      <c r="AD45" s="31"/>
      <c r="AE45" s="34"/>
      <c r="AF45" s="7"/>
      <c r="AG45" s="11"/>
      <c r="AH45" s="7"/>
      <c r="AI45" s="7"/>
      <c r="AJ45" s="7"/>
      <c r="AK45" s="31"/>
      <c r="AL45" s="34"/>
      <c r="AM45" s="7"/>
      <c r="AN45" s="11"/>
      <c r="AO45" s="7"/>
      <c r="AP45" s="11"/>
      <c r="AQ45" s="7"/>
      <c r="AR45" s="11"/>
      <c r="AS45" s="7"/>
      <c r="AT45" s="7"/>
      <c r="AU45" s="7"/>
      <c r="AV45" s="7"/>
      <c r="AW45" s="7"/>
      <c r="AX45" s="11" t="s">
        <v>221</v>
      </c>
      <c r="AY45" s="66" t="s">
        <v>221</v>
      </c>
      <c r="AZ45" s="1"/>
      <c r="BA45" s="1"/>
      <c r="BB45" s="24"/>
      <c r="BC45" s="1"/>
      <c r="BD45" s="1"/>
      <c r="BP45" s="15"/>
      <c r="BQ45" s="15" t="str">
        <f t="shared" si="0"/>
        <v/>
      </c>
      <c r="BR45" s="23" t="str">
        <f t="shared" si="1"/>
        <v/>
      </c>
      <c r="BS45" s="23" t="str">
        <f t="shared" si="2"/>
        <v/>
      </c>
      <c r="BT45" s="15" t="str">
        <f t="shared" si="3"/>
        <v/>
      </c>
      <c r="BU45" s="23" t="str">
        <f t="shared" si="4"/>
        <v/>
      </c>
      <c r="BV45" s="15" t="e">
        <f>IF(AND(#REF!="",#REF!="",#REF!="",#REF!=""),"",SUM(#REF!,#REF!,#REF!,#REF!,#REF!))</f>
        <v>#REF!</v>
      </c>
      <c r="BW45" s="23" t="str">
        <f t="shared" si="5"/>
        <v/>
      </c>
      <c r="BX45" s="15" t="str">
        <f t="shared" si="6"/>
        <v/>
      </c>
      <c r="BY45" s="23" t="str">
        <f t="shared" si="7"/>
        <v/>
      </c>
      <c r="BZ45" s="15" t="str">
        <f t="shared" si="8"/>
        <v/>
      </c>
      <c r="CA45" s="23" t="str">
        <f t="shared" si="9"/>
        <v/>
      </c>
      <c r="CB45" s="15" t="e">
        <f>IF(AND(#REF!="",#REF!="",#REF!="",#REF!=""),"",SUM(#REF!,#REF!,#REF!,#REF!,#REF!))</f>
        <v>#REF!</v>
      </c>
      <c r="CC45" s="23" t="str">
        <f t="shared" si="10"/>
        <v/>
      </c>
      <c r="CD45" s="23"/>
      <c r="CE45" s="23"/>
    </row>
    <row r="46" spans="1:83">
      <c r="A46" s="245">
        <v>40</v>
      </c>
      <c r="B46" s="246"/>
      <c r="C46" s="247"/>
      <c r="D46" s="248"/>
      <c r="E46" s="249"/>
      <c r="F46" s="250"/>
      <c r="G46" s="250"/>
      <c r="H46" s="251"/>
      <c r="I46" s="252"/>
      <c r="J46" s="253"/>
      <c r="K46" s="254"/>
      <c r="L46" s="11"/>
      <c r="M46" s="7"/>
      <c r="N46" s="7"/>
      <c r="O46" s="7"/>
      <c r="P46" s="31"/>
      <c r="Q46" s="34"/>
      <c r="R46" s="7"/>
      <c r="S46" s="448"/>
      <c r="T46" s="449"/>
      <c r="U46" s="449"/>
      <c r="V46" s="7"/>
      <c r="W46" s="36"/>
      <c r="X46" s="34"/>
      <c r="Y46" s="7"/>
      <c r="Z46" s="11"/>
      <c r="AA46" s="7"/>
      <c r="AB46" s="7"/>
      <c r="AC46" s="7"/>
      <c r="AD46" s="31"/>
      <c r="AE46" s="34"/>
      <c r="AF46" s="7"/>
      <c r="AG46" s="11"/>
      <c r="AH46" s="7"/>
      <c r="AI46" s="7"/>
      <c r="AJ46" s="7"/>
      <c r="AK46" s="31"/>
      <c r="AL46" s="34"/>
      <c r="AM46" s="7"/>
      <c r="AN46" s="11"/>
      <c r="AO46" s="7"/>
      <c r="AP46" s="11"/>
      <c r="AQ46" s="7"/>
      <c r="AR46" s="11"/>
      <c r="AS46" s="7"/>
      <c r="AT46" s="7"/>
      <c r="AU46" s="7"/>
      <c r="AV46" s="7"/>
      <c r="AW46" s="7"/>
      <c r="AX46" s="11" t="s">
        <v>221</v>
      </c>
      <c r="AY46" s="66" t="s">
        <v>221</v>
      </c>
      <c r="AZ46" s="1"/>
      <c r="BA46" s="1"/>
      <c r="BB46" s="24"/>
      <c r="BC46" s="1"/>
      <c r="BD46" s="1"/>
      <c r="BP46" s="15"/>
      <c r="BQ46" s="15" t="str">
        <f t="shared" si="0"/>
        <v/>
      </c>
      <c r="BR46" s="23" t="str">
        <f t="shared" si="1"/>
        <v/>
      </c>
      <c r="BS46" s="23" t="str">
        <f t="shared" si="2"/>
        <v/>
      </c>
      <c r="BT46" s="15" t="str">
        <f t="shared" si="3"/>
        <v/>
      </c>
      <c r="BU46" s="23" t="str">
        <f t="shared" si="4"/>
        <v/>
      </c>
      <c r="BV46" s="15" t="e">
        <f>IF(AND(#REF!="",#REF!="",#REF!="",#REF!=""),"",SUM(#REF!,#REF!,#REF!,#REF!,#REF!))</f>
        <v>#REF!</v>
      </c>
      <c r="BW46" s="23" t="str">
        <f t="shared" si="5"/>
        <v/>
      </c>
      <c r="BX46" s="15" t="str">
        <f t="shared" si="6"/>
        <v/>
      </c>
      <c r="BY46" s="23" t="str">
        <f t="shared" si="7"/>
        <v/>
      </c>
      <c r="BZ46" s="15" t="str">
        <f t="shared" si="8"/>
        <v/>
      </c>
      <c r="CA46" s="23" t="str">
        <f t="shared" si="9"/>
        <v/>
      </c>
      <c r="CB46" s="15" t="e">
        <f>IF(AND(#REF!="",#REF!="",#REF!="",#REF!=""),"",SUM(#REF!,#REF!,#REF!,#REF!,#REF!))</f>
        <v>#REF!</v>
      </c>
      <c r="CC46" s="23" t="str">
        <f t="shared" si="10"/>
        <v/>
      </c>
      <c r="CD46" s="23"/>
      <c r="CE46" s="23"/>
    </row>
    <row r="47" spans="1:83">
      <c r="A47" s="245">
        <v>41</v>
      </c>
      <c r="B47" s="246"/>
      <c r="C47" s="247"/>
      <c r="D47" s="248"/>
      <c r="E47" s="249"/>
      <c r="F47" s="250"/>
      <c r="G47" s="250"/>
      <c r="H47" s="251"/>
      <c r="I47" s="252"/>
      <c r="J47" s="253"/>
      <c r="K47" s="254"/>
      <c r="L47" s="11"/>
      <c r="M47" s="7"/>
      <c r="N47" s="7"/>
      <c r="O47" s="7"/>
      <c r="P47" s="31"/>
      <c r="Q47" s="34"/>
      <c r="R47" s="7"/>
      <c r="S47" s="448"/>
      <c r="T47" s="449"/>
      <c r="U47" s="449"/>
      <c r="V47" s="7"/>
      <c r="W47" s="36"/>
      <c r="X47" s="34"/>
      <c r="Y47" s="7"/>
      <c r="Z47" s="11"/>
      <c r="AA47" s="7"/>
      <c r="AB47" s="7"/>
      <c r="AC47" s="7"/>
      <c r="AD47" s="31"/>
      <c r="AE47" s="34"/>
      <c r="AF47" s="7"/>
      <c r="AG47" s="11"/>
      <c r="AH47" s="7"/>
      <c r="AI47" s="7"/>
      <c r="AJ47" s="7"/>
      <c r="AK47" s="31"/>
      <c r="AL47" s="34"/>
      <c r="AM47" s="7"/>
      <c r="AN47" s="11"/>
      <c r="AO47" s="7"/>
      <c r="AP47" s="11"/>
      <c r="AQ47" s="7"/>
      <c r="AR47" s="11"/>
      <c r="AS47" s="7"/>
      <c r="AT47" s="7"/>
      <c r="AU47" s="7"/>
      <c r="AV47" s="7"/>
      <c r="AW47" s="7"/>
      <c r="AX47" s="11" t="s">
        <v>221</v>
      </c>
      <c r="AY47" s="66" t="s">
        <v>221</v>
      </c>
      <c r="AZ47" s="1"/>
      <c r="BA47" s="1"/>
      <c r="BB47" s="24"/>
      <c r="BC47" s="1"/>
      <c r="BD47" s="1"/>
      <c r="BP47" s="15"/>
      <c r="BQ47" s="15" t="str">
        <f t="shared" si="0"/>
        <v/>
      </c>
      <c r="BR47" s="23" t="str">
        <f t="shared" si="1"/>
        <v/>
      </c>
      <c r="BS47" s="23" t="str">
        <f t="shared" si="2"/>
        <v/>
      </c>
      <c r="BT47" s="15" t="str">
        <f t="shared" si="3"/>
        <v/>
      </c>
      <c r="BU47" s="23" t="str">
        <f t="shared" si="4"/>
        <v/>
      </c>
      <c r="BV47" s="15" t="e">
        <f>IF(AND(#REF!="",#REF!="",#REF!="",#REF!=""),"",SUM(#REF!,#REF!,#REF!,#REF!,#REF!))</f>
        <v>#REF!</v>
      </c>
      <c r="BW47" s="23" t="str">
        <f t="shared" si="5"/>
        <v/>
      </c>
      <c r="BX47" s="15" t="str">
        <f t="shared" si="6"/>
        <v/>
      </c>
      <c r="BY47" s="23" t="str">
        <f t="shared" si="7"/>
        <v/>
      </c>
      <c r="BZ47" s="15" t="str">
        <f t="shared" si="8"/>
        <v/>
      </c>
      <c r="CA47" s="23" t="str">
        <f t="shared" si="9"/>
        <v/>
      </c>
      <c r="CB47" s="15" t="e">
        <f>IF(AND(#REF!="",#REF!="",#REF!="",#REF!=""),"",SUM(#REF!,#REF!,#REF!,#REF!,#REF!))</f>
        <v>#REF!</v>
      </c>
      <c r="CC47" s="23" t="str">
        <f t="shared" si="10"/>
        <v/>
      </c>
      <c r="CD47" s="23"/>
      <c r="CE47" s="23"/>
    </row>
    <row r="48" spans="1:83">
      <c r="A48" s="245">
        <v>42</v>
      </c>
      <c r="B48" s="246"/>
      <c r="C48" s="247"/>
      <c r="D48" s="248"/>
      <c r="E48" s="249"/>
      <c r="F48" s="250"/>
      <c r="G48" s="250"/>
      <c r="H48" s="251"/>
      <c r="I48" s="252"/>
      <c r="J48" s="253"/>
      <c r="K48" s="254"/>
      <c r="L48" s="11"/>
      <c r="M48" s="7"/>
      <c r="N48" s="7"/>
      <c r="O48" s="7"/>
      <c r="P48" s="31"/>
      <c r="Q48" s="34"/>
      <c r="R48" s="7"/>
      <c r="S48" s="448"/>
      <c r="T48" s="449"/>
      <c r="U48" s="449"/>
      <c r="V48" s="7"/>
      <c r="W48" s="36"/>
      <c r="X48" s="34"/>
      <c r="Y48" s="7"/>
      <c r="Z48" s="11"/>
      <c r="AA48" s="7"/>
      <c r="AB48" s="7"/>
      <c r="AC48" s="7"/>
      <c r="AD48" s="31"/>
      <c r="AE48" s="34"/>
      <c r="AF48" s="7"/>
      <c r="AG48" s="11"/>
      <c r="AH48" s="7"/>
      <c r="AI48" s="7"/>
      <c r="AJ48" s="7"/>
      <c r="AK48" s="31"/>
      <c r="AL48" s="34"/>
      <c r="AM48" s="7"/>
      <c r="AN48" s="11"/>
      <c r="AO48" s="7"/>
      <c r="AP48" s="11"/>
      <c r="AQ48" s="7"/>
      <c r="AR48" s="11"/>
      <c r="AS48" s="7"/>
      <c r="AT48" s="7"/>
      <c r="AU48" s="7"/>
      <c r="AV48" s="7"/>
      <c r="AW48" s="7"/>
      <c r="AX48" s="11" t="s">
        <v>221</v>
      </c>
      <c r="AY48" s="66" t="s">
        <v>221</v>
      </c>
      <c r="AZ48" s="1"/>
      <c r="BA48" s="1"/>
      <c r="BB48" s="24"/>
      <c r="BC48" s="1"/>
      <c r="BD48" s="1"/>
      <c r="BP48" s="15"/>
      <c r="BQ48" s="15" t="str">
        <f t="shared" si="0"/>
        <v/>
      </c>
      <c r="BR48" s="23" t="str">
        <f t="shared" si="1"/>
        <v/>
      </c>
      <c r="BS48" s="23" t="str">
        <f t="shared" si="2"/>
        <v/>
      </c>
      <c r="BT48" s="15" t="str">
        <f t="shared" si="3"/>
        <v/>
      </c>
      <c r="BU48" s="23" t="str">
        <f t="shared" si="4"/>
        <v/>
      </c>
      <c r="BV48" s="15" t="e">
        <f>IF(AND(#REF!="",#REF!="",#REF!="",#REF!=""),"",SUM(#REF!,#REF!,#REF!,#REF!,#REF!))</f>
        <v>#REF!</v>
      </c>
      <c r="BW48" s="23" t="str">
        <f t="shared" si="5"/>
        <v/>
      </c>
      <c r="BX48" s="15" t="str">
        <f t="shared" si="6"/>
        <v/>
      </c>
      <c r="BY48" s="23" t="str">
        <f t="shared" si="7"/>
        <v/>
      </c>
      <c r="BZ48" s="15" t="str">
        <f t="shared" si="8"/>
        <v/>
      </c>
      <c r="CA48" s="23" t="str">
        <f t="shared" si="9"/>
        <v/>
      </c>
      <c r="CB48" s="15" t="e">
        <f>IF(AND(#REF!="",#REF!="",#REF!="",#REF!=""),"",SUM(#REF!,#REF!,#REF!,#REF!,#REF!))</f>
        <v>#REF!</v>
      </c>
      <c r="CC48" s="23" t="str">
        <f t="shared" si="10"/>
        <v/>
      </c>
      <c r="CD48" s="23"/>
      <c r="CE48" s="23"/>
    </row>
    <row r="49" spans="1:83">
      <c r="A49" s="245">
        <v>43</v>
      </c>
      <c r="B49" s="246"/>
      <c r="C49" s="247"/>
      <c r="D49" s="248"/>
      <c r="E49" s="249"/>
      <c r="F49" s="250"/>
      <c r="G49" s="250"/>
      <c r="H49" s="251"/>
      <c r="I49" s="252"/>
      <c r="J49" s="253"/>
      <c r="K49" s="254"/>
      <c r="L49" s="11"/>
      <c r="M49" s="7"/>
      <c r="N49" s="7"/>
      <c r="O49" s="7"/>
      <c r="P49" s="31"/>
      <c r="Q49" s="34"/>
      <c r="R49" s="7"/>
      <c r="S49" s="448"/>
      <c r="T49" s="449"/>
      <c r="U49" s="449"/>
      <c r="V49" s="7"/>
      <c r="W49" s="36"/>
      <c r="X49" s="34"/>
      <c r="Y49" s="7"/>
      <c r="Z49" s="11"/>
      <c r="AA49" s="7"/>
      <c r="AB49" s="7"/>
      <c r="AC49" s="7"/>
      <c r="AD49" s="31"/>
      <c r="AE49" s="34"/>
      <c r="AF49" s="7"/>
      <c r="AG49" s="11"/>
      <c r="AH49" s="7"/>
      <c r="AI49" s="7"/>
      <c r="AJ49" s="7"/>
      <c r="AK49" s="31"/>
      <c r="AL49" s="34"/>
      <c r="AM49" s="7"/>
      <c r="AN49" s="11"/>
      <c r="AO49" s="7"/>
      <c r="AP49" s="11"/>
      <c r="AQ49" s="7"/>
      <c r="AR49" s="11"/>
      <c r="AS49" s="7"/>
      <c r="AT49" s="7"/>
      <c r="AU49" s="7"/>
      <c r="AV49" s="7"/>
      <c r="AW49" s="7"/>
      <c r="AX49" s="11" t="s">
        <v>221</v>
      </c>
      <c r="AY49" s="66" t="s">
        <v>221</v>
      </c>
      <c r="AZ49" s="1"/>
      <c r="BA49" s="1"/>
      <c r="BB49" s="24"/>
      <c r="BC49" s="1"/>
      <c r="BD49" s="1"/>
      <c r="BP49" s="15"/>
      <c r="BQ49" s="15" t="str">
        <f t="shared" si="0"/>
        <v/>
      </c>
      <c r="BR49" s="23" t="str">
        <f t="shared" si="1"/>
        <v/>
      </c>
      <c r="BS49" s="23" t="str">
        <f t="shared" si="2"/>
        <v/>
      </c>
      <c r="BT49" s="15" t="str">
        <f t="shared" si="3"/>
        <v/>
      </c>
      <c r="BU49" s="23" t="str">
        <f t="shared" si="4"/>
        <v/>
      </c>
      <c r="BV49" s="15" t="e">
        <f>IF(AND(#REF!="",#REF!="",#REF!="",#REF!=""),"",SUM(#REF!,#REF!,#REF!,#REF!,#REF!))</f>
        <v>#REF!</v>
      </c>
      <c r="BW49" s="23" t="str">
        <f t="shared" si="5"/>
        <v/>
      </c>
      <c r="BX49" s="15" t="str">
        <f t="shared" si="6"/>
        <v/>
      </c>
      <c r="BY49" s="23" t="str">
        <f t="shared" si="7"/>
        <v/>
      </c>
      <c r="BZ49" s="15" t="str">
        <f t="shared" si="8"/>
        <v/>
      </c>
      <c r="CA49" s="23" t="str">
        <f t="shared" si="9"/>
        <v/>
      </c>
      <c r="CB49" s="15" t="e">
        <f>IF(AND(#REF!="",#REF!="",#REF!="",#REF!=""),"",SUM(#REF!,#REF!,#REF!,#REF!,#REF!))</f>
        <v>#REF!</v>
      </c>
      <c r="CC49" s="23" t="str">
        <f t="shared" si="10"/>
        <v/>
      </c>
      <c r="CD49" s="23"/>
      <c r="CE49" s="23"/>
    </row>
    <row r="50" spans="1:83">
      <c r="A50" s="245">
        <v>44</v>
      </c>
      <c r="B50" s="246"/>
      <c r="C50" s="247"/>
      <c r="D50" s="248"/>
      <c r="E50" s="249"/>
      <c r="F50" s="250"/>
      <c r="G50" s="250"/>
      <c r="H50" s="251"/>
      <c r="I50" s="252"/>
      <c r="J50" s="253"/>
      <c r="K50" s="254"/>
      <c r="L50" s="11"/>
      <c r="M50" s="7"/>
      <c r="N50" s="7"/>
      <c r="O50" s="7"/>
      <c r="P50" s="31"/>
      <c r="Q50" s="34"/>
      <c r="R50" s="7"/>
      <c r="S50" s="448"/>
      <c r="T50" s="449"/>
      <c r="U50" s="449"/>
      <c r="V50" s="7"/>
      <c r="W50" s="36"/>
      <c r="X50" s="34"/>
      <c r="Y50" s="7"/>
      <c r="Z50" s="11"/>
      <c r="AA50" s="7"/>
      <c r="AB50" s="7"/>
      <c r="AC50" s="7"/>
      <c r="AD50" s="31"/>
      <c r="AE50" s="34"/>
      <c r="AF50" s="7"/>
      <c r="AG50" s="11"/>
      <c r="AH50" s="7"/>
      <c r="AI50" s="7"/>
      <c r="AJ50" s="7"/>
      <c r="AK50" s="31"/>
      <c r="AL50" s="34"/>
      <c r="AM50" s="7"/>
      <c r="AN50" s="11"/>
      <c r="AO50" s="7"/>
      <c r="AP50" s="11"/>
      <c r="AQ50" s="7"/>
      <c r="AR50" s="11"/>
      <c r="AS50" s="7"/>
      <c r="AT50" s="7"/>
      <c r="AU50" s="7"/>
      <c r="AV50" s="7"/>
      <c r="AW50" s="7"/>
      <c r="AX50" s="11" t="s">
        <v>221</v>
      </c>
      <c r="AY50" s="66" t="s">
        <v>221</v>
      </c>
      <c r="AZ50" s="1"/>
      <c r="BA50" s="1"/>
      <c r="BB50" s="24"/>
      <c r="BC50" s="1"/>
      <c r="BD50" s="1"/>
      <c r="BP50" s="15"/>
      <c r="BQ50" s="15" t="str">
        <f t="shared" si="0"/>
        <v/>
      </c>
      <c r="BR50" s="23" t="str">
        <f t="shared" si="1"/>
        <v/>
      </c>
      <c r="BS50" s="23" t="str">
        <f t="shared" si="2"/>
        <v/>
      </c>
      <c r="BT50" s="15" t="str">
        <f t="shared" si="3"/>
        <v/>
      </c>
      <c r="BU50" s="23" t="str">
        <f t="shared" si="4"/>
        <v/>
      </c>
      <c r="BV50" s="15" t="e">
        <f>IF(AND(#REF!="",#REF!="",#REF!="",#REF!=""),"",SUM(#REF!,#REF!,#REF!,#REF!,#REF!))</f>
        <v>#REF!</v>
      </c>
      <c r="BW50" s="23" t="str">
        <f t="shared" si="5"/>
        <v/>
      </c>
      <c r="BX50" s="15" t="str">
        <f t="shared" si="6"/>
        <v/>
      </c>
      <c r="BY50" s="23" t="str">
        <f t="shared" si="7"/>
        <v/>
      </c>
      <c r="BZ50" s="15" t="str">
        <f t="shared" si="8"/>
        <v/>
      </c>
      <c r="CA50" s="23" t="str">
        <f t="shared" si="9"/>
        <v/>
      </c>
      <c r="CB50" s="15" t="e">
        <f>IF(AND(#REF!="",#REF!="",#REF!="",#REF!=""),"",SUM(#REF!,#REF!,#REF!,#REF!,#REF!))</f>
        <v>#REF!</v>
      </c>
      <c r="CC50" s="23" t="str">
        <f t="shared" si="10"/>
        <v/>
      </c>
      <c r="CD50" s="23"/>
      <c r="CE50" s="23"/>
    </row>
    <row r="51" spans="1:83">
      <c r="A51" s="245">
        <v>45</v>
      </c>
      <c r="B51" s="246"/>
      <c r="C51" s="247"/>
      <c r="D51" s="248"/>
      <c r="E51" s="249"/>
      <c r="F51" s="250"/>
      <c r="G51" s="250"/>
      <c r="H51" s="251"/>
      <c r="I51" s="252"/>
      <c r="J51" s="253"/>
      <c r="K51" s="254"/>
      <c r="L51" s="11"/>
      <c r="M51" s="7"/>
      <c r="N51" s="7"/>
      <c r="O51" s="7"/>
      <c r="P51" s="31"/>
      <c r="Q51" s="34"/>
      <c r="R51" s="7"/>
      <c r="S51" s="448"/>
      <c r="T51" s="449"/>
      <c r="U51" s="449"/>
      <c r="V51" s="7"/>
      <c r="W51" s="36"/>
      <c r="X51" s="34"/>
      <c r="Y51" s="7"/>
      <c r="Z51" s="11"/>
      <c r="AA51" s="7"/>
      <c r="AB51" s="7"/>
      <c r="AC51" s="7"/>
      <c r="AD51" s="31"/>
      <c r="AE51" s="34"/>
      <c r="AF51" s="7"/>
      <c r="AG51" s="11"/>
      <c r="AH51" s="7"/>
      <c r="AI51" s="7"/>
      <c r="AJ51" s="7"/>
      <c r="AK51" s="31"/>
      <c r="AL51" s="34"/>
      <c r="AM51" s="7"/>
      <c r="AN51" s="11"/>
      <c r="AO51" s="7"/>
      <c r="AP51" s="11"/>
      <c r="AQ51" s="7"/>
      <c r="AR51" s="11"/>
      <c r="AS51" s="7"/>
      <c r="AT51" s="7"/>
      <c r="AU51" s="7"/>
      <c r="AV51" s="7"/>
      <c r="AW51" s="7"/>
      <c r="AX51" s="11" t="s">
        <v>221</v>
      </c>
      <c r="AY51" s="66" t="s">
        <v>221</v>
      </c>
      <c r="AZ51" s="1"/>
      <c r="BA51" s="1"/>
      <c r="BB51" s="24"/>
      <c r="BC51" s="1"/>
      <c r="BD51" s="1"/>
      <c r="BP51" s="15"/>
      <c r="BQ51" s="15" t="str">
        <f t="shared" si="0"/>
        <v/>
      </c>
      <c r="BR51" s="23" t="str">
        <f t="shared" si="1"/>
        <v/>
      </c>
      <c r="BS51" s="23" t="str">
        <f t="shared" si="2"/>
        <v/>
      </c>
      <c r="BT51" s="15" t="str">
        <f t="shared" si="3"/>
        <v/>
      </c>
      <c r="BU51" s="23" t="str">
        <f t="shared" si="4"/>
        <v/>
      </c>
      <c r="BV51" s="15" t="e">
        <f>IF(AND(#REF!="",#REF!="",#REF!="",#REF!=""),"",SUM(#REF!,#REF!,#REF!,#REF!,#REF!))</f>
        <v>#REF!</v>
      </c>
      <c r="BW51" s="23" t="str">
        <f t="shared" si="5"/>
        <v/>
      </c>
      <c r="BX51" s="15" t="str">
        <f t="shared" si="6"/>
        <v/>
      </c>
      <c r="BY51" s="23" t="str">
        <f t="shared" si="7"/>
        <v/>
      </c>
      <c r="BZ51" s="15" t="str">
        <f t="shared" si="8"/>
        <v/>
      </c>
      <c r="CA51" s="23" t="str">
        <f t="shared" si="9"/>
        <v/>
      </c>
      <c r="CB51" s="15" t="e">
        <f>IF(AND(#REF!="",#REF!="",#REF!="",#REF!=""),"",SUM(#REF!,#REF!,#REF!,#REF!,#REF!))</f>
        <v>#REF!</v>
      </c>
      <c r="CC51" s="23" t="str">
        <f t="shared" si="10"/>
        <v/>
      </c>
      <c r="CD51" s="23"/>
      <c r="CE51" s="23"/>
    </row>
    <row r="52" spans="1:83">
      <c r="A52" s="245">
        <v>46</v>
      </c>
      <c r="B52" s="246"/>
      <c r="C52" s="247"/>
      <c r="D52" s="248"/>
      <c r="E52" s="249"/>
      <c r="F52" s="250"/>
      <c r="G52" s="250"/>
      <c r="H52" s="251"/>
      <c r="I52" s="252"/>
      <c r="J52" s="253"/>
      <c r="K52" s="254"/>
      <c r="L52" s="11"/>
      <c r="M52" s="7"/>
      <c r="N52" s="7"/>
      <c r="O52" s="7"/>
      <c r="P52" s="31"/>
      <c r="Q52" s="34"/>
      <c r="R52" s="7"/>
      <c r="S52" s="448"/>
      <c r="T52" s="449"/>
      <c r="U52" s="449"/>
      <c r="V52" s="7"/>
      <c r="W52" s="36"/>
      <c r="X52" s="34"/>
      <c r="Y52" s="7"/>
      <c r="Z52" s="11"/>
      <c r="AA52" s="7"/>
      <c r="AB52" s="7"/>
      <c r="AC52" s="7"/>
      <c r="AD52" s="31"/>
      <c r="AE52" s="34"/>
      <c r="AF52" s="7"/>
      <c r="AG52" s="11"/>
      <c r="AH52" s="7"/>
      <c r="AI52" s="7"/>
      <c r="AJ52" s="7"/>
      <c r="AK52" s="31"/>
      <c r="AL52" s="34"/>
      <c r="AM52" s="7"/>
      <c r="AN52" s="11"/>
      <c r="AO52" s="7"/>
      <c r="AP52" s="11"/>
      <c r="AQ52" s="7"/>
      <c r="AR52" s="11"/>
      <c r="AS52" s="7"/>
      <c r="AT52" s="7"/>
      <c r="AU52" s="7"/>
      <c r="AV52" s="7"/>
      <c r="AW52" s="7"/>
      <c r="AX52" s="11" t="s">
        <v>221</v>
      </c>
      <c r="AY52" s="66" t="s">
        <v>221</v>
      </c>
      <c r="AZ52" s="1"/>
      <c r="BA52" s="1"/>
      <c r="BB52" s="24"/>
      <c r="BC52" s="1"/>
      <c r="BD52" s="1"/>
      <c r="BP52" s="15"/>
      <c r="BQ52" s="15" t="str">
        <f t="shared" si="0"/>
        <v/>
      </c>
      <c r="BR52" s="23" t="str">
        <f t="shared" si="1"/>
        <v/>
      </c>
      <c r="BS52" s="23" t="str">
        <f t="shared" si="2"/>
        <v/>
      </c>
      <c r="BT52" s="15" t="str">
        <f t="shared" si="3"/>
        <v/>
      </c>
      <c r="BU52" s="23" t="str">
        <f t="shared" si="4"/>
        <v/>
      </c>
      <c r="BV52" s="15" t="e">
        <f>IF(AND(#REF!="",#REF!="",#REF!="",#REF!=""),"",SUM(#REF!,#REF!,#REF!,#REF!,#REF!))</f>
        <v>#REF!</v>
      </c>
      <c r="BW52" s="23" t="str">
        <f t="shared" si="5"/>
        <v/>
      </c>
      <c r="BX52" s="15" t="str">
        <f t="shared" si="6"/>
        <v/>
      </c>
      <c r="BY52" s="23" t="str">
        <f t="shared" si="7"/>
        <v/>
      </c>
      <c r="BZ52" s="15" t="str">
        <f t="shared" si="8"/>
        <v/>
      </c>
      <c r="CA52" s="23" t="str">
        <f t="shared" si="9"/>
        <v/>
      </c>
      <c r="CB52" s="15" t="e">
        <f>IF(AND(#REF!="",#REF!="",#REF!="",#REF!=""),"",SUM(#REF!,#REF!,#REF!,#REF!,#REF!))</f>
        <v>#REF!</v>
      </c>
      <c r="CC52" s="23" t="str">
        <f t="shared" si="10"/>
        <v/>
      </c>
      <c r="CD52" s="23"/>
      <c r="CE52" s="23"/>
    </row>
    <row r="53" spans="1:83">
      <c r="A53" s="245">
        <v>47</v>
      </c>
      <c r="B53" s="246"/>
      <c r="C53" s="247"/>
      <c r="D53" s="248"/>
      <c r="E53" s="249"/>
      <c r="F53" s="250"/>
      <c r="G53" s="250"/>
      <c r="H53" s="251"/>
      <c r="I53" s="252"/>
      <c r="J53" s="253"/>
      <c r="K53" s="254"/>
      <c r="L53" s="11"/>
      <c r="M53" s="7"/>
      <c r="N53" s="7"/>
      <c r="O53" s="7"/>
      <c r="P53" s="31"/>
      <c r="Q53" s="34"/>
      <c r="R53" s="7"/>
      <c r="S53" s="448"/>
      <c r="T53" s="449"/>
      <c r="U53" s="449"/>
      <c r="V53" s="7"/>
      <c r="W53" s="36"/>
      <c r="X53" s="34"/>
      <c r="Y53" s="7"/>
      <c r="Z53" s="11"/>
      <c r="AA53" s="7"/>
      <c r="AB53" s="7"/>
      <c r="AC53" s="7"/>
      <c r="AD53" s="31"/>
      <c r="AE53" s="34"/>
      <c r="AF53" s="7"/>
      <c r="AG53" s="11"/>
      <c r="AH53" s="7"/>
      <c r="AI53" s="7"/>
      <c r="AJ53" s="7"/>
      <c r="AK53" s="31"/>
      <c r="AL53" s="34"/>
      <c r="AM53" s="7"/>
      <c r="AN53" s="11"/>
      <c r="AO53" s="7"/>
      <c r="AP53" s="11"/>
      <c r="AQ53" s="7"/>
      <c r="AR53" s="11"/>
      <c r="AS53" s="7"/>
      <c r="AT53" s="7"/>
      <c r="AU53" s="7"/>
      <c r="AV53" s="7"/>
      <c r="AW53" s="7"/>
      <c r="AX53" s="11" t="s">
        <v>221</v>
      </c>
      <c r="AY53" s="66" t="s">
        <v>221</v>
      </c>
      <c r="AZ53" s="1"/>
      <c r="BA53" s="1"/>
      <c r="BB53" s="24"/>
      <c r="BC53" s="1"/>
      <c r="BD53" s="1"/>
      <c r="BP53" s="15"/>
      <c r="BQ53" s="15" t="str">
        <f t="shared" si="0"/>
        <v/>
      </c>
      <c r="BR53" s="23" t="str">
        <f t="shared" si="1"/>
        <v/>
      </c>
      <c r="BS53" s="23" t="str">
        <f t="shared" si="2"/>
        <v/>
      </c>
      <c r="BT53" s="15" t="str">
        <f t="shared" si="3"/>
        <v/>
      </c>
      <c r="BU53" s="23" t="str">
        <f t="shared" si="4"/>
        <v/>
      </c>
      <c r="BV53" s="15" t="e">
        <f>IF(AND(#REF!="",#REF!="",#REF!="",#REF!=""),"",SUM(#REF!,#REF!,#REF!,#REF!,#REF!))</f>
        <v>#REF!</v>
      </c>
      <c r="BW53" s="23" t="str">
        <f t="shared" si="5"/>
        <v/>
      </c>
      <c r="BX53" s="15" t="str">
        <f t="shared" si="6"/>
        <v/>
      </c>
      <c r="BY53" s="23" t="str">
        <f t="shared" si="7"/>
        <v/>
      </c>
      <c r="BZ53" s="15" t="str">
        <f t="shared" si="8"/>
        <v/>
      </c>
      <c r="CA53" s="23" t="str">
        <f t="shared" si="9"/>
        <v/>
      </c>
      <c r="CB53" s="15" t="e">
        <f>IF(AND(#REF!="",#REF!="",#REF!="",#REF!=""),"",SUM(#REF!,#REF!,#REF!,#REF!,#REF!))</f>
        <v>#REF!</v>
      </c>
      <c r="CC53" s="23" t="str">
        <f t="shared" si="10"/>
        <v/>
      </c>
      <c r="CD53" s="23"/>
      <c r="CE53" s="23"/>
    </row>
    <row r="54" spans="1:83">
      <c r="A54" s="245">
        <v>48</v>
      </c>
      <c r="B54" s="246"/>
      <c r="C54" s="247"/>
      <c r="D54" s="248"/>
      <c r="E54" s="249"/>
      <c r="F54" s="250"/>
      <c r="G54" s="250"/>
      <c r="H54" s="251"/>
      <c r="I54" s="252"/>
      <c r="J54" s="253"/>
      <c r="K54" s="254"/>
      <c r="L54" s="11"/>
      <c r="M54" s="7"/>
      <c r="N54" s="7"/>
      <c r="O54" s="7"/>
      <c r="P54" s="31"/>
      <c r="Q54" s="34"/>
      <c r="R54" s="7"/>
      <c r="S54" s="448"/>
      <c r="T54" s="449"/>
      <c r="U54" s="449"/>
      <c r="V54" s="7"/>
      <c r="W54" s="36"/>
      <c r="X54" s="34"/>
      <c r="Y54" s="7"/>
      <c r="Z54" s="11"/>
      <c r="AA54" s="7"/>
      <c r="AB54" s="7"/>
      <c r="AC54" s="7"/>
      <c r="AD54" s="31"/>
      <c r="AE54" s="34"/>
      <c r="AF54" s="7"/>
      <c r="AG54" s="11"/>
      <c r="AH54" s="7"/>
      <c r="AI54" s="7"/>
      <c r="AJ54" s="7"/>
      <c r="AK54" s="31"/>
      <c r="AL54" s="34"/>
      <c r="AM54" s="7"/>
      <c r="AN54" s="11"/>
      <c r="AO54" s="7"/>
      <c r="AP54" s="11"/>
      <c r="AQ54" s="7"/>
      <c r="AR54" s="11"/>
      <c r="AS54" s="7"/>
      <c r="AT54" s="7"/>
      <c r="AU54" s="7"/>
      <c r="AV54" s="7"/>
      <c r="AW54" s="7"/>
      <c r="AX54" s="11" t="s">
        <v>221</v>
      </c>
      <c r="AY54" s="66" t="s">
        <v>221</v>
      </c>
      <c r="AZ54" s="1"/>
      <c r="BA54" s="1"/>
      <c r="BB54" s="24"/>
      <c r="BC54" s="1"/>
      <c r="BD54" s="1"/>
      <c r="BP54" s="15"/>
      <c r="BQ54" s="15" t="str">
        <f t="shared" si="0"/>
        <v/>
      </c>
      <c r="BR54" s="23" t="str">
        <f t="shared" si="1"/>
        <v/>
      </c>
      <c r="BS54" s="23" t="str">
        <f t="shared" si="2"/>
        <v/>
      </c>
      <c r="BT54" s="15" t="str">
        <f t="shared" si="3"/>
        <v/>
      </c>
      <c r="BU54" s="23" t="str">
        <f t="shared" si="4"/>
        <v/>
      </c>
      <c r="BV54" s="15" t="e">
        <f>IF(AND(#REF!="",#REF!="",#REF!="",#REF!=""),"",SUM(#REF!,#REF!,#REF!,#REF!,#REF!))</f>
        <v>#REF!</v>
      </c>
      <c r="BW54" s="23" t="str">
        <f t="shared" si="5"/>
        <v/>
      </c>
      <c r="BX54" s="15" t="str">
        <f t="shared" si="6"/>
        <v/>
      </c>
      <c r="BY54" s="23" t="str">
        <f t="shared" si="7"/>
        <v/>
      </c>
      <c r="BZ54" s="15" t="str">
        <f t="shared" si="8"/>
        <v/>
      </c>
      <c r="CA54" s="23" t="str">
        <f t="shared" si="9"/>
        <v/>
      </c>
      <c r="CB54" s="15" t="e">
        <f>IF(AND(#REF!="",#REF!="",#REF!="",#REF!=""),"",SUM(#REF!,#REF!,#REF!,#REF!,#REF!))</f>
        <v>#REF!</v>
      </c>
      <c r="CC54" s="23" t="str">
        <f t="shared" si="10"/>
        <v/>
      </c>
      <c r="CD54" s="23"/>
      <c r="CE54" s="23"/>
    </row>
    <row r="55" spans="1:83">
      <c r="A55" s="245">
        <v>49</v>
      </c>
      <c r="B55" s="246"/>
      <c r="C55" s="247"/>
      <c r="D55" s="248"/>
      <c r="E55" s="249"/>
      <c r="F55" s="250"/>
      <c r="G55" s="250"/>
      <c r="H55" s="251"/>
      <c r="I55" s="252"/>
      <c r="J55" s="253"/>
      <c r="K55" s="254"/>
      <c r="L55" s="11"/>
      <c r="M55" s="7"/>
      <c r="N55" s="7"/>
      <c r="O55" s="7"/>
      <c r="P55" s="31"/>
      <c r="Q55" s="34"/>
      <c r="R55" s="7"/>
      <c r="S55" s="448"/>
      <c r="T55" s="449"/>
      <c r="U55" s="449"/>
      <c r="V55" s="7"/>
      <c r="W55" s="36"/>
      <c r="X55" s="34"/>
      <c r="Y55" s="7"/>
      <c r="Z55" s="11"/>
      <c r="AA55" s="7"/>
      <c r="AB55" s="7"/>
      <c r="AC55" s="7"/>
      <c r="AD55" s="31"/>
      <c r="AE55" s="34"/>
      <c r="AF55" s="7"/>
      <c r="AG55" s="11"/>
      <c r="AH55" s="7"/>
      <c r="AI55" s="7"/>
      <c r="AJ55" s="7"/>
      <c r="AK55" s="31"/>
      <c r="AL55" s="34"/>
      <c r="AM55" s="7"/>
      <c r="AN55" s="11"/>
      <c r="AO55" s="7"/>
      <c r="AP55" s="11"/>
      <c r="AQ55" s="7"/>
      <c r="AR55" s="11"/>
      <c r="AS55" s="7"/>
      <c r="AT55" s="7"/>
      <c r="AU55" s="7"/>
      <c r="AV55" s="7"/>
      <c r="AW55" s="7"/>
      <c r="AX55" s="11" t="s">
        <v>221</v>
      </c>
      <c r="AY55" s="66" t="s">
        <v>221</v>
      </c>
      <c r="AZ55" s="1"/>
      <c r="BA55" s="1"/>
      <c r="BB55" s="24"/>
      <c r="BC55" s="1"/>
      <c r="BD55" s="1"/>
      <c r="BP55" s="15"/>
      <c r="BQ55" s="15" t="str">
        <f t="shared" si="0"/>
        <v/>
      </c>
      <c r="BR55" s="23" t="str">
        <f t="shared" si="1"/>
        <v/>
      </c>
      <c r="BS55" s="23" t="str">
        <f t="shared" si="2"/>
        <v/>
      </c>
      <c r="BT55" s="15" t="str">
        <f t="shared" si="3"/>
        <v/>
      </c>
      <c r="BU55" s="23" t="str">
        <f t="shared" si="4"/>
        <v/>
      </c>
      <c r="BV55" s="15" t="e">
        <f>IF(AND(#REF!="",#REF!="",#REF!="",#REF!=""),"",SUM(#REF!,#REF!,#REF!,#REF!,#REF!))</f>
        <v>#REF!</v>
      </c>
      <c r="BW55" s="23" t="str">
        <f t="shared" si="5"/>
        <v/>
      </c>
      <c r="BX55" s="15" t="str">
        <f t="shared" si="6"/>
        <v/>
      </c>
      <c r="BY55" s="23" t="str">
        <f t="shared" si="7"/>
        <v/>
      </c>
      <c r="BZ55" s="15" t="str">
        <f t="shared" si="8"/>
        <v/>
      </c>
      <c r="CA55" s="23" t="str">
        <f t="shared" si="9"/>
        <v/>
      </c>
      <c r="CB55" s="15" t="e">
        <f>IF(AND(#REF!="",#REF!="",#REF!="",#REF!=""),"",SUM(#REF!,#REF!,#REF!,#REF!,#REF!))</f>
        <v>#REF!</v>
      </c>
      <c r="CC55" s="23" t="str">
        <f t="shared" si="10"/>
        <v/>
      </c>
      <c r="CD55" s="23"/>
      <c r="CE55" s="23"/>
    </row>
    <row r="56" spans="1:83">
      <c r="A56" s="245">
        <v>50</v>
      </c>
      <c r="B56" s="246"/>
      <c r="C56" s="247"/>
      <c r="D56" s="248"/>
      <c r="E56" s="249"/>
      <c r="F56" s="250"/>
      <c r="G56" s="250"/>
      <c r="H56" s="251"/>
      <c r="I56" s="252"/>
      <c r="J56" s="253"/>
      <c r="K56" s="254"/>
      <c r="L56" s="11"/>
      <c r="M56" s="7"/>
      <c r="N56" s="7"/>
      <c r="O56" s="7"/>
      <c r="P56" s="31"/>
      <c r="Q56" s="34"/>
      <c r="R56" s="7"/>
      <c r="S56" s="448"/>
      <c r="T56" s="449"/>
      <c r="U56" s="449"/>
      <c r="V56" s="7"/>
      <c r="W56" s="36"/>
      <c r="X56" s="34"/>
      <c r="Y56" s="7"/>
      <c r="Z56" s="11"/>
      <c r="AA56" s="7"/>
      <c r="AB56" s="7"/>
      <c r="AC56" s="7"/>
      <c r="AD56" s="31"/>
      <c r="AE56" s="34"/>
      <c r="AF56" s="7"/>
      <c r="AG56" s="11"/>
      <c r="AH56" s="7"/>
      <c r="AI56" s="7"/>
      <c r="AJ56" s="7"/>
      <c r="AK56" s="31"/>
      <c r="AL56" s="34"/>
      <c r="AM56" s="7"/>
      <c r="AN56" s="11"/>
      <c r="AO56" s="7"/>
      <c r="AP56" s="11"/>
      <c r="AQ56" s="7"/>
      <c r="AR56" s="11"/>
      <c r="AS56" s="7"/>
      <c r="AT56" s="7"/>
      <c r="AU56" s="7"/>
      <c r="AV56" s="7"/>
      <c r="AW56" s="7"/>
      <c r="AX56" s="11" t="s">
        <v>221</v>
      </c>
      <c r="AY56" s="66" t="s">
        <v>221</v>
      </c>
      <c r="AZ56" s="1"/>
      <c r="BA56" s="1"/>
      <c r="BB56" s="24"/>
      <c r="BC56" s="1"/>
      <c r="BD56" s="1"/>
      <c r="BP56" s="15"/>
      <c r="BQ56" s="15" t="str">
        <f t="shared" si="0"/>
        <v/>
      </c>
      <c r="BR56" s="23" t="str">
        <f t="shared" si="1"/>
        <v/>
      </c>
      <c r="BS56" s="23" t="str">
        <f t="shared" si="2"/>
        <v/>
      </c>
      <c r="BT56" s="15" t="str">
        <f t="shared" si="3"/>
        <v/>
      </c>
      <c r="BU56" s="23" t="str">
        <f t="shared" si="4"/>
        <v/>
      </c>
      <c r="BV56" s="15" t="e">
        <f>IF(AND(#REF!="",#REF!="",#REF!="",#REF!=""),"",SUM(#REF!,#REF!,#REF!,#REF!,#REF!))</f>
        <v>#REF!</v>
      </c>
      <c r="BW56" s="23" t="str">
        <f t="shared" si="5"/>
        <v/>
      </c>
      <c r="BX56" s="15" t="str">
        <f t="shared" si="6"/>
        <v/>
      </c>
      <c r="BY56" s="23" t="str">
        <f t="shared" si="7"/>
        <v/>
      </c>
      <c r="BZ56" s="15" t="str">
        <f t="shared" si="8"/>
        <v/>
      </c>
      <c r="CA56" s="23" t="str">
        <f t="shared" si="9"/>
        <v/>
      </c>
      <c r="CB56" s="15" t="e">
        <f>IF(AND(#REF!="",#REF!="",#REF!="",#REF!=""),"",SUM(#REF!,#REF!,#REF!,#REF!,#REF!))</f>
        <v>#REF!</v>
      </c>
      <c r="CC56" s="23" t="str">
        <f t="shared" si="10"/>
        <v/>
      </c>
      <c r="CD56" s="23"/>
      <c r="CE56" s="23"/>
    </row>
    <row r="57" spans="1:83">
      <c r="A57" s="245">
        <v>51</v>
      </c>
      <c r="B57" s="246"/>
      <c r="C57" s="247"/>
      <c r="D57" s="248"/>
      <c r="E57" s="249"/>
      <c r="F57" s="250"/>
      <c r="G57" s="250"/>
      <c r="H57" s="251"/>
      <c r="I57" s="252"/>
      <c r="J57" s="253"/>
      <c r="K57" s="254"/>
      <c r="L57" s="11"/>
      <c r="M57" s="7"/>
      <c r="N57" s="7"/>
      <c r="O57" s="7"/>
      <c r="P57" s="31"/>
      <c r="Q57" s="34"/>
      <c r="R57" s="7"/>
      <c r="S57" s="448"/>
      <c r="T57" s="449"/>
      <c r="U57" s="449"/>
      <c r="V57" s="7"/>
      <c r="W57" s="36"/>
      <c r="X57" s="34"/>
      <c r="Y57" s="7"/>
      <c r="Z57" s="11"/>
      <c r="AA57" s="7"/>
      <c r="AB57" s="7"/>
      <c r="AC57" s="7"/>
      <c r="AD57" s="31"/>
      <c r="AE57" s="34"/>
      <c r="AF57" s="7"/>
      <c r="AG57" s="11"/>
      <c r="AH57" s="7"/>
      <c r="AI57" s="7"/>
      <c r="AJ57" s="7"/>
      <c r="AK57" s="31"/>
      <c r="AL57" s="34"/>
      <c r="AM57" s="7"/>
      <c r="AN57" s="11"/>
      <c r="AO57" s="7"/>
      <c r="AP57" s="11"/>
      <c r="AQ57" s="7"/>
      <c r="AR57" s="11"/>
      <c r="AS57" s="7"/>
      <c r="AT57" s="7"/>
      <c r="AU57" s="7"/>
      <c r="AV57" s="7"/>
      <c r="AW57" s="7"/>
      <c r="AX57" s="11" t="s">
        <v>221</v>
      </c>
      <c r="AY57" s="66" t="s">
        <v>221</v>
      </c>
      <c r="AZ57" s="1"/>
      <c r="BA57" s="1"/>
      <c r="BB57" s="24"/>
      <c r="BC57" s="1"/>
      <c r="BD57" s="1"/>
      <c r="BP57" s="15"/>
      <c r="BQ57" s="15" t="str">
        <f t="shared" si="0"/>
        <v/>
      </c>
      <c r="BR57" s="23" t="str">
        <f t="shared" si="1"/>
        <v/>
      </c>
      <c r="BS57" s="23" t="str">
        <f t="shared" si="2"/>
        <v/>
      </c>
      <c r="BT57" s="15" t="str">
        <f t="shared" si="3"/>
        <v/>
      </c>
      <c r="BU57" s="23" t="str">
        <f t="shared" si="4"/>
        <v/>
      </c>
      <c r="BV57" s="15" t="e">
        <f>IF(AND(#REF!="",#REF!="",#REF!="",#REF!=""),"",SUM(#REF!,#REF!,#REF!,#REF!,#REF!))</f>
        <v>#REF!</v>
      </c>
      <c r="BW57" s="23" t="str">
        <f t="shared" si="5"/>
        <v/>
      </c>
      <c r="BX57" s="15" t="str">
        <f t="shared" si="6"/>
        <v/>
      </c>
      <c r="BY57" s="23" t="str">
        <f t="shared" si="7"/>
        <v/>
      </c>
      <c r="BZ57" s="15" t="str">
        <f t="shared" si="8"/>
        <v/>
      </c>
      <c r="CA57" s="23" t="str">
        <f t="shared" si="9"/>
        <v/>
      </c>
      <c r="CB57" s="15" t="e">
        <f>IF(AND(#REF!="",#REF!="",#REF!="",#REF!=""),"",SUM(#REF!,#REF!,#REF!,#REF!,#REF!))</f>
        <v>#REF!</v>
      </c>
      <c r="CC57" s="23" t="str">
        <f t="shared" si="10"/>
        <v/>
      </c>
      <c r="CD57" s="23"/>
      <c r="CE57" s="23"/>
    </row>
    <row r="58" spans="1:83">
      <c r="A58" s="245">
        <v>52</v>
      </c>
      <c r="B58" s="246"/>
      <c r="C58" s="247"/>
      <c r="D58" s="248"/>
      <c r="E58" s="249"/>
      <c r="F58" s="250"/>
      <c r="G58" s="250"/>
      <c r="H58" s="251"/>
      <c r="I58" s="252"/>
      <c r="J58" s="253"/>
      <c r="K58" s="254"/>
      <c r="L58" s="11"/>
      <c r="M58" s="7"/>
      <c r="N58" s="7"/>
      <c r="O58" s="7"/>
      <c r="P58" s="31"/>
      <c r="Q58" s="34"/>
      <c r="R58" s="7"/>
      <c r="S58" s="448"/>
      <c r="T58" s="449"/>
      <c r="U58" s="449"/>
      <c r="V58" s="7"/>
      <c r="W58" s="36"/>
      <c r="X58" s="34"/>
      <c r="Y58" s="7"/>
      <c r="Z58" s="11"/>
      <c r="AA58" s="7"/>
      <c r="AB58" s="7"/>
      <c r="AC58" s="7"/>
      <c r="AD58" s="31"/>
      <c r="AE58" s="34"/>
      <c r="AF58" s="7"/>
      <c r="AG58" s="11"/>
      <c r="AH58" s="7"/>
      <c r="AI58" s="7"/>
      <c r="AJ58" s="7"/>
      <c r="AK58" s="31"/>
      <c r="AL58" s="34"/>
      <c r="AM58" s="7"/>
      <c r="AN58" s="11"/>
      <c r="AO58" s="7"/>
      <c r="AP58" s="11"/>
      <c r="AQ58" s="7"/>
      <c r="AR58" s="11"/>
      <c r="AS58" s="7"/>
      <c r="AT58" s="7"/>
      <c r="AU58" s="7"/>
      <c r="AV58" s="7"/>
      <c r="AW58" s="7"/>
      <c r="AX58" s="11" t="s">
        <v>221</v>
      </c>
      <c r="AY58" s="66" t="s">
        <v>221</v>
      </c>
      <c r="AZ58" s="1"/>
      <c r="BA58" s="1"/>
      <c r="BB58" s="24"/>
      <c r="BC58" s="1"/>
      <c r="BD58" s="1"/>
      <c r="BP58" s="15"/>
      <c r="BQ58" s="15" t="str">
        <f t="shared" si="0"/>
        <v/>
      </c>
      <c r="BR58" s="23" t="str">
        <f t="shared" si="1"/>
        <v/>
      </c>
      <c r="BS58" s="23" t="str">
        <f t="shared" si="2"/>
        <v/>
      </c>
      <c r="BT58" s="15" t="str">
        <f t="shared" si="3"/>
        <v/>
      </c>
      <c r="BU58" s="23" t="str">
        <f t="shared" si="4"/>
        <v/>
      </c>
      <c r="BV58" s="15" t="e">
        <f>IF(AND(#REF!="",#REF!="",#REF!="",#REF!=""),"",SUM(#REF!,#REF!,#REF!,#REF!,#REF!))</f>
        <v>#REF!</v>
      </c>
      <c r="BW58" s="23" t="str">
        <f t="shared" si="5"/>
        <v/>
      </c>
      <c r="BX58" s="15" t="str">
        <f t="shared" si="6"/>
        <v/>
      </c>
      <c r="BY58" s="23" t="str">
        <f t="shared" si="7"/>
        <v/>
      </c>
      <c r="BZ58" s="15" t="str">
        <f t="shared" si="8"/>
        <v/>
      </c>
      <c r="CA58" s="23" t="str">
        <f t="shared" si="9"/>
        <v/>
      </c>
      <c r="CB58" s="15" t="e">
        <f>IF(AND(#REF!="",#REF!="",#REF!="",#REF!=""),"",SUM(#REF!,#REF!,#REF!,#REF!,#REF!))</f>
        <v>#REF!</v>
      </c>
      <c r="CC58" s="23" t="str">
        <f t="shared" si="10"/>
        <v/>
      </c>
      <c r="CD58" s="23"/>
      <c r="CE58" s="23"/>
    </row>
    <row r="59" spans="1:83">
      <c r="A59" s="245">
        <v>53</v>
      </c>
      <c r="B59" s="246"/>
      <c r="C59" s="247"/>
      <c r="D59" s="248"/>
      <c r="E59" s="249"/>
      <c r="F59" s="250"/>
      <c r="G59" s="250"/>
      <c r="H59" s="251"/>
      <c r="I59" s="252"/>
      <c r="J59" s="253"/>
      <c r="K59" s="254"/>
      <c r="L59" s="11"/>
      <c r="M59" s="7"/>
      <c r="N59" s="7"/>
      <c r="O59" s="7"/>
      <c r="P59" s="31"/>
      <c r="Q59" s="34"/>
      <c r="R59" s="7"/>
      <c r="S59" s="448"/>
      <c r="T59" s="449"/>
      <c r="U59" s="449"/>
      <c r="V59" s="7"/>
      <c r="W59" s="36"/>
      <c r="X59" s="34"/>
      <c r="Y59" s="7"/>
      <c r="Z59" s="11"/>
      <c r="AA59" s="7"/>
      <c r="AB59" s="7"/>
      <c r="AC59" s="7"/>
      <c r="AD59" s="31"/>
      <c r="AE59" s="34"/>
      <c r="AF59" s="7"/>
      <c r="AG59" s="11"/>
      <c r="AH59" s="7"/>
      <c r="AI59" s="7"/>
      <c r="AJ59" s="7"/>
      <c r="AK59" s="31"/>
      <c r="AL59" s="34"/>
      <c r="AM59" s="7"/>
      <c r="AN59" s="11"/>
      <c r="AO59" s="7"/>
      <c r="AP59" s="11"/>
      <c r="AQ59" s="7"/>
      <c r="AR59" s="11"/>
      <c r="AS59" s="7"/>
      <c r="AT59" s="7"/>
      <c r="AU59" s="7"/>
      <c r="AV59" s="7"/>
      <c r="AW59" s="7"/>
      <c r="AX59" s="11" t="s">
        <v>221</v>
      </c>
      <c r="AY59" s="66" t="s">
        <v>221</v>
      </c>
      <c r="AZ59" s="1"/>
      <c r="BA59" s="1"/>
      <c r="BB59" s="24"/>
      <c r="BC59" s="1"/>
      <c r="BD59" s="1"/>
      <c r="BP59" s="15"/>
      <c r="BQ59" s="25" t="str">
        <f t="shared" si="0"/>
        <v/>
      </c>
      <c r="BR59" s="26" t="str">
        <f t="shared" si="1"/>
        <v/>
      </c>
      <c r="BS59" s="26" t="str">
        <f t="shared" si="2"/>
        <v/>
      </c>
      <c r="BT59" s="25" t="str">
        <f t="shared" si="3"/>
        <v/>
      </c>
      <c r="BU59" s="26" t="str">
        <f t="shared" si="4"/>
        <v/>
      </c>
      <c r="BV59" s="25" t="e">
        <f>IF(AND(#REF!="",#REF!="",#REF!="",#REF!=""),"",SUM(#REF!,#REF!,#REF!,#REF!,#REF!))</f>
        <v>#REF!</v>
      </c>
      <c r="BW59" s="26" t="str">
        <f t="shared" si="5"/>
        <v/>
      </c>
      <c r="BX59" s="25" t="str">
        <f t="shared" si="6"/>
        <v/>
      </c>
      <c r="BY59" s="26" t="str">
        <f t="shared" si="7"/>
        <v/>
      </c>
      <c r="BZ59" s="25" t="str">
        <f t="shared" si="8"/>
        <v/>
      </c>
      <c r="CA59" s="26" t="str">
        <f t="shared" si="9"/>
        <v/>
      </c>
      <c r="CB59" s="25" t="e">
        <f>IF(AND(#REF!="",#REF!="",#REF!="",#REF!=""),"",SUM(#REF!,#REF!,#REF!,#REF!,#REF!))</f>
        <v>#REF!</v>
      </c>
      <c r="CC59" s="26" t="str">
        <f t="shared" si="10"/>
        <v/>
      </c>
      <c r="CD59" s="23"/>
      <c r="CE59" s="23"/>
    </row>
    <row r="60" spans="1:83">
      <c r="A60" s="245">
        <v>54</v>
      </c>
      <c r="B60" s="246"/>
      <c r="C60" s="247"/>
      <c r="D60" s="248"/>
      <c r="E60" s="249"/>
      <c r="F60" s="250"/>
      <c r="G60" s="250"/>
      <c r="H60" s="251"/>
      <c r="I60" s="252"/>
      <c r="J60" s="253"/>
      <c r="K60" s="254"/>
      <c r="L60" s="11"/>
      <c r="M60" s="7"/>
      <c r="N60" s="7"/>
      <c r="O60" s="7"/>
      <c r="P60" s="31"/>
      <c r="Q60" s="34"/>
      <c r="R60" s="7"/>
      <c r="S60" s="448"/>
      <c r="T60" s="449"/>
      <c r="U60" s="449"/>
      <c r="V60" s="7"/>
      <c r="W60" s="36"/>
      <c r="X60" s="34"/>
      <c r="Y60" s="7"/>
      <c r="Z60" s="11"/>
      <c r="AA60" s="7"/>
      <c r="AB60" s="7"/>
      <c r="AC60" s="7"/>
      <c r="AD60" s="31"/>
      <c r="AE60" s="34"/>
      <c r="AF60" s="7"/>
      <c r="AG60" s="11"/>
      <c r="AH60" s="7"/>
      <c r="AI60" s="7"/>
      <c r="AJ60" s="7"/>
      <c r="AK60" s="31"/>
      <c r="AL60" s="34"/>
      <c r="AM60" s="7"/>
      <c r="AN60" s="11"/>
      <c r="AO60" s="7"/>
      <c r="AP60" s="11"/>
      <c r="AQ60" s="7"/>
      <c r="AR60" s="11"/>
      <c r="AS60" s="7"/>
      <c r="AT60" s="7"/>
      <c r="AU60" s="7"/>
      <c r="AV60" s="7"/>
      <c r="AW60" s="7"/>
      <c r="AX60" s="11" t="s">
        <v>221</v>
      </c>
      <c r="AY60" s="66" t="s">
        <v>221</v>
      </c>
      <c r="AZ60" s="1"/>
      <c r="BA60" s="1"/>
      <c r="BB60" s="24"/>
      <c r="BC60" s="1"/>
      <c r="BD60" s="1"/>
      <c r="BP60" s="15"/>
      <c r="BQ60" s="25" t="str">
        <f t="shared" si="0"/>
        <v/>
      </c>
      <c r="BR60" s="26" t="str">
        <f t="shared" si="1"/>
        <v/>
      </c>
      <c r="BS60" s="26" t="str">
        <f t="shared" si="2"/>
        <v/>
      </c>
      <c r="BT60" s="25" t="str">
        <f t="shared" si="3"/>
        <v/>
      </c>
      <c r="BU60" s="26" t="str">
        <f t="shared" si="4"/>
        <v/>
      </c>
      <c r="BV60" s="25" t="e">
        <f>IF(AND(#REF!="",#REF!="",#REF!="",#REF!=""),"",SUM(#REF!,#REF!,#REF!,#REF!,#REF!))</f>
        <v>#REF!</v>
      </c>
      <c r="BW60" s="26" t="str">
        <f t="shared" si="5"/>
        <v/>
      </c>
      <c r="BX60" s="25" t="str">
        <f t="shared" si="6"/>
        <v/>
      </c>
      <c r="BY60" s="26" t="str">
        <f t="shared" si="7"/>
        <v/>
      </c>
      <c r="BZ60" s="25" t="str">
        <f t="shared" si="8"/>
        <v/>
      </c>
      <c r="CA60" s="26" t="str">
        <f t="shared" si="9"/>
        <v/>
      </c>
      <c r="CB60" s="25" t="e">
        <f>IF(AND(#REF!="",#REF!="",#REF!="",#REF!=""),"",SUM(#REF!,#REF!,#REF!,#REF!,#REF!))</f>
        <v>#REF!</v>
      </c>
      <c r="CC60" s="26" t="str">
        <f t="shared" si="10"/>
        <v/>
      </c>
      <c r="CD60" s="23"/>
      <c r="CE60" s="23"/>
    </row>
    <row r="61" spans="1:83">
      <c r="A61" s="245">
        <v>55</v>
      </c>
      <c r="B61" s="246"/>
      <c r="C61" s="247"/>
      <c r="D61" s="248"/>
      <c r="E61" s="249"/>
      <c r="F61" s="250"/>
      <c r="G61" s="250"/>
      <c r="H61" s="251"/>
      <c r="I61" s="252"/>
      <c r="J61" s="253"/>
      <c r="K61" s="254"/>
      <c r="L61" s="11"/>
      <c r="M61" s="7"/>
      <c r="N61" s="7"/>
      <c r="O61" s="7"/>
      <c r="P61" s="31"/>
      <c r="Q61" s="34"/>
      <c r="R61" s="7"/>
      <c r="S61" s="448"/>
      <c r="T61" s="449"/>
      <c r="U61" s="449"/>
      <c r="V61" s="7"/>
      <c r="W61" s="36"/>
      <c r="X61" s="34"/>
      <c r="Y61" s="7"/>
      <c r="Z61" s="11"/>
      <c r="AA61" s="7"/>
      <c r="AB61" s="7"/>
      <c r="AC61" s="7"/>
      <c r="AD61" s="31"/>
      <c r="AE61" s="34"/>
      <c r="AF61" s="7"/>
      <c r="AG61" s="11"/>
      <c r="AH61" s="7"/>
      <c r="AI61" s="7"/>
      <c r="AJ61" s="7"/>
      <c r="AK61" s="31"/>
      <c r="AL61" s="34"/>
      <c r="AM61" s="7"/>
      <c r="AN61" s="11"/>
      <c r="AO61" s="7"/>
      <c r="AP61" s="11"/>
      <c r="AQ61" s="7"/>
      <c r="AR61" s="11"/>
      <c r="AS61" s="7"/>
      <c r="AT61" s="7"/>
      <c r="AU61" s="7"/>
      <c r="AV61" s="7"/>
      <c r="AW61" s="7"/>
      <c r="AX61" s="11" t="s">
        <v>221</v>
      </c>
      <c r="AY61" s="66" t="s">
        <v>221</v>
      </c>
      <c r="AZ61" s="1"/>
      <c r="BA61" s="1"/>
      <c r="BB61" s="24"/>
      <c r="BC61" s="1"/>
      <c r="BD61" s="1"/>
      <c r="BP61" s="15"/>
      <c r="BQ61" s="25" t="str">
        <f t="shared" si="0"/>
        <v/>
      </c>
      <c r="BR61" s="26" t="str">
        <f t="shared" si="1"/>
        <v/>
      </c>
      <c r="BS61" s="26" t="str">
        <f t="shared" si="2"/>
        <v/>
      </c>
      <c r="BT61" s="25" t="str">
        <f t="shared" si="3"/>
        <v/>
      </c>
      <c r="BU61" s="26" t="str">
        <f t="shared" si="4"/>
        <v/>
      </c>
      <c r="BV61" s="25" t="e">
        <f>IF(AND(#REF!="",#REF!="",#REF!="",#REF!=""),"",SUM(#REF!,#REF!,#REF!,#REF!,#REF!))</f>
        <v>#REF!</v>
      </c>
      <c r="BW61" s="26" t="str">
        <f t="shared" si="5"/>
        <v/>
      </c>
      <c r="BX61" s="25" t="str">
        <f t="shared" si="6"/>
        <v/>
      </c>
      <c r="BY61" s="26" t="str">
        <f t="shared" si="7"/>
        <v/>
      </c>
      <c r="BZ61" s="25" t="str">
        <f t="shared" si="8"/>
        <v/>
      </c>
      <c r="CA61" s="26" t="str">
        <f t="shared" si="9"/>
        <v/>
      </c>
      <c r="CB61" s="25" t="e">
        <f>IF(AND(#REF!="",#REF!="",#REF!="",#REF!=""),"",SUM(#REF!,#REF!,#REF!,#REF!,#REF!))</f>
        <v>#REF!</v>
      </c>
      <c r="CC61" s="26" t="str">
        <f t="shared" si="10"/>
        <v/>
      </c>
      <c r="CD61" s="23"/>
      <c r="CE61" s="23"/>
    </row>
    <row r="62" spans="1:83">
      <c r="A62" s="245">
        <v>56</v>
      </c>
      <c r="B62" s="246"/>
      <c r="C62" s="247"/>
      <c r="D62" s="248"/>
      <c r="E62" s="249"/>
      <c r="F62" s="250"/>
      <c r="G62" s="250"/>
      <c r="H62" s="251"/>
      <c r="I62" s="252"/>
      <c r="J62" s="253"/>
      <c r="K62" s="254"/>
      <c r="L62" s="11"/>
      <c r="M62" s="7"/>
      <c r="N62" s="7"/>
      <c r="O62" s="7"/>
      <c r="P62" s="31"/>
      <c r="Q62" s="34"/>
      <c r="R62" s="7"/>
      <c r="S62" s="448"/>
      <c r="T62" s="449"/>
      <c r="U62" s="449"/>
      <c r="V62" s="7"/>
      <c r="W62" s="36"/>
      <c r="X62" s="34"/>
      <c r="Y62" s="7"/>
      <c r="Z62" s="11"/>
      <c r="AA62" s="7"/>
      <c r="AB62" s="7"/>
      <c r="AC62" s="7"/>
      <c r="AD62" s="31"/>
      <c r="AE62" s="34"/>
      <c r="AF62" s="7"/>
      <c r="AG62" s="11"/>
      <c r="AH62" s="7"/>
      <c r="AI62" s="7"/>
      <c r="AJ62" s="7"/>
      <c r="AK62" s="31"/>
      <c r="AL62" s="34"/>
      <c r="AM62" s="7"/>
      <c r="AN62" s="11"/>
      <c r="AO62" s="7"/>
      <c r="AP62" s="11"/>
      <c r="AQ62" s="7"/>
      <c r="AR62" s="11"/>
      <c r="AS62" s="7"/>
      <c r="AT62" s="7"/>
      <c r="AU62" s="7"/>
      <c r="AV62" s="7"/>
      <c r="AW62" s="7"/>
      <c r="AX62" s="11" t="s">
        <v>221</v>
      </c>
      <c r="AY62" s="66" t="s">
        <v>221</v>
      </c>
      <c r="AZ62" s="1"/>
      <c r="BA62" s="1"/>
      <c r="BB62" s="24"/>
      <c r="BC62" s="1"/>
      <c r="BD62" s="1"/>
      <c r="BP62" s="15"/>
      <c r="BQ62" s="25" t="str">
        <f t="shared" si="0"/>
        <v/>
      </c>
      <c r="BR62" s="26" t="str">
        <f t="shared" si="1"/>
        <v/>
      </c>
      <c r="BS62" s="26" t="str">
        <f t="shared" si="2"/>
        <v/>
      </c>
      <c r="BT62" s="25" t="str">
        <f t="shared" si="3"/>
        <v/>
      </c>
      <c r="BU62" s="26" t="str">
        <f t="shared" si="4"/>
        <v/>
      </c>
      <c r="BV62" s="25" t="e">
        <f>IF(AND(#REF!="",#REF!="",#REF!="",#REF!=""),"",SUM(#REF!,#REF!,#REF!,#REF!,#REF!))</f>
        <v>#REF!</v>
      </c>
      <c r="BW62" s="26" t="str">
        <f t="shared" si="5"/>
        <v/>
      </c>
      <c r="BX62" s="25" t="str">
        <f t="shared" si="6"/>
        <v/>
      </c>
      <c r="BY62" s="26" t="str">
        <f t="shared" si="7"/>
        <v/>
      </c>
      <c r="BZ62" s="25" t="str">
        <f t="shared" si="8"/>
        <v/>
      </c>
      <c r="CA62" s="26" t="str">
        <f t="shared" si="9"/>
        <v/>
      </c>
      <c r="CB62" s="25" t="e">
        <f>IF(AND(#REF!="",#REF!="",#REF!="",#REF!=""),"",SUM(#REF!,#REF!,#REF!,#REF!,#REF!))</f>
        <v>#REF!</v>
      </c>
      <c r="CC62" s="26" t="str">
        <f t="shared" si="10"/>
        <v/>
      </c>
      <c r="CD62" s="23"/>
      <c r="CE62" s="23"/>
    </row>
    <row r="63" spans="1:83">
      <c r="A63" s="245">
        <v>57</v>
      </c>
      <c r="B63" s="246"/>
      <c r="C63" s="247"/>
      <c r="D63" s="248"/>
      <c r="E63" s="249"/>
      <c r="F63" s="250"/>
      <c r="G63" s="250"/>
      <c r="H63" s="251"/>
      <c r="I63" s="252"/>
      <c r="J63" s="253"/>
      <c r="K63" s="254"/>
      <c r="L63" s="11"/>
      <c r="M63" s="7"/>
      <c r="N63" s="7"/>
      <c r="O63" s="7"/>
      <c r="P63" s="31"/>
      <c r="Q63" s="34"/>
      <c r="R63" s="7"/>
      <c r="S63" s="448"/>
      <c r="T63" s="449"/>
      <c r="U63" s="449"/>
      <c r="V63" s="7"/>
      <c r="W63" s="36"/>
      <c r="X63" s="34"/>
      <c r="Y63" s="7"/>
      <c r="Z63" s="11"/>
      <c r="AA63" s="7"/>
      <c r="AB63" s="7"/>
      <c r="AC63" s="7"/>
      <c r="AD63" s="31"/>
      <c r="AE63" s="34"/>
      <c r="AF63" s="7"/>
      <c r="AG63" s="11"/>
      <c r="AH63" s="7"/>
      <c r="AI63" s="7"/>
      <c r="AJ63" s="7"/>
      <c r="AK63" s="31"/>
      <c r="AL63" s="34"/>
      <c r="AM63" s="7"/>
      <c r="AN63" s="11"/>
      <c r="AO63" s="7"/>
      <c r="AP63" s="11"/>
      <c r="AQ63" s="7"/>
      <c r="AR63" s="11"/>
      <c r="AS63" s="7"/>
      <c r="AT63" s="7"/>
      <c r="AU63" s="7"/>
      <c r="AV63" s="7"/>
      <c r="AW63" s="7"/>
      <c r="AX63" s="11" t="s">
        <v>221</v>
      </c>
      <c r="AY63" s="66" t="s">
        <v>221</v>
      </c>
      <c r="AZ63" s="1"/>
      <c r="BA63" s="1"/>
      <c r="BB63" s="24"/>
      <c r="BC63" s="1"/>
      <c r="BD63" s="1"/>
      <c r="BP63" s="15"/>
      <c r="BQ63" s="25" t="str">
        <f t="shared" si="0"/>
        <v/>
      </c>
      <c r="BR63" s="26" t="str">
        <f t="shared" si="1"/>
        <v/>
      </c>
      <c r="BS63" s="26" t="str">
        <f t="shared" si="2"/>
        <v/>
      </c>
      <c r="BT63" s="25" t="str">
        <f t="shared" si="3"/>
        <v/>
      </c>
      <c r="BU63" s="26" t="str">
        <f t="shared" si="4"/>
        <v/>
      </c>
      <c r="BV63" s="25" t="e">
        <f>IF(AND(#REF!="",#REF!="",#REF!="",#REF!=""),"",SUM(#REF!,#REF!,#REF!,#REF!,#REF!))</f>
        <v>#REF!</v>
      </c>
      <c r="BW63" s="26" t="str">
        <f t="shared" si="5"/>
        <v/>
      </c>
      <c r="BX63" s="25" t="str">
        <f t="shared" si="6"/>
        <v/>
      </c>
      <c r="BY63" s="26" t="str">
        <f t="shared" si="7"/>
        <v/>
      </c>
      <c r="BZ63" s="25" t="str">
        <f t="shared" si="8"/>
        <v/>
      </c>
      <c r="CA63" s="26" t="str">
        <f t="shared" si="9"/>
        <v/>
      </c>
      <c r="CB63" s="25" t="e">
        <f>IF(AND(#REF!="",#REF!="",#REF!="",#REF!=""),"",SUM(#REF!,#REF!,#REF!,#REF!,#REF!))</f>
        <v>#REF!</v>
      </c>
      <c r="CC63" s="26" t="str">
        <f t="shared" si="10"/>
        <v/>
      </c>
      <c r="CD63" s="23"/>
      <c r="CE63" s="23"/>
    </row>
    <row r="64" spans="1:83">
      <c r="A64" s="245">
        <v>58</v>
      </c>
      <c r="B64" s="246"/>
      <c r="C64" s="247"/>
      <c r="D64" s="248"/>
      <c r="E64" s="249"/>
      <c r="F64" s="250"/>
      <c r="G64" s="250"/>
      <c r="H64" s="251"/>
      <c r="I64" s="252"/>
      <c r="J64" s="253"/>
      <c r="K64" s="254"/>
      <c r="L64" s="11"/>
      <c r="M64" s="7"/>
      <c r="N64" s="7"/>
      <c r="O64" s="7"/>
      <c r="P64" s="31"/>
      <c r="Q64" s="34"/>
      <c r="R64" s="7"/>
      <c r="S64" s="448"/>
      <c r="T64" s="449"/>
      <c r="U64" s="449"/>
      <c r="V64" s="7"/>
      <c r="W64" s="36"/>
      <c r="X64" s="34"/>
      <c r="Y64" s="7"/>
      <c r="Z64" s="11"/>
      <c r="AA64" s="7"/>
      <c r="AB64" s="7"/>
      <c r="AC64" s="7"/>
      <c r="AD64" s="31"/>
      <c r="AE64" s="34"/>
      <c r="AF64" s="7"/>
      <c r="AG64" s="11"/>
      <c r="AH64" s="7"/>
      <c r="AI64" s="7"/>
      <c r="AJ64" s="7"/>
      <c r="AK64" s="31"/>
      <c r="AL64" s="34"/>
      <c r="AM64" s="7"/>
      <c r="AN64" s="11"/>
      <c r="AO64" s="7"/>
      <c r="AP64" s="11"/>
      <c r="AQ64" s="7"/>
      <c r="AR64" s="11"/>
      <c r="AS64" s="7"/>
      <c r="AT64" s="7"/>
      <c r="AU64" s="7"/>
      <c r="AV64" s="7"/>
      <c r="AW64" s="7"/>
      <c r="AX64" s="11" t="s">
        <v>221</v>
      </c>
      <c r="AY64" s="66" t="s">
        <v>221</v>
      </c>
      <c r="AZ64" s="1"/>
      <c r="BA64" s="1"/>
      <c r="BB64" s="24"/>
      <c r="BC64" s="1"/>
      <c r="BD64" s="1"/>
      <c r="BP64" s="15"/>
      <c r="BQ64" s="25" t="str">
        <f t="shared" si="0"/>
        <v/>
      </c>
      <c r="BR64" s="26" t="str">
        <f t="shared" si="1"/>
        <v/>
      </c>
      <c r="BS64" s="26" t="str">
        <f t="shared" si="2"/>
        <v/>
      </c>
      <c r="BT64" s="25" t="str">
        <f t="shared" si="3"/>
        <v/>
      </c>
      <c r="BU64" s="26" t="str">
        <f t="shared" si="4"/>
        <v/>
      </c>
      <c r="BV64" s="25" t="e">
        <f>IF(AND(#REF!="",#REF!="",#REF!="",#REF!=""),"",SUM(#REF!,#REF!,#REF!,#REF!,#REF!))</f>
        <v>#REF!</v>
      </c>
      <c r="BW64" s="26" t="str">
        <f t="shared" si="5"/>
        <v/>
      </c>
      <c r="BX64" s="25" t="str">
        <f t="shared" si="6"/>
        <v/>
      </c>
      <c r="BY64" s="26" t="str">
        <f t="shared" si="7"/>
        <v/>
      </c>
      <c r="BZ64" s="25" t="str">
        <f t="shared" si="8"/>
        <v/>
      </c>
      <c r="CA64" s="26" t="str">
        <f t="shared" si="9"/>
        <v/>
      </c>
      <c r="CB64" s="25" t="e">
        <f>IF(AND(#REF!="",#REF!="",#REF!="",#REF!=""),"",SUM(#REF!,#REF!,#REF!,#REF!,#REF!))</f>
        <v>#REF!</v>
      </c>
      <c r="CC64" s="26" t="str">
        <f t="shared" si="10"/>
        <v/>
      </c>
      <c r="CD64" s="23"/>
      <c r="CE64" s="23"/>
    </row>
    <row r="65" spans="1:83">
      <c r="A65" s="245">
        <v>59</v>
      </c>
      <c r="B65" s="246"/>
      <c r="C65" s="247"/>
      <c r="D65" s="248"/>
      <c r="E65" s="249"/>
      <c r="F65" s="250"/>
      <c r="G65" s="250"/>
      <c r="H65" s="251"/>
      <c r="I65" s="252"/>
      <c r="J65" s="253"/>
      <c r="K65" s="254"/>
      <c r="L65" s="11"/>
      <c r="M65" s="7"/>
      <c r="N65" s="7"/>
      <c r="O65" s="7"/>
      <c r="P65" s="31"/>
      <c r="Q65" s="34"/>
      <c r="R65" s="7"/>
      <c r="S65" s="448"/>
      <c r="T65" s="449"/>
      <c r="U65" s="449"/>
      <c r="V65" s="7"/>
      <c r="W65" s="36"/>
      <c r="X65" s="34"/>
      <c r="Y65" s="7"/>
      <c r="Z65" s="11"/>
      <c r="AA65" s="7"/>
      <c r="AB65" s="7"/>
      <c r="AC65" s="7"/>
      <c r="AD65" s="31"/>
      <c r="AE65" s="34"/>
      <c r="AF65" s="7"/>
      <c r="AG65" s="11"/>
      <c r="AH65" s="7"/>
      <c r="AI65" s="7"/>
      <c r="AJ65" s="7"/>
      <c r="AK65" s="31"/>
      <c r="AL65" s="34"/>
      <c r="AM65" s="7"/>
      <c r="AN65" s="11"/>
      <c r="AO65" s="7"/>
      <c r="AP65" s="11"/>
      <c r="AQ65" s="7"/>
      <c r="AR65" s="11"/>
      <c r="AS65" s="7"/>
      <c r="AT65" s="7"/>
      <c r="AU65" s="7"/>
      <c r="AV65" s="7"/>
      <c r="AW65" s="7"/>
      <c r="AX65" s="11" t="s">
        <v>221</v>
      </c>
      <c r="AY65" s="66" t="s">
        <v>221</v>
      </c>
      <c r="AZ65" s="1"/>
      <c r="BA65" s="1"/>
      <c r="BB65" s="24"/>
      <c r="BC65" s="1"/>
      <c r="BD65" s="1"/>
      <c r="BP65" s="15"/>
      <c r="BQ65" s="25" t="str">
        <f t="shared" si="0"/>
        <v/>
      </c>
      <c r="BR65" s="26" t="str">
        <f t="shared" si="1"/>
        <v/>
      </c>
      <c r="BS65" s="26" t="str">
        <f t="shared" si="2"/>
        <v/>
      </c>
      <c r="BT65" s="25" t="str">
        <f t="shared" si="3"/>
        <v/>
      </c>
      <c r="BU65" s="26" t="str">
        <f t="shared" si="4"/>
        <v/>
      </c>
      <c r="BV65" s="25" t="e">
        <f>IF(AND(#REF!="",#REF!="",#REF!="",#REF!=""),"",SUM(#REF!,#REF!,#REF!,#REF!,#REF!))</f>
        <v>#REF!</v>
      </c>
      <c r="BW65" s="26" t="str">
        <f t="shared" si="5"/>
        <v/>
      </c>
      <c r="BX65" s="25" t="str">
        <f t="shared" si="6"/>
        <v/>
      </c>
      <c r="BY65" s="26" t="str">
        <f t="shared" si="7"/>
        <v/>
      </c>
      <c r="BZ65" s="25" t="str">
        <f t="shared" si="8"/>
        <v/>
      </c>
      <c r="CA65" s="26" t="str">
        <f t="shared" si="9"/>
        <v/>
      </c>
      <c r="CB65" s="25" t="e">
        <f>IF(AND(#REF!="",#REF!="",#REF!="",#REF!=""),"",SUM(#REF!,#REF!,#REF!,#REF!,#REF!))</f>
        <v>#REF!</v>
      </c>
      <c r="CC65" s="26" t="str">
        <f t="shared" si="10"/>
        <v/>
      </c>
      <c r="CD65" s="23"/>
      <c r="CE65" s="23"/>
    </row>
    <row r="66" spans="1:83">
      <c r="A66" s="245">
        <v>60</v>
      </c>
      <c r="B66" s="246"/>
      <c r="C66" s="247"/>
      <c r="D66" s="248"/>
      <c r="E66" s="249"/>
      <c r="F66" s="250"/>
      <c r="G66" s="250"/>
      <c r="H66" s="251"/>
      <c r="I66" s="252"/>
      <c r="J66" s="253"/>
      <c r="K66" s="254"/>
      <c r="L66" s="11"/>
      <c r="M66" s="7"/>
      <c r="N66" s="7"/>
      <c r="O66" s="7"/>
      <c r="P66" s="31"/>
      <c r="Q66" s="34"/>
      <c r="R66" s="7"/>
      <c r="S66" s="448"/>
      <c r="T66" s="449"/>
      <c r="U66" s="449"/>
      <c r="V66" s="7"/>
      <c r="W66" s="36"/>
      <c r="X66" s="34"/>
      <c r="Y66" s="7"/>
      <c r="Z66" s="11"/>
      <c r="AA66" s="7"/>
      <c r="AB66" s="7"/>
      <c r="AC66" s="7"/>
      <c r="AD66" s="31"/>
      <c r="AE66" s="34"/>
      <c r="AF66" s="7"/>
      <c r="AG66" s="11"/>
      <c r="AH66" s="7"/>
      <c r="AI66" s="7"/>
      <c r="AJ66" s="7"/>
      <c r="AK66" s="31"/>
      <c r="AL66" s="34"/>
      <c r="AM66" s="7"/>
      <c r="AN66" s="11"/>
      <c r="AO66" s="7"/>
      <c r="AP66" s="11"/>
      <c r="AQ66" s="7"/>
      <c r="AR66" s="11"/>
      <c r="AS66" s="7"/>
      <c r="AT66" s="7"/>
      <c r="AU66" s="7"/>
      <c r="AV66" s="7"/>
      <c r="AW66" s="7"/>
      <c r="AX66" s="11" t="s">
        <v>221</v>
      </c>
      <c r="AY66" s="66" t="s">
        <v>221</v>
      </c>
      <c r="AZ66" s="1"/>
      <c r="BA66" s="1"/>
      <c r="BB66" s="24"/>
      <c r="BC66" s="1"/>
      <c r="BD66" s="1"/>
      <c r="BP66" s="15"/>
      <c r="BQ66" s="25" t="str">
        <f t="shared" si="0"/>
        <v/>
      </c>
      <c r="BR66" s="26" t="str">
        <f t="shared" si="1"/>
        <v/>
      </c>
      <c r="BS66" s="26" t="str">
        <f t="shared" si="2"/>
        <v/>
      </c>
      <c r="BT66" s="25" t="str">
        <f t="shared" si="3"/>
        <v/>
      </c>
      <c r="BU66" s="26" t="str">
        <f t="shared" si="4"/>
        <v/>
      </c>
      <c r="BV66" s="25" t="e">
        <f>IF(AND(#REF!="",#REF!="",#REF!="",#REF!=""),"",SUM(#REF!,#REF!,#REF!,#REF!,#REF!))</f>
        <v>#REF!</v>
      </c>
      <c r="BW66" s="26" t="str">
        <f t="shared" si="5"/>
        <v/>
      </c>
      <c r="BX66" s="25" t="str">
        <f t="shared" si="6"/>
        <v/>
      </c>
      <c r="BY66" s="26" t="str">
        <f t="shared" si="7"/>
        <v/>
      </c>
      <c r="BZ66" s="25" t="str">
        <f t="shared" si="8"/>
        <v/>
      </c>
      <c r="CA66" s="26" t="str">
        <f t="shared" si="9"/>
        <v/>
      </c>
      <c r="CB66" s="25" t="e">
        <f>IF(AND(#REF!="",#REF!="",#REF!="",#REF!=""),"",SUM(#REF!,#REF!,#REF!,#REF!,#REF!))</f>
        <v>#REF!</v>
      </c>
      <c r="CC66" s="26" t="str">
        <f t="shared" si="10"/>
        <v/>
      </c>
      <c r="CD66" s="23"/>
      <c r="CE66" s="23"/>
    </row>
    <row r="67" spans="1:83">
      <c r="A67" s="245">
        <v>61</v>
      </c>
      <c r="B67" s="246"/>
      <c r="C67" s="247"/>
      <c r="D67" s="248"/>
      <c r="E67" s="249"/>
      <c r="F67" s="250"/>
      <c r="G67" s="250"/>
      <c r="H67" s="251"/>
      <c r="I67" s="252"/>
      <c r="J67" s="253"/>
      <c r="K67" s="254"/>
      <c r="L67" s="11"/>
      <c r="M67" s="7"/>
      <c r="N67" s="7"/>
      <c r="O67" s="7"/>
      <c r="P67" s="31"/>
      <c r="Q67" s="34"/>
      <c r="R67" s="7"/>
      <c r="S67" s="448"/>
      <c r="T67" s="449"/>
      <c r="U67" s="449"/>
      <c r="V67" s="7"/>
      <c r="W67" s="36"/>
      <c r="X67" s="34"/>
      <c r="Y67" s="7"/>
      <c r="Z67" s="11"/>
      <c r="AA67" s="7"/>
      <c r="AB67" s="7"/>
      <c r="AC67" s="7"/>
      <c r="AD67" s="31"/>
      <c r="AE67" s="34"/>
      <c r="AF67" s="7"/>
      <c r="AG67" s="11"/>
      <c r="AH67" s="7"/>
      <c r="AI67" s="7"/>
      <c r="AJ67" s="7"/>
      <c r="AK67" s="31"/>
      <c r="AL67" s="34"/>
      <c r="AM67" s="7"/>
      <c r="AN67" s="11"/>
      <c r="AO67" s="7"/>
      <c r="AP67" s="11"/>
      <c r="AQ67" s="7"/>
      <c r="AR67" s="11"/>
      <c r="AS67" s="7"/>
      <c r="AT67" s="7"/>
      <c r="AU67" s="7"/>
      <c r="AV67" s="7"/>
      <c r="AW67" s="7"/>
      <c r="AX67" s="11" t="s">
        <v>221</v>
      </c>
      <c r="AY67" s="66" t="s">
        <v>221</v>
      </c>
      <c r="AZ67" s="1"/>
      <c r="BA67" s="1"/>
      <c r="BB67" s="1"/>
      <c r="BC67" s="1"/>
      <c r="BD67" s="1"/>
      <c r="BP67" s="15"/>
      <c r="BQ67" s="25" t="str">
        <f t="shared" si="0"/>
        <v/>
      </c>
      <c r="BR67" s="26" t="str">
        <f t="shared" si="1"/>
        <v/>
      </c>
      <c r="BS67" s="26" t="str">
        <f t="shared" si="2"/>
        <v/>
      </c>
      <c r="BT67" s="25" t="str">
        <f t="shared" si="3"/>
        <v/>
      </c>
      <c r="BU67" s="26" t="str">
        <f t="shared" si="4"/>
        <v/>
      </c>
      <c r="BV67" s="25" t="e">
        <f>IF(AND(#REF!="",#REF!="",#REF!="",#REF!=""),"",SUM(#REF!,#REF!,#REF!,#REF!,#REF!))</f>
        <v>#REF!</v>
      </c>
      <c r="BW67" s="26" t="str">
        <f t="shared" si="5"/>
        <v/>
      </c>
      <c r="BX67" s="25" t="str">
        <f t="shared" si="6"/>
        <v/>
      </c>
      <c r="BY67" s="26" t="str">
        <f t="shared" si="7"/>
        <v/>
      </c>
      <c r="BZ67" s="25" t="str">
        <f t="shared" si="8"/>
        <v/>
      </c>
      <c r="CA67" s="26" t="str">
        <f t="shared" si="9"/>
        <v/>
      </c>
      <c r="CB67" s="25" t="e">
        <f>IF(AND(#REF!="",#REF!="",#REF!="",#REF!=""),"",SUM(#REF!,#REF!,#REF!,#REF!,#REF!))</f>
        <v>#REF!</v>
      </c>
      <c r="CC67" s="26" t="str">
        <f t="shared" si="10"/>
        <v/>
      </c>
      <c r="CD67" s="23"/>
      <c r="CE67" s="23"/>
    </row>
    <row r="68" spans="1:83">
      <c r="A68" s="245">
        <v>62</v>
      </c>
      <c r="B68" s="246"/>
      <c r="C68" s="247"/>
      <c r="D68" s="248"/>
      <c r="E68" s="249"/>
      <c r="F68" s="250"/>
      <c r="G68" s="250"/>
      <c r="H68" s="251"/>
      <c r="I68" s="252"/>
      <c r="J68" s="253"/>
      <c r="K68" s="254"/>
      <c r="L68" s="11"/>
      <c r="M68" s="7"/>
      <c r="N68" s="7"/>
      <c r="O68" s="7"/>
      <c r="P68" s="31"/>
      <c r="Q68" s="34"/>
      <c r="R68" s="7"/>
      <c r="S68" s="448"/>
      <c r="T68" s="449"/>
      <c r="U68" s="449"/>
      <c r="V68" s="7"/>
      <c r="W68" s="36"/>
      <c r="X68" s="34"/>
      <c r="Y68" s="7"/>
      <c r="Z68" s="11"/>
      <c r="AA68" s="7"/>
      <c r="AB68" s="7"/>
      <c r="AC68" s="7"/>
      <c r="AD68" s="31"/>
      <c r="AE68" s="34"/>
      <c r="AF68" s="7"/>
      <c r="AG68" s="11"/>
      <c r="AH68" s="7"/>
      <c r="AI68" s="7"/>
      <c r="AJ68" s="7"/>
      <c r="AK68" s="31"/>
      <c r="AL68" s="34"/>
      <c r="AM68" s="7"/>
      <c r="AN68" s="11"/>
      <c r="AO68" s="7"/>
      <c r="AP68" s="11"/>
      <c r="AQ68" s="7"/>
      <c r="AR68" s="11"/>
      <c r="AS68" s="7"/>
      <c r="AT68" s="7"/>
      <c r="AU68" s="7"/>
      <c r="AV68" s="7"/>
      <c r="AW68" s="7"/>
      <c r="AX68" s="11" t="s">
        <v>221</v>
      </c>
      <c r="AY68" s="66" t="s">
        <v>221</v>
      </c>
      <c r="AZ68" s="1"/>
      <c r="BA68" s="1"/>
      <c r="BB68" s="1"/>
      <c r="BC68" s="1"/>
      <c r="BD68" s="1"/>
      <c r="BP68" s="15"/>
      <c r="BQ68" s="25" t="str">
        <f t="shared" si="0"/>
        <v/>
      </c>
      <c r="BR68" s="26" t="str">
        <f t="shared" si="1"/>
        <v/>
      </c>
      <c r="BS68" s="26" t="str">
        <f t="shared" si="2"/>
        <v/>
      </c>
      <c r="BT68" s="25" t="str">
        <f t="shared" si="3"/>
        <v/>
      </c>
      <c r="BU68" s="26" t="str">
        <f t="shared" si="4"/>
        <v/>
      </c>
      <c r="BV68" s="25" t="e">
        <f>IF(AND(#REF!="",#REF!="",#REF!="",#REF!=""),"",SUM(#REF!,#REF!,#REF!,#REF!,#REF!))</f>
        <v>#REF!</v>
      </c>
      <c r="BW68" s="26" t="str">
        <f t="shared" si="5"/>
        <v/>
      </c>
      <c r="BX68" s="25" t="str">
        <f t="shared" si="6"/>
        <v/>
      </c>
      <c r="BY68" s="26" t="str">
        <f t="shared" si="7"/>
        <v/>
      </c>
      <c r="BZ68" s="25" t="str">
        <f t="shared" si="8"/>
        <v/>
      </c>
      <c r="CA68" s="26" t="str">
        <f t="shared" si="9"/>
        <v/>
      </c>
      <c r="CB68" s="25" t="e">
        <f>IF(AND(#REF!="",#REF!="",#REF!="",#REF!=""),"",SUM(#REF!,#REF!,#REF!,#REF!,#REF!))</f>
        <v>#REF!</v>
      </c>
      <c r="CC68" s="26" t="str">
        <f t="shared" si="10"/>
        <v/>
      </c>
      <c r="CD68" s="23"/>
      <c r="CE68" s="23"/>
    </row>
    <row r="69" spans="1:83">
      <c r="A69" s="245">
        <v>63</v>
      </c>
      <c r="B69" s="246"/>
      <c r="C69" s="247"/>
      <c r="D69" s="248"/>
      <c r="E69" s="249"/>
      <c r="F69" s="250"/>
      <c r="G69" s="250"/>
      <c r="H69" s="251"/>
      <c r="I69" s="252"/>
      <c r="J69" s="253"/>
      <c r="K69" s="254"/>
      <c r="L69" s="11"/>
      <c r="M69" s="7"/>
      <c r="N69" s="7"/>
      <c r="O69" s="7"/>
      <c r="P69" s="31"/>
      <c r="Q69" s="34"/>
      <c r="R69" s="7"/>
      <c r="S69" s="448"/>
      <c r="T69" s="449"/>
      <c r="U69" s="449"/>
      <c r="V69" s="7"/>
      <c r="W69" s="36"/>
      <c r="X69" s="34"/>
      <c r="Y69" s="7"/>
      <c r="Z69" s="11"/>
      <c r="AA69" s="7"/>
      <c r="AB69" s="7"/>
      <c r="AC69" s="7"/>
      <c r="AD69" s="31"/>
      <c r="AE69" s="34"/>
      <c r="AF69" s="7"/>
      <c r="AG69" s="11"/>
      <c r="AH69" s="7"/>
      <c r="AI69" s="7"/>
      <c r="AJ69" s="7"/>
      <c r="AK69" s="31"/>
      <c r="AL69" s="34"/>
      <c r="AM69" s="7"/>
      <c r="AN69" s="11"/>
      <c r="AO69" s="7"/>
      <c r="AP69" s="11"/>
      <c r="AQ69" s="7"/>
      <c r="AR69" s="11"/>
      <c r="AS69" s="7"/>
      <c r="AT69" s="7"/>
      <c r="AU69" s="7"/>
      <c r="AV69" s="7"/>
      <c r="AW69" s="7"/>
      <c r="AX69" s="11" t="s">
        <v>221</v>
      </c>
      <c r="AY69" s="66" t="s">
        <v>221</v>
      </c>
      <c r="AZ69" s="1"/>
      <c r="BA69" s="1"/>
      <c r="BB69" s="1"/>
      <c r="BC69" s="1"/>
      <c r="BD69" s="1"/>
      <c r="BP69" s="15"/>
      <c r="BQ69" s="25" t="str">
        <f t="shared" si="0"/>
        <v/>
      </c>
      <c r="BR69" s="26" t="str">
        <f t="shared" si="1"/>
        <v/>
      </c>
      <c r="BS69" s="26" t="str">
        <f t="shared" si="2"/>
        <v/>
      </c>
      <c r="BT69" s="25" t="str">
        <f t="shared" si="3"/>
        <v/>
      </c>
      <c r="BU69" s="26" t="str">
        <f t="shared" si="4"/>
        <v/>
      </c>
      <c r="BV69" s="25" t="e">
        <f>IF(AND(#REF!="",#REF!="",#REF!="",#REF!=""),"",SUM(#REF!,#REF!,#REF!,#REF!,#REF!))</f>
        <v>#REF!</v>
      </c>
      <c r="BW69" s="26" t="str">
        <f t="shared" si="5"/>
        <v/>
      </c>
      <c r="BX69" s="25" t="str">
        <f t="shared" si="6"/>
        <v/>
      </c>
      <c r="BY69" s="26" t="str">
        <f t="shared" si="7"/>
        <v/>
      </c>
      <c r="BZ69" s="25" t="str">
        <f t="shared" si="8"/>
        <v/>
      </c>
      <c r="CA69" s="26" t="str">
        <f t="shared" si="9"/>
        <v/>
      </c>
      <c r="CB69" s="25" t="e">
        <f>IF(AND(#REF!="",#REF!="",#REF!="",#REF!=""),"",SUM(#REF!,#REF!,#REF!,#REF!,#REF!))</f>
        <v>#REF!</v>
      </c>
      <c r="CC69" s="26" t="str">
        <f t="shared" si="10"/>
        <v/>
      </c>
      <c r="CD69" s="23"/>
      <c r="CE69" s="23"/>
    </row>
    <row r="70" spans="1:83">
      <c r="A70" s="245">
        <v>64</v>
      </c>
      <c r="B70" s="246"/>
      <c r="C70" s="247"/>
      <c r="D70" s="248"/>
      <c r="E70" s="249"/>
      <c r="F70" s="250"/>
      <c r="G70" s="250"/>
      <c r="H70" s="251"/>
      <c r="I70" s="252"/>
      <c r="J70" s="253"/>
      <c r="K70" s="254"/>
      <c r="L70" s="11"/>
      <c r="M70" s="7"/>
      <c r="N70" s="7"/>
      <c r="O70" s="7"/>
      <c r="P70" s="31"/>
      <c r="Q70" s="34"/>
      <c r="R70" s="7"/>
      <c r="S70" s="448"/>
      <c r="T70" s="449"/>
      <c r="U70" s="449"/>
      <c r="V70" s="7"/>
      <c r="W70" s="36"/>
      <c r="X70" s="34"/>
      <c r="Y70" s="7"/>
      <c r="Z70" s="11"/>
      <c r="AA70" s="7"/>
      <c r="AB70" s="7"/>
      <c r="AC70" s="7"/>
      <c r="AD70" s="31"/>
      <c r="AE70" s="34"/>
      <c r="AF70" s="7"/>
      <c r="AG70" s="11"/>
      <c r="AH70" s="7"/>
      <c r="AI70" s="7"/>
      <c r="AJ70" s="7"/>
      <c r="AK70" s="31"/>
      <c r="AL70" s="34"/>
      <c r="AM70" s="7"/>
      <c r="AN70" s="11"/>
      <c r="AO70" s="7"/>
      <c r="AP70" s="11"/>
      <c r="AQ70" s="7"/>
      <c r="AR70" s="11"/>
      <c r="AS70" s="7"/>
      <c r="AT70" s="7"/>
      <c r="AU70" s="7"/>
      <c r="AV70" s="7"/>
      <c r="AW70" s="7"/>
      <c r="AX70" s="11" t="s">
        <v>221</v>
      </c>
      <c r="AY70" s="66" t="s">
        <v>221</v>
      </c>
      <c r="AZ70" s="1"/>
      <c r="BA70" s="1"/>
      <c r="BB70" s="1"/>
      <c r="BC70" s="1"/>
      <c r="BD70" s="1"/>
      <c r="BP70" s="15"/>
      <c r="BQ70" s="25" t="str">
        <f t="shared" si="0"/>
        <v/>
      </c>
      <c r="BR70" s="26" t="str">
        <f t="shared" si="1"/>
        <v/>
      </c>
      <c r="BS70" s="26" t="str">
        <f t="shared" si="2"/>
        <v/>
      </c>
      <c r="BT70" s="25" t="str">
        <f t="shared" si="3"/>
        <v/>
      </c>
      <c r="BU70" s="26" t="str">
        <f t="shared" si="4"/>
        <v/>
      </c>
      <c r="BV70" s="25" t="e">
        <f>IF(AND(#REF!="",#REF!="",#REF!="",#REF!=""),"",SUM(#REF!,#REF!,#REF!,#REF!,#REF!))</f>
        <v>#REF!</v>
      </c>
      <c r="BW70" s="26" t="str">
        <f t="shared" si="5"/>
        <v/>
      </c>
      <c r="BX70" s="25" t="str">
        <f t="shared" si="6"/>
        <v/>
      </c>
      <c r="BY70" s="26" t="str">
        <f t="shared" si="7"/>
        <v/>
      </c>
      <c r="BZ70" s="25" t="str">
        <f t="shared" si="8"/>
        <v/>
      </c>
      <c r="CA70" s="26" t="str">
        <f t="shared" si="9"/>
        <v/>
      </c>
      <c r="CB70" s="25" t="e">
        <f>IF(AND(#REF!="",#REF!="",#REF!="",#REF!=""),"",SUM(#REF!,#REF!,#REF!,#REF!,#REF!))</f>
        <v>#REF!</v>
      </c>
      <c r="CC70" s="26" t="str">
        <f t="shared" si="10"/>
        <v/>
      </c>
      <c r="CD70" s="23"/>
      <c r="CE70" s="23"/>
    </row>
    <row r="71" spans="1:83">
      <c r="A71" s="245">
        <v>65</v>
      </c>
      <c r="B71" s="246"/>
      <c r="C71" s="247"/>
      <c r="D71" s="248"/>
      <c r="E71" s="249"/>
      <c r="F71" s="250"/>
      <c r="G71" s="250"/>
      <c r="H71" s="251"/>
      <c r="I71" s="252"/>
      <c r="J71" s="253"/>
      <c r="K71" s="254"/>
      <c r="L71" s="11"/>
      <c r="M71" s="7"/>
      <c r="N71" s="7"/>
      <c r="O71" s="7"/>
      <c r="P71" s="31"/>
      <c r="Q71" s="34"/>
      <c r="R71" s="7"/>
      <c r="S71" s="448"/>
      <c r="T71" s="449"/>
      <c r="U71" s="449"/>
      <c r="V71" s="7"/>
      <c r="W71" s="36"/>
      <c r="X71" s="34"/>
      <c r="Y71" s="7"/>
      <c r="Z71" s="11"/>
      <c r="AA71" s="7"/>
      <c r="AB71" s="7"/>
      <c r="AC71" s="7"/>
      <c r="AD71" s="31"/>
      <c r="AE71" s="34"/>
      <c r="AF71" s="7"/>
      <c r="AG71" s="11"/>
      <c r="AH71" s="7"/>
      <c r="AI71" s="7"/>
      <c r="AJ71" s="7"/>
      <c r="AK71" s="31"/>
      <c r="AL71" s="34"/>
      <c r="AM71" s="7"/>
      <c r="AN71" s="11"/>
      <c r="AO71" s="7"/>
      <c r="AP71" s="11"/>
      <c r="AQ71" s="7"/>
      <c r="AR71" s="11"/>
      <c r="AS71" s="7"/>
      <c r="AT71" s="7"/>
      <c r="AU71" s="7"/>
      <c r="AV71" s="7"/>
      <c r="AW71" s="7"/>
      <c r="AX71" s="11" t="s">
        <v>221</v>
      </c>
      <c r="AY71" s="66" t="s">
        <v>221</v>
      </c>
      <c r="AZ71" s="1"/>
      <c r="BA71" s="1"/>
      <c r="BB71" s="1"/>
      <c r="BC71" s="1"/>
      <c r="BD71" s="1"/>
      <c r="BP71" s="15"/>
      <c r="BQ71" s="25" t="str">
        <f t="shared" si="0"/>
        <v/>
      </c>
      <c r="BR71" s="26" t="str">
        <f t="shared" si="1"/>
        <v/>
      </c>
      <c r="BS71" s="26" t="str">
        <f t="shared" si="2"/>
        <v/>
      </c>
      <c r="BT71" s="25" t="str">
        <f t="shared" si="3"/>
        <v/>
      </c>
      <c r="BU71" s="26" t="str">
        <f t="shared" si="4"/>
        <v/>
      </c>
      <c r="BV71" s="25" t="e">
        <f>IF(AND(#REF!="",#REF!="",#REF!="",#REF!=""),"",SUM(#REF!,#REF!,#REF!,#REF!,#REF!))</f>
        <v>#REF!</v>
      </c>
      <c r="BW71" s="26" t="str">
        <f t="shared" si="5"/>
        <v/>
      </c>
      <c r="BX71" s="25" t="str">
        <f t="shared" si="6"/>
        <v/>
      </c>
      <c r="BY71" s="26" t="str">
        <f t="shared" si="7"/>
        <v/>
      </c>
      <c r="BZ71" s="25" t="str">
        <f t="shared" si="8"/>
        <v/>
      </c>
      <c r="CA71" s="26" t="str">
        <f t="shared" si="9"/>
        <v/>
      </c>
      <c r="CB71" s="25" t="e">
        <f>IF(AND(#REF!="",#REF!="",#REF!="",#REF!=""),"",SUM(#REF!,#REF!,#REF!,#REF!,#REF!))</f>
        <v>#REF!</v>
      </c>
      <c r="CC71" s="26" t="str">
        <f t="shared" si="10"/>
        <v/>
      </c>
      <c r="CD71" s="23"/>
      <c r="CE71" s="23"/>
    </row>
    <row r="72" spans="1:83">
      <c r="A72" s="245">
        <v>66</v>
      </c>
      <c r="B72" s="246"/>
      <c r="C72" s="247"/>
      <c r="D72" s="248"/>
      <c r="E72" s="249"/>
      <c r="F72" s="250"/>
      <c r="G72" s="250"/>
      <c r="H72" s="251"/>
      <c r="I72" s="252"/>
      <c r="J72" s="253"/>
      <c r="K72" s="254"/>
      <c r="L72" s="11"/>
      <c r="M72" s="7"/>
      <c r="N72" s="7"/>
      <c r="O72" s="7"/>
      <c r="P72" s="31"/>
      <c r="Q72" s="34"/>
      <c r="R72" s="7"/>
      <c r="S72" s="448"/>
      <c r="T72" s="449"/>
      <c r="U72" s="449"/>
      <c r="V72" s="7"/>
      <c r="W72" s="36"/>
      <c r="X72" s="34"/>
      <c r="Y72" s="7"/>
      <c r="Z72" s="11"/>
      <c r="AA72" s="7"/>
      <c r="AB72" s="7"/>
      <c r="AC72" s="7"/>
      <c r="AD72" s="31"/>
      <c r="AE72" s="34"/>
      <c r="AF72" s="7"/>
      <c r="AG72" s="11"/>
      <c r="AH72" s="7"/>
      <c r="AI72" s="7"/>
      <c r="AJ72" s="7"/>
      <c r="AK72" s="31"/>
      <c r="AL72" s="34"/>
      <c r="AM72" s="7"/>
      <c r="AN72" s="11"/>
      <c r="AO72" s="7"/>
      <c r="AP72" s="11"/>
      <c r="AQ72" s="7"/>
      <c r="AR72" s="11"/>
      <c r="AS72" s="7"/>
      <c r="AT72" s="7"/>
      <c r="AU72" s="7"/>
      <c r="AV72" s="7"/>
      <c r="AW72" s="7"/>
      <c r="AX72" s="11" t="s">
        <v>221</v>
      </c>
      <c r="AY72" s="66" t="s">
        <v>221</v>
      </c>
      <c r="AZ72" s="1"/>
      <c r="BA72" s="1"/>
      <c r="BB72" s="1"/>
      <c r="BC72" s="1"/>
      <c r="BD72" s="1"/>
      <c r="BP72" s="15"/>
      <c r="BQ72" s="25" t="str">
        <f t="shared" ref="BQ72:BQ135" si="11">IF(I72="","",I72)</f>
        <v/>
      </c>
      <c r="BR72" s="26" t="str">
        <f t="shared" ref="BR72:BR135" si="12">IF(AND(L72="",M72="",N72="",P72=""),"",SUM(L72,M72,N72,O72,P72))</f>
        <v/>
      </c>
      <c r="BS72" s="26" t="str">
        <f t="shared" ref="BS72:BS135" si="13">IFERROR(IF(BR72="","",ROUNDUP(BR72*20%,0)),"")</f>
        <v/>
      </c>
      <c r="BT72" s="25" t="str">
        <f t="shared" ref="BT72:BT135" si="14">IF(AND(S72="",T72="",U72="",W72=""),"",SUM(S72,T72,U72,V72,W72))</f>
        <v/>
      </c>
      <c r="BU72" s="26" t="str">
        <f t="shared" ref="BU72:BU135" si="15">IFERROR(IF(BT72="","",ROUNDUP(BT72*20%,0)),"")</f>
        <v/>
      </c>
      <c r="BV72" s="25" t="e">
        <f>IF(AND(#REF!="",#REF!="",#REF!="",#REF!=""),"",SUM(#REF!,#REF!,#REF!,#REF!,#REF!))</f>
        <v>#REF!</v>
      </c>
      <c r="BW72" s="26" t="str">
        <f t="shared" ref="BW72:BW135" si="16">IFERROR(IF(BV72="","",ROUNDUP(BV72*20%,0)),"")</f>
        <v/>
      </c>
      <c r="BX72" s="25" t="str">
        <f t="shared" ref="BX72:BX135" si="17">IF(AND(Z72="",AA72="",AB72="",AD72=""),"",SUM(Z72,AA72,AB72,AC72,AD72))</f>
        <v/>
      </c>
      <c r="BY72" s="26" t="str">
        <f t="shared" ref="BY72:BY135" si="18">IFERROR(IF(BX72="","",ROUNDUP(BX72*20%,0)),"")</f>
        <v/>
      </c>
      <c r="BZ72" s="25" t="str">
        <f t="shared" ref="BZ72:BZ135" si="19">IF(AND(AG72="",AH72="",AI72="",AK72=""),"",SUM(AG72,AH72,AI72,AJ72,AK72))</f>
        <v/>
      </c>
      <c r="CA72" s="26" t="str">
        <f t="shared" ref="CA72:CA135" si="20">IFERROR(IF(BZ72="","",ROUNDUP(BZ72*20%,0)),"")</f>
        <v/>
      </c>
      <c r="CB72" s="25" t="e">
        <f>IF(AND(#REF!="",#REF!="",#REF!="",#REF!=""),"",SUM(#REF!,#REF!,#REF!,#REF!,#REF!))</f>
        <v>#REF!</v>
      </c>
      <c r="CC72" s="26" t="str">
        <f t="shared" ref="CC72:CC135" si="21">IFERROR(IF(CB72="","",ROUNDUP(CB72*20%,0)),"")</f>
        <v/>
      </c>
      <c r="CD72" s="23"/>
      <c r="CE72" s="23"/>
    </row>
    <row r="73" spans="1:83">
      <c r="A73" s="245">
        <v>67</v>
      </c>
      <c r="B73" s="246"/>
      <c r="C73" s="247"/>
      <c r="D73" s="248"/>
      <c r="E73" s="249"/>
      <c r="F73" s="250"/>
      <c r="G73" s="250"/>
      <c r="H73" s="251"/>
      <c r="I73" s="252"/>
      <c r="J73" s="253"/>
      <c r="K73" s="254"/>
      <c r="L73" s="11"/>
      <c r="M73" s="7"/>
      <c r="N73" s="7"/>
      <c r="O73" s="7"/>
      <c r="P73" s="31"/>
      <c r="Q73" s="34"/>
      <c r="R73" s="7"/>
      <c r="S73" s="448"/>
      <c r="T73" s="449"/>
      <c r="U73" s="449"/>
      <c r="V73" s="7"/>
      <c r="W73" s="36"/>
      <c r="X73" s="34"/>
      <c r="Y73" s="7"/>
      <c r="Z73" s="11"/>
      <c r="AA73" s="7"/>
      <c r="AB73" s="7"/>
      <c r="AC73" s="7"/>
      <c r="AD73" s="31"/>
      <c r="AE73" s="34"/>
      <c r="AF73" s="7"/>
      <c r="AG73" s="11"/>
      <c r="AH73" s="7"/>
      <c r="AI73" s="7"/>
      <c r="AJ73" s="7"/>
      <c r="AK73" s="31"/>
      <c r="AL73" s="34"/>
      <c r="AM73" s="7"/>
      <c r="AN73" s="11"/>
      <c r="AO73" s="7"/>
      <c r="AP73" s="11"/>
      <c r="AQ73" s="7"/>
      <c r="AR73" s="11"/>
      <c r="AS73" s="7"/>
      <c r="AT73" s="7"/>
      <c r="AU73" s="7"/>
      <c r="AV73" s="7"/>
      <c r="AW73" s="7"/>
      <c r="AX73" s="11" t="s">
        <v>221</v>
      </c>
      <c r="AY73" s="66" t="s">
        <v>221</v>
      </c>
      <c r="AZ73" s="1"/>
      <c r="BA73" s="1"/>
      <c r="BB73" s="1"/>
      <c r="BC73" s="1"/>
      <c r="BD73" s="1"/>
      <c r="BP73" s="15"/>
      <c r="BQ73" s="25" t="str">
        <f t="shared" si="11"/>
        <v/>
      </c>
      <c r="BR73" s="26" t="str">
        <f t="shared" si="12"/>
        <v/>
      </c>
      <c r="BS73" s="26" t="str">
        <f t="shared" si="13"/>
        <v/>
      </c>
      <c r="BT73" s="25" t="str">
        <f t="shared" si="14"/>
        <v/>
      </c>
      <c r="BU73" s="26" t="str">
        <f t="shared" si="15"/>
        <v/>
      </c>
      <c r="BV73" s="25" t="e">
        <f>IF(AND(#REF!="",#REF!="",#REF!="",#REF!=""),"",SUM(#REF!,#REF!,#REF!,#REF!,#REF!))</f>
        <v>#REF!</v>
      </c>
      <c r="BW73" s="26" t="str">
        <f t="shared" si="16"/>
        <v/>
      </c>
      <c r="BX73" s="25" t="str">
        <f t="shared" si="17"/>
        <v/>
      </c>
      <c r="BY73" s="26" t="str">
        <f t="shared" si="18"/>
        <v/>
      </c>
      <c r="BZ73" s="25" t="str">
        <f t="shared" si="19"/>
        <v/>
      </c>
      <c r="CA73" s="26" t="str">
        <f t="shared" si="20"/>
        <v/>
      </c>
      <c r="CB73" s="25" t="e">
        <f>IF(AND(#REF!="",#REF!="",#REF!="",#REF!=""),"",SUM(#REF!,#REF!,#REF!,#REF!,#REF!))</f>
        <v>#REF!</v>
      </c>
      <c r="CC73" s="26" t="str">
        <f t="shared" si="21"/>
        <v/>
      </c>
      <c r="CD73" s="23"/>
      <c r="CE73" s="23"/>
    </row>
    <row r="74" spans="1:83">
      <c r="A74" s="245">
        <v>68</v>
      </c>
      <c r="B74" s="246"/>
      <c r="C74" s="247"/>
      <c r="D74" s="248"/>
      <c r="E74" s="249"/>
      <c r="F74" s="250"/>
      <c r="G74" s="250"/>
      <c r="H74" s="251"/>
      <c r="I74" s="252"/>
      <c r="J74" s="253"/>
      <c r="K74" s="254"/>
      <c r="L74" s="11"/>
      <c r="M74" s="7"/>
      <c r="N74" s="7"/>
      <c r="O74" s="7"/>
      <c r="P74" s="31"/>
      <c r="Q74" s="34"/>
      <c r="R74" s="7"/>
      <c r="S74" s="448"/>
      <c r="T74" s="449"/>
      <c r="U74" s="449"/>
      <c r="V74" s="7"/>
      <c r="W74" s="36"/>
      <c r="X74" s="34"/>
      <c r="Y74" s="7"/>
      <c r="Z74" s="11"/>
      <c r="AA74" s="7"/>
      <c r="AB74" s="7"/>
      <c r="AC74" s="7"/>
      <c r="AD74" s="31"/>
      <c r="AE74" s="34"/>
      <c r="AF74" s="7"/>
      <c r="AG74" s="11"/>
      <c r="AH74" s="7"/>
      <c r="AI74" s="7"/>
      <c r="AJ74" s="7"/>
      <c r="AK74" s="31"/>
      <c r="AL74" s="34"/>
      <c r="AM74" s="7"/>
      <c r="AN74" s="11"/>
      <c r="AO74" s="7"/>
      <c r="AP74" s="11"/>
      <c r="AQ74" s="7"/>
      <c r="AR74" s="11"/>
      <c r="AS74" s="7"/>
      <c r="AT74" s="7"/>
      <c r="AU74" s="7"/>
      <c r="AV74" s="7"/>
      <c r="AW74" s="7"/>
      <c r="AX74" s="11" t="s">
        <v>221</v>
      </c>
      <c r="AY74" s="66" t="s">
        <v>221</v>
      </c>
      <c r="AZ74" s="1"/>
      <c r="BA74" s="1"/>
      <c r="BB74" s="1"/>
      <c r="BC74" s="1"/>
      <c r="BD74" s="1"/>
      <c r="BP74" s="15"/>
      <c r="BQ74" s="25" t="str">
        <f t="shared" si="11"/>
        <v/>
      </c>
      <c r="BR74" s="26" t="str">
        <f t="shared" si="12"/>
        <v/>
      </c>
      <c r="BS74" s="26" t="str">
        <f t="shared" si="13"/>
        <v/>
      </c>
      <c r="BT74" s="25" t="str">
        <f t="shared" si="14"/>
        <v/>
      </c>
      <c r="BU74" s="26" t="str">
        <f t="shared" si="15"/>
        <v/>
      </c>
      <c r="BV74" s="25" t="e">
        <f>IF(AND(#REF!="",#REF!="",#REF!="",#REF!=""),"",SUM(#REF!,#REF!,#REF!,#REF!,#REF!))</f>
        <v>#REF!</v>
      </c>
      <c r="BW74" s="26" t="str">
        <f t="shared" si="16"/>
        <v/>
      </c>
      <c r="BX74" s="25" t="str">
        <f t="shared" si="17"/>
        <v/>
      </c>
      <c r="BY74" s="26" t="str">
        <f t="shared" si="18"/>
        <v/>
      </c>
      <c r="BZ74" s="25" t="str">
        <f t="shared" si="19"/>
        <v/>
      </c>
      <c r="CA74" s="26" t="str">
        <f t="shared" si="20"/>
        <v/>
      </c>
      <c r="CB74" s="25" t="e">
        <f>IF(AND(#REF!="",#REF!="",#REF!="",#REF!=""),"",SUM(#REF!,#REF!,#REF!,#REF!,#REF!))</f>
        <v>#REF!</v>
      </c>
      <c r="CC74" s="26" t="str">
        <f t="shared" si="21"/>
        <v/>
      </c>
      <c r="CD74" s="23"/>
      <c r="CE74" s="23"/>
    </row>
    <row r="75" spans="1:83">
      <c r="A75" s="245">
        <v>69</v>
      </c>
      <c r="B75" s="246"/>
      <c r="C75" s="247"/>
      <c r="D75" s="248"/>
      <c r="E75" s="249"/>
      <c r="F75" s="250"/>
      <c r="G75" s="250"/>
      <c r="H75" s="251"/>
      <c r="I75" s="252"/>
      <c r="J75" s="253"/>
      <c r="K75" s="254"/>
      <c r="L75" s="11"/>
      <c r="M75" s="7"/>
      <c r="N75" s="7"/>
      <c r="O75" s="7"/>
      <c r="P75" s="31"/>
      <c r="Q75" s="34"/>
      <c r="R75" s="7"/>
      <c r="S75" s="448"/>
      <c r="T75" s="449"/>
      <c r="U75" s="449"/>
      <c r="V75" s="7"/>
      <c r="W75" s="36"/>
      <c r="X75" s="34"/>
      <c r="Y75" s="7"/>
      <c r="Z75" s="11"/>
      <c r="AA75" s="7"/>
      <c r="AB75" s="7"/>
      <c r="AC75" s="7"/>
      <c r="AD75" s="31"/>
      <c r="AE75" s="34"/>
      <c r="AF75" s="7"/>
      <c r="AG75" s="11"/>
      <c r="AH75" s="7"/>
      <c r="AI75" s="7"/>
      <c r="AJ75" s="7"/>
      <c r="AK75" s="31"/>
      <c r="AL75" s="34"/>
      <c r="AM75" s="7"/>
      <c r="AN75" s="11"/>
      <c r="AO75" s="7"/>
      <c r="AP75" s="11"/>
      <c r="AQ75" s="7"/>
      <c r="AR75" s="11"/>
      <c r="AS75" s="7"/>
      <c r="AT75" s="7"/>
      <c r="AU75" s="7"/>
      <c r="AV75" s="7"/>
      <c r="AW75" s="7"/>
      <c r="AX75" s="11" t="s">
        <v>221</v>
      </c>
      <c r="AY75" s="66" t="s">
        <v>221</v>
      </c>
      <c r="AZ75" s="1"/>
      <c r="BA75" s="1"/>
      <c r="BB75" s="1"/>
      <c r="BC75" s="1"/>
      <c r="BD75" s="1"/>
      <c r="BP75" s="15"/>
      <c r="BQ75" s="25" t="str">
        <f t="shared" si="11"/>
        <v/>
      </c>
      <c r="BR75" s="26" t="str">
        <f t="shared" si="12"/>
        <v/>
      </c>
      <c r="BS75" s="26" t="str">
        <f t="shared" si="13"/>
        <v/>
      </c>
      <c r="BT75" s="25" t="str">
        <f t="shared" si="14"/>
        <v/>
      </c>
      <c r="BU75" s="26" t="str">
        <f t="shared" si="15"/>
        <v/>
      </c>
      <c r="BV75" s="25" t="e">
        <f>IF(AND(#REF!="",#REF!="",#REF!="",#REF!=""),"",SUM(#REF!,#REF!,#REF!,#REF!,#REF!))</f>
        <v>#REF!</v>
      </c>
      <c r="BW75" s="26" t="str">
        <f t="shared" si="16"/>
        <v/>
      </c>
      <c r="BX75" s="25" t="str">
        <f t="shared" si="17"/>
        <v/>
      </c>
      <c r="BY75" s="26" t="str">
        <f t="shared" si="18"/>
        <v/>
      </c>
      <c r="BZ75" s="25" t="str">
        <f t="shared" si="19"/>
        <v/>
      </c>
      <c r="CA75" s="26" t="str">
        <f t="shared" si="20"/>
        <v/>
      </c>
      <c r="CB75" s="25" t="e">
        <f>IF(AND(#REF!="",#REF!="",#REF!="",#REF!=""),"",SUM(#REF!,#REF!,#REF!,#REF!,#REF!))</f>
        <v>#REF!</v>
      </c>
      <c r="CC75" s="26" t="str">
        <f t="shared" si="21"/>
        <v/>
      </c>
      <c r="CD75" s="23"/>
      <c r="CE75" s="23"/>
    </row>
    <row r="76" spans="1:83">
      <c r="A76" s="245">
        <v>70</v>
      </c>
      <c r="B76" s="246"/>
      <c r="C76" s="247"/>
      <c r="D76" s="248"/>
      <c r="E76" s="249"/>
      <c r="F76" s="250"/>
      <c r="G76" s="250"/>
      <c r="H76" s="251"/>
      <c r="I76" s="252"/>
      <c r="J76" s="253"/>
      <c r="K76" s="254"/>
      <c r="L76" s="11"/>
      <c r="M76" s="7"/>
      <c r="N76" s="7"/>
      <c r="O76" s="7"/>
      <c r="P76" s="31"/>
      <c r="Q76" s="34"/>
      <c r="R76" s="7"/>
      <c r="S76" s="448"/>
      <c r="T76" s="449"/>
      <c r="U76" s="449"/>
      <c r="V76" s="7"/>
      <c r="W76" s="36"/>
      <c r="X76" s="34"/>
      <c r="Y76" s="7"/>
      <c r="Z76" s="11"/>
      <c r="AA76" s="7"/>
      <c r="AB76" s="7"/>
      <c r="AC76" s="7"/>
      <c r="AD76" s="31"/>
      <c r="AE76" s="34"/>
      <c r="AF76" s="7"/>
      <c r="AG76" s="11"/>
      <c r="AH76" s="7"/>
      <c r="AI76" s="7"/>
      <c r="AJ76" s="7"/>
      <c r="AK76" s="31"/>
      <c r="AL76" s="34"/>
      <c r="AM76" s="7"/>
      <c r="AN76" s="11"/>
      <c r="AO76" s="7"/>
      <c r="AP76" s="11"/>
      <c r="AQ76" s="7"/>
      <c r="AR76" s="11"/>
      <c r="AS76" s="7"/>
      <c r="AT76" s="7"/>
      <c r="AU76" s="7"/>
      <c r="AV76" s="7"/>
      <c r="AW76" s="7"/>
      <c r="AX76" s="11" t="s">
        <v>221</v>
      </c>
      <c r="AY76" s="66" t="s">
        <v>221</v>
      </c>
      <c r="AZ76" s="1"/>
      <c r="BA76" s="1"/>
      <c r="BB76" s="1"/>
      <c r="BC76" s="1"/>
      <c r="BD76" s="1"/>
      <c r="BP76" s="15"/>
      <c r="BQ76" s="25" t="str">
        <f t="shared" si="11"/>
        <v/>
      </c>
      <c r="BR76" s="26" t="str">
        <f t="shared" si="12"/>
        <v/>
      </c>
      <c r="BS76" s="26" t="str">
        <f t="shared" si="13"/>
        <v/>
      </c>
      <c r="BT76" s="25" t="str">
        <f t="shared" si="14"/>
        <v/>
      </c>
      <c r="BU76" s="26" t="str">
        <f t="shared" si="15"/>
        <v/>
      </c>
      <c r="BV76" s="25" t="e">
        <f>IF(AND(#REF!="",#REF!="",#REF!="",#REF!=""),"",SUM(#REF!,#REF!,#REF!,#REF!,#REF!))</f>
        <v>#REF!</v>
      </c>
      <c r="BW76" s="26" t="str">
        <f t="shared" si="16"/>
        <v/>
      </c>
      <c r="BX76" s="25" t="str">
        <f t="shared" si="17"/>
        <v/>
      </c>
      <c r="BY76" s="26" t="str">
        <f t="shared" si="18"/>
        <v/>
      </c>
      <c r="BZ76" s="25" t="str">
        <f t="shared" si="19"/>
        <v/>
      </c>
      <c r="CA76" s="26" t="str">
        <f t="shared" si="20"/>
        <v/>
      </c>
      <c r="CB76" s="25" t="e">
        <f>IF(AND(#REF!="",#REF!="",#REF!="",#REF!=""),"",SUM(#REF!,#REF!,#REF!,#REF!,#REF!))</f>
        <v>#REF!</v>
      </c>
      <c r="CC76" s="26" t="str">
        <f t="shared" si="21"/>
        <v/>
      </c>
      <c r="CD76" s="23"/>
      <c r="CE76" s="23"/>
    </row>
    <row r="77" spans="1:83">
      <c r="A77" s="245">
        <v>71</v>
      </c>
      <c r="B77" s="246"/>
      <c r="C77" s="247"/>
      <c r="D77" s="248"/>
      <c r="E77" s="249"/>
      <c r="F77" s="250"/>
      <c r="G77" s="250"/>
      <c r="H77" s="251"/>
      <c r="I77" s="252"/>
      <c r="J77" s="253"/>
      <c r="K77" s="254"/>
      <c r="L77" s="11"/>
      <c r="M77" s="7"/>
      <c r="N77" s="7"/>
      <c r="O77" s="7"/>
      <c r="P77" s="31"/>
      <c r="Q77" s="34"/>
      <c r="R77" s="7"/>
      <c r="S77" s="448"/>
      <c r="T77" s="449"/>
      <c r="U77" s="449"/>
      <c r="V77" s="7"/>
      <c r="W77" s="36"/>
      <c r="X77" s="34"/>
      <c r="Y77" s="7"/>
      <c r="Z77" s="11"/>
      <c r="AA77" s="7"/>
      <c r="AB77" s="7"/>
      <c r="AC77" s="7"/>
      <c r="AD77" s="31"/>
      <c r="AE77" s="34"/>
      <c r="AF77" s="7"/>
      <c r="AG77" s="11"/>
      <c r="AH77" s="7"/>
      <c r="AI77" s="7"/>
      <c r="AJ77" s="7"/>
      <c r="AK77" s="31"/>
      <c r="AL77" s="34"/>
      <c r="AM77" s="7"/>
      <c r="AN77" s="11"/>
      <c r="AO77" s="7"/>
      <c r="AP77" s="11"/>
      <c r="AQ77" s="7"/>
      <c r="AR77" s="11"/>
      <c r="AS77" s="7"/>
      <c r="AT77" s="7"/>
      <c r="AU77" s="7"/>
      <c r="AV77" s="7"/>
      <c r="AW77" s="7"/>
      <c r="AX77" s="11" t="s">
        <v>221</v>
      </c>
      <c r="AY77" s="66" t="s">
        <v>221</v>
      </c>
      <c r="AZ77" s="1"/>
      <c r="BA77" s="1"/>
      <c r="BB77" s="1"/>
      <c r="BC77" s="1"/>
      <c r="BD77" s="1"/>
      <c r="BP77" s="15"/>
      <c r="BQ77" s="25" t="str">
        <f t="shared" si="11"/>
        <v/>
      </c>
      <c r="BR77" s="26" t="str">
        <f t="shared" si="12"/>
        <v/>
      </c>
      <c r="BS77" s="26" t="str">
        <f t="shared" si="13"/>
        <v/>
      </c>
      <c r="BT77" s="25" t="str">
        <f t="shared" si="14"/>
        <v/>
      </c>
      <c r="BU77" s="26" t="str">
        <f t="shared" si="15"/>
        <v/>
      </c>
      <c r="BV77" s="25" t="e">
        <f>IF(AND(#REF!="",#REF!="",#REF!="",#REF!=""),"",SUM(#REF!,#REF!,#REF!,#REF!,#REF!))</f>
        <v>#REF!</v>
      </c>
      <c r="BW77" s="26" t="str">
        <f t="shared" si="16"/>
        <v/>
      </c>
      <c r="BX77" s="25" t="str">
        <f t="shared" si="17"/>
        <v/>
      </c>
      <c r="BY77" s="26" t="str">
        <f t="shared" si="18"/>
        <v/>
      </c>
      <c r="BZ77" s="25" t="str">
        <f t="shared" si="19"/>
        <v/>
      </c>
      <c r="CA77" s="26" t="str">
        <f t="shared" si="20"/>
        <v/>
      </c>
      <c r="CB77" s="25" t="e">
        <f>IF(AND(#REF!="",#REF!="",#REF!="",#REF!=""),"",SUM(#REF!,#REF!,#REF!,#REF!,#REF!))</f>
        <v>#REF!</v>
      </c>
      <c r="CC77" s="26" t="str">
        <f t="shared" si="21"/>
        <v/>
      </c>
      <c r="CD77" s="23"/>
      <c r="CE77" s="23"/>
    </row>
    <row r="78" spans="1:83">
      <c r="A78" s="245">
        <v>72</v>
      </c>
      <c r="B78" s="246"/>
      <c r="C78" s="247"/>
      <c r="D78" s="248"/>
      <c r="E78" s="249"/>
      <c r="F78" s="250"/>
      <c r="G78" s="250"/>
      <c r="H78" s="251"/>
      <c r="I78" s="252"/>
      <c r="J78" s="253"/>
      <c r="K78" s="254"/>
      <c r="L78" s="11"/>
      <c r="M78" s="7"/>
      <c r="N78" s="7"/>
      <c r="O78" s="7"/>
      <c r="P78" s="31"/>
      <c r="Q78" s="34"/>
      <c r="R78" s="7"/>
      <c r="S78" s="448"/>
      <c r="T78" s="449"/>
      <c r="U78" s="449"/>
      <c r="V78" s="7"/>
      <c r="W78" s="36"/>
      <c r="X78" s="34"/>
      <c r="Y78" s="7"/>
      <c r="Z78" s="11"/>
      <c r="AA78" s="7"/>
      <c r="AB78" s="7"/>
      <c r="AC78" s="7"/>
      <c r="AD78" s="31"/>
      <c r="AE78" s="34"/>
      <c r="AF78" s="7"/>
      <c r="AG78" s="11"/>
      <c r="AH78" s="7"/>
      <c r="AI78" s="7"/>
      <c r="AJ78" s="7"/>
      <c r="AK78" s="31"/>
      <c r="AL78" s="34"/>
      <c r="AM78" s="7"/>
      <c r="AN78" s="11"/>
      <c r="AO78" s="7"/>
      <c r="AP78" s="11"/>
      <c r="AQ78" s="7"/>
      <c r="AR78" s="11"/>
      <c r="AS78" s="7"/>
      <c r="AT78" s="7"/>
      <c r="AU78" s="7"/>
      <c r="AV78" s="7"/>
      <c r="AW78" s="7"/>
      <c r="AX78" s="11" t="s">
        <v>221</v>
      </c>
      <c r="AY78" s="66" t="s">
        <v>221</v>
      </c>
      <c r="AZ78" s="1"/>
      <c r="BA78" s="1"/>
      <c r="BB78" s="1"/>
      <c r="BC78" s="1"/>
      <c r="BD78" s="1"/>
      <c r="BP78" s="15"/>
      <c r="BQ78" s="25" t="str">
        <f t="shared" si="11"/>
        <v/>
      </c>
      <c r="BR78" s="26" t="str">
        <f t="shared" si="12"/>
        <v/>
      </c>
      <c r="BS78" s="26" t="str">
        <f t="shared" si="13"/>
        <v/>
      </c>
      <c r="BT78" s="25" t="str">
        <f t="shared" si="14"/>
        <v/>
      </c>
      <c r="BU78" s="26" t="str">
        <f t="shared" si="15"/>
        <v/>
      </c>
      <c r="BV78" s="25" t="e">
        <f>IF(AND(#REF!="",#REF!="",#REF!="",#REF!=""),"",SUM(#REF!,#REF!,#REF!,#REF!,#REF!))</f>
        <v>#REF!</v>
      </c>
      <c r="BW78" s="26" t="str">
        <f t="shared" si="16"/>
        <v/>
      </c>
      <c r="BX78" s="25" t="str">
        <f t="shared" si="17"/>
        <v/>
      </c>
      <c r="BY78" s="26" t="str">
        <f t="shared" si="18"/>
        <v/>
      </c>
      <c r="BZ78" s="25" t="str">
        <f t="shared" si="19"/>
        <v/>
      </c>
      <c r="CA78" s="26" t="str">
        <f t="shared" si="20"/>
        <v/>
      </c>
      <c r="CB78" s="25" t="e">
        <f>IF(AND(#REF!="",#REF!="",#REF!="",#REF!=""),"",SUM(#REF!,#REF!,#REF!,#REF!,#REF!))</f>
        <v>#REF!</v>
      </c>
      <c r="CC78" s="26" t="str">
        <f t="shared" si="21"/>
        <v/>
      </c>
      <c r="CD78" s="23"/>
      <c r="CE78" s="23"/>
    </row>
    <row r="79" spans="1:83">
      <c r="A79" s="245">
        <v>73</v>
      </c>
      <c r="B79" s="246"/>
      <c r="C79" s="247"/>
      <c r="D79" s="248"/>
      <c r="E79" s="249"/>
      <c r="F79" s="250"/>
      <c r="G79" s="250"/>
      <c r="H79" s="251"/>
      <c r="I79" s="252"/>
      <c r="J79" s="253"/>
      <c r="K79" s="254"/>
      <c r="L79" s="11"/>
      <c r="M79" s="7"/>
      <c r="N79" s="7"/>
      <c r="O79" s="7"/>
      <c r="P79" s="31"/>
      <c r="Q79" s="34"/>
      <c r="R79" s="7"/>
      <c r="S79" s="448"/>
      <c r="T79" s="449"/>
      <c r="U79" s="449"/>
      <c r="V79" s="7"/>
      <c r="W79" s="36"/>
      <c r="X79" s="34"/>
      <c r="Y79" s="7"/>
      <c r="Z79" s="11"/>
      <c r="AA79" s="7"/>
      <c r="AB79" s="7"/>
      <c r="AC79" s="7"/>
      <c r="AD79" s="31"/>
      <c r="AE79" s="34"/>
      <c r="AF79" s="7"/>
      <c r="AG79" s="11"/>
      <c r="AH79" s="7"/>
      <c r="AI79" s="7"/>
      <c r="AJ79" s="7"/>
      <c r="AK79" s="31"/>
      <c r="AL79" s="34"/>
      <c r="AM79" s="7"/>
      <c r="AN79" s="11"/>
      <c r="AO79" s="7"/>
      <c r="AP79" s="11"/>
      <c r="AQ79" s="7"/>
      <c r="AR79" s="11"/>
      <c r="AS79" s="7"/>
      <c r="AT79" s="7"/>
      <c r="AU79" s="7"/>
      <c r="AV79" s="7"/>
      <c r="AW79" s="7"/>
      <c r="AX79" s="11" t="s">
        <v>221</v>
      </c>
      <c r="AY79" s="66" t="s">
        <v>221</v>
      </c>
      <c r="AZ79" s="1"/>
      <c r="BA79" s="1"/>
      <c r="BB79" s="1"/>
      <c r="BC79" s="1"/>
      <c r="BD79" s="1"/>
      <c r="BP79" s="15"/>
      <c r="BQ79" s="25" t="str">
        <f t="shared" si="11"/>
        <v/>
      </c>
      <c r="BR79" s="26" t="str">
        <f t="shared" si="12"/>
        <v/>
      </c>
      <c r="BS79" s="26" t="str">
        <f t="shared" si="13"/>
        <v/>
      </c>
      <c r="BT79" s="25" t="str">
        <f t="shared" si="14"/>
        <v/>
      </c>
      <c r="BU79" s="26" t="str">
        <f t="shared" si="15"/>
        <v/>
      </c>
      <c r="BV79" s="25" t="e">
        <f>IF(AND(#REF!="",#REF!="",#REF!="",#REF!=""),"",SUM(#REF!,#REF!,#REF!,#REF!,#REF!))</f>
        <v>#REF!</v>
      </c>
      <c r="BW79" s="26" t="str">
        <f t="shared" si="16"/>
        <v/>
      </c>
      <c r="BX79" s="25" t="str">
        <f t="shared" si="17"/>
        <v/>
      </c>
      <c r="BY79" s="26" t="str">
        <f t="shared" si="18"/>
        <v/>
      </c>
      <c r="BZ79" s="25" t="str">
        <f t="shared" si="19"/>
        <v/>
      </c>
      <c r="CA79" s="26" t="str">
        <f t="shared" si="20"/>
        <v/>
      </c>
      <c r="CB79" s="25" t="e">
        <f>IF(AND(#REF!="",#REF!="",#REF!="",#REF!=""),"",SUM(#REF!,#REF!,#REF!,#REF!,#REF!))</f>
        <v>#REF!</v>
      </c>
      <c r="CC79" s="26" t="str">
        <f t="shared" si="21"/>
        <v/>
      </c>
      <c r="CD79" s="23"/>
      <c r="CE79" s="23"/>
    </row>
    <row r="80" spans="1:83">
      <c r="A80" s="245">
        <v>74</v>
      </c>
      <c r="B80" s="246"/>
      <c r="C80" s="247"/>
      <c r="D80" s="248"/>
      <c r="E80" s="249"/>
      <c r="F80" s="250"/>
      <c r="G80" s="250"/>
      <c r="H80" s="251"/>
      <c r="I80" s="252"/>
      <c r="J80" s="253"/>
      <c r="K80" s="254"/>
      <c r="L80" s="11"/>
      <c r="M80" s="7"/>
      <c r="N80" s="7"/>
      <c r="O80" s="7"/>
      <c r="P80" s="31"/>
      <c r="Q80" s="34"/>
      <c r="R80" s="7"/>
      <c r="S80" s="448"/>
      <c r="T80" s="449"/>
      <c r="U80" s="449"/>
      <c r="V80" s="7"/>
      <c r="W80" s="36"/>
      <c r="X80" s="34"/>
      <c r="Y80" s="7"/>
      <c r="Z80" s="11"/>
      <c r="AA80" s="7"/>
      <c r="AB80" s="7"/>
      <c r="AC80" s="7"/>
      <c r="AD80" s="31"/>
      <c r="AE80" s="34"/>
      <c r="AF80" s="7"/>
      <c r="AG80" s="11"/>
      <c r="AH80" s="7"/>
      <c r="AI80" s="7"/>
      <c r="AJ80" s="7"/>
      <c r="AK80" s="31"/>
      <c r="AL80" s="34"/>
      <c r="AM80" s="7"/>
      <c r="AN80" s="11"/>
      <c r="AO80" s="7"/>
      <c r="AP80" s="11"/>
      <c r="AQ80" s="7"/>
      <c r="AR80" s="11"/>
      <c r="AS80" s="7"/>
      <c r="AT80" s="7"/>
      <c r="AU80" s="7"/>
      <c r="AV80" s="7"/>
      <c r="AW80" s="7"/>
      <c r="AX80" s="11" t="s">
        <v>221</v>
      </c>
      <c r="AY80" s="66" t="s">
        <v>221</v>
      </c>
      <c r="AZ80" s="1"/>
      <c r="BA80" s="1"/>
      <c r="BB80" s="1"/>
      <c r="BC80" s="1"/>
      <c r="BD80" s="1"/>
      <c r="BP80" s="15"/>
      <c r="BQ80" s="25" t="str">
        <f t="shared" si="11"/>
        <v/>
      </c>
      <c r="BR80" s="26" t="str">
        <f t="shared" si="12"/>
        <v/>
      </c>
      <c r="BS80" s="26" t="str">
        <f t="shared" si="13"/>
        <v/>
      </c>
      <c r="BT80" s="25" t="str">
        <f t="shared" si="14"/>
        <v/>
      </c>
      <c r="BU80" s="26" t="str">
        <f t="shared" si="15"/>
        <v/>
      </c>
      <c r="BV80" s="25" t="e">
        <f>IF(AND(#REF!="",#REF!="",#REF!="",#REF!=""),"",SUM(#REF!,#REF!,#REF!,#REF!,#REF!))</f>
        <v>#REF!</v>
      </c>
      <c r="BW80" s="26" t="str">
        <f t="shared" si="16"/>
        <v/>
      </c>
      <c r="BX80" s="25" t="str">
        <f t="shared" si="17"/>
        <v/>
      </c>
      <c r="BY80" s="26" t="str">
        <f t="shared" si="18"/>
        <v/>
      </c>
      <c r="BZ80" s="25" t="str">
        <f t="shared" si="19"/>
        <v/>
      </c>
      <c r="CA80" s="26" t="str">
        <f t="shared" si="20"/>
        <v/>
      </c>
      <c r="CB80" s="25" t="e">
        <f>IF(AND(#REF!="",#REF!="",#REF!="",#REF!=""),"",SUM(#REF!,#REF!,#REF!,#REF!,#REF!))</f>
        <v>#REF!</v>
      </c>
      <c r="CC80" s="26" t="str">
        <f t="shared" si="21"/>
        <v/>
      </c>
      <c r="CD80" s="23"/>
      <c r="CE80" s="23"/>
    </row>
    <row r="81" spans="1:83">
      <c r="A81" s="245">
        <v>75</v>
      </c>
      <c r="B81" s="246"/>
      <c r="C81" s="247"/>
      <c r="D81" s="248"/>
      <c r="E81" s="249"/>
      <c r="F81" s="250"/>
      <c r="G81" s="250"/>
      <c r="H81" s="251"/>
      <c r="I81" s="252"/>
      <c r="J81" s="253"/>
      <c r="K81" s="254"/>
      <c r="L81" s="11"/>
      <c r="M81" s="7"/>
      <c r="N81" s="7"/>
      <c r="O81" s="7"/>
      <c r="P81" s="31"/>
      <c r="Q81" s="34"/>
      <c r="R81" s="7"/>
      <c r="S81" s="448"/>
      <c r="T81" s="449"/>
      <c r="U81" s="449"/>
      <c r="V81" s="7"/>
      <c r="W81" s="36"/>
      <c r="X81" s="34"/>
      <c r="Y81" s="7"/>
      <c r="Z81" s="11"/>
      <c r="AA81" s="7"/>
      <c r="AB81" s="7"/>
      <c r="AC81" s="7"/>
      <c r="AD81" s="31"/>
      <c r="AE81" s="34"/>
      <c r="AF81" s="7"/>
      <c r="AG81" s="11"/>
      <c r="AH81" s="7"/>
      <c r="AI81" s="7"/>
      <c r="AJ81" s="7"/>
      <c r="AK81" s="31"/>
      <c r="AL81" s="34"/>
      <c r="AM81" s="7"/>
      <c r="AN81" s="11"/>
      <c r="AO81" s="7"/>
      <c r="AP81" s="11"/>
      <c r="AQ81" s="7"/>
      <c r="AR81" s="11"/>
      <c r="AS81" s="7"/>
      <c r="AT81" s="7"/>
      <c r="AU81" s="7"/>
      <c r="AV81" s="7"/>
      <c r="AW81" s="7"/>
      <c r="AX81" s="11" t="s">
        <v>221</v>
      </c>
      <c r="AY81" s="66" t="s">
        <v>221</v>
      </c>
      <c r="AZ81" s="1"/>
      <c r="BA81" s="1"/>
      <c r="BB81" s="1"/>
      <c r="BC81" s="1"/>
      <c r="BD81" s="1"/>
      <c r="BP81" s="15"/>
      <c r="BQ81" s="25" t="str">
        <f t="shared" si="11"/>
        <v/>
      </c>
      <c r="BR81" s="26" t="str">
        <f t="shared" si="12"/>
        <v/>
      </c>
      <c r="BS81" s="26" t="str">
        <f t="shared" si="13"/>
        <v/>
      </c>
      <c r="BT81" s="25" t="str">
        <f t="shared" si="14"/>
        <v/>
      </c>
      <c r="BU81" s="26" t="str">
        <f t="shared" si="15"/>
        <v/>
      </c>
      <c r="BV81" s="25" t="e">
        <f>IF(AND(#REF!="",#REF!="",#REF!="",#REF!=""),"",SUM(#REF!,#REF!,#REF!,#REF!,#REF!))</f>
        <v>#REF!</v>
      </c>
      <c r="BW81" s="26" t="str">
        <f t="shared" si="16"/>
        <v/>
      </c>
      <c r="BX81" s="25" t="str">
        <f t="shared" si="17"/>
        <v/>
      </c>
      <c r="BY81" s="26" t="str">
        <f t="shared" si="18"/>
        <v/>
      </c>
      <c r="BZ81" s="25" t="str">
        <f t="shared" si="19"/>
        <v/>
      </c>
      <c r="CA81" s="26" t="str">
        <f t="shared" si="20"/>
        <v/>
      </c>
      <c r="CB81" s="25" t="e">
        <f>IF(AND(#REF!="",#REF!="",#REF!="",#REF!=""),"",SUM(#REF!,#REF!,#REF!,#REF!,#REF!))</f>
        <v>#REF!</v>
      </c>
      <c r="CC81" s="26" t="str">
        <f t="shared" si="21"/>
        <v/>
      </c>
      <c r="CD81" s="23"/>
      <c r="CE81" s="23"/>
    </row>
    <row r="82" spans="1:83">
      <c r="A82" s="245">
        <v>76</v>
      </c>
      <c r="B82" s="246"/>
      <c r="C82" s="247"/>
      <c r="D82" s="248"/>
      <c r="E82" s="249"/>
      <c r="F82" s="250"/>
      <c r="G82" s="250"/>
      <c r="H82" s="251"/>
      <c r="I82" s="252"/>
      <c r="J82" s="253"/>
      <c r="K82" s="254"/>
      <c r="L82" s="11"/>
      <c r="M82" s="7"/>
      <c r="N82" s="7"/>
      <c r="O82" s="7"/>
      <c r="P82" s="31"/>
      <c r="Q82" s="34"/>
      <c r="R82" s="7"/>
      <c r="S82" s="448"/>
      <c r="T82" s="449"/>
      <c r="U82" s="449"/>
      <c r="V82" s="7"/>
      <c r="W82" s="36"/>
      <c r="X82" s="34"/>
      <c r="Y82" s="7"/>
      <c r="Z82" s="11"/>
      <c r="AA82" s="7"/>
      <c r="AB82" s="7"/>
      <c r="AC82" s="7"/>
      <c r="AD82" s="31"/>
      <c r="AE82" s="34"/>
      <c r="AF82" s="7"/>
      <c r="AG82" s="11"/>
      <c r="AH82" s="7"/>
      <c r="AI82" s="7"/>
      <c r="AJ82" s="7"/>
      <c r="AK82" s="31"/>
      <c r="AL82" s="34"/>
      <c r="AM82" s="7"/>
      <c r="AN82" s="11"/>
      <c r="AO82" s="7"/>
      <c r="AP82" s="11"/>
      <c r="AQ82" s="7"/>
      <c r="AR82" s="11"/>
      <c r="AS82" s="7"/>
      <c r="AT82" s="7"/>
      <c r="AU82" s="7"/>
      <c r="AV82" s="7"/>
      <c r="AW82" s="7"/>
      <c r="AX82" s="11" t="s">
        <v>221</v>
      </c>
      <c r="AY82" s="66" t="s">
        <v>221</v>
      </c>
      <c r="AZ82" s="1"/>
      <c r="BA82" s="1"/>
      <c r="BB82" s="1"/>
      <c r="BC82" s="1"/>
      <c r="BD82" s="1"/>
      <c r="BP82" s="15"/>
      <c r="BQ82" s="25" t="str">
        <f t="shared" si="11"/>
        <v/>
      </c>
      <c r="BR82" s="26" t="str">
        <f t="shared" si="12"/>
        <v/>
      </c>
      <c r="BS82" s="26" t="str">
        <f t="shared" si="13"/>
        <v/>
      </c>
      <c r="BT82" s="25" t="str">
        <f t="shared" si="14"/>
        <v/>
      </c>
      <c r="BU82" s="26" t="str">
        <f t="shared" si="15"/>
        <v/>
      </c>
      <c r="BV82" s="25" t="e">
        <f>IF(AND(#REF!="",#REF!="",#REF!="",#REF!=""),"",SUM(#REF!,#REF!,#REF!,#REF!,#REF!))</f>
        <v>#REF!</v>
      </c>
      <c r="BW82" s="26" t="str">
        <f t="shared" si="16"/>
        <v/>
      </c>
      <c r="BX82" s="25" t="str">
        <f t="shared" si="17"/>
        <v/>
      </c>
      <c r="BY82" s="26" t="str">
        <f t="shared" si="18"/>
        <v/>
      </c>
      <c r="BZ82" s="25" t="str">
        <f t="shared" si="19"/>
        <v/>
      </c>
      <c r="CA82" s="26" t="str">
        <f t="shared" si="20"/>
        <v/>
      </c>
      <c r="CB82" s="25" t="e">
        <f>IF(AND(#REF!="",#REF!="",#REF!="",#REF!=""),"",SUM(#REF!,#REF!,#REF!,#REF!,#REF!))</f>
        <v>#REF!</v>
      </c>
      <c r="CC82" s="26" t="str">
        <f t="shared" si="21"/>
        <v/>
      </c>
      <c r="CD82" s="23"/>
      <c r="CE82" s="23"/>
    </row>
    <row r="83" spans="1:83">
      <c r="A83" s="245">
        <v>77</v>
      </c>
      <c r="B83" s="246"/>
      <c r="C83" s="247"/>
      <c r="D83" s="248"/>
      <c r="E83" s="249"/>
      <c r="F83" s="250"/>
      <c r="G83" s="250"/>
      <c r="H83" s="251"/>
      <c r="I83" s="252"/>
      <c r="J83" s="253"/>
      <c r="K83" s="254"/>
      <c r="L83" s="11"/>
      <c r="M83" s="7"/>
      <c r="N83" s="7"/>
      <c r="O83" s="7"/>
      <c r="P83" s="31"/>
      <c r="Q83" s="34"/>
      <c r="R83" s="7"/>
      <c r="S83" s="448"/>
      <c r="T83" s="449"/>
      <c r="U83" s="449"/>
      <c r="V83" s="7"/>
      <c r="W83" s="36"/>
      <c r="X83" s="34"/>
      <c r="Y83" s="7"/>
      <c r="Z83" s="11"/>
      <c r="AA83" s="7"/>
      <c r="AB83" s="7"/>
      <c r="AC83" s="7"/>
      <c r="AD83" s="31"/>
      <c r="AE83" s="34"/>
      <c r="AF83" s="7"/>
      <c r="AG83" s="11"/>
      <c r="AH83" s="7"/>
      <c r="AI83" s="7"/>
      <c r="AJ83" s="7"/>
      <c r="AK83" s="31"/>
      <c r="AL83" s="34"/>
      <c r="AM83" s="7"/>
      <c r="AN83" s="11"/>
      <c r="AO83" s="7"/>
      <c r="AP83" s="11"/>
      <c r="AQ83" s="7"/>
      <c r="AR83" s="11"/>
      <c r="AS83" s="7"/>
      <c r="AT83" s="7"/>
      <c r="AU83" s="7"/>
      <c r="AV83" s="7"/>
      <c r="AW83" s="7"/>
      <c r="AX83" s="11" t="s">
        <v>221</v>
      </c>
      <c r="AY83" s="66" t="s">
        <v>221</v>
      </c>
      <c r="AZ83" s="1"/>
      <c r="BA83" s="1"/>
      <c r="BB83" s="1"/>
      <c r="BC83" s="1"/>
      <c r="BD83" s="1"/>
      <c r="BP83" s="15"/>
      <c r="BQ83" s="25" t="str">
        <f t="shared" si="11"/>
        <v/>
      </c>
      <c r="BR83" s="26" t="str">
        <f t="shared" si="12"/>
        <v/>
      </c>
      <c r="BS83" s="26" t="str">
        <f t="shared" si="13"/>
        <v/>
      </c>
      <c r="BT83" s="25" t="str">
        <f t="shared" si="14"/>
        <v/>
      </c>
      <c r="BU83" s="26" t="str">
        <f t="shared" si="15"/>
        <v/>
      </c>
      <c r="BV83" s="25" t="e">
        <f>IF(AND(#REF!="",#REF!="",#REF!="",#REF!=""),"",SUM(#REF!,#REF!,#REF!,#REF!,#REF!))</f>
        <v>#REF!</v>
      </c>
      <c r="BW83" s="26" t="str">
        <f t="shared" si="16"/>
        <v/>
      </c>
      <c r="BX83" s="25" t="str">
        <f t="shared" si="17"/>
        <v/>
      </c>
      <c r="BY83" s="26" t="str">
        <f t="shared" si="18"/>
        <v/>
      </c>
      <c r="BZ83" s="25" t="str">
        <f t="shared" si="19"/>
        <v/>
      </c>
      <c r="CA83" s="26" t="str">
        <f t="shared" si="20"/>
        <v/>
      </c>
      <c r="CB83" s="25" t="e">
        <f>IF(AND(#REF!="",#REF!="",#REF!="",#REF!=""),"",SUM(#REF!,#REF!,#REF!,#REF!,#REF!))</f>
        <v>#REF!</v>
      </c>
      <c r="CC83" s="26" t="str">
        <f t="shared" si="21"/>
        <v/>
      </c>
      <c r="CD83" s="23"/>
      <c r="CE83" s="23"/>
    </row>
    <row r="84" spans="1:83">
      <c r="A84" s="245">
        <v>78</v>
      </c>
      <c r="B84" s="246"/>
      <c r="C84" s="247"/>
      <c r="D84" s="248"/>
      <c r="E84" s="249"/>
      <c r="F84" s="250"/>
      <c r="G84" s="250"/>
      <c r="H84" s="251"/>
      <c r="I84" s="252"/>
      <c r="J84" s="253"/>
      <c r="K84" s="254"/>
      <c r="L84" s="11"/>
      <c r="M84" s="7"/>
      <c r="N84" s="7"/>
      <c r="O84" s="7"/>
      <c r="P84" s="31"/>
      <c r="Q84" s="34"/>
      <c r="R84" s="7"/>
      <c r="S84" s="448"/>
      <c r="T84" s="449"/>
      <c r="U84" s="449"/>
      <c r="V84" s="7"/>
      <c r="W84" s="36"/>
      <c r="X84" s="34"/>
      <c r="Y84" s="7"/>
      <c r="Z84" s="11"/>
      <c r="AA84" s="7"/>
      <c r="AB84" s="7"/>
      <c r="AC84" s="7"/>
      <c r="AD84" s="31"/>
      <c r="AE84" s="34"/>
      <c r="AF84" s="7"/>
      <c r="AG84" s="11"/>
      <c r="AH84" s="7"/>
      <c r="AI84" s="7"/>
      <c r="AJ84" s="7"/>
      <c r="AK84" s="31"/>
      <c r="AL84" s="34"/>
      <c r="AM84" s="7"/>
      <c r="AN84" s="11"/>
      <c r="AO84" s="7"/>
      <c r="AP84" s="11"/>
      <c r="AQ84" s="7"/>
      <c r="AR84" s="11"/>
      <c r="AS84" s="7"/>
      <c r="AT84" s="7"/>
      <c r="AU84" s="7"/>
      <c r="AV84" s="7"/>
      <c r="AW84" s="7"/>
      <c r="AX84" s="11" t="s">
        <v>221</v>
      </c>
      <c r="AY84" s="66" t="s">
        <v>221</v>
      </c>
      <c r="AZ84" s="1"/>
      <c r="BA84" s="1"/>
      <c r="BB84" s="1"/>
      <c r="BC84" s="1"/>
      <c r="BD84" s="1"/>
      <c r="BP84" s="15"/>
      <c r="BQ84" s="25" t="str">
        <f t="shared" si="11"/>
        <v/>
      </c>
      <c r="BR84" s="26" t="str">
        <f t="shared" si="12"/>
        <v/>
      </c>
      <c r="BS84" s="26" t="str">
        <f t="shared" si="13"/>
        <v/>
      </c>
      <c r="BT84" s="25" t="str">
        <f t="shared" si="14"/>
        <v/>
      </c>
      <c r="BU84" s="26" t="str">
        <f t="shared" si="15"/>
        <v/>
      </c>
      <c r="BV84" s="25" t="e">
        <f>IF(AND(#REF!="",#REF!="",#REF!="",#REF!=""),"",SUM(#REF!,#REF!,#REF!,#REF!,#REF!))</f>
        <v>#REF!</v>
      </c>
      <c r="BW84" s="26" t="str">
        <f t="shared" si="16"/>
        <v/>
      </c>
      <c r="BX84" s="25" t="str">
        <f t="shared" si="17"/>
        <v/>
      </c>
      <c r="BY84" s="26" t="str">
        <f t="shared" si="18"/>
        <v/>
      </c>
      <c r="BZ84" s="25" t="str">
        <f t="shared" si="19"/>
        <v/>
      </c>
      <c r="CA84" s="26" t="str">
        <f t="shared" si="20"/>
        <v/>
      </c>
      <c r="CB84" s="25" t="e">
        <f>IF(AND(#REF!="",#REF!="",#REF!="",#REF!=""),"",SUM(#REF!,#REF!,#REF!,#REF!,#REF!))</f>
        <v>#REF!</v>
      </c>
      <c r="CC84" s="26" t="str">
        <f t="shared" si="21"/>
        <v/>
      </c>
      <c r="CD84" s="23"/>
      <c r="CE84" s="23"/>
    </row>
    <row r="85" spans="1:83">
      <c r="A85" s="245">
        <v>79</v>
      </c>
      <c r="B85" s="246"/>
      <c r="C85" s="247"/>
      <c r="D85" s="248"/>
      <c r="E85" s="249"/>
      <c r="F85" s="250"/>
      <c r="G85" s="250"/>
      <c r="H85" s="251"/>
      <c r="I85" s="252"/>
      <c r="J85" s="253"/>
      <c r="K85" s="254"/>
      <c r="L85" s="11"/>
      <c r="M85" s="7"/>
      <c r="N85" s="7"/>
      <c r="O85" s="7"/>
      <c r="P85" s="31"/>
      <c r="Q85" s="34"/>
      <c r="R85" s="7"/>
      <c r="S85" s="448"/>
      <c r="T85" s="449"/>
      <c r="U85" s="449"/>
      <c r="V85" s="7"/>
      <c r="W85" s="36"/>
      <c r="X85" s="34"/>
      <c r="Y85" s="7"/>
      <c r="Z85" s="11"/>
      <c r="AA85" s="7"/>
      <c r="AB85" s="7"/>
      <c r="AC85" s="7"/>
      <c r="AD85" s="31"/>
      <c r="AE85" s="34"/>
      <c r="AF85" s="7"/>
      <c r="AG85" s="11"/>
      <c r="AH85" s="7"/>
      <c r="AI85" s="7"/>
      <c r="AJ85" s="7"/>
      <c r="AK85" s="31"/>
      <c r="AL85" s="34"/>
      <c r="AM85" s="7"/>
      <c r="AN85" s="11"/>
      <c r="AO85" s="7"/>
      <c r="AP85" s="11"/>
      <c r="AQ85" s="7"/>
      <c r="AR85" s="11"/>
      <c r="AS85" s="7"/>
      <c r="AT85" s="7"/>
      <c r="AU85" s="7"/>
      <c r="AV85" s="7"/>
      <c r="AW85" s="7"/>
      <c r="AX85" s="11" t="s">
        <v>221</v>
      </c>
      <c r="AY85" s="66" t="s">
        <v>221</v>
      </c>
      <c r="AZ85" s="1"/>
      <c r="BA85" s="1"/>
      <c r="BB85" s="1"/>
      <c r="BC85" s="1"/>
      <c r="BD85" s="1"/>
      <c r="BP85" s="15"/>
      <c r="BQ85" s="25" t="str">
        <f t="shared" si="11"/>
        <v/>
      </c>
      <c r="BR85" s="26" t="str">
        <f t="shared" si="12"/>
        <v/>
      </c>
      <c r="BS85" s="26" t="str">
        <f t="shared" si="13"/>
        <v/>
      </c>
      <c r="BT85" s="25" t="str">
        <f t="shared" si="14"/>
        <v/>
      </c>
      <c r="BU85" s="26" t="str">
        <f t="shared" si="15"/>
        <v/>
      </c>
      <c r="BV85" s="25" t="e">
        <f>IF(AND(#REF!="",#REF!="",#REF!="",#REF!=""),"",SUM(#REF!,#REF!,#REF!,#REF!,#REF!))</f>
        <v>#REF!</v>
      </c>
      <c r="BW85" s="26" t="str">
        <f t="shared" si="16"/>
        <v/>
      </c>
      <c r="BX85" s="25" t="str">
        <f t="shared" si="17"/>
        <v/>
      </c>
      <c r="BY85" s="26" t="str">
        <f t="shared" si="18"/>
        <v/>
      </c>
      <c r="BZ85" s="25" t="str">
        <f t="shared" si="19"/>
        <v/>
      </c>
      <c r="CA85" s="26" t="str">
        <f t="shared" si="20"/>
        <v/>
      </c>
      <c r="CB85" s="25" t="e">
        <f>IF(AND(#REF!="",#REF!="",#REF!="",#REF!=""),"",SUM(#REF!,#REF!,#REF!,#REF!,#REF!))</f>
        <v>#REF!</v>
      </c>
      <c r="CC85" s="26" t="str">
        <f t="shared" si="21"/>
        <v/>
      </c>
      <c r="CD85" s="23"/>
      <c r="CE85" s="23"/>
    </row>
    <row r="86" spans="1:83">
      <c r="A86" s="245">
        <v>80</v>
      </c>
      <c r="B86" s="246"/>
      <c r="C86" s="247"/>
      <c r="D86" s="248"/>
      <c r="E86" s="249"/>
      <c r="F86" s="250"/>
      <c r="G86" s="250"/>
      <c r="H86" s="251"/>
      <c r="I86" s="252"/>
      <c r="J86" s="253"/>
      <c r="K86" s="254"/>
      <c r="L86" s="11"/>
      <c r="M86" s="7"/>
      <c r="N86" s="7"/>
      <c r="O86" s="7"/>
      <c r="P86" s="31"/>
      <c r="Q86" s="34"/>
      <c r="R86" s="7"/>
      <c r="S86" s="448"/>
      <c r="T86" s="449"/>
      <c r="U86" s="449"/>
      <c r="V86" s="7"/>
      <c r="W86" s="36"/>
      <c r="X86" s="34"/>
      <c r="Y86" s="7"/>
      <c r="Z86" s="11"/>
      <c r="AA86" s="7"/>
      <c r="AB86" s="7"/>
      <c r="AC86" s="7"/>
      <c r="AD86" s="31"/>
      <c r="AE86" s="34"/>
      <c r="AF86" s="7"/>
      <c r="AG86" s="11"/>
      <c r="AH86" s="7"/>
      <c r="AI86" s="7"/>
      <c r="AJ86" s="7"/>
      <c r="AK86" s="31"/>
      <c r="AL86" s="34"/>
      <c r="AM86" s="7"/>
      <c r="AN86" s="11"/>
      <c r="AO86" s="7"/>
      <c r="AP86" s="11"/>
      <c r="AQ86" s="7"/>
      <c r="AR86" s="11"/>
      <c r="AS86" s="7"/>
      <c r="AT86" s="7"/>
      <c r="AU86" s="7"/>
      <c r="AV86" s="7"/>
      <c r="AW86" s="7"/>
      <c r="AX86" s="11" t="s">
        <v>221</v>
      </c>
      <c r="AY86" s="66" t="s">
        <v>221</v>
      </c>
      <c r="AZ86" s="1"/>
      <c r="BA86" s="1"/>
      <c r="BB86" s="1"/>
      <c r="BC86" s="1"/>
      <c r="BD86" s="1"/>
      <c r="BP86" s="15"/>
      <c r="BQ86" s="25" t="str">
        <f t="shared" si="11"/>
        <v/>
      </c>
      <c r="BR86" s="26" t="str">
        <f t="shared" si="12"/>
        <v/>
      </c>
      <c r="BS86" s="26" t="str">
        <f t="shared" si="13"/>
        <v/>
      </c>
      <c r="BT86" s="25" t="str">
        <f t="shared" si="14"/>
        <v/>
      </c>
      <c r="BU86" s="26" t="str">
        <f t="shared" si="15"/>
        <v/>
      </c>
      <c r="BV86" s="25" t="e">
        <f>IF(AND(#REF!="",#REF!="",#REF!="",#REF!=""),"",SUM(#REF!,#REF!,#REF!,#REF!,#REF!))</f>
        <v>#REF!</v>
      </c>
      <c r="BW86" s="26" t="str">
        <f t="shared" si="16"/>
        <v/>
      </c>
      <c r="BX86" s="25" t="str">
        <f t="shared" si="17"/>
        <v/>
      </c>
      <c r="BY86" s="26" t="str">
        <f t="shared" si="18"/>
        <v/>
      </c>
      <c r="BZ86" s="25" t="str">
        <f t="shared" si="19"/>
        <v/>
      </c>
      <c r="CA86" s="26" t="str">
        <f t="shared" si="20"/>
        <v/>
      </c>
      <c r="CB86" s="25" t="e">
        <f>IF(AND(#REF!="",#REF!="",#REF!="",#REF!=""),"",SUM(#REF!,#REF!,#REF!,#REF!,#REF!))</f>
        <v>#REF!</v>
      </c>
      <c r="CC86" s="26" t="str">
        <f t="shared" si="21"/>
        <v/>
      </c>
      <c r="CD86" s="23"/>
      <c r="CE86" s="23"/>
    </row>
    <row r="87" spans="1:83">
      <c r="A87" s="245">
        <v>81</v>
      </c>
      <c r="B87" s="246"/>
      <c r="C87" s="247"/>
      <c r="D87" s="248"/>
      <c r="E87" s="249"/>
      <c r="F87" s="250"/>
      <c r="G87" s="250"/>
      <c r="H87" s="251"/>
      <c r="I87" s="252"/>
      <c r="J87" s="253"/>
      <c r="K87" s="254"/>
      <c r="L87" s="11"/>
      <c r="M87" s="7"/>
      <c r="N87" s="7"/>
      <c r="O87" s="7"/>
      <c r="P87" s="31"/>
      <c r="Q87" s="34"/>
      <c r="R87" s="7"/>
      <c r="S87" s="448"/>
      <c r="T87" s="449"/>
      <c r="U87" s="449"/>
      <c r="V87" s="7"/>
      <c r="W87" s="36"/>
      <c r="X87" s="34"/>
      <c r="Y87" s="7"/>
      <c r="Z87" s="11"/>
      <c r="AA87" s="7"/>
      <c r="AB87" s="7"/>
      <c r="AC87" s="7"/>
      <c r="AD87" s="31"/>
      <c r="AE87" s="34"/>
      <c r="AF87" s="7"/>
      <c r="AG87" s="11"/>
      <c r="AH87" s="7"/>
      <c r="AI87" s="7"/>
      <c r="AJ87" s="7"/>
      <c r="AK87" s="31"/>
      <c r="AL87" s="34"/>
      <c r="AM87" s="7"/>
      <c r="AN87" s="11"/>
      <c r="AO87" s="7"/>
      <c r="AP87" s="11"/>
      <c r="AQ87" s="7"/>
      <c r="AR87" s="11"/>
      <c r="AS87" s="7"/>
      <c r="AT87" s="7"/>
      <c r="AU87" s="7"/>
      <c r="AV87" s="7"/>
      <c r="AW87" s="7"/>
      <c r="AX87" s="11" t="s">
        <v>221</v>
      </c>
      <c r="AY87" s="66" t="s">
        <v>221</v>
      </c>
      <c r="AZ87" s="1"/>
      <c r="BA87" s="1"/>
      <c r="BB87" s="1"/>
      <c r="BC87" s="1"/>
      <c r="BD87" s="1"/>
      <c r="BP87" s="15"/>
      <c r="BQ87" s="25" t="str">
        <f t="shared" si="11"/>
        <v/>
      </c>
      <c r="BR87" s="26" t="str">
        <f t="shared" si="12"/>
        <v/>
      </c>
      <c r="BS87" s="26" t="str">
        <f t="shared" si="13"/>
        <v/>
      </c>
      <c r="BT87" s="25" t="str">
        <f t="shared" si="14"/>
        <v/>
      </c>
      <c r="BU87" s="26" t="str">
        <f t="shared" si="15"/>
        <v/>
      </c>
      <c r="BV87" s="25" t="e">
        <f>IF(AND(#REF!="",#REF!="",#REF!="",#REF!=""),"",SUM(#REF!,#REF!,#REF!,#REF!,#REF!))</f>
        <v>#REF!</v>
      </c>
      <c r="BW87" s="26" t="str">
        <f t="shared" si="16"/>
        <v/>
      </c>
      <c r="BX87" s="25" t="str">
        <f t="shared" si="17"/>
        <v/>
      </c>
      <c r="BY87" s="26" t="str">
        <f t="shared" si="18"/>
        <v/>
      </c>
      <c r="BZ87" s="25" t="str">
        <f t="shared" si="19"/>
        <v/>
      </c>
      <c r="CA87" s="26" t="str">
        <f t="shared" si="20"/>
        <v/>
      </c>
      <c r="CB87" s="25" t="e">
        <f>IF(AND(#REF!="",#REF!="",#REF!="",#REF!=""),"",SUM(#REF!,#REF!,#REF!,#REF!,#REF!))</f>
        <v>#REF!</v>
      </c>
      <c r="CC87" s="26" t="str">
        <f t="shared" si="21"/>
        <v/>
      </c>
      <c r="CD87" s="23"/>
      <c r="CE87" s="23"/>
    </row>
    <row r="88" spans="1:83">
      <c r="A88" s="245">
        <v>82</v>
      </c>
      <c r="B88" s="246"/>
      <c r="C88" s="247"/>
      <c r="D88" s="248"/>
      <c r="E88" s="249"/>
      <c r="F88" s="250"/>
      <c r="G88" s="250"/>
      <c r="H88" s="251"/>
      <c r="I88" s="252"/>
      <c r="J88" s="253"/>
      <c r="K88" s="254"/>
      <c r="L88" s="11"/>
      <c r="M88" s="7"/>
      <c r="N88" s="7"/>
      <c r="O88" s="7"/>
      <c r="P88" s="31"/>
      <c r="Q88" s="34"/>
      <c r="R88" s="7"/>
      <c r="S88" s="448"/>
      <c r="T88" s="449"/>
      <c r="U88" s="449"/>
      <c r="V88" s="7"/>
      <c r="W88" s="36"/>
      <c r="X88" s="34"/>
      <c r="Y88" s="7"/>
      <c r="Z88" s="11"/>
      <c r="AA88" s="7"/>
      <c r="AB88" s="7"/>
      <c r="AC88" s="7"/>
      <c r="AD88" s="31"/>
      <c r="AE88" s="34"/>
      <c r="AF88" s="7"/>
      <c r="AG88" s="11"/>
      <c r="AH88" s="7"/>
      <c r="AI88" s="7"/>
      <c r="AJ88" s="7"/>
      <c r="AK88" s="31"/>
      <c r="AL88" s="34"/>
      <c r="AM88" s="7"/>
      <c r="AN88" s="11"/>
      <c r="AO88" s="7"/>
      <c r="AP88" s="11"/>
      <c r="AQ88" s="7"/>
      <c r="AR88" s="11"/>
      <c r="AS88" s="7"/>
      <c r="AT88" s="7"/>
      <c r="AU88" s="7"/>
      <c r="AV88" s="7"/>
      <c r="AW88" s="7"/>
      <c r="AX88" s="11" t="s">
        <v>221</v>
      </c>
      <c r="AY88" s="66" t="s">
        <v>221</v>
      </c>
      <c r="AZ88" s="1"/>
      <c r="BA88" s="1"/>
      <c r="BB88" s="1"/>
      <c r="BC88" s="1"/>
      <c r="BD88" s="1"/>
      <c r="BP88" s="15"/>
      <c r="BQ88" s="25" t="str">
        <f t="shared" si="11"/>
        <v/>
      </c>
      <c r="BR88" s="26" t="str">
        <f t="shared" si="12"/>
        <v/>
      </c>
      <c r="BS88" s="26" t="str">
        <f t="shared" si="13"/>
        <v/>
      </c>
      <c r="BT88" s="25" t="str">
        <f t="shared" si="14"/>
        <v/>
      </c>
      <c r="BU88" s="26" t="str">
        <f t="shared" si="15"/>
        <v/>
      </c>
      <c r="BV88" s="25" t="e">
        <f>IF(AND(#REF!="",#REF!="",#REF!="",#REF!=""),"",SUM(#REF!,#REF!,#REF!,#REF!,#REF!))</f>
        <v>#REF!</v>
      </c>
      <c r="BW88" s="26" t="str">
        <f t="shared" si="16"/>
        <v/>
      </c>
      <c r="BX88" s="25" t="str">
        <f t="shared" si="17"/>
        <v/>
      </c>
      <c r="BY88" s="26" t="str">
        <f t="shared" si="18"/>
        <v/>
      </c>
      <c r="BZ88" s="25" t="str">
        <f t="shared" si="19"/>
        <v/>
      </c>
      <c r="CA88" s="26" t="str">
        <f t="shared" si="20"/>
        <v/>
      </c>
      <c r="CB88" s="25" t="e">
        <f>IF(AND(#REF!="",#REF!="",#REF!="",#REF!=""),"",SUM(#REF!,#REF!,#REF!,#REF!,#REF!))</f>
        <v>#REF!</v>
      </c>
      <c r="CC88" s="26" t="str">
        <f t="shared" si="21"/>
        <v/>
      </c>
      <c r="CD88" s="23"/>
      <c r="CE88" s="23"/>
    </row>
    <row r="89" spans="1:83">
      <c r="A89" s="245">
        <v>83</v>
      </c>
      <c r="B89" s="246"/>
      <c r="C89" s="247"/>
      <c r="D89" s="248"/>
      <c r="E89" s="249"/>
      <c r="F89" s="250"/>
      <c r="G89" s="250"/>
      <c r="H89" s="251"/>
      <c r="I89" s="252"/>
      <c r="J89" s="253"/>
      <c r="K89" s="254"/>
      <c r="L89" s="11"/>
      <c r="M89" s="7"/>
      <c r="N89" s="7"/>
      <c r="O89" s="7"/>
      <c r="P89" s="31"/>
      <c r="Q89" s="34"/>
      <c r="R89" s="7"/>
      <c r="S89" s="448"/>
      <c r="T89" s="449"/>
      <c r="U89" s="449"/>
      <c r="V89" s="7"/>
      <c r="W89" s="36"/>
      <c r="X89" s="34"/>
      <c r="Y89" s="7"/>
      <c r="Z89" s="11"/>
      <c r="AA89" s="7"/>
      <c r="AB89" s="7"/>
      <c r="AC89" s="7"/>
      <c r="AD89" s="31"/>
      <c r="AE89" s="34"/>
      <c r="AF89" s="7"/>
      <c r="AG89" s="11"/>
      <c r="AH89" s="7"/>
      <c r="AI89" s="7"/>
      <c r="AJ89" s="7"/>
      <c r="AK89" s="31"/>
      <c r="AL89" s="34"/>
      <c r="AM89" s="7"/>
      <c r="AN89" s="11"/>
      <c r="AO89" s="7"/>
      <c r="AP89" s="11"/>
      <c r="AQ89" s="7"/>
      <c r="AR89" s="11"/>
      <c r="AS89" s="7"/>
      <c r="AT89" s="7"/>
      <c r="AU89" s="7"/>
      <c r="AV89" s="7"/>
      <c r="AW89" s="7"/>
      <c r="AX89" s="11" t="s">
        <v>221</v>
      </c>
      <c r="AY89" s="66" t="s">
        <v>221</v>
      </c>
      <c r="AZ89" s="1"/>
      <c r="BA89" s="1"/>
      <c r="BB89" s="1"/>
      <c r="BC89" s="1"/>
      <c r="BD89" s="1"/>
      <c r="BP89" s="15"/>
      <c r="BQ89" s="25" t="str">
        <f t="shared" si="11"/>
        <v/>
      </c>
      <c r="BR89" s="26" t="str">
        <f t="shared" si="12"/>
        <v/>
      </c>
      <c r="BS89" s="26" t="str">
        <f t="shared" si="13"/>
        <v/>
      </c>
      <c r="BT89" s="25" t="str">
        <f t="shared" si="14"/>
        <v/>
      </c>
      <c r="BU89" s="26" t="str">
        <f t="shared" si="15"/>
        <v/>
      </c>
      <c r="BV89" s="25" t="e">
        <f>IF(AND(#REF!="",#REF!="",#REF!="",#REF!=""),"",SUM(#REF!,#REF!,#REF!,#REF!,#REF!))</f>
        <v>#REF!</v>
      </c>
      <c r="BW89" s="26" t="str">
        <f t="shared" si="16"/>
        <v/>
      </c>
      <c r="BX89" s="25" t="str">
        <f t="shared" si="17"/>
        <v/>
      </c>
      <c r="BY89" s="26" t="str">
        <f t="shared" si="18"/>
        <v/>
      </c>
      <c r="BZ89" s="25" t="str">
        <f t="shared" si="19"/>
        <v/>
      </c>
      <c r="CA89" s="26" t="str">
        <f t="shared" si="20"/>
        <v/>
      </c>
      <c r="CB89" s="25" t="e">
        <f>IF(AND(#REF!="",#REF!="",#REF!="",#REF!=""),"",SUM(#REF!,#REF!,#REF!,#REF!,#REF!))</f>
        <v>#REF!</v>
      </c>
      <c r="CC89" s="26" t="str">
        <f t="shared" si="21"/>
        <v/>
      </c>
      <c r="CD89" s="23"/>
      <c r="CE89" s="23"/>
    </row>
    <row r="90" spans="1:83">
      <c r="A90" s="245">
        <v>84</v>
      </c>
      <c r="B90" s="246"/>
      <c r="C90" s="247"/>
      <c r="D90" s="248"/>
      <c r="E90" s="249"/>
      <c r="F90" s="250"/>
      <c r="G90" s="250"/>
      <c r="H90" s="251"/>
      <c r="I90" s="252"/>
      <c r="J90" s="253"/>
      <c r="K90" s="254"/>
      <c r="L90" s="11"/>
      <c r="M90" s="7"/>
      <c r="N90" s="7"/>
      <c r="O90" s="7"/>
      <c r="P90" s="31"/>
      <c r="Q90" s="34"/>
      <c r="R90" s="7"/>
      <c r="S90" s="448"/>
      <c r="T90" s="449"/>
      <c r="U90" s="449"/>
      <c r="V90" s="7"/>
      <c r="W90" s="36"/>
      <c r="X90" s="34"/>
      <c r="Y90" s="7"/>
      <c r="Z90" s="11"/>
      <c r="AA90" s="7"/>
      <c r="AB90" s="7"/>
      <c r="AC90" s="7"/>
      <c r="AD90" s="31"/>
      <c r="AE90" s="34"/>
      <c r="AF90" s="7"/>
      <c r="AG90" s="11"/>
      <c r="AH90" s="7"/>
      <c r="AI90" s="7"/>
      <c r="AJ90" s="7"/>
      <c r="AK90" s="31"/>
      <c r="AL90" s="34"/>
      <c r="AM90" s="7"/>
      <c r="AN90" s="11"/>
      <c r="AO90" s="7"/>
      <c r="AP90" s="11"/>
      <c r="AQ90" s="7"/>
      <c r="AR90" s="11"/>
      <c r="AS90" s="7"/>
      <c r="AT90" s="7"/>
      <c r="AU90" s="7"/>
      <c r="AV90" s="7"/>
      <c r="AW90" s="7"/>
      <c r="AX90" s="11" t="s">
        <v>221</v>
      </c>
      <c r="AY90" s="66" t="s">
        <v>221</v>
      </c>
      <c r="AZ90" s="1"/>
      <c r="BA90" s="1"/>
      <c r="BB90" s="1"/>
      <c r="BC90" s="1"/>
      <c r="BD90" s="1"/>
      <c r="BP90" s="15"/>
      <c r="BQ90" s="25" t="str">
        <f t="shared" si="11"/>
        <v/>
      </c>
      <c r="BR90" s="26" t="str">
        <f t="shared" si="12"/>
        <v/>
      </c>
      <c r="BS90" s="26" t="str">
        <f t="shared" si="13"/>
        <v/>
      </c>
      <c r="BT90" s="25" t="str">
        <f t="shared" si="14"/>
        <v/>
      </c>
      <c r="BU90" s="26" t="str">
        <f t="shared" si="15"/>
        <v/>
      </c>
      <c r="BV90" s="25" t="e">
        <f>IF(AND(#REF!="",#REF!="",#REF!="",#REF!=""),"",SUM(#REF!,#REF!,#REF!,#REF!,#REF!))</f>
        <v>#REF!</v>
      </c>
      <c r="BW90" s="26" t="str">
        <f t="shared" si="16"/>
        <v/>
      </c>
      <c r="BX90" s="25" t="str">
        <f t="shared" si="17"/>
        <v/>
      </c>
      <c r="BY90" s="26" t="str">
        <f t="shared" si="18"/>
        <v/>
      </c>
      <c r="BZ90" s="25" t="str">
        <f t="shared" si="19"/>
        <v/>
      </c>
      <c r="CA90" s="26" t="str">
        <f t="shared" si="20"/>
        <v/>
      </c>
      <c r="CB90" s="25" t="e">
        <f>IF(AND(#REF!="",#REF!="",#REF!="",#REF!=""),"",SUM(#REF!,#REF!,#REF!,#REF!,#REF!))</f>
        <v>#REF!</v>
      </c>
      <c r="CC90" s="26" t="str">
        <f t="shared" si="21"/>
        <v/>
      </c>
      <c r="CD90" s="23"/>
      <c r="CE90" s="23"/>
    </row>
    <row r="91" spans="1:83">
      <c r="A91" s="245">
        <v>85</v>
      </c>
      <c r="B91" s="246"/>
      <c r="C91" s="247"/>
      <c r="D91" s="248"/>
      <c r="E91" s="249"/>
      <c r="F91" s="250"/>
      <c r="G91" s="250"/>
      <c r="H91" s="251"/>
      <c r="I91" s="252"/>
      <c r="J91" s="253"/>
      <c r="K91" s="254"/>
      <c r="L91" s="11"/>
      <c r="M91" s="7"/>
      <c r="N91" s="7"/>
      <c r="O91" s="7"/>
      <c r="P91" s="31"/>
      <c r="Q91" s="34"/>
      <c r="R91" s="7"/>
      <c r="S91" s="448"/>
      <c r="T91" s="449"/>
      <c r="U91" s="449"/>
      <c r="V91" s="7"/>
      <c r="W91" s="36"/>
      <c r="X91" s="34"/>
      <c r="Y91" s="7"/>
      <c r="Z91" s="11"/>
      <c r="AA91" s="7"/>
      <c r="AB91" s="7"/>
      <c r="AC91" s="7"/>
      <c r="AD91" s="31"/>
      <c r="AE91" s="34"/>
      <c r="AF91" s="7"/>
      <c r="AG91" s="11"/>
      <c r="AH91" s="7"/>
      <c r="AI91" s="7"/>
      <c r="AJ91" s="7"/>
      <c r="AK91" s="31"/>
      <c r="AL91" s="34"/>
      <c r="AM91" s="7"/>
      <c r="AN91" s="11"/>
      <c r="AO91" s="7"/>
      <c r="AP91" s="11"/>
      <c r="AQ91" s="7"/>
      <c r="AR91" s="11"/>
      <c r="AS91" s="7"/>
      <c r="AT91" s="7"/>
      <c r="AU91" s="7"/>
      <c r="AV91" s="7"/>
      <c r="AW91" s="7"/>
      <c r="AX91" s="11" t="s">
        <v>221</v>
      </c>
      <c r="AY91" s="66" t="s">
        <v>221</v>
      </c>
      <c r="AZ91" s="1"/>
      <c r="BA91" s="1"/>
      <c r="BB91" s="1"/>
      <c r="BC91" s="1"/>
      <c r="BD91" s="1"/>
      <c r="BP91" s="15"/>
      <c r="BQ91" s="25" t="str">
        <f t="shared" si="11"/>
        <v/>
      </c>
      <c r="BR91" s="26" t="str">
        <f t="shared" si="12"/>
        <v/>
      </c>
      <c r="BS91" s="26" t="str">
        <f t="shared" si="13"/>
        <v/>
      </c>
      <c r="BT91" s="25" t="str">
        <f t="shared" si="14"/>
        <v/>
      </c>
      <c r="BU91" s="26" t="str">
        <f t="shared" si="15"/>
        <v/>
      </c>
      <c r="BV91" s="25" t="e">
        <f>IF(AND(#REF!="",#REF!="",#REF!="",#REF!=""),"",SUM(#REF!,#REF!,#REF!,#REF!,#REF!))</f>
        <v>#REF!</v>
      </c>
      <c r="BW91" s="26" t="str">
        <f t="shared" si="16"/>
        <v/>
      </c>
      <c r="BX91" s="25" t="str">
        <f t="shared" si="17"/>
        <v/>
      </c>
      <c r="BY91" s="26" t="str">
        <f t="shared" si="18"/>
        <v/>
      </c>
      <c r="BZ91" s="25" t="str">
        <f t="shared" si="19"/>
        <v/>
      </c>
      <c r="CA91" s="26" t="str">
        <f t="shared" si="20"/>
        <v/>
      </c>
      <c r="CB91" s="25" t="e">
        <f>IF(AND(#REF!="",#REF!="",#REF!="",#REF!=""),"",SUM(#REF!,#REF!,#REF!,#REF!,#REF!))</f>
        <v>#REF!</v>
      </c>
      <c r="CC91" s="26" t="str">
        <f t="shared" si="21"/>
        <v/>
      </c>
      <c r="CD91" s="23"/>
      <c r="CE91" s="23"/>
    </row>
    <row r="92" spans="1:83">
      <c r="A92" s="245">
        <v>86</v>
      </c>
      <c r="B92" s="246"/>
      <c r="C92" s="247"/>
      <c r="D92" s="248"/>
      <c r="E92" s="249"/>
      <c r="F92" s="250"/>
      <c r="G92" s="250"/>
      <c r="H92" s="251"/>
      <c r="I92" s="252"/>
      <c r="J92" s="253"/>
      <c r="K92" s="254"/>
      <c r="L92" s="11"/>
      <c r="M92" s="7"/>
      <c r="N92" s="7"/>
      <c r="O92" s="7"/>
      <c r="P92" s="31"/>
      <c r="Q92" s="34"/>
      <c r="R92" s="7"/>
      <c r="S92" s="448"/>
      <c r="T92" s="449"/>
      <c r="U92" s="449"/>
      <c r="V92" s="7"/>
      <c r="W92" s="36"/>
      <c r="X92" s="34"/>
      <c r="Y92" s="7"/>
      <c r="Z92" s="11"/>
      <c r="AA92" s="7"/>
      <c r="AB92" s="7"/>
      <c r="AC92" s="7"/>
      <c r="AD92" s="31"/>
      <c r="AE92" s="34"/>
      <c r="AF92" s="7"/>
      <c r="AG92" s="11"/>
      <c r="AH92" s="7"/>
      <c r="AI92" s="7"/>
      <c r="AJ92" s="7"/>
      <c r="AK92" s="31"/>
      <c r="AL92" s="34"/>
      <c r="AM92" s="7"/>
      <c r="AN92" s="11"/>
      <c r="AO92" s="7"/>
      <c r="AP92" s="11"/>
      <c r="AQ92" s="7"/>
      <c r="AR92" s="11"/>
      <c r="AS92" s="7"/>
      <c r="AT92" s="7"/>
      <c r="AU92" s="7"/>
      <c r="AV92" s="7"/>
      <c r="AW92" s="7"/>
      <c r="AX92" s="11" t="s">
        <v>221</v>
      </c>
      <c r="AY92" s="66" t="s">
        <v>221</v>
      </c>
      <c r="AZ92" s="1"/>
      <c r="BA92" s="1"/>
      <c r="BB92" s="1"/>
      <c r="BC92" s="1"/>
      <c r="BD92" s="1"/>
      <c r="BP92" s="15"/>
      <c r="BQ92" s="25" t="str">
        <f t="shared" si="11"/>
        <v/>
      </c>
      <c r="BR92" s="26" t="str">
        <f t="shared" si="12"/>
        <v/>
      </c>
      <c r="BS92" s="26" t="str">
        <f t="shared" si="13"/>
        <v/>
      </c>
      <c r="BT92" s="25" t="str">
        <f t="shared" si="14"/>
        <v/>
      </c>
      <c r="BU92" s="26" t="str">
        <f t="shared" si="15"/>
        <v/>
      </c>
      <c r="BV92" s="25" t="e">
        <f>IF(AND(#REF!="",#REF!="",#REF!="",#REF!=""),"",SUM(#REF!,#REF!,#REF!,#REF!,#REF!))</f>
        <v>#REF!</v>
      </c>
      <c r="BW92" s="26" t="str">
        <f t="shared" si="16"/>
        <v/>
      </c>
      <c r="BX92" s="25" t="str">
        <f t="shared" si="17"/>
        <v/>
      </c>
      <c r="BY92" s="26" t="str">
        <f t="shared" si="18"/>
        <v/>
      </c>
      <c r="BZ92" s="25" t="str">
        <f t="shared" si="19"/>
        <v/>
      </c>
      <c r="CA92" s="26" t="str">
        <f t="shared" si="20"/>
        <v/>
      </c>
      <c r="CB92" s="25" t="e">
        <f>IF(AND(#REF!="",#REF!="",#REF!="",#REF!=""),"",SUM(#REF!,#REF!,#REF!,#REF!,#REF!))</f>
        <v>#REF!</v>
      </c>
      <c r="CC92" s="26" t="str">
        <f t="shared" si="21"/>
        <v/>
      </c>
      <c r="CD92" s="23"/>
      <c r="CE92" s="23"/>
    </row>
    <row r="93" spans="1:83">
      <c r="A93" s="245">
        <v>87</v>
      </c>
      <c r="B93" s="246"/>
      <c r="C93" s="247"/>
      <c r="D93" s="248"/>
      <c r="E93" s="249"/>
      <c r="F93" s="250"/>
      <c r="G93" s="250"/>
      <c r="H93" s="251"/>
      <c r="I93" s="252"/>
      <c r="J93" s="253"/>
      <c r="K93" s="254"/>
      <c r="L93" s="11"/>
      <c r="M93" s="7"/>
      <c r="N93" s="7"/>
      <c r="O93" s="7"/>
      <c r="P93" s="31"/>
      <c r="Q93" s="34"/>
      <c r="R93" s="7"/>
      <c r="S93" s="448"/>
      <c r="T93" s="449"/>
      <c r="U93" s="449"/>
      <c r="V93" s="7"/>
      <c r="W93" s="36"/>
      <c r="X93" s="34"/>
      <c r="Y93" s="7"/>
      <c r="Z93" s="11"/>
      <c r="AA93" s="7"/>
      <c r="AB93" s="7"/>
      <c r="AC93" s="7"/>
      <c r="AD93" s="31"/>
      <c r="AE93" s="34"/>
      <c r="AF93" s="7"/>
      <c r="AG93" s="11"/>
      <c r="AH93" s="7"/>
      <c r="AI93" s="7"/>
      <c r="AJ93" s="7"/>
      <c r="AK93" s="31"/>
      <c r="AL93" s="34"/>
      <c r="AM93" s="7"/>
      <c r="AN93" s="11"/>
      <c r="AO93" s="7"/>
      <c r="AP93" s="11"/>
      <c r="AQ93" s="7"/>
      <c r="AR93" s="11"/>
      <c r="AS93" s="7"/>
      <c r="AT93" s="7"/>
      <c r="AU93" s="7"/>
      <c r="AV93" s="7"/>
      <c r="AW93" s="7"/>
      <c r="AX93" s="11" t="s">
        <v>221</v>
      </c>
      <c r="AY93" s="66" t="s">
        <v>221</v>
      </c>
      <c r="AZ93" s="1"/>
      <c r="BA93" s="1"/>
      <c r="BB93" s="1"/>
      <c r="BC93" s="1"/>
      <c r="BD93" s="1"/>
      <c r="BP93" s="15"/>
      <c r="BQ93" s="25" t="str">
        <f t="shared" si="11"/>
        <v/>
      </c>
      <c r="BR93" s="26" t="str">
        <f t="shared" si="12"/>
        <v/>
      </c>
      <c r="BS93" s="26" t="str">
        <f t="shared" si="13"/>
        <v/>
      </c>
      <c r="BT93" s="25" t="str">
        <f t="shared" si="14"/>
        <v/>
      </c>
      <c r="BU93" s="26" t="str">
        <f t="shared" si="15"/>
        <v/>
      </c>
      <c r="BV93" s="25" t="e">
        <f>IF(AND(#REF!="",#REF!="",#REF!="",#REF!=""),"",SUM(#REF!,#REF!,#REF!,#REF!,#REF!))</f>
        <v>#REF!</v>
      </c>
      <c r="BW93" s="26" t="str">
        <f t="shared" si="16"/>
        <v/>
      </c>
      <c r="BX93" s="25" t="str">
        <f t="shared" si="17"/>
        <v/>
      </c>
      <c r="BY93" s="26" t="str">
        <f t="shared" si="18"/>
        <v/>
      </c>
      <c r="BZ93" s="25" t="str">
        <f t="shared" si="19"/>
        <v/>
      </c>
      <c r="CA93" s="26" t="str">
        <f t="shared" si="20"/>
        <v/>
      </c>
      <c r="CB93" s="25" t="e">
        <f>IF(AND(#REF!="",#REF!="",#REF!="",#REF!=""),"",SUM(#REF!,#REF!,#REF!,#REF!,#REF!))</f>
        <v>#REF!</v>
      </c>
      <c r="CC93" s="26" t="str">
        <f t="shared" si="21"/>
        <v/>
      </c>
      <c r="CD93" s="23"/>
      <c r="CE93" s="23"/>
    </row>
    <row r="94" spans="1:83">
      <c r="A94" s="245">
        <v>88</v>
      </c>
      <c r="B94" s="246"/>
      <c r="C94" s="247"/>
      <c r="D94" s="248"/>
      <c r="E94" s="249"/>
      <c r="F94" s="250"/>
      <c r="G94" s="250"/>
      <c r="H94" s="251"/>
      <c r="I94" s="252"/>
      <c r="J94" s="253"/>
      <c r="K94" s="254"/>
      <c r="L94" s="11"/>
      <c r="M94" s="7"/>
      <c r="N94" s="7"/>
      <c r="O94" s="7"/>
      <c r="P94" s="31"/>
      <c r="Q94" s="34"/>
      <c r="R94" s="7"/>
      <c r="S94" s="448"/>
      <c r="T94" s="449"/>
      <c r="U94" s="449"/>
      <c r="V94" s="7"/>
      <c r="W94" s="36"/>
      <c r="X94" s="34"/>
      <c r="Y94" s="7"/>
      <c r="Z94" s="11"/>
      <c r="AA94" s="7"/>
      <c r="AB94" s="7"/>
      <c r="AC94" s="7"/>
      <c r="AD94" s="31"/>
      <c r="AE94" s="34"/>
      <c r="AF94" s="7"/>
      <c r="AG94" s="11"/>
      <c r="AH94" s="7"/>
      <c r="AI94" s="7"/>
      <c r="AJ94" s="7"/>
      <c r="AK94" s="31"/>
      <c r="AL94" s="34"/>
      <c r="AM94" s="7"/>
      <c r="AN94" s="11"/>
      <c r="AO94" s="7"/>
      <c r="AP94" s="11"/>
      <c r="AQ94" s="7"/>
      <c r="AR94" s="11"/>
      <c r="AS94" s="7"/>
      <c r="AT94" s="7"/>
      <c r="AU94" s="7"/>
      <c r="AV94" s="7"/>
      <c r="AW94" s="7"/>
      <c r="AX94" s="11" t="s">
        <v>221</v>
      </c>
      <c r="AY94" s="66" t="s">
        <v>221</v>
      </c>
      <c r="AZ94" s="1"/>
      <c r="BA94" s="1"/>
      <c r="BB94" s="1"/>
      <c r="BC94" s="1"/>
      <c r="BD94" s="1"/>
      <c r="BP94" s="15"/>
      <c r="BQ94" s="25" t="str">
        <f t="shared" si="11"/>
        <v/>
      </c>
      <c r="BR94" s="26" t="str">
        <f t="shared" si="12"/>
        <v/>
      </c>
      <c r="BS94" s="26" t="str">
        <f t="shared" si="13"/>
        <v/>
      </c>
      <c r="BT94" s="25" t="str">
        <f t="shared" si="14"/>
        <v/>
      </c>
      <c r="BU94" s="26" t="str">
        <f t="shared" si="15"/>
        <v/>
      </c>
      <c r="BV94" s="25" t="e">
        <f>IF(AND(#REF!="",#REF!="",#REF!="",#REF!=""),"",SUM(#REF!,#REF!,#REF!,#REF!,#REF!))</f>
        <v>#REF!</v>
      </c>
      <c r="BW94" s="26" t="str">
        <f t="shared" si="16"/>
        <v/>
      </c>
      <c r="BX94" s="25" t="str">
        <f t="shared" si="17"/>
        <v/>
      </c>
      <c r="BY94" s="26" t="str">
        <f t="shared" si="18"/>
        <v/>
      </c>
      <c r="BZ94" s="25" t="str">
        <f t="shared" si="19"/>
        <v/>
      </c>
      <c r="CA94" s="26" t="str">
        <f t="shared" si="20"/>
        <v/>
      </c>
      <c r="CB94" s="25" t="e">
        <f>IF(AND(#REF!="",#REF!="",#REF!="",#REF!=""),"",SUM(#REF!,#REF!,#REF!,#REF!,#REF!))</f>
        <v>#REF!</v>
      </c>
      <c r="CC94" s="26" t="str">
        <f t="shared" si="21"/>
        <v/>
      </c>
      <c r="CD94" s="23"/>
      <c r="CE94" s="23"/>
    </row>
    <row r="95" spans="1:83">
      <c r="A95" s="245">
        <v>89</v>
      </c>
      <c r="B95" s="246"/>
      <c r="C95" s="247"/>
      <c r="D95" s="248"/>
      <c r="E95" s="249"/>
      <c r="F95" s="250"/>
      <c r="G95" s="250"/>
      <c r="H95" s="251"/>
      <c r="I95" s="252"/>
      <c r="J95" s="253"/>
      <c r="K95" s="254"/>
      <c r="L95" s="11"/>
      <c r="M95" s="7"/>
      <c r="N95" s="7"/>
      <c r="O95" s="7"/>
      <c r="P95" s="31"/>
      <c r="Q95" s="34"/>
      <c r="R95" s="7"/>
      <c r="S95" s="448"/>
      <c r="T95" s="449"/>
      <c r="U95" s="449"/>
      <c r="V95" s="7"/>
      <c r="W95" s="36"/>
      <c r="X95" s="34"/>
      <c r="Y95" s="7"/>
      <c r="Z95" s="11"/>
      <c r="AA95" s="7"/>
      <c r="AB95" s="7"/>
      <c r="AC95" s="7"/>
      <c r="AD95" s="31"/>
      <c r="AE95" s="34"/>
      <c r="AF95" s="7"/>
      <c r="AG95" s="11"/>
      <c r="AH95" s="7"/>
      <c r="AI95" s="7"/>
      <c r="AJ95" s="7"/>
      <c r="AK95" s="31"/>
      <c r="AL95" s="34"/>
      <c r="AM95" s="7"/>
      <c r="AN95" s="11"/>
      <c r="AO95" s="7"/>
      <c r="AP95" s="11"/>
      <c r="AQ95" s="7"/>
      <c r="AR95" s="11"/>
      <c r="AS95" s="7"/>
      <c r="AT95" s="7"/>
      <c r="AU95" s="7"/>
      <c r="AV95" s="7"/>
      <c r="AW95" s="7"/>
      <c r="AX95" s="11" t="s">
        <v>221</v>
      </c>
      <c r="AY95" s="66" t="s">
        <v>221</v>
      </c>
      <c r="AZ95" s="1"/>
      <c r="BA95" s="1"/>
      <c r="BB95" s="1"/>
      <c r="BC95" s="1"/>
      <c r="BD95" s="1"/>
      <c r="BP95" s="15"/>
      <c r="BQ95" s="25" t="str">
        <f t="shared" si="11"/>
        <v/>
      </c>
      <c r="BR95" s="26" t="str">
        <f t="shared" si="12"/>
        <v/>
      </c>
      <c r="BS95" s="26" t="str">
        <f t="shared" si="13"/>
        <v/>
      </c>
      <c r="BT95" s="25" t="str">
        <f t="shared" si="14"/>
        <v/>
      </c>
      <c r="BU95" s="26" t="str">
        <f t="shared" si="15"/>
        <v/>
      </c>
      <c r="BV95" s="25" t="e">
        <f>IF(AND(#REF!="",#REF!="",#REF!="",#REF!=""),"",SUM(#REF!,#REF!,#REF!,#REF!,#REF!))</f>
        <v>#REF!</v>
      </c>
      <c r="BW95" s="26" t="str">
        <f t="shared" si="16"/>
        <v/>
      </c>
      <c r="BX95" s="25" t="str">
        <f t="shared" si="17"/>
        <v/>
      </c>
      <c r="BY95" s="26" t="str">
        <f t="shared" si="18"/>
        <v/>
      </c>
      <c r="BZ95" s="25" t="str">
        <f t="shared" si="19"/>
        <v/>
      </c>
      <c r="CA95" s="26" t="str">
        <f t="shared" si="20"/>
        <v/>
      </c>
      <c r="CB95" s="25" t="e">
        <f>IF(AND(#REF!="",#REF!="",#REF!="",#REF!=""),"",SUM(#REF!,#REF!,#REF!,#REF!,#REF!))</f>
        <v>#REF!</v>
      </c>
      <c r="CC95" s="26" t="str">
        <f t="shared" si="21"/>
        <v/>
      </c>
      <c r="CD95" s="23"/>
      <c r="CE95" s="23"/>
    </row>
    <row r="96" spans="1:83">
      <c r="A96" s="245">
        <v>90</v>
      </c>
      <c r="B96" s="246"/>
      <c r="C96" s="247"/>
      <c r="D96" s="248"/>
      <c r="E96" s="249"/>
      <c r="F96" s="250"/>
      <c r="G96" s="250"/>
      <c r="H96" s="251"/>
      <c r="I96" s="252"/>
      <c r="J96" s="253"/>
      <c r="K96" s="254"/>
      <c r="L96" s="11"/>
      <c r="M96" s="7"/>
      <c r="N96" s="7"/>
      <c r="O96" s="7"/>
      <c r="P96" s="31"/>
      <c r="Q96" s="34"/>
      <c r="R96" s="7"/>
      <c r="S96" s="448"/>
      <c r="T96" s="449"/>
      <c r="U96" s="449"/>
      <c r="V96" s="7"/>
      <c r="W96" s="36"/>
      <c r="X96" s="34"/>
      <c r="Y96" s="7"/>
      <c r="Z96" s="11"/>
      <c r="AA96" s="7"/>
      <c r="AB96" s="7"/>
      <c r="AC96" s="7"/>
      <c r="AD96" s="31"/>
      <c r="AE96" s="34"/>
      <c r="AF96" s="7"/>
      <c r="AG96" s="11"/>
      <c r="AH96" s="7"/>
      <c r="AI96" s="7"/>
      <c r="AJ96" s="7"/>
      <c r="AK96" s="31"/>
      <c r="AL96" s="34"/>
      <c r="AM96" s="7"/>
      <c r="AN96" s="11"/>
      <c r="AO96" s="7"/>
      <c r="AP96" s="11"/>
      <c r="AQ96" s="7"/>
      <c r="AR96" s="11"/>
      <c r="AS96" s="7"/>
      <c r="AT96" s="7"/>
      <c r="AU96" s="7"/>
      <c r="AV96" s="7"/>
      <c r="AW96" s="7"/>
      <c r="AX96" s="11" t="s">
        <v>221</v>
      </c>
      <c r="AY96" s="66" t="s">
        <v>221</v>
      </c>
      <c r="AZ96" s="1"/>
      <c r="BA96" s="1"/>
      <c r="BB96" s="1"/>
      <c r="BC96" s="1"/>
      <c r="BD96" s="1"/>
      <c r="BP96" s="15"/>
      <c r="BQ96" s="25" t="str">
        <f t="shared" si="11"/>
        <v/>
      </c>
      <c r="BR96" s="26" t="str">
        <f t="shared" si="12"/>
        <v/>
      </c>
      <c r="BS96" s="26" t="str">
        <f t="shared" si="13"/>
        <v/>
      </c>
      <c r="BT96" s="25" t="str">
        <f t="shared" si="14"/>
        <v/>
      </c>
      <c r="BU96" s="26" t="str">
        <f t="shared" si="15"/>
        <v/>
      </c>
      <c r="BV96" s="25" t="e">
        <f>IF(AND(#REF!="",#REF!="",#REF!="",#REF!=""),"",SUM(#REF!,#REF!,#REF!,#REF!,#REF!))</f>
        <v>#REF!</v>
      </c>
      <c r="BW96" s="26" t="str">
        <f t="shared" si="16"/>
        <v/>
      </c>
      <c r="BX96" s="25" t="str">
        <f t="shared" si="17"/>
        <v/>
      </c>
      <c r="BY96" s="26" t="str">
        <f t="shared" si="18"/>
        <v/>
      </c>
      <c r="BZ96" s="25" t="str">
        <f t="shared" si="19"/>
        <v/>
      </c>
      <c r="CA96" s="26" t="str">
        <f t="shared" si="20"/>
        <v/>
      </c>
      <c r="CB96" s="25" t="e">
        <f>IF(AND(#REF!="",#REF!="",#REF!="",#REF!=""),"",SUM(#REF!,#REF!,#REF!,#REF!,#REF!))</f>
        <v>#REF!</v>
      </c>
      <c r="CC96" s="26" t="str">
        <f t="shared" si="21"/>
        <v/>
      </c>
      <c r="CD96" s="23"/>
      <c r="CE96" s="23"/>
    </row>
    <row r="97" spans="1:83">
      <c r="A97" s="245">
        <v>91</v>
      </c>
      <c r="B97" s="246"/>
      <c r="C97" s="247"/>
      <c r="D97" s="248"/>
      <c r="E97" s="249"/>
      <c r="F97" s="250"/>
      <c r="G97" s="250"/>
      <c r="H97" s="251"/>
      <c r="I97" s="252"/>
      <c r="J97" s="253"/>
      <c r="K97" s="254"/>
      <c r="L97" s="11"/>
      <c r="M97" s="7"/>
      <c r="N97" s="7"/>
      <c r="O97" s="7"/>
      <c r="P97" s="31"/>
      <c r="Q97" s="34"/>
      <c r="R97" s="7"/>
      <c r="S97" s="448"/>
      <c r="T97" s="449"/>
      <c r="U97" s="449"/>
      <c r="V97" s="7"/>
      <c r="W97" s="36"/>
      <c r="X97" s="34"/>
      <c r="Y97" s="7"/>
      <c r="Z97" s="11"/>
      <c r="AA97" s="7"/>
      <c r="AB97" s="7"/>
      <c r="AC97" s="7"/>
      <c r="AD97" s="31"/>
      <c r="AE97" s="34"/>
      <c r="AF97" s="7"/>
      <c r="AG97" s="11"/>
      <c r="AH97" s="7"/>
      <c r="AI97" s="7"/>
      <c r="AJ97" s="7"/>
      <c r="AK97" s="31"/>
      <c r="AL97" s="34"/>
      <c r="AM97" s="7"/>
      <c r="AN97" s="11"/>
      <c r="AO97" s="7"/>
      <c r="AP97" s="11"/>
      <c r="AQ97" s="7"/>
      <c r="AR97" s="11"/>
      <c r="AS97" s="7"/>
      <c r="AT97" s="7"/>
      <c r="AU97" s="7"/>
      <c r="AV97" s="7"/>
      <c r="AW97" s="7"/>
      <c r="AX97" s="11" t="s">
        <v>221</v>
      </c>
      <c r="AY97" s="66" t="s">
        <v>221</v>
      </c>
      <c r="AZ97" s="1"/>
      <c r="BA97" s="1"/>
      <c r="BB97" s="1"/>
      <c r="BC97" s="1"/>
      <c r="BD97" s="1"/>
      <c r="BP97" s="15"/>
      <c r="BQ97" s="25" t="str">
        <f t="shared" si="11"/>
        <v/>
      </c>
      <c r="BR97" s="26" t="str">
        <f t="shared" si="12"/>
        <v/>
      </c>
      <c r="BS97" s="26" t="str">
        <f t="shared" si="13"/>
        <v/>
      </c>
      <c r="BT97" s="25" t="str">
        <f t="shared" si="14"/>
        <v/>
      </c>
      <c r="BU97" s="26" t="str">
        <f t="shared" si="15"/>
        <v/>
      </c>
      <c r="BV97" s="25" t="e">
        <f>IF(AND(#REF!="",#REF!="",#REF!="",#REF!=""),"",SUM(#REF!,#REF!,#REF!,#REF!,#REF!))</f>
        <v>#REF!</v>
      </c>
      <c r="BW97" s="26" t="str">
        <f t="shared" si="16"/>
        <v/>
      </c>
      <c r="BX97" s="25" t="str">
        <f t="shared" si="17"/>
        <v/>
      </c>
      <c r="BY97" s="26" t="str">
        <f t="shared" si="18"/>
        <v/>
      </c>
      <c r="BZ97" s="25" t="str">
        <f t="shared" si="19"/>
        <v/>
      </c>
      <c r="CA97" s="26" t="str">
        <f t="shared" si="20"/>
        <v/>
      </c>
      <c r="CB97" s="25" t="e">
        <f>IF(AND(#REF!="",#REF!="",#REF!="",#REF!=""),"",SUM(#REF!,#REF!,#REF!,#REF!,#REF!))</f>
        <v>#REF!</v>
      </c>
      <c r="CC97" s="26" t="str">
        <f t="shared" si="21"/>
        <v/>
      </c>
      <c r="CD97" s="23"/>
      <c r="CE97" s="23"/>
    </row>
    <row r="98" spans="1:83">
      <c r="A98" s="245">
        <v>92</v>
      </c>
      <c r="B98" s="246"/>
      <c r="C98" s="247"/>
      <c r="D98" s="248"/>
      <c r="E98" s="249"/>
      <c r="F98" s="250"/>
      <c r="G98" s="250"/>
      <c r="H98" s="251"/>
      <c r="I98" s="252"/>
      <c r="J98" s="253"/>
      <c r="K98" s="254"/>
      <c r="L98" s="11"/>
      <c r="M98" s="7"/>
      <c r="N98" s="7"/>
      <c r="O98" s="7"/>
      <c r="P98" s="31"/>
      <c r="Q98" s="34"/>
      <c r="R98" s="7"/>
      <c r="S98" s="448"/>
      <c r="T98" s="449"/>
      <c r="U98" s="449"/>
      <c r="V98" s="7"/>
      <c r="W98" s="36"/>
      <c r="X98" s="34"/>
      <c r="Y98" s="7"/>
      <c r="Z98" s="11"/>
      <c r="AA98" s="7"/>
      <c r="AB98" s="7"/>
      <c r="AC98" s="7"/>
      <c r="AD98" s="31"/>
      <c r="AE98" s="34"/>
      <c r="AF98" s="7"/>
      <c r="AG98" s="11"/>
      <c r="AH98" s="7"/>
      <c r="AI98" s="7"/>
      <c r="AJ98" s="7"/>
      <c r="AK98" s="31"/>
      <c r="AL98" s="34"/>
      <c r="AM98" s="7"/>
      <c r="AN98" s="11"/>
      <c r="AO98" s="7"/>
      <c r="AP98" s="11"/>
      <c r="AQ98" s="7"/>
      <c r="AR98" s="11"/>
      <c r="AS98" s="7"/>
      <c r="AT98" s="7"/>
      <c r="AU98" s="7"/>
      <c r="AV98" s="7"/>
      <c r="AW98" s="7"/>
      <c r="AX98" s="11" t="s">
        <v>221</v>
      </c>
      <c r="AY98" s="66" t="s">
        <v>221</v>
      </c>
      <c r="AZ98" s="1"/>
      <c r="BA98" s="1"/>
      <c r="BB98" s="1"/>
      <c r="BC98" s="1"/>
      <c r="BD98" s="1"/>
      <c r="BP98" s="15"/>
      <c r="BQ98" s="25" t="str">
        <f t="shared" si="11"/>
        <v/>
      </c>
      <c r="BR98" s="26" t="str">
        <f t="shared" si="12"/>
        <v/>
      </c>
      <c r="BS98" s="26" t="str">
        <f t="shared" si="13"/>
        <v/>
      </c>
      <c r="BT98" s="25" t="str">
        <f t="shared" si="14"/>
        <v/>
      </c>
      <c r="BU98" s="26" t="str">
        <f t="shared" si="15"/>
        <v/>
      </c>
      <c r="BV98" s="25" t="e">
        <f>IF(AND(#REF!="",#REF!="",#REF!="",#REF!=""),"",SUM(#REF!,#REF!,#REF!,#REF!,#REF!))</f>
        <v>#REF!</v>
      </c>
      <c r="BW98" s="26" t="str">
        <f t="shared" si="16"/>
        <v/>
      </c>
      <c r="BX98" s="25" t="str">
        <f t="shared" si="17"/>
        <v/>
      </c>
      <c r="BY98" s="26" t="str">
        <f t="shared" si="18"/>
        <v/>
      </c>
      <c r="BZ98" s="25" t="str">
        <f t="shared" si="19"/>
        <v/>
      </c>
      <c r="CA98" s="26" t="str">
        <f t="shared" si="20"/>
        <v/>
      </c>
      <c r="CB98" s="25" t="e">
        <f>IF(AND(#REF!="",#REF!="",#REF!="",#REF!=""),"",SUM(#REF!,#REF!,#REF!,#REF!,#REF!))</f>
        <v>#REF!</v>
      </c>
      <c r="CC98" s="26" t="str">
        <f t="shared" si="21"/>
        <v/>
      </c>
      <c r="CD98" s="23"/>
      <c r="CE98" s="23"/>
    </row>
    <row r="99" spans="1:83">
      <c r="A99" s="245">
        <v>93</v>
      </c>
      <c r="B99" s="246"/>
      <c r="C99" s="247"/>
      <c r="D99" s="248"/>
      <c r="E99" s="249"/>
      <c r="F99" s="250"/>
      <c r="G99" s="250"/>
      <c r="H99" s="251"/>
      <c r="I99" s="252"/>
      <c r="J99" s="253"/>
      <c r="K99" s="254"/>
      <c r="L99" s="11"/>
      <c r="M99" s="7"/>
      <c r="N99" s="7"/>
      <c r="O99" s="7"/>
      <c r="P99" s="31"/>
      <c r="Q99" s="34"/>
      <c r="R99" s="7"/>
      <c r="S99" s="448"/>
      <c r="T99" s="449"/>
      <c r="U99" s="449"/>
      <c r="V99" s="7"/>
      <c r="W99" s="36"/>
      <c r="X99" s="34"/>
      <c r="Y99" s="7"/>
      <c r="Z99" s="11"/>
      <c r="AA99" s="7"/>
      <c r="AB99" s="7"/>
      <c r="AC99" s="7"/>
      <c r="AD99" s="31"/>
      <c r="AE99" s="34"/>
      <c r="AF99" s="7"/>
      <c r="AG99" s="11"/>
      <c r="AH99" s="7"/>
      <c r="AI99" s="7"/>
      <c r="AJ99" s="7"/>
      <c r="AK99" s="31"/>
      <c r="AL99" s="34"/>
      <c r="AM99" s="7"/>
      <c r="AN99" s="11"/>
      <c r="AO99" s="7"/>
      <c r="AP99" s="11"/>
      <c r="AQ99" s="7"/>
      <c r="AR99" s="11"/>
      <c r="AS99" s="7"/>
      <c r="AT99" s="7"/>
      <c r="AU99" s="7"/>
      <c r="AV99" s="7"/>
      <c r="AW99" s="7"/>
      <c r="AX99" s="11" t="s">
        <v>221</v>
      </c>
      <c r="AY99" s="66" t="s">
        <v>221</v>
      </c>
      <c r="AZ99" s="1"/>
      <c r="BA99" s="1"/>
      <c r="BB99" s="1"/>
      <c r="BC99" s="1"/>
      <c r="BD99" s="1"/>
      <c r="BP99" s="15"/>
      <c r="BQ99" s="25" t="str">
        <f t="shared" si="11"/>
        <v/>
      </c>
      <c r="BR99" s="26" t="str">
        <f t="shared" si="12"/>
        <v/>
      </c>
      <c r="BS99" s="26" t="str">
        <f t="shared" si="13"/>
        <v/>
      </c>
      <c r="BT99" s="25" t="str">
        <f t="shared" si="14"/>
        <v/>
      </c>
      <c r="BU99" s="26" t="str">
        <f t="shared" si="15"/>
        <v/>
      </c>
      <c r="BV99" s="25" t="e">
        <f>IF(AND(#REF!="",#REF!="",#REF!="",#REF!=""),"",SUM(#REF!,#REF!,#REF!,#REF!,#REF!))</f>
        <v>#REF!</v>
      </c>
      <c r="BW99" s="26" t="str">
        <f t="shared" si="16"/>
        <v/>
      </c>
      <c r="BX99" s="25" t="str">
        <f t="shared" si="17"/>
        <v/>
      </c>
      <c r="BY99" s="26" t="str">
        <f t="shared" si="18"/>
        <v/>
      </c>
      <c r="BZ99" s="25" t="str">
        <f t="shared" si="19"/>
        <v/>
      </c>
      <c r="CA99" s="26" t="str">
        <f t="shared" si="20"/>
        <v/>
      </c>
      <c r="CB99" s="25" t="e">
        <f>IF(AND(#REF!="",#REF!="",#REF!="",#REF!=""),"",SUM(#REF!,#REF!,#REF!,#REF!,#REF!))</f>
        <v>#REF!</v>
      </c>
      <c r="CC99" s="26" t="str">
        <f t="shared" si="21"/>
        <v/>
      </c>
      <c r="CD99" s="23"/>
      <c r="CE99" s="23"/>
    </row>
    <row r="100" spans="1:83">
      <c r="A100" s="245">
        <v>94</v>
      </c>
      <c r="B100" s="246"/>
      <c r="C100" s="247"/>
      <c r="D100" s="248"/>
      <c r="E100" s="249"/>
      <c r="F100" s="250"/>
      <c r="G100" s="250"/>
      <c r="H100" s="251"/>
      <c r="I100" s="252"/>
      <c r="J100" s="253"/>
      <c r="K100" s="254"/>
      <c r="L100" s="11"/>
      <c r="M100" s="7"/>
      <c r="N100" s="7"/>
      <c r="O100" s="7"/>
      <c r="P100" s="31"/>
      <c r="Q100" s="34"/>
      <c r="R100" s="7"/>
      <c r="S100" s="448"/>
      <c r="T100" s="449"/>
      <c r="U100" s="449"/>
      <c r="V100" s="7"/>
      <c r="W100" s="36"/>
      <c r="X100" s="34"/>
      <c r="Y100" s="7"/>
      <c r="Z100" s="11"/>
      <c r="AA100" s="7"/>
      <c r="AB100" s="7"/>
      <c r="AC100" s="7"/>
      <c r="AD100" s="31"/>
      <c r="AE100" s="34"/>
      <c r="AF100" s="7"/>
      <c r="AG100" s="11"/>
      <c r="AH100" s="7"/>
      <c r="AI100" s="7"/>
      <c r="AJ100" s="7"/>
      <c r="AK100" s="31"/>
      <c r="AL100" s="34"/>
      <c r="AM100" s="7"/>
      <c r="AN100" s="11"/>
      <c r="AO100" s="7"/>
      <c r="AP100" s="11"/>
      <c r="AQ100" s="7"/>
      <c r="AR100" s="11"/>
      <c r="AS100" s="7"/>
      <c r="AT100" s="7"/>
      <c r="AU100" s="7"/>
      <c r="AV100" s="7"/>
      <c r="AW100" s="7"/>
      <c r="AX100" s="11" t="s">
        <v>221</v>
      </c>
      <c r="AY100" s="66" t="s">
        <v>221</v>
      </c>
      <c r="AZ100" s="1"/>
      <c r="BA100" s="1"/>
      <c r="BB100" s="1"/>
      <c r="BC100" s="1"/>
      <c r="BD100" s="1"/>
      <c r="BP100" s="15"/>
      <c r="BQ100" s="25" t="str">
        <f t="shared" si="11"/>
        <v/>
      </c>
      <c r="BR100" s="26" t="str">
        <f t="shared" si="12"/>
        <v/>
      </c>
      <c r="BS100" s="26" t="str">
        <f t="shared" si="13"/>
        <v/>
      </c>
      <c r="BT100" s="25" t="str">
        <f t="shared" si="14"/>
        <v/>
      </c>
      <c r="BU100" s="26" t="str">
        <f t="shared" si="15"/>
        <v/>
      </c>
      <c r="BV100" s="25" t="e">
        <f>IF(AND(#REF!="",#REF!="",#REF!="",#REF!=""),"",SUM(#REF!,#REF!,#REF!,#REF!,#REF!))</f>
        <v>#REF!</v>
      </c>
      <c r="BW100" s="26" t="str">
        <f t="shared" si="16"/>
        <v/>
      </c>
      <c r="BX100" s="25" t="str">
        <f t="shared" si="17"/>
        <v/>
      </c>
      <c r="BY100" s="26" t="str">
        <f t="shared" si="18"/>
        <v/>
      </c>
      <c r="BZ100" s="25" t="str">
        <f t="shared" si="19"/>
        <v/>
      </c>
      <c r="CA100" s="26" t="str">
        <f t="shared" si="20"/>
        <v/>
      </c>
      <c r="CB100" s="25" t="e">
        <f>IF(AND(#REF!="",#REF!="",#REF!="",#REF!=""),"",SUM(#REF!,#REF!,#REF!,#REF!,#REF!))</f>
        <v>#REF!</v>
      </c>
      <c r="CC100" s="26" t="str">
        <f t="shared" si="21"/>
        <v/>
      </c>
      <c r="CD100" s="23"/>
      <c r="CE100" s="23"/>
    </row>
    <row r="101" spans="1:83">
      <c r="A101" s="245">
        <v>95</v>
      </c>
      <c r="B101" s="246"/>
      <c r="C101" s="247"/>
      <c r="D101" s="248"/>
      <c r="E101" s="249"/>
      <c r="F101" s="250"/>
      <c r="G101" s="250"/>
      <c r="H101" s="251"/>
      <c r="I101" s="252"/>
      <c r="J101" s="253"/>
      <c r="K101" s="254"/>
      <c r="L101" s="11"/>
      <c r="M101" s="7"/>
      <c r="N101" s="7"/>
      <c r="O101" s="7"/>
      <c r="P101" s="31"/>
      <c r="Q101" s="34"/>
      <c r="R101" s="7"/>
      <c r="S101" s="448"/>
      <c r="T101" s="449"/>
      <c r="U101" s="449"/>
      <c r="V101" s="7"/>
      <c r="W101" s="36"/>
      <c r="X101" s="34"/>
      <c r="Y101" s="7"/>
      <c r="Z101" s="11"/>
      <c r="AA101" s="7"/>
      <c r="AB101" s="7"/>
      <c r="AC101" s="7"/>
      <c r="AD101" s="31"/>
      <c r="AE101" s="34"/>
      <c r="AF101" s="7"/>
      <c r="AG101" s="11"/>
      <c r="AH101" s="7"/>
      <c r="AI101" s="7"/>
      <c r="AJ101" s="7"/>
      <c r="AK101" s="31"/>
      <c r="AL101" s="34"/>
      <c r="AM101" s="7"/>
      <c r="AN101" s="11"/>
      <c r="AO101" s="7"/>
      <c r="AP101" s="11"/>
      <c r="AQ101" s="7"/>
      <c r="AR101" s="11"/>
      <c r="AS101" s="7"/>
      <c r="AT101" s="7"/>
      <c r="AU101" s="7"/>
      <c r="AV101" s="7"/>
      <c r="AW101" s="7"/>
      <c r="AX101" s="11" t="s">
        <v>221</v>
      </c>
      <c r="AY101" s="66" t="s">
        <v>221</v>
      </c>
      <c r="AZ101" s="1"/>
      <c r="BA101" s="1"/>
      <c r="BB101" s="1"/>
      <c r="BC101" s="1"/>
      <c r="BD101" s="1"/>
      <c r="BP101" s="15"/>
      <c r="BQ101" s="25" t="str">
        <f t="shared" si="11"/>
        <v/>
      </c>
      <c r="BR101" s="26" t="str">
        <f t="shared" si="12"/>
        <v/>
      </c>
      <c r="BS101" s="26" t="str">
        <f t="shared" si="13"/>
        <v/>
      </c>
      <c r="BT101" s="25" t="str">
        <f t="shared" si="14"/>
        <v/>
      </c>
      <c r="BU101" s="26" t="str">
        <f t="shared" si="15"/>
        <v/>
      </c>
      <c r="BV101" s="25" t="e">
        <f>IF(AND(#REF!="",#REF!="",#REF!="",#REF!=""),"",SUM(#REF!,#REF!,#REF!,#REF!,#REF!))</f>
        <v>#REF!</v>
      </c>
      <c r="BW101" s="26" t="str">
        <f t="shared" si="16"/>
        <v/>
      </c>
      <c r="BX101" s="25" t="str">
        <f t="shared" si="17"/>
        <v/>
      </c>
      <c r="BY101" s="26" t="str">
        <f t="shared" si="18"/>
        <v/>
      </c>
      <c r="BZ101" s="25" t="str">
        <f t="shared" si="19"/>
        <v/>
      </c>
      <c r="CA101" s="26" t="str">
        <f t="shared" si="20"/>
        <v/>
      </c>
      <c r="CB101" s="25" t="e">
        <f>IF(AND(#REF!="",#REF!="",#REF!="",#REF!=""),"",SUM(#REF!,#REF!,#REF!,#REF!,#REF!))</f>
        <v>#REF!</v>
      </c>
      <c r="CC101" s="26" t="str">
        <f t="shared" si="21"/>
        <v/>
      </c>
      <c r="CD101" s="23"/>
      <c r="CE101" s="23"/>
    </row>
    <row r="102" spans="1:83">
      <c r="A102" s="245">
        <v>96</v>
      </c>
      <c r="B102" s="246"/>
      <c r="C102" s="247"/>
      <c r="D102" s="248"/>
      <c r="E102" s="249"/>
      <c r="F102" s="250"/>
      <c r="G102" s="250"/>
      <c r="H102" s="251"/>
      <c r="I102" s="252"/>
      <c r="J102" s="253"/>
      <c r="K102" s="254"/>
      <c r="L102" s="11"/>
      <c r="M102" s="7"/>
      <c r="N102" s="7"/>
      <c r="O102" s="7"/>
      <c r="P102" s="31"/>
      <c r="Q102" s="34"/>
      <c r="R102" s="7"/>
      <c r="S102" s="448"/>
      <c r="T102" s="449"/>
      <c r="U102" s="449"/>
      <c r="V102" s="7"/>
      <c r="W102" s="36"/>
      <c r="X102" s="34"/>
      <c r="Y102" s="7"/>
      <c r="Z102" s="11"/>
      <c r="AA102" s="7"/>
      <c r="AB102" s="7"/>
      <c r="AC102" s="7"/>
      <c r="AD102" s="31"/>
      <c r="AE102" s="34"/>
      <c r="AF102" s="7"/>
      <c r="AG102" s="11"/>
      <c r="AH102" s="7"/>
      <c r="AI102" s="7"/>
      <c r="AJ102" s="7"/>
      <c r="AK102" s="31"/>
      <c r="AL102" s="34"/>
      <c r="AM102" s="7"/>
      <c r="AN102" s="11"/>
      <c r="AO102" s="7"/>
      <c r="AP102" s="11"/>
      <c r="AQ102" s="7"/>
      <c r="AR102" s="11"/>
      <c r="AS102" s="7"/>
      <c r="AT102" s="7"/>
      <c r="AU102" s="7"/>
      <c r="AV102" s="7"/>
      <c r="AW102" s="7"/>
      <c r="AX102" s="11" t="s">
        <v>221</v>
      </c>
      <c r="AY102" s="66" t="s">
        <v>221</v>
      </c>
      <c r="AZ102" s="1"/>
      <c r="BA102" s="1"/>
      <c r="BB102" s="1"/>
      <c r="BC102" s="1"/>
      <c r="BD102" s="1"/>
      <c r="BP102" s="15"/>
      <c r="BQ102" s="25" t="str">
        <f t="shared" si="11"/>
        <v/>
      </c>
      <c r="BR102" s="26" t="str">
        <f t="shared" si="12"/>
        <v/>
      </c>
      <c r="BS102" s="26" t="str">
        <f t="shared" si="13"/>
        <v/>
      </c>
      <c r="BT102" s="25" t="str">
        <f t="shared" si="14"/>
        <v/>
      </c>
      <c r="BU102" s="26" t="str">
        <f t="shared" si="15"/>
        <v/>
      </c>
      <c r="BV102" s="25" t="e">
        <f>IF(AND(#REF!="",#REF!="",#REF!="",#REF!=""),"",SUM(#REF!,#REF!,#REF!,#REF!,#REF!))</f>
        <v>#REF!</v>
      </c>
      <c r="BW102" s="26" t="str">
        <f t="shared" si="16"/>
        <v/>
      </c>
      <c r="BX102" s="25" t="str">
        <f t="shared" si="17"/>
        <v/>
      </c>
      <c r="BY102" s="26" t="str">
        <f t="shared" si="18"/>
        <v/>
      </c>
      <c r="BZ102" s="25" t="str">
        <f t="shared" si="19"/>
        <v/>
      </c>
      <c r="CA102" s="26" t="str">
        <f t="shared" si="20"/>
        <v/>
      </c>
      <c r="CB102" s="25" t="e">
        <f>IF(AND(#REF!="",#REF!="",#REF!="",#REF!=""),"",SUM(#REF!,#REF!,#REF!,#REF!,#REF!))</f>
        <v>#REF!</v>
      </c>
      <c r="CC102" s="26" t="str">
        <f t="shared" si="21"/>
        <v/>
      </c>
      <c r="CD102" s="23"/>
      <c r="CE102" s="23"/>
    </row>
    <row r="103" spans="1:83">
      <c r="A103" s="245">
        <v>97</v>
      </c>
      <c r="B103" s="246"/>
      <c r="C103" s="247"/>
      <c r="D103" s="248"/>
      <c r="E103" s="249"/>
      <c r="F103" s="250"/>
      <c r="G103" s="250"/>
      <c r="H103" s="251"/>
      <c r="I103" s="252"/>
      <c r="J103" s="253"/>
      <c r="K103" s="254"/>
      <c r="L103" s="11"/>
      <c r="M103" s="7"/>
      <c r="N103" s="7"/>
      <c r="O103" s="7"/>
      <c r="P103" s="31"/>
      <c r="Q103" s="34"/>
      <c r="R103" s="7"/>
      <c r="S103" s="448"/>
      <c r="T103" s="449"/>
      <c r="U103" s="449"/>
      <c r="V103" s="7"/>
      <c r="W103" s="36"/>
      <c r="X103" s="34"/>
      <c r="Y103" s="7"/>
      <c r="Z103" s="11"/>
      <c r="AA103" s="7"/>
      <c r="AB103" s="7"/>
      <c r="AC103" s="7"/>
      <c r="AD103" s="31"/>
      <c r="AE103" s="34"/>
      <c r="AF103" s="7"/>
      <c r="AG103" s="11"/>
      <c r="AH103" s="7"/>
      <c r="AI103" s="7"/>
      <c r="AJ103" s="7"/>
      <c r="AK103" s="31"/>
      <c r="AL103" s="34"/>
      <c r="AM103" s="7"/>
      <c r="AN103" s="11"/>
      <c r="AO103" s="7"/>
      <c r="AP103" s="11"/>
      <c r="AQ103" s="7"/>
      <c r="AR103" s="11"/>
      <c r="AS103" s="7"/>
      <c r="AT103" s="7"/>
      <c r="AU103" s="7"/>
      <c r="AV103" s="7"/>
      <c r="AW103" s="7"/>
      <c r="AX103" s="11" t="s">
        <v>221</v>
      </c>
      <c r="AY103" s="66" t="s">
        <v>221</v>
      </c>
      <c r="AZ103" s="1"/>
      <c r="BA103" s="1"/>
      <c r="BB103" s="1"/>
      <c r="BC103" s="1"/>
      <c r="BD103" s="1"/>
      <c r="BP103" s="15"/>
      <c r="BQ103" s="25" t="str">
        <f t="shared" si="11"/>
        <v/>
      </c>
      <c r="BR103" s="26" t="str">
        <f t="shared" si="12"/>
        <v/>
      </c>
      <c r="BS103" s="26" t="str">
        <f t="shared" si="13"/>
        <v/>
      </c>
      <c r="BT103" s="25" t="str">
        <f t="shared" si="14"/>
        <v/>
      </c>
      <c r="BU103" s="26" t="str">
        <f t="shared" si="15"/>
        <v/>
      </c>
      <c r="BV103" s="25" t="e">
        <f>IF(AND(#REF!="",#REF!="",#REF!="",#REF!=""),"",SUM(#REF!,#REF!,#REF!,#REF!,#REF!))</f>
        <v>#REF!</v>
      </c>
      <c r="BW103" s="26" t="str">
        <f t="shared" si="16"/>
        <v/>
      </c>
      <c r="BX103" s="25" t="str">
        <f t="shared" si="17"/>
        <v/>
      </c>
      <c r="BY103" s="26" t="str">
        <f t="shared" si="18"/>
        <v/>
      </c>
      <c r="BZ103" s="25" t="str">
        <f t="shared" si="19"/>
        <v/>
      </c>
      <c r="CA103" s="26" t="str">
        <f t="shared" si="20"/>
        <v/>
      </c>
      <c r="CB103" s="25" t="e">
        <f>IF(AND(#REF!="",#REF!="",#REF!="",#REF!=""),"",SUM(#REF!,#REF!,#REF!,#REF!,#REF!))</f>
        <v>#REF!</v>
      </c>
      <c r="CC103" s="26" t="str">
        <f t="shared" si="21"/>
        <v/>
      </c>
      <c r="CD103" s="23"/>
      <c r="CE103" s="23"/>
    </row>
    <row r="104" spans="1:83">
      <c r="A104" s="245">
        <v>98</v>
      </c>
      <c r="B104" s="246"/>
      <c r="C104" s="247"/>
      <c r="D104" s="248"/>
      <c r="E104" s="249"/>
      <c r="F104" s="250"/>
      <c r="G104" s="250"/>
      <c r="H104" s="251"/>
      <c r="I104" s="252"/>
      <c r="J104" s="253"/>
      <c r="K104" s="254"/>
      <c r="L104" s="11"/>
      <c r="M104" s="7"/>
      <c r="N104" s="7"/>
      <c r="O104" s="7"/>
      <c r="P104" s="31"/>
      <c r="Q104" s="34"/>
      <c r="R104" s="7"/>
      <c r="S104" s="448"/>
      <c r="T104" s="449"/>
      <c r="U104" s="449"/>
      <c r="V104" s="7"/>
      <c r="W104" s="36"/>
      <c r="X104" s="34"/>
      <c r="Y104" s="7"/>
      <c r="Z104" s="11"/>
      <c r="AA104" s="7"/>
      <c r="AB104" s="7"/>
      <c r="AC104" s="7"/>
      <c r="AD104" s="31"/>
      <c r="AE104" s="34"/>
      <c r="AF104" s="7"/>
      <c r="AG104" s="11"/>
      <c r="AH104" s="7"/>
      <c r="AI104" s="7"/>
      <c r="AJ104" s="7"/>
      <c r="AK104" s="31"/>
      <c r="AL104" s="34"/>
      <c r="AM104" s="7"/>
      <c r="AN104" s="11"/>
      <c r="AO104" s="7"/>
      <c r="AP104" s="11"/>
      <c r="AQ104" s="7"/>
      <c r="AR104" s="11"/>
      <c r="AS104" s="7"/>
      <c r="AT104" s="7"/>
      <c r="AU104" s="7"/>
      <c r="AV104" s="7"/>
      <c r="AW104" s="7"/>
      <c r="AX104" s="11" t="s">
        <v>221</v>
      </c>
      <c r="AY104" s="66" t="s">
        <v>221</v>
      </c>
      <c r="AZ104" s="1"/>
      <c r="BA104" s="1"/>
      <c r="BB104" s="1"/>
      <c r="BC104" s="1"/>
      <c r="BD104" s="1"/>
      <c r="BP104" s="15"/>
      <c r="BQ104" s="25" t="str">
        <f t="shared" si="11"/>
        <v/>
      </c>
      <c r="BR104" s="26" t="str">
        <f t="shared" si="12"/>
        <v/>
      </c>
      <c r="BS104" s="26" t="str">
        <f t="shared" si="13"/>
        <v/>
      </c>
      <c r="BT104" s="25" t="str">
        <f t="shared" si="14"/>
        <v/>
      </c>
      <c r="BU104" s="26" t="str">
        <f t="shared" si="15"/>
        <v/>
      </c>
      <c r="BV104" s="25" t="e">
        <f>IF(AND(#REF!="",#REF!="",#REF!="",#REF!=""),"",SUM(#REF!,#REF!,#REF!,#REF!,#REF!))</f>
        <v>#REF!</v>
      </c>
      <c r="BW104" s="26" t="str">
        <f t="shared" si="16"/>
        <v/>
      </c>
      <c r="BX104" s="25" t="str">
        <f t="shared" si="17"/>
        <v/>
      </c>
      <c r="BY104" s="26" t="str">
        <f t="shared" si="18"/>
        <v/>
      </c>
      <c r="BZ104" s="25" t="str">
        <f t="shared" si="19"/>
        <v/>
      </c>
      <c r="CA104" s="26" t="str">
        <f t="shared" si="20"/>
        <v/>
      </c>
      <c r="CB104" s="25" t="e">
        <f>IF(AND(#REF!="",#REF!="",#REF!="",#REF!=""),"",SUM(#REF!,#REF!,#REF!,#REF!,#REF!))</f>
        <v>#REF!</v>
      </c>
      <c r="CC104" s="26" t="str">
        <f t="shared" si="21"/>
        <v/>
      </c>
      <c r="CD104" s="23"/>
      <c r="CE104" s="23"/>
    </row>
    <row r="105" spans="1:83">
      <c r="A105" s="245">
        <v>99</v>
      </c>
      <c r="B105" s="246"/>
      <c r="C105" s="247"/>
      <c r="D105" s="248"/>
      <c r="E105" s="249"/>
      <c r="F105" s="250"/>
      <c r="G105" s="250"/>
      <c r="H105" s="251"/>
      <c r="I105" s="252"/>
      <c r="J105" s="253"/>
      <c r="K105" s="254"/>
      <c r="L105" s="11"/>
      <c r="M105" s="7"/>
      <c r="N105" s="7"/>
      <c r="O105" s="7"/>
      <c r="P105" s="31"/>
      <c r="Q105" s="34"/>
      <c r="R105" s="7"/>
      <c r="S105" s="448"/>
      <c r="T105" s="449"/>
      <c r="U105" s="449"/>
      <c r="V105" s="7"/>
      <c r="W105" s="36"/>
      <c r="X105" s="34"/>
      <c r="Y105" s="7"/>
      <c r="Z105" s="11"/>
      <c r="AA105" s="7"/>
      <c r="AB105" s="7"/>
      <c r="AC105" s="7"/>
      <c r="AD105" s="31"/>
      <c r="AE105" s="34"/>
      <c r="AF105" s="7"/>
      <c r="AG105" s="11"/>
      <c r="AH105" s="7"/>
      <c r="AI105" s="7"/>
      <c r="AJ105" s="7"/>
      <c r="AK105" s="31"/>
      <c r="AL105" s="34"/>
      <c r="AM105" s="7"/>
      <c r="AN105" s="11"/>
      <c r="AO105" s="7"/>
      <c r="AP105" s="11"/>
      <c r="AQ105" s="7"/>
      <c r="AR105" s="11"/>
      <c r="AS105" s="7"/>
      <c r="AT105" s="7"/>
      <c r="AU105" s="7"/>
      <c r="AV105" s="7"/>
      <c r="AW105" s="7"/>
      <c r="AX105" s="11" t="s">
        <v>221</v>
      </c>
      <c r="AY105" s="66" t="s">
        <v>221</v>
      </c>
      <c r="AZ105" s="1"/>
      <c r="BA105" s="1"/>
      <c r="BB105" s="1"/>
      <c r="BC105" s="1"/>
      <c r="BD105" s="1"/>
      <c r="BP105" s="15"/>
      <c r="BQ105" s="25" t="str">
        <f t="shared" si="11"/>
        <v/>
      </c>
      <c r="BR105" s="26" t="str">
        <f t="shared" si="12"/>
        <v/>
      </c>
      <c r="BS105" s="26" t="str">
        <f t="shared" si="13"/>
        <v/>
      </c>
      <c r="BT105" s="25" t="str">
        <f t="shared" si="14"/>
        <v/>
      </c>
      <c r="BU105" s="26" t="str">
        <f t="shared" si="15"/>
        <v/>
      </c>
      <c r="BV105" s="25" t="e">
        <f>IF(AND(#REF!="",#REF!="",#REF!="",#REF!=""),"",SUM(#REF!,#REF!,#REF!,#REF!,#REF!))</f>
        <v>#REF!</v>
      </c>
      <c r="BW105" s="26" t="str">
        <f t="shared" si="16"/>
        <v/>
      </c>
      <c r="BX105" s="25" t="str">
        <f t="shared" si="17"/>
        <v/>
      </c>
      <c r="BY105" s="26" t="str">
        <f t="shared" si="18"/>
        <v/>
      </c>
      <c r="BZ105" s="25" t="str">
        <f t="shared" si="19"/>
        <v/>
      </c>
      <c r="CA105" s="26" t="str">
        <f t="shared" si="20"/>
        <v/>
      </c>
      <c r="CB105" s="25" t="e">
        <f>IF(AND(#REF!="",#REF!="",#REF!="",#REF!=""),"",SUM(#REF!,#REF!,#REF!,#REF!,#REF!))</f>
        <v>#REF!</v>
      </c>
      <c r="CC105" s="26" t="str">
        <f t="shared" si="21"/>
        <v/>
      </c>
      <c r="CD105" s="23"/>
      <c r="CE105" s="23"/>
    </row>
    <row r="106" spans="1:83">
      <c r="A106" s="245">
        <v>100</v>
      </c>
      <c r="B106" s="246"/>
      <c r="C106" s="247"/>
      <c r="D106" s="248"/>
      <c r="E106" s="249"/>
      <c r="F106" s="250"/>
      <c r="G106" s="250"/>
      <c r="H106" s="251"/>
      <c r="I106" s="252"/>
      <c r="J106" s="253"/>
      <c r="K106" s="254"/>
      <c r="L106" s="11"/>
      <c r="M106" s="7"/>
      <c r="N106" s="7"/>
      <c r="O106" s="7"/>
      <c r="P106" s="31"/>
      <c r="Q106" s="34"/>
      <c r="R106" s="7"/>
      <c r="S106" s="448"/>
      <c r="T106" s="449"/>
      <c r="U106" s="449"/>
      <c r="V106" s="7"/>
      <c r="W106" s="36"/>
      <c r="X106" s="34"/>
      <c r="Y106" s="7"/>
      <c r="Z106" s="11"/>
      <c r="AA106" s="7"/>
      <c r="AB106" s="7"/>
      <c r="AC106" s="7"/>
      <c r="AD106" s="31"/>
      <c r="AE106" s="34"/>
      <c r="AF106" s="7"/>
      <c r="AG106" s="11"/>
      <c r="AH106" s="7"/>
      <c r="AI106" s="7"/>
      <c r="AJ106" s="7"/>
      <c r="AK106" s="31"/>
      <c r="AL106" s="34"/>
      <c r="AM106" s="7"/>
      <c r="AN106" s="11"/>
      <c r="AO106" s="7"/>
      <c r="AP106" s="11"/>
      <c r="AQ106" s="7"/>
      <c r="AR106" s="11"/>
      <c r="AS106" s="7"/>
      <c r="AT106" s="7"/>
      <c r="AU106" s="7"/>
      <c r="AV106" s="7"/>
      <c r="AW106" s="7"/>
      <c r="AX106" s="11" t="s">
        <v>221</v>
      </c>
      <c r="AY106" s="66" t="s">
        <v>221</v>
      </c>
      <c r="AZ106" s="1"/>
      <c r="BA106" s="1"/>
      <c r="BB106" s="1"/>
      <c r="BC106" s="1"/>
      <c r="BD106" s="1"/>
      <c r="BP106" s="15"/>
      <c r="BQ106" s="25" t="str">
        <f t="shared" si="11"/>
        <v/>
      </c>
      <c r="BR106" s="26" t="str">
        <f t="shared" si="12"/>
        <v/>
      </c>
      <c r="BS106" s="26" t="str">
        <f t="shared" si="13"/>
        <v/>
      </c>
      <c r="BT106" s="25" t="str">
        <f t="shared" si="14"/>
        <v/>
      </c>
      <c r="BU106" s="26" t="str">
        <f t="shared" si="15"/>
        <v/>
      </c>
      <c r="BV106" s="25" t="e">
        <f>IF(AND(#REF!="",#REF!="",#REF!="",#REF!=""),"",SUM(#REF!,#REF!,#REF!,#REF!,#REF!))</f>
        <v>#REF!</v>
      </c>
      <c r="BW106" s="26" t="str">
        <f t="shared" si="16"/>
        <v/>
      </c>
      <c r="BX106" s="25" t="str">
        <f t="shared" si="17"/>
        <v/>
      </c>
      <c r="BY106" s="26" t="str">
        <f t="shared" si="18"/>
        <v/>
      </c>
      <c r="BZ106" s="25" t="str">
        <f t="shared" si="19"/>
        <v/>
      </c>
      <c r="CA106" s="26" t="str">
        <f t="shared" si="20"/>
        <v/>
      </c>
      <c r="CB106" s="25" t="e">
        <f>IF(AND(#REF!="",#REF!="",#REF!="",#REF!=""),"",SUM(#REF!,#REF!,#REF!,#REF!,#REF!))</f>
        <v>#REF!</v>
      </c>
      <c r="CC106" s="26" t="str">
        <f t="shared" si="21"/>
        <v/>
      </c>
      <c r="CD106" s="23"/>
      <c r="CE106" s="23"/>
    </row>
    <row r="107" spans="1:83">
      <c r="A107" s="245">
        <v>101</v>
      </c>
      <c r="B107" s="246"/>
      <c r="C107" s="247"/>
      <c r="D107" s="248"/>
      <c r="E107" s="249"/>
      <c r="F107" s="250"/>
      <c r="G107" s="250"/>
      <c r="H107" s="251"/>
      <c r="I107" s="252"/>
      <c r="J107" s="253"/>
      <c r="K107" s="254"/>
      <c r="L107" s="11"/>
      <c r="M107" s="7"/>
      <c r="N107" s="7"/>
      <c r="O107" s="7"/>
      <c r="P107" s="31"/>
      <c r="Q107" s="34"/>
      <c r="R107" s="7"/>
      <c r="S107" s="448"/>
      <c r="T107" s="449"/>
      <c r="U107" s="449"/>
      <c r="V107" s="7"/>
      <c r="W107" s="36"/>
      <c r="X107" s="34"/>
      <c r="Y107" s="7"/>
      <c r="Z107" s="11"/>
      <c r="AA107" s="7"/>
      <c r="AB107" s="7"/>
      <c r="AC107" s="7"/>
      <c r="AD107" s="31"/>
      <c r="AE107" s="34"/>
      <c r="AF107" s="7"/>
      <c r="AG107" s="11"/>
      <c r="AH107" s="7"/>
      <c r="AI107" s="7"/>
      <c r="AJ107" s="7"/>
      <c r="AK107" s="31"/>
      <c r="AL107" s="34"/>
      <c r="AM107" s="7"/>
      <c r="AN107" s="11"/>
      <c r="AO107" s="7"/>
      <c r="AP107" s="11"/>
      <c r="AQ107" s="7"/>
      <c r="AR107" s="11"/>
      <c r="AS107" s="7"/>
      <c r="AT107" s="7"/>
      <c r="AU107" s="7"/>
      <c r="AV107" s="7"/>
      <c r="AW107" s="7"/>
      <c r="AX107" s="11" t="s">
        <v>221</v>
      </c>
      <c r="AY107" s="66" t="s">
        <v>221</v>
      </c>
      <c r="AZ107" s="1"/>
      <c r="BA107" s="1"/>
      <c r="BB107" s="1"/>
      <c r="BC107" s="1"/>
      <c r="BD107" s="1"/>
      <c r="BP107" s="15"/>
      <c r="BQ107" s="25" t="str">
        <f t="shared" si="11"/>
        <v/>
      </c>
      <c r="BR107" s="26" t="str">
        <f t="shared" si="12"/>
        <v/>
      </c>
      <c r="BS107" s="26" t="str">
        <f t="shared" si="13"/>
        <v/>
      </c>
      <c r="BT107" s="25" t="str">
        <f t="shared" si="14"/>
        <v/>
      </c>
      <c r="BU107" s="26" t="str">
        <f t="shared" si="15"/>
        <v/>
      </c>
      <c r="BV107" s="25" t="e">
        <f>IF(AND(#REF!="",#REF!="",#REF!="",#REF!=""),"",SUM(#REF!,#REF!,#REF!,#REF!,#REF!))</f>
        <v>#REF!</v>
      </c>
      <c r="BW107" s="26" t="str">
        <f t="shared" si="16"/>
        <v/>
      </c>
      <c r="BX107" s="25" t="str">
        <f t="shared" si="17"/>
        <v/>
      </c>
      <c r="BY107" s="26" t="str">
        <f t="shared" si="18"/>
        <v/>
      </c>
      <c r="BZ107" s="25" t="str">
        <f t="shared" si="19"/>
        <v/>
      </c>
      <c r="CA107" s="26" t="str">
        <f t="shared" si="20"/>
        <v/>
      </c>
      <c r="CB107" s="25" t="e">
        <f>IF(AND(#REF!="",#REF!="",#REF!="",#REF!=""),"",SUM(#REF!,#REF!,#REF!,#REF!,#REF!))</f>
        <v>#REF!</v>
      </c>
      <c r="CC107" s="26" t="str">
        <f t="shared" si="21"/>
        <v/>
      </c>
      <c r="CD107" s="23"/>
      <c r="CE107" s="23"/>
    </row>
    <row r="108" spans="1:83">
      <c r="A108" s="245">
        <v>102</v>
      </c>
      <c r="B108" s="246"/>
      <c r="C108" s="247"/>
      <c r="D108" s="248"/>
      <c r="E108" s="249"/>
      <c r="F108" s="250"/>
      <c r="G108" s="250"/>
      <c r="H108" s="251"/>
      <c r="I108" s="252"/>
      <c r="J108" s="253"/>
      <c r="K108" s="254"/>
      <c r="L108" s="11"/>
      <c r="M108" s="7"/>
      <c r="N108" s="7"/>
      <c r="O108" s="7"/>
      <c r="P108" s="31"/>
      <c r="Q108" s="34"/>
      <c r="R108" s="7"/>
      <c r="S108" s="448"/>
      <c r="T108" s="449"/>
      <c r="U108" s="449"/>
      <c r="V108" s="7"/>
      <c r="W108" s="36"/>
      <c r="X108" s="34"/>
      <c r="Y108" s="7"/>
      <c r="Z108" s="11"/>
      <c r="AA108" s="7"/>
      <c r="AB108" s="7"/>
      <c r="AC108" s="7"/>
      <c r="AD108" s="31"/>
      <c r="AE108" s="34"/>
      <c r="AF108" s="7"/>
      <c r="AG108" s="11"/>
      <c r="AH108" s="7"/>
      <c r="AI108" s="7"/>
      <c r="AJ108" s="7"/>
      <c r="AK108" s="31"/>
      <c r="AL108" s="34"/>
      <c r="AM108" s="7"/>
      <c r="AN108" s="11"/>
      <c r="AO108" s="7"/>
      <c r="AP108" s="11"/>
      <c r="AQ108" s="7"/>
      <c r="AR108" s="11"/>
      <c r="AS108" s="7"/>
      <c r="AT108" s="7"/>
      <c r="AU108" s="7"/>
      <c r="AV108" s="7"/>
      <c r="AW108" s="7"/>
      <c r="AX108" s="11" t="s">
        <v>221</v>
      </c>
      <c r="AY108" s="66" t="s">
        <v>221</v>
      </c>
      <c r="AZ108" s="1"/>
      <c r="BA108" s="1"/>
      <c r="BB108" s="1"/>
      <c r="BC108" s="1"/>
      <c r="BD108" s="1"/>
      <c r="BP108" s="15"/>
      <c r="BQ108" s="25" t="str">
        <f t="shared" si="11"/>
        <v/>
      </c>
      <c r="BR108" s="26" t="str">
        <f t="shared" si="12"/>
        <v/>
      </c>
      <c r="BS108" s="26" t="str">
        <f t="shared" si="13"/>
        <v/>
      </c>
      <c r="BT108" s="25" t="str">
        <f t="shared" si="14"/>
        <v/>
      </c>
      <c r="BU108" s="26" t="str">
        <f t="shared" si="15"/>
        <v/>
      </c>
      <c r="BV108" s="25" t="e">
        <f>IF(AND(#REF!="",#REF!="",#REF!="",#REF!=""),"",SUM(#REF!,#REF!,#REF!,#REF!,#REF!))</f>
        <v>#REF!</v>
      </c>
      <c r="BW108" s="26" t="str">
        <f t="shared" si="16"/>
        <v/>
      </c>
      <c r="BX108" s="25" t="str">
        <f t="shared" si="17"/>
        <v/>
      </c>
      <c r="BY108" s="26" t="str">
        <f t="shared" si="18"/>
        <v/>
      </c>
      <c r="BZ108" s="25" t="str">
        <f t="shared" si="19"/>
        <v/>
      </c>
      <c r="CA108" s="26" t="str">
        <f t="shared" si="20"/>
        <v/>
      </c>
      <c r="CB108" s="25" t="e">
        <f>IF(AND(#REF!="",#REF!="",#REF!="",#REF!=""),"",SUM(#REF!,#REF!,#REF!,#REF!,#REF!))</f>
        <v>#REF!</v>
      </c>
      <c r="CC108" s="26" t="str">
        <f t="shared" si="21"/>
        <v/>
      </c>
      <c r="CD108" s="23"/>
      <c r="CE108" s="23"/>
    </row>
    <row r="109" spans="1:83">
      <c r="A109" s="245">
        <v>103</v>
      </c>
      <c r="B109" s="246"/>
      <c r="C109" s="247"/>
      <c r="D109" s="248"/>
      <c r="E109" s="249"/>
      <c r="F109" s="250"/>
      <c r="G109" s="250"/>
      <c r="H109" s="251"/>
      <c r="I109" s="252"/>
      <c r="J109" s="253"/>
      <c r="K109" s="254"/>
      <c r="L109" s="11"/>
      <c r="M109" s="7"/>
      <c r="N109" s="7"/>
      <c r="O109" s="7"/>
      <c r="P109" s="31"/>
      <c r="Q109" s="34"/>
      <c r="R109" s="7"/>
      <c r="S109" s="448"/>
      <c r="T109" s="449"/>
      <c r="U109" s="449"/>
      <c r="V109" s="7"/>
      <c r="W109" s="36"/>
      <c r="X109" s="34"/>
      <c r="Y109" s="7"/>
      <c r="Z109" s="11"/>
      <c r="AA109" s="7"/>
      <c r="AB109" s="7"/>
      <c r="AC109" s="7"/>
      <c r="AD109" s="31"/>
      <c r="AE109" s="34"/>
      <c r="AF109" s="7"/>
      <c r="AG109" s="11"/>
      <c r="AH109" s="7"/>
      <c r="AI109" s="7"/>
      <c r="AJ109" s="7"/>
      <c r="AK109" s="31"/>
      <c r="AL109" s="34"/>
      <c r="AM109" s="7"/>
      <c r="AN109" s="11"/>
      <c r="AO109" s="7"/>
      <c r="AP109" s="11"/>
      <c r="AQ109" s="7"/>
      <c r="AR109" s="11"/>
      <c r="AS109" s="7"/>
      <c r="AT109" s="7"/>
      <c r="AU109" s="7"/>
      <c r="AV109" s="7"/>
      <c r="AW109" s="7"/>
      <c r="AX109" s="11" t="s">
        <v>221</v>
      </c>
      <c r="AY109" s="66" t="s">
        <v>221</v>
      </c>
      <c r="AZ109" s="1"/>
      <c r="BA109" s="1"/>
      <c r="BB109" s="1"/>
      <c r="BC109" s="1"/>
      <c r="BD109" s="1"/>
      <c r="BP109" s="15"/>
      <c r="BQ109" s="25" t="str">
        <f t="shared" si="11"/>
        <v/>
      </c>
      <c r="BR109" s="26" t="str">
        <f t="shared" si="12"/>
        <v/>
      </c>
      <c r="BS109" s="26" t="str">
        <f t="shared" si="13"/>
        <v/>
      </c>
      <c r="BT109" s="25" t="str">
        <f t="shared" si="14"/>
        <v/>
      </c>
      <c r="BU109" s="26" t="str">
        <f t="shared" si="15"/>
        <v/>
      </c>
      <c r="BV109" s="25" t="e">
        <f>IF(AND(#REF!="",#REF!="",#REF!="",#REF!=""),"",SUM(#REF!,#REF!,#REF!,#REF!,#REF!))</f>
        <v>#REF!</v>
      </c>
      <c r="BW109" s="26" t="str">
        <f t="shared" si="16"/>
        <v/>
      </c>
      <c r="BX109" s="25" t="str">
        <f t="shared" si="17"/>
        <v/>
      </c>
      <c r="BY109" s="26" t="str">
        <f t="shared" si="18"/>
        <v/>
      </c>
      <c r="BZ109" s="25" t="str">
        <f t="shared" si="19"/>
        <v/>
      </c>
      <c r="CA109" s="26" t="str">
        <f t="shared" si="20"/>
        <v/>
      </c>
      <c r="CB109" s="25" t="e">
        <f>IF(AND(#REF!="",#REF!="",#REF!="",#REF!=""),"",SUM(#REF!,#REF!,#REF!,#REF!,#REF!))</f>
        <v>#REF!</v>
      </c>
      <c r="CC109" s="26" t="str">
        <f t="shared" si="21"/>
        <v/>
      </c>
      <c r="CD109" s="23"/>
      <c r="CE109" s="23"/>
    </row>
    <row r="110" spans="1:83">
      <c r="A110" s="245">
        <v>104</v>
      </c>
      <c r="B110" s="246"/>
      <c r="C110" s="247"/>
      <c r="D110" s="248"/>
      <c r="E110" s="249"/>
      <c r="F110" s="250"/>
      <c r="G110" s="250"/>
      <c r="H110" s="251"/>
      <c r="I110" s="252"/>
      <c r="J110" s="253"/>
      <c r="K110" s="254"/>
      <c r="L110" s="11"/>
      <c r="M110" s="7"/>
      <c r="N110" s="7"/>
      <c r="O110" s="7"/>
      <c r="P110" s="31"/>
      <c r="Q110" s="34"/>
      <c r="R110" s="7"/>
      <c r="S110" s="448"/>
      <c r="T110" s="449"/>
      <c r="U110" s="449"/>
      <c r="V110" s="7"/>
      <c r="W110" s="36"/>
      <c r="X110" s="34"/>
      <c r="Y110" s="7"/>
      <c r="Z110" s="11"/>
      <c r="AA110" s="7"/>
      <c r="AB110" s="7"/>
      <c r="AC110" s="7"/>
      <c r="AD110" s="31"/>
      <c r="AE110" s="34"/>
      <c r="AF110" s="7"/>
      <c r="AG110" s="11"/>
      <c r="AH110" s="7"/>
      <c r="AI110" s="7"/>
      <c r="AJ110" s="7"/>
      <c r="AK110" s="31"/>
      <c r="AL110" s="34"/>
      <c r="AM110" s="7"/>
      <c r="AN110" s="11"/>
      <c r="AO110" s="7"/>
      <c r="AP110" s="11"/>
      <c r="AQ110" s="7"/>
      <c r="AR110" s="11"/>
      <c r="AS110" s="7"/>
      <c r="AT110" s="7"/>
      <c r="AU110" s="7"/>
      <c r="AV110" s="7"/>
      <c r="AW110" s="7"/>
      <c r="AX110" s="11" t="s">
        <v>221</v>
      </c>
      <c r="AY110" s="66" t="s">
        <v>221</v>
      </c>
      <c r="AZ110" s="1"/>
      <c r="BA110" s="1"/>
      <c r="BB110" s="1"/>
      <c r="BC110" s="1"/>
      <c r="BD110" s="1"/>
      <c r="BP110" s="15"/>
      <c r="BQ110" s="25" t="str">
        <f t="shared" si="11"/>
        <v/>
      </c>
      <c r="BR110" s="26" t="str">
        <f t="shared" si="12"/>
        <v/>
      </c>
      <c r="BS110" s="26" t="str">
        <f t="shared" si="13"/>
        <v/>
      </c>
      <c r="BT110" s="25" t="str">
        <f t="shared" si="14"/>
        <v/>
      </c>
      <c r="BU110" s="26" t="str">
        <f t="shared" si="15"/>
        <v/>
      </c>
      <c r="BV110" s="25" t="e">
        <f>IF(AND(#REF!="",#REF!="",#REF!="",#REF!=""),"",SUM(#REF!,#REF!,#REF!,#REF!,#REF!))</f>
        <v>#REF!</v>
      </c>
      <c r="BW110" s="26" t="str">
        <f t="shared" si="16"/>
        <v/>
      </c>
      <c r="BX110" s="25" t="str">
        <f t="shared" si="17"/>
        <v/>
      </c>
      <c r="BY110" s="26" t="str">
        <f t="shared" si="18"/>
        <v/>
      </c>
      <c r="BZ110" s="25" t="str">
        <f t="shared" si="19"/>
        <v/>
      </c>
      <c r="CA110" s="26" t="str">
        <f t="shared" si="20"/>
        <v/>
      </c>
      <c r="CB110" s="25" t="e">
        <f>IF(AND(#REF!="",#REF!="",#REF!="",#REF!=""),"",SUM(#REF!,#REF!,#REF!,#REF!,#REF!))</f>
        <v>#REF!</v>
      </c>
      <c r="CC110" s="26" t="str">
        <f t="shared" si="21"/>
        <v/>
      </c>
      <c r="CD110" s="23"/>
      <c r="CE110" s="23"/>
    </row>
    <row r="111" spans="1:83">
      <c r="A111" s="245">
        <v>105</v>
      </c>
      <c r="B111" s="246"/>
      <c r="C111" s="247"/>
      <c r="D111" s="248"/>
      <c r="E111" s="249"/>
      <c r="F111" s="250"/>
      <c r="G111" s="250"/>
      <c r="H111" s="251"/>
      <c r="I111" s="252"/>
      <c r="J111" s="253"/>
      <c r="K111" s="254"/>
      <c r="L111" s="11"/>
      <c r="M111" s="7"/>
      <c r="N111" s="7"/>
      <c r="O111" s="7"/>
      <c r="P111" s="31"/>
      <c r="Q111" s="34"/>
      <c r="R111" s="7"/>
      <c r="S111" s="448"/>
      <c r="T111" s="449"/>
      <c r="U111" s="449"/>
      <c r="V111" s="7"/>
      <c r="W111" s="36"/>
      <c r="X111" s="34"/>
      <c r="Y111" s="7"/>
      <c r="Z111" s="11"/>
      <c r="AA111" s="7"/>
      <c r="AB111" s="7"/>
      <c r="AC111" s="7"/>
      <c r="AD111" s="31"/>
      <c r="AE111" s="34"/>
      <c r="AF111" s="7"/>
      <c r="AG111" s="11"/>
      <c r="AH111" s="7"/>
      <c r="AI111" s="7"/>
      <c r="AJ111" s="7"/>
      <c r="AK111" s="31"/>
      <c r="AL111" s="34"/>
      <c r="AM111" s="7"/>
      <c r="AN111" s="11"/>
      <c r="AO111" s="7"/>
      <c r="AP111" s="11"/>
      <c r="AQ111" s="7"/>
      <c r="AR111" s="11"/>
      <c r="AS111" s="7"/>
      <c r="AT111" s="7"/>
      <c r="AU111" s="7"/>
      <c r="AV111" s="7"/>
      <c r="AW111" s="7"/>
      <c r="AX111" s="11" t="s">
        <v>221</v>
      </c>
      <c r="AY111" s="66" t="s">
        <v>221</v>
      </c>
      <c r="AZ111" s="1"/>
      <c r="BA111" s="1"/>
      <c r="BB111" s="1"/>
      <c r="BC111" s="1"/>
      <c r="BD111" s="1"/>
      <c r="BP111" s="15"/>
      <c r="BQ111" s="25" t="str">
        <f t="shared" si="11"/>
        <v/>
      </c>
      <c r="BR111" s="26" t="str">
        <f t="shared" si="12"/>
        <v/>
      </c>
      <c r="BS111" s="26" t="str">
        <f t="shared" si="13"/>
        <v/>
      </c>
      <c r="BT111" s="25" t="str">
        <f t="shared" si="14"/>
        <v/>
      </c>
      <c r="BU111" s="26" t="str">
        <f t="shared" si="15"/>
        <v/>
      </c>
      <c r="BV111" s="25" t="e">
        <f>IF(AND(#REF!="",#REF!="",#REF!="",#REF!=""),"",SUM(#REF!,#REF!,#REF!,#REF!,#REF!))</f>
        <v>#REF!</v>
      </c>
      <c r="BW111" s="26" t="str">
        <f t="shared" si="16"/>
        <v/>
      </c>
      <c r="BX111" s="25" t="str">
        <f t="shared" si="17"/>
        <v/>
      </c>
      <c r="BY111" s="26" t="str">
        <f t="shared" si="18"/>
        <v/>
      </c>
      <c r="BZ111" s="25" t="str">
        <f t="shared" si="19"/>
        <v/>
      </c>
      <c r="CA111" s="26" t="str">
        <f t="shared" si="20"/>
        <v/>
      </c>
      <c r="CB111" s="25" t="e">
        <f>IF(AND(#REF!="",#REF!="",#REF!="",#REF!=""),"",SUM(#REF!,#REF!,#REF!,#REF!,#REF!))</f>
        <v>#REF!</v>
      </c>
      <c r="CC111" s="26" t="str">
        <f t="shared" si="21"/>
        <v/>
      </c>
      <c r="CD111" s="23"/>
      <c r="CE111" s="23"/>
    </row>
    <row r="112" spans="1:83">
      <c r="A112" s="245">
        <v>106</v>
      </c>
      <c r="B112" s="246"/>
      <c r="C112" s="247"/>
      <c r="D112" s="248"/>
      <c r="E112" s="249"/>
      <c r="F112" s="250"/>
      <c r="G112" s="250"/>
      <c r="H112" s="251"/>
      <c r="I112" s="252"/>
      <c r="J112" s="253"/>
      <c r="K112" s="254"/>
      <c r="L112" s="11"/>
      <c r="M112" s="7"/>
      <c r="N112" s="7"/>
      <c r="O112" s="7"/>
      <c r="P112" s="31"/>
      <c r="Q112" s="34"/>
      <c r="R112" s="7"/>
      <c r="S112" s="448"/>
      <c r="T112" s="449"/>
      <c r="U112" s="449"/>
      <c r="V112" s="7"/>
      <c r="W112" s="36"/>
      <c r="X112" s="34"/>
      <c r="Y112" s="7"/>
      <c r="Z112" s="11"/>
      <c r="AA112" s="7"/>
      <c r="AB112" s="7"/>
      <c r="AC112" s="7"/>
      <c r="AD112" s="31"/>
      <c r="AE112" s="34"/>
      <c r="AF112" s="7"/>
      <c r="AG112" s="11"/>
      <c r="AH112" s="7"/>
      <c r="AI112" s="7"/>
      <c r="AJ112" s="7"/>
      <c r="AK112" s="31"/>
      <c r="AL112" s="34"/>
      <c r="AM112" s="7"/>
      <c r="AN112" s="11"/>
      <c r="AO112" s="7"/>
      <c r="AP112" s="11"/>
      <c r="AQ112" s="7"/>
      <c r="AR112" s="11"/>
      <c r="AS112" s="7"/>
      <c r="AT112" s="7"/>
      <c r="AU112" s="7"/>
      <c r="AV112" s="7"/>
      <c r="AW112" s="7"/>
      <c r="AX112" s="11" t="s">
        <v>221</v>
      </c>
      <c r="AY112" s="66" t="s">
        <v>221</v>
      </c>
      <c r="AZ112" s="1"/>
      <c r="BA112" s="1"/>
      <c r="BB112" s="1"/>
      <c r="BC112" s="1"/>
      <c r="BD112" s="1"/>
      <c r="BP112" s="15"/>
      <c r="BQ112" s="25" t="str">
        <f t="shared" si="11"/>
        <v/>
      </c>
      <c r="BR112" s="26" t="str">
        <f t="shared" si="12"/>
        <v/>
      </c>
      <c r="BS112" s="26" t="str">
        <f t="shared" si="13"/>
        <v/>
      </c>
      <c r="BT112" s="25" t="str">
        <f t="shared" si="14"/>
        <v/>
      </c>
      <c r="BU112" s="26" t="str">
        <f t="shared" si="15"/>
        <v/>
      </c>
      <c r="BV112" s="25" t="e">
        <f>IF(AND(#REF!="",#REF!="",#REF!="",#REF!=""),"",SUM(#REF!,#REF!,#REF!,#REF!,#REF!))</f>
        <v>#REF!</v>
      </c>
      <c r="BW112" s="26" t="str">
        <f t="shared" si="16"/>
        <v/>
      </c>
      <c r="BX112" s="25" t="str">
        <f t="shared" si="17"/>
        <v/>
      </c>
      <c r="BY112" s="26" t="str">
        <f t="shared" si="18"/>
        <v/>
      </c>
      <c r="BZ112" s="25" t="str">
        <f t="shared" si="19"/>
        <v/>
      </c>
      <c r="CA112" s="26" t="str">
        <f t="shared" si="20"/>
        <v/>
      </c>
      <c r="CB112" s="25" t="e">
        <f>IF(AND(#REF!="",#REF!="",#REF!="",#REF!=""),"",SUM(#REF!,#REF!,#REF!,#REF!,#REF!))</f>
        <v>#REF!</v>
      </c>
      <c r="CC112" s="26" t="str">
        <f t="shared" si="21"/>
        <v/>
      </c>
      <c r="CD112" s="23"/>
      <c r="CE112" s="23"/>
    </row>
    <row r="113" spans="1:83">
      <c r="A113" s="245">
        <v>107</v>
      </c>
      <c r="B113" s="246"/>
      <c r="C113" s="247"/>
      <c r="D113" s="248"/>
      <c r="E113" s="249"/>
      <c r="F113" s="250"/>
      <c r="G113" s="250"/>
      <c r="H113" s="251"/>
      <c r="I113" s="252"/>
      <c r="J113" s="253"/>
      <c r="K113" s="254"/>
      <c r="L113" s="11"/>
      <c r="M113" s="7"/>
      <c r="N113" s="7"/>
      <c r="O113" s="7"/>
      <c r="P113" s="31"/>
      <c r="Q113" s="34"/>
      <c r="R113" s="7"/>
      <c r="S113" s="448"/>
      <c r="T113" s="449"/>
      <c r="U113" s="449"/>
      <c r="V113" s="7"/>
      <c r="W113" s="36"/>
      <c r="X113" s="34"/>
      <c r="Y113" s="7"/>
      <c r="Z113" s="11"/>
      <c r="AA113" s="7"/>
      <c r="AB113" s="7"/>
      <c r="AC113" s="7"/>
      <c r="AD113" s="31"/>
      <c r="AE113" s="34"/>
      <c r="AF113" s="7"/>
      <c r="AG113" s="11"/>
      <c r="AH113" s="7"/>
      <c r="AI113" s="7"/>
      <c r="AJ113" s="7"/>
      <c r="AK113" s="31"/>
      <c r="AL113" s="34"/>
      <c r="AM113" s="7"/>
      <c r="AN113" s="11"/>
      <c r="AO113" s="7"/>
      <c r="AP113" s="11"/>
      <c r="AQ113" s="7"/>
      <c r="AR113" s="11"/>
      <c r="AS113" s="7"/>
      <c r="AT113" s="7"/>
      <c r="AU113" s="7"/>
      <c r="AV113" s="7"/>
      <c r="AW113" s="7"/>
      <c r="AX113" s="11" t="s">
        <v>221</v>
      </c>
      <c r="AY113" s="66" t="s">
        <v>221</v>
      </c>
      <c r="AZ113" s="1"/>
      <c r="BA113" s="1"/>
      <c r="BB113" s="1"/>
      <c r="BC113" s="1"/>
      <c r="BD113" s="1"/>
      <c r="BP113" s="15"/>
      <c r="BQ113" s="25" t="str">
        <f t="shared" si="11"/>
        <v/>
      </c>
      <c r="BR113" s="26" t="str">
        <f t="shared" si="12"/>
        <v/>
      </c>
      <c r="BS113" s="26" t="str">
        <f t="shared" si="13"/>
        <v/>
      </c>
      <c r="BT113" s="25" t="str">
        <f t="shared" si="14"/>
        <v/>
      </c>
      <c r="BU113" s="26" t="str">
        <f t="shared" si="15"/>
        <v/>
      </c>
      <c r="BV113" s="25" t="e">
        <f>IF(AND(#REF!="",#REF!="",#REF!="",#REF!=""),"",SUM(#REF!,#REF!,#REF!,#REF!,#REF!))</f>
        <v>#REF!</v>
      </c>
      <c r="BW113" s="26" t="str">
        <f t="shared" si="16"/>
        <v/>
      </c>
      <c r="BX113" s="25" t="str">
        <f t="shared" si="17"/>
        <v/>
      </c>
      <c r="BY113" s="26" t="str">
        <f t="shared" si="18"/>
        <v/>
      </c>
      <c r="BZ113" s="25" t="str">
        <f t="shared" si="19"/>
        <v/>
      </c>
      <c r="CA113" s="26" t="str">
        <f t="shared" si="20"/>
        <v/>
      </c>
      <c r="CB113" s="25" t="e">
        <f>IF(AND(#REF!="",#REF!="",#REF!="",#REF!=""),"",SUM(#REF!,#REF!,#REF!,#REF!,#REF!))</f>
        <v>#REF!</v>
      </c>
      <c r="CC113" s="26" t="str">
        <f t="shared" si="21"/>
        <v/>
      </c>
      <c r="CD113" s="23"/>
      <c r="CE113" s="23"/>
    </row>
    <row r="114" spans="1:83">
      <c r="A114" s="245">
        <v>108</v>
      </c>
      <c r="B114" s="246"/>
      <c r="C114" s="247"/>
      <c r="D114" s="248"/>
      <c r="E114" s="249"/>
      <c r="F114" s="250"/>
      <c r="G114" s="250"/>
      <c r="H114" s="251"/>
      <c r="I114" s="252"/>
      <c r="J114" s="253"/>
      <c r="K114" s="254"/>
      <c r="L114" s="11"/>
      <c r="M114" s="7"/>
      <c r="N114" s="7"/>
      <c r="O114" s="7"/>
      <c r="P114" s="31"/>
      <c r="Q114" s="34"/>
      <c r="R114" s="7"/>
      <c r="S114" s="448"/>
      <c r="T114" s="449"/>
      <c r="U114" s="449"/>
      <c r="V114" s="7"/>
      <c r="W114" s="36"/>
      <c r="X114" s="34"/>
      <c r="Y114" s="7"/>
      <c r="Z114" s="11"/>
      <c r="AA114" s="7"/>
      <c r="AB114" s="7"/>
      <c r="AC114" s="7"/>
      <c r="AD114" s="31"/>
      <c r="AE114" s="34"/>
      <c r="AF114" s="7"/>
      <c r="AG114" s="11"/>
      <c r="AH114" s="7"/>
      <c r="AI114" s="7"/>
      <c r="AJ114" s="7"/>
      <c r="AK114" s="31"/>
      <c r="AL114" s="34"/>
      <c r="AM114" s="7"/>
      <c r="AN114" s="11"/>
      <c r="AO114" s="7"/>
      <c r="AP114" s="11"/>
      <c r="AQ114" s="7"/>
      <c r="AR114" s="11"/>
      <c r="AS114" s="7"/>
      <c r="AT114" s="7"/>
      <c r="AU114" s="7"/>
      <c r="AV114" s="7"/>
      <c r="AW114" s="7"/>
      <c r="AX114" s="11" t="s">
        <v>221</v>
      </c>
      <c r="AY114" s="66" t="s">
        <v>221</v>
      </c>
      <c r="AZ114" s="1"/>
      <c r="BA114" s="1"/>
      <c r="BB114" s="1"/>
      <c r="BC114" s="1"/>
      <c r="BD114" s="1"/>
      <c r="BP114" s="15"/>
      <c r="BQ114" s="25" t="str">
        <f t="shared" si="11"/>
        <v/>
      </c>
      <c r="BR114" s="26" t="str">
        <f t="shared" si="12"/>
        <v/>
      </c>
      <c r="BS114" s="26" t="str">
        <f t="shared" si="13"/>
        <v/>
      </c>
      <c r="BT114" s="25" t="str">
        <f t="shared" si="14"/>
        <v/>
      </c>
      <c r="BU114" s="26" t="str">
        <f t="shared" si="15"/>
        <v/>
      </c>
      <c r="BV114" s="25" t="e">
        <f>IF(AND(#REF!="",#REF!="",#REF!="",#REF!=""),"",SUM(#REF!,#REF!,#REF!,#REF!,#REF!))</f>
        <v>#REF!</v>
      </c>
      <c r="BW114" s="26" t="str">
        <f t="shared" si="16"/>
        <v/>
      </c>
      <c r="BX114" s="25" t="str">
        <f t="shared" si="17"/>
        <v/>
      </c>
      <c r="BY114" s="26" t="str">
        <f t="shared" si="18"/>
        <v/>
      </c>
      <c r="BZ114" s="25" t="str">
        <f t="shared" si="19"/>
        <v/>
      </c>
      <c r="CA114" s="26" t="str">
        <f t="shared" si="20"/>
        <v/>
      </c>
      <c r="CB114" s="25" t="e">
        <f>IF(AND(#REF!="",#REF!="",#REF!="",#REF!=""),"",SUM(#REF!,#REF!,#REF!,#REF!,#REF!))</f>
        <v>#REF!</v>
      </c>
      <c r="CC114" s="26" t="str">
        <f t="shared" si="21"/>
        <v/>
      </c>
      <c r="CD114" s="23"/>
      <c r="CE114" s="23"/>
    </row>
    <row r="115" spans="1:83">
      <c r="A115" s="245">
        <v>109</v>
      </c>
      <c r="B115" s="246"/>
      <c r="C115" s="247"/>
      <c r="D115" s="248"/>
      <c r="E115" s="249"/>
      <c r="F115" s="250"/>
      <c r="G115" s="250"/>
      <c r="H115" s="251"/>
      <c r="I115" s="252"/>
      <c r="J115" s="253"/>
      <c r="K115" s="254"/>
      <c r="L115" s="11"/>
      <c r="M115" s="7"/>
      <c r="N115" s="7"/>
      <c r="O115" s="7"/>
      <c r="P115" s="31"/>
      <c r="Q115" s="34"/>
      <c r="R115" s="7"/>
      <c r="S115" s="448"/>
      <c r="T115" s="449"/>
      <c r="U115" s="449"/>
      <c r="V115" s="7"/>
      <c r="W115" s="36"/>
      <c r="X115" s="34"/>
      <c r="Y115" s="7"/>
      <c r="Z115" s="11"/>
      <c r="AA115" s="7"/>
      <c r="AB115" s="7"/>
      <c r="AC115" s="7"/>
      <c r="AD115" s="31"/>
      <c r="AE115" s="34"/>
      <c r="AF115" s="7"/>
      <c r="AG115" s="11"/>
      <c r="AH115" s="7"/>
      <c r="AI115" s="7"/>
      <c r="AJ115" s="7"/>
      <c r="AK115" s="31"/>
      <c r="AL115" s="34"/>
      <c r="AM115" s="7"/>
      <c r="AN115" s="11"/>
      <c r="AO115" s="7"/>
      <c r="AP115" s="11"/>
      <c r="AQ115" s="7"/>
      <c r="AR115" s="11"/>
      <c r="AS115" s="7"/>
      <c r="AT115" s="7"/>
      <c r="AU115" s="7"/>
      <c r="AV115" s="7"/>
      <c r="AW115" s="7"/>
      <c r="AX115" s="11" t="s">
        <v>221</v>
      </c>
      <c r="AY115" s="66" t="s">
        <v>221</v>
      </c>
      <c r="AZ115" s="1"/>
      <c r="BA115" s="1"/>
      <c r="BB115" s="1"/>
      <c r="BC115" s="1"/>
      <c r="BD115" s="1"/>
      <c r="BP115" s="15"/>
      <c r="BQ115" s="25" t="str">
        <f t="shared" si="11"/>
        <v/>
      </c>
      <c r="BR115" s="26" t="str">
        <f t="shared" si="12"/>
        <v/>
      </c>
      <c r="BS115" s="26" t="str">
        <f t="shared" si="13"/>
        <v/>
      </c>
      <c r="BT115" s="25" t="str">
        <f t="shared" si="14"/>
        <v/>
      </c>
      <c r="BU115" s="26" t="str">
        <f t="shared" si="15"/>
        <v/>
      </c>
      <c r="BV115" s="25" t="e">
        <f>IF(AND(#REF!="",#REF!="",#REF!="",#REF!=""),"",SUM(#REF!,#REF!,#REF!,#REF!,#REF!))</f>
        <v>#REF!</v>
      </c>
      <c r="BW115" s="26" t="str">
        <f t="shared" si="16"/>
        <v/>
      </c>
      <c r="BX115" s="25" t="str">
        <f t="shared" si="17"/>
        <v/>
      </c>
      <c r="BY115" s="26" t="str">
        <f t="shared" si="18"/>
        <v/>
      </c>
      <c r="BZ115" s="25" t="str">
        <f t="shared" si="19"/>
        <v/>
      </c>
      <c r="CA115" s="26" t="str">
        <f t="shared" si="20"/>
        <v/>
      </c>
      <c r="CB115" s="25" t="e">
        <f>IF(AND(#REF!="",#REF!="",#REF!="",#REF!=""),"",SUM(#REF!,#REF!,#REF!,#REF!,#REF!))</f>
        <v>#REF!</v>
      </c>
      <c r="CC115" s="26" t="str">
        <f t="shared" si="21"/>
        <v/>
      </c>
      <c r="CD115" s="23"/>
      <c r="CE115" s="23"/>
    </row>
    <row r="116" spans="1:83">
      <c r="A116" s="245">
        <v>110</v>
      </c>
      <c r="B116" s="246"/>
      <c r="C116" s="247"/>
      <c r="D116" s="248"/>
      <c r="E116" s="249"/>
      <c r="F116" s="250"/>
      <c r="G116" s="250"/>
      <c r="H116" s="251"/>
      <c r="I116" s="252"/>
      <c r="J116" s="253"/>
      <c r="K116" s="254"/>
      <c r="L116" s="11"/>
      <c r="M116" s="7"/>
      <c r="N116" s="7"/>
      <c r="O116" s="7"/>
      <c r="P116" s="31"/>
      <c r="Q116" s="34"/>
      <c r="R116" s="7"/>
      <c r="S116" s="448"/>
      <c r="T116" s="449"/>
      <c r="U116" s="449"/>
      <c r="V116" s="7"/>
      <c r="W116" s="36"/>
      <c r="X116" s="34"/>
      <c r="Y116" s="7"/>
      <c r="Z116" s="11"/>
      <c r="AA116" s="7"/>
      <c r="AB116" s="7"/>
      <c r="AC116" s="7"/>
      <c r="AD116" s="31"/>
      <c r="AE116" s="34"/>
      <c r="AF116" s="7"/>
      <c r="AG116" s="11"/>
      <c r="AH116" s="7"/>
      <c r="AI116" s="7"/>
      <c r="AJ116" s="7"/>
      <c r="AK116" s="31"/>
      <c r="AL116" s="34"/>
      <c r="AM116" s="7"/>
      <c r="AN116" s="11"/>
      <c r="AO116" s="7"/>
      <c r="AP116" s="11"/>
      <c r="AQ116" s="7"/>
      <c r="AR116" s="11"/>
      <c r="AS116" s="7"/>
      <c r="AT116" s="7"/>
      <c r="AU116" s="7"/>
      <c r="AV116" s="7"/>
      <c r="AW116" s="7"/>
      <c r="AX116" s="11" t="s">
        <v>221</v>
      </c>
      <c r="AY116" s="66" t="s">
        <v>221</v>
      </c>
      <c r="AZ116" s="1"/>
      <c r="BA116" s="1"/>
      <c r="BB116" s="1"/>
      <c r="BC116" s="1"/>
      <c r="BD116" s="1"/>
      <c r="BP116" s="15"/>
      <c r="BQ116" s="25" t="str">
        <f t="shared" si="11"/>
        <v/>
      </c>
      <c r="BR116" s="26" t="str">
        <f t="shared" si="12"/>
        <v/>
      </c>
      <c r="BS116" s="26" t="str">
        <f t="shared" si="13"/>
        <v/>
      </c>
      <c r="BT116" s="25" t="str">
        <f t="shared" si="14"/>
        <v/>
      </c>
      <c r="BU116" s="26" t="str">
        <f t="shared" si="15"/>
        <v/>
      </c>
      <c r="BV116" s="25" t="e">
        <f>IF(AND(#REF!="",#REF!="",#REF!="",#REF!=""),"",SUM(#REF!,#REF!,#REF!,#REF!,#REF!))</f>
        <v>#REF!</v>
      </c>
      <c r="BW116" s="26" t="str">
        <f t="shared" si="16"/>
        <v/>
      </c>
      <c r="BX116" s="25" t="str">
        <f t="shared" si="17"/>
        <v/>
      </c>
      <c r="BY116" s="26" t="str">
        <f t="shared" si="18"/>
        <v/>
      </c>
      <c r="BZ116" s="25" t="str">
        <f t="shared" si="19"/>
        <v/>
      </c>
      <c r="CA116" s="26" t="str">
        <f t="shared" si="20"/>
        <v/>
      </c>
      <c r="CB116" s="25" t="e">
        <f>IF(AND(#REF!="",#REF!="",#REF!="",#REF!=""),"",SUM(#REF!,#REF!,#REF!,#REF!,#REF!))</f>
        <v>#REF!</v>
      </c>
      <c r="CC116" s="26" t="str">
        <f t="shared" si="21"/>
        <v/>
      </c>
      <c r="CD116" s="23"/>
      <c r="CE116" s="23"/>
    </row>
    <row r="117" spans="1:83">
      <c r="A117" s="245">
        <v>111</v>
      </c>
      <c r="B117" s="246"/>
      <c r="C117" s="247"/>
      <c r="D117" s="248"/>
      <c r="E117" s="249"/>
      <c r="F117" s="250"/>
      <c r="G117" s="250"/>
      <c r="H117" s="251"/>
      <c r="I117" s="252"/>
      <c r="J117" s="253"/>
      <c r="K117" s="254"/>
      <c r="L117" s="11"/>
      <c r="M117" s="7"/>
      <c r="N117" s="7"/>
      <c r="O117" s="7"/>
      <c r="P117" s="31"/>
      <c r="Q117" s="34"/>
      <c r="R117" s="7"/>
      <c r="S117" s="448"/>
      <c r="T117" s="449"/>
      <c r="U117" s="449"/>
      <c r="V117" s="7"/>
      <c r="W117" s="36"/>
      <c r="X117" s="34"/>
      <c r="Y117" s="7"/>
      <c r="Z117" s="11"/>
      <c r="AA117" s="7"/>
      <c r="AB117" s="7"/>
      <c r="AC117" s="7"/>
      <c r="AD117" s="31"/>
      <c r="AE117" s="34"/>
      <c r="AF117" s="7"/>
      <c r="AG117" s="11"/>
      <c r="AH117" s="7"/>
      <c r="AI117" s="7"/>
      <c r="AJ117" s="7"/>
      <c r="AK117" s="31"/>
      <c r="AL117" s="34"/>
      <c r="AM117" s="7"/>
      <c r="AN117" s="11"/>
      <c r="AO117" s="7"/>
      <c r="AP117" s="11"/>
      <c r="AQ117" s="7"/>
      <c r="AR117" s="11"/>
      <c r="AS117" s="7"/>
      <c r="AT117" s="7"/>
      <c r="AU117" s="7"/>
      <c r="AV117" s="7"/>
      <c r="AW117" s="7"/>
      <c r="AX117" s="11" t="s">
        <v>221</v>
      </c>
      <c r="AY117" s="66" t="s">
        <v>221</v>
      </c>
      <c r="AZ117" s="1"/>
      <c r="BA117" s="1"/>
      <c r="BB117" s="1"/>
      <c r="BC117" s="1"/>
      <c r="BD117" s="1"/>
      <c r="BP117" s="15"/>
      <c r="BQ117" s="25" t="str">
        <f t="shared" si="11"/>
        <v/>
      </c>
      <c r="BR117" s="26" t="str">
        <f t="shared" si="12"/>
        <v/>
      </c>
      <c r="BS117" s="26" t="str">
        <f t="shared" si="13"/>
        <v/>
      </c>
      <c r="BT117" s="25" t="str">
        <f t="shared" si="14"/>
        <v/>
      </c>
      <c r="BU117" s="26" t="str">
        <f t="shared" si="15"/>
        <v/>
      </c>
      <c r="BV117" s="25" t="e">
        <f>IF(AND(#REF!="",#REF!="",#REF!="",#REF!=""),"",SUM(#REF!,#REF!,#REF!,#REF!,#REF!))</f>
        <v>#REF!</v>
      </c>
      <c r="BW117" s="26" t="str">
        <f t="shared" si="16"/>
        <v/>
      </c>
      <c r="BX117" s="25" t="str">
        <f t="shared" si="17"/>
        <v/>
      </c>
      <c r="BY117" s="26" t="str">
        <f t="shared" si="18"/>
        <v/>
      </c>
      <c r="BZ117" s="25" t="str">
        <f t="shared" si="19"/>
        <v/>
      </c>
      <c r="CA117" s="26" t="str">
        <f t="shared" si="20"/>
        <v/>
      </c>
      <c r="CB117" s="25" t="e">
        <f>IF(AND(#REF!="",#REF!="",#REF!="",#REF!=""),"",SUM(#REF!,#REF!,#REF!,#REF!,#REF!))</f>
        <v>#REF!</v>
      </c>
      <c r="CC117" s="26" t="str">
        <f t="shared" si="21"/>
        <v/>
      </c>
      <c r="CD117" s="23"/>
      <c r="CE117" s="23"/>
    </row>
    <row r="118" spans="1:83">
      <c r="A118" s="245">
        <v>112</v>
      </c>
      <c r="B118" s="246"/>
      <c r="C118" s="247"/>
      <c r="D118" s="248"/>
      <c r="E118" s="249"/>
      <c r="F118" s="250"/>
      <c r="G118" s="250"/>
      <c r="H118" s="251"/>
      <c r="I118" s="252"/>
      <c r="J118" s="253"/>
      <c r="K118" s="254"/>
      <c r="L118" s="11"/>
      <c r="M118" s="7"/>
      <c r="N118" s="7"/>
      <c r="O118" s="7"/>
      <c r="P118" s="31"/>
      <c r="Q118" s="34"/>
      <c r="R118" s="7"/>
      <c r="S118" s="448"/>
      <c r="T118" s="449"/>
      <c r="U118" s="449"/>
      <c r="V118" s="7"/>
      <c r="W118" s="36"/>
      <c r="X118" s="34"/>
      <c r="Y118" s="7"/>
      <c r="Z118" s="11"/>
      <c r="AA118" s="7"/>
      <c r="AB118" s="7"/>
      <c r="AC118" s="7"/>
      <c r="AD118" s="31"/>
      <c r="AE118" s="34"/>
      <c r="AF118" s="7"/>
      <c r="AG118" s="11"/>
      <c r="AH118" s="7"/>
      <c r="AI118" s="7"/>
      <c r="AJ118" s="7"/>
      <c r="AK118" s="31"/>
      <c r="AL118" s="34"/>
      <c r="AM118" s="7"/>
      <c r="AN118" s="11"/>
      <c r="AO118" s="7"/>
      <c r="AP118" s="11"/>
      <c r="AQ118" s="7"/>
      <c r="AR118" s="11"/>
      <c r="AS118" s="7"/>
      <c r="AT118" s="7"/>
      <c r="AU118" s="7"/>
      <c r="AV118" s="7"/>
      <c r="AW118" s="7"/>
      <c r="AX118" s="11" t="s">
        <v>221</v>
      </c>
      <c r="AY118" s="66" t="s">
        <v>221</v>
      </c>
      <c r="AZ118" s="1"/>
      <c r="BA118" s="1"/>
      <c r="BB118" s="1"/>
      <c r="BC118" s="1"/>
      <c r="BD118" s="1"/>
      <c r="BP118" s="15"/>
      <c r="BQ118" s="25" t="str">
        <f t="shared" si="11"/>
        <v/>
      </c>
      <c r="BR118" s="26" t="str">
        <f t="shared" si="12"/>
        <v/>
      </c>
      <c r="BS118" s="26" t="str">
        <f t="shared" si="13"/>
        <v/>
      </c>
      <c r="BT118" s="25" t="str">
        <f t="shared" si="14"/>
        <v/>
      </c>
      <c r="BU118" s="26" t="str">
        <f t="shared" si="15"/>
        <v/>
      </c>
      <c r="BV118" s="25" t="e">
        <f>IF(AND(#REF!="",#REF!="",#REF!="",#REF!=""),"",SUM(#REF!,#REF!,#REF!,#REF!,#REF!))</f>
        <v>#REF!</v>
      </c>
      <c r="BW118" s="26" t="str">
        <f t="shared" si="16"/>
        <v/>
      </c>
      <c r="BX118" s="25" t="str">
        <f t="shared" si="17"/>
        <v/>
      </c>
      <c r="BY118" s="26" t="str">
        <f t="shared" si="18"/>
        <v/>
      </c>
      <c r="BZ118" s="25" t="str">
        <f t="shared" si="19"/>
        <v/>
      </c>
      <c r="CA118" s="26" t="str">
        <f t="shared" si="20"/>
        <v/>
      </c>
      <c r="CB118" s="25" t="e">
        <f>IF(AND(#REF!="",#REF!="",#REF!="",#REF!=""),"",SUM(#REF!,#REF!,#REF!,#REF!,#REF!))</f>
        <v>#REF!</v>
      </c>
      <c r="CC118" s="26" t="str">
        <f t="shared" si="21"/>
        <v/>
      </c>
      <c r="CD118" s="23"/>
      <c r="CE118" s="23"/>
    </row>
    <row r="119" spans="1:83">
      <c r="A119" s="245">
        <v>113</v>
      </c>
      <c r="B119" s="246"/>
      <c r="C119" s="247"/>
      <c r="D119" s="248"/>
      <c r="E119" s="249"/>
      <c r="F119" s="250"/>
      <c r="G119" s="250"/>
      <c r="H119" s="251"/>
      <c r="I119" s="252"/>
      <c r="J119" s="253"/>
      <c r="K119" s="254"/>
      <c r="L119" s="11"/>
      <c r="M119" s="7"/>
      <c r="N119" s="7"/>
      <c r="O119" s="7"/>
      <c r="P119" s="31"/>
      <c r="Q119" s="34"/>
      <c r="R119" s="7"/>
      <c r="S119" s="448"/>
      <c r="T119" s="449"/>
      <c r="U119" s="449"/>
      <c r="V119" s="7"/>
      <c r="W119" s="36"/>
      <c r="X119" s="34"/>
      <c r="Y119" s="7"/>
      <c r="Z119" s="11"/>
      <c r="AA119" s="7"/>
      <c r="AB119" s="7"/>
      <c r="AC119" s="7"/>
      <c r="AD119" s="31"/>
      <c r="AE119" s="34"/>
      <c r="AF119" s="7"/>
      <c r="AG119" s="11"/>
      <c r="AH119" s="7"/>
      <c r="AI119" s="7"/>
      <c r="AJ119" s="7"/>
      <c r="AK119" s="31"/>
      <c r="AL119" s="34"/>
      <c r="AM119" s="7"/>
      <c r="AN119" s="11"/>
      <c r="AO119" s="7"/>
      <c r="AP119" s="11"/>
      <c r="AQ119" s="7"/>
      <c r="AR119" s="11"/>
      <c r="AS119" s="7"/>
      <c r="AT119" s="7"/>
      <c r="AU119" s="7"/>
      <c r="AV119" s="7"/>
      <c r="AW119" s="7"/>
      <c r="AX119" s="11" t="s">
        <v>221</v>
      </c>
      <c r="AY119" s="66" t="s">
        <v>221</v>
      </c>
      <c r="AZ119" s="1"/>
      <c r="BA119" s="1"/>
      <c r="BB119" s="1"/>
      <c r="BC119" s="1"/>
      <c r="BD119" s="1"/>
      <c r="BP119" s="15"/>
      <c r="BQ119" s="25" t="str">
        <f t="shared" si="11"/>
        <v/>
      </c>
      <c r="BR119" s="26" t="str">
        <f t="shared" si="12"/>
        <v/>
      </c>
      <c r="BS119" s="26" t="str">
        <f t="shared" si="13"/>
        <v/>
      </c>
      <c r="BT119" s="25" t="str">
        <f t="shared" si="14"/>
        <v/>
      </c>
      <c r="BU119" s="26" t="str">
        <f t="shared" si="15"/>
        <v/>
      </c>
      <c r="BV119" s="25" t="e">
        <f>IF(AND(#REF!="",#REF!="",#REF!="",#REF!=""),"",SUM(#REF!,#REF!,#REF!,#REF!,#REF!))</f>
        <v>#REF!</v>
      </c>
      <c r="BW119" s="26" t="str">
        <f t="shared" si="16"/>
        <v/>
      </c>
      <c r="BX119" s="25" t="str">
        <f t="shared" si="17"/>
        <v/>
      </c>
      <c r="BY119" s="26" t="str">
        <f t="shared" si="18"/>
        <v/>
      </c>
      <c r="BZ119" s="25" t="str">
        <f t="shared" si="19"/>
        <v/>
      </c>
      <c r="CA119" s="26" t="str">
        <f t="shared" si="20"/>
        <v/>
      </c>
      <c r="CB119" s="25" t="e">
        <f>IF(AND(#REF!="",#REF!="",#REF!="",#REF!=""),"",SUM(#REF!,#REF!,#REF!,#REF!,#REF!))</f>
        <v>#REF!</v>
      </c>
      <c r="CC119" s="26" t="str">
        <f t="shared" si="21"/>
        <v/>
      </c>
      <c r="CD119" s="23"/>
      <c r="CE119" s="23"/>
    </row>
    <row r="120" spans="1:83">
      <c r="A120" s="245">
        <v>114</v>
      </c>
      <c r="B120" s="246"/>
      <c r="C120" s="247"/>
      <c r="D120" s="248"/>
      <c r="E120" s="249"/>
      <c r="F120" s="250"/>
      <c r="G120" s="250"/>
      <c r="H120" s="251"/>
      <c r="I120" s="252"/>
      <c r="J120" s="253"/>
      <c r="K120" s="254"/>
      <c r="L120" s="11"/>
      <c r="M120" s="7"/>
      <c r="N120" s="7"/>
      <c r="O120" s="7"/>
      <c r="P120" s="31"/>
      <c r="Q120" s="34"/>
      <c r="R120" s="7"/>
      <c r="S120" s="448"/>
      <c r="T120" s="449"/>
      <c r="U120" s="449"/>
      <c r="V120" s="7"/>
      <c r="W120" s="36"/>
      <c r="X120" s="34"/>
      <c r="Y120" s="7"/>
      <c r="Z120" s="11"/>
      <c r="AA120" s="7"/>
      <c r="AB120" s="7"/>
      <c r="AC120" s="7"/>
      <c r="AD120" s="31"/>
      <c r="AE120" s="34"/>
      <c r="AF120" s="7"/>
      <c r="AG120" s="11"/>
      <c r="AH120" s="7"/>
      <c r="AI120" s="7"/>
      <c r="AJ120" s="7"/>
      <c r="AK120" s="31"/>
      <c r="AL120" s="34"/>
      <c r="AM120" s="7"/>
      <c r="AN120" s="11"/>
      <c r="AO120" s="7"/>
      <c r="AP120" s="11"/>
      <c r="AQ120" s="7"/>
      <c r="AR120" s="11"/>
      <c r="AS120" s="7"/>
      <c r="AT120" s="7"/>
      <c r="AU120" s="7"/>
      <c r="AV120" s="7"/>
      <c r="AW120" s="7"/>
      <c r="AX120" s="11" t="s">
        <v>221</v>
      </c>
      <c r="AY120" s="66" t="s">
        <v>221</v>
      </c>
      <c r="AZ120" s="1"/>
      <c r="BA120" s="1"/>
      <c r="BB120" s="1"/>
      <c r="BC120" s="1"/>
      <c r="BD120" s="1"/>
      <c r="BP120" s="15"/>
      <c r="BQ120" s="25" t="str">
        <f t="shared" si="11"/>
        <v/>
      </c>
      <c r="BR120" s="26" t="str">
        <f t="shared" si="12"/>
        <v/>
      </c>
      <c r="BS120" s="26" t="str">
        <f t="shared" si="13"/>
        <v/>
      </c>
      <c r="BT120" s="25" t="str">
        <f t="shared" si="14"/>
        <v/>
      </c>
      <c r="BU120" s="26" t="str">
        <f t="shared" si="15"/>
        <v/>
      </c>
      <c r="BV120" s="25" t="e">
        <f>IF(AND(#REF!="",#REF!="",#REF!="",#REF!=""),"",SUM(#REF!,#REF!,#REF!,#REF!,#REF!))</f>
        <v>#REF!</v>
      </c>
      <c r="BW120" s="26" t="str">
        <f t="shared" si="16"/>
        <v/>
      </c>
      <c r="BX120" s="25" t="str">
        <f t="shared" si="17"/>
        <v/>
      </c>
      <c r="BY120" s="26" t="str">
        <f t="shared" si="18"/>
        <v/>
      </c>
      <c r="BZ120" s="25" t="str">
        <f t="shared" si="19"/>
        <v/>
      </c>
      <c r="CA120" s="26" t="str">
        <f t="shared" si="20"/>
        <v/>
      </c>
      <c r="CB120" s="25" t="e">
        <f>IF(AND(#REF!="",#REF!="",#REF!="",#REF!=""),"",SUM(#REF!,#REF!,#REF!,#REF!,#REF!))</f>
        <v>#REF!</v>
      </c>
      <c r="CC120" s="26" t="str">
        <f t="shared" si="21"/>
        <v/>
      </c>
      <c r="CD120" s="23"/>
      <c r="CE120" s="23"/>
    </row>
    <row r="121" spans="1:83">
      <c r="A121" s="245">
        <v>115</v>
      </c>
      <c r="B121" s="246"/>
      <c r="C121" s="247"/>
      <c r="D121" s="248"/>
      <c r="E121" s="249"/>
      <c r="F121" s="250"/>
      <c r="G121" s="250"/>
      <c r="H121" s="251"/>
      <c r="I121" s="252"/>
      <c r="J121" s="253"/>
      <c r="K121" s="254"/>
      <c r="L121" s="11"/>
      <c r="M121" s="7"/>
      <c r="N121" s="7"/>
      <c r="O121" s="7"/>
      <c r="P121" s="31"/>
      <c r="Q121" s="34"/>
      <c r="R121" s="7"/>
      <c r="S121" s="448"/>
      <c r="T121" s="449"/>
      <c r="U121" s="449"/>
      <c r="V121" s="7"/>
      <c r="W121" s="36"/>
      <c r="X121" s="34"/>
      <c r="Y121" s="7"/>
      <c r="Z121" s="11"/>
      <c r="AA121" s="7"/>
      <c r="AB121" s="7"/>
      <c r="AC121" s="7"/>
      <c r="AD121" s="31"/>
      <c r="AE121" s="34"/>
      <c r="AF121" s="7"/>
      <c r="AG121" s="11"/>
      <c r="AH121" s="7"/>
      <c r="AI121" s="7"/>
      <c r="AJ121" s="7"/>
      <c r="AK121" s="31"/>
      <c r="AL121" s="34"/>
      <c r="AM121" s="7"/>
      <c r="AN121" s="11"/>
      <c r="AO121" s="7"/>
      <c r="AP121" s="11"/>
      <c r="AQ121" s="7"/>
      <c r="AR121" s="11"/>
      <c r="AS121" s="7"/>
      <c r="AT121" s="7"/>
      <c r="AU121" s="7"/>
      <c r="AV121" s="7"/>
      <c r="AW121" s="7"/>
      <c r="AX121" s="11" t="s">
        <v>221</v>
      </c>
      <c r="AY121" s="66" t="s">
        <v>221</v>
      </c>
      <c r="AZ121" s="1"/>
      <c r="BA121" s="1"/>
      <c r="BB121" s="1"/>
      <c r="BC121" s="1"/>
      <c r="BD121" s="1"/>
      <c r="BP121" s="15"/>
      <c r="BQ121" s="25" t="str">
        <f t="shared" si="11"/>
        <v/>
      </c>
      <c r="BR121" s="26" t="str">
        <f t="shared" si="12"/>
        <v/>
      </c>
      <c r="BS121" s="26" t="str">
        <f t="shared" si="13"/>
        <v/>
      </c>
      <c r="BT121" s="25" t="str">
        <f t="shared" si="14"/>
        <v/>
      </c>
      <c r="BU121" s="26" t="str">
        <f t="shared" si="15"/>
        <v/>
      </c>
      <c r="BV121" s="25" t="e">
        <f>IF(AND(#REF!="",#REF!="",#REF!="",#REF!=""),"",SUM(#REF!,#REF!,#REF!,#REF!,#REF!))</f>
        <v>#REF!</v>
      </c>
      <c r="BW121" s="26" t="str">
        <f t="shared" si="16"/>
        <v/>
      </c>
      <c r="BX121" s="25" t="str">
        <f t="shared" si="17"/>
        <v/>
      </c>
      <c r="BY121" s="26" t="str">
        <f t="shared" si="18"/>
        <v/>
      </c>
      <c r="BZ121" s="25" t="str">
        <f t="shared" si="19"/>
        <v/>
      </c>
      <c r="CA121" s="26" t="str">
        <f t="shared" si="20"/>
        <v/>
      </c>
      <c r="CB121" s="25" t="e">
        <f>IF(AND(#REF!="",#REF!="",#REF!="",#REF!=""),"",SUM(#REF!,#REF!,#REF!,#REF!,#REF!))</f>
        <v>#REF!</v>
      </c>
      <c r="CC121" s="26" t="str">
        <f t="shared" si="21"/>
        <v/>
      </c>
      <c r="CD121" s="23"/>
      <c r="CE121" s="23"/>
    </row>
    <row r="122" spans="1:83">
      <c r="A122" s="245">
        <v>116</v>
      </c>
      <c r="B122" s="246"/>
      <c r="C122" s="247"/>
      <c r="D122" s="248"/>
      <c r="E122" s="249"/>
      <c r="F122" s="250"/>
      <c r="G122" s="250"/>
      <c r="H122" s="251"/>
      <c r="I122" s="252"/>
      <c r="J122" s="253"/>
      <c r="K122" s="254"/>
      <c r="L122" s="11"/>
      <c r="M122" s="7"/>
      <c r="N122" s="7"/>
      <c r="O122" s="7"/>
      <c r="P122" s="31"/>
      <c r="Q122" s="34"/>
      <c r="R122" s="7"/>
      <c r="S122" s="448"/>
      <c r="T122" s="449"/>
      <c r="U122" s="449"/>
      <c r="V122" s="7"/>
      <c r="W122" s="36"/>
      <c r="X122" s="34"/>
      <c r="Y122" s="7"/>
      <c r="Z122" s="11"/>
      <c r="AA122" s="7"/>
      <c r="AB122" s="7"/>
      <c r="AC122" s="7"/>
      <c r="AD122" s="31"/>
      <c r="AE122" s="34"/>
      <c r="AF122" s="7"/>
      <c r="AG122" s="11"/>
      <c r="AH122" s="7"/>
      <c r="AI122" s="7"/>
      <c r="AJ122" s="7"/>
      <c r="AK122" s="31"/>
      <c r="AL122" s="34"/>
      <c r="AM122" s="7"/>
      <c r="AN122" s="11"/>
      <c r="AO122" s="7"/>
      <c r="AP122" s="11"/>
      <c r="AQ122" s="7"/>
      <c r="AR122" s="11"/>
      <c r="AS122" s="7"/>
      <c r="AT122" s="7"/>
      <c r="AU122" s="7"/>
      <c r="AV122" s="7"/>
      <c r="AW122" s="7"/>
      <c r="AX122" s="11" t="s">
        <v>221</v>
      </c>
      <c r="AY122" s="66" t="s">
        <v>221</v>
      </c>
      <c r="AZ122" s="1"/>
      <c r="BA122" s="1"/>
      <c r="BB122" s="1"/>
      <c r="BC122" s="1"/>
      <c r="BD122" s="1"/>
      <c r="BP122" s="15"/>
      <c r="BQ122" s="25" t="str">
        <f t="shared" si="11"/>
        <v/>
      </c>
      <c r="BR122" s="26" t="str">
        <f t="shared" si="12"/>
        <v/>
      </c>
      <c r="BS122" s="26" t="str">
        <f t="shared" si="13"/>
        <v/>
      </c>
      <c r="BT122" s="25" t="str">
        <f t="shared" si="14"/>
        <v/>
      </c>
      <c r="BU122" s="26" t="str">
        <f t="shared" si="15"/>
        <v/>
      </c>
      <c r="BV122" s="25" t="e">
        <f>IF(AND(#REF!="",#REF!="",#REF!="",#REF!=""),"",SUM(#REF!,#REF!,#REF!,#REF!,#REF!))</f>
        <v>#REF!</v>
      </c>
      <c r="BW122" s="26" t="str">
        <f t="shared" si="16"/>
        <v/>
      </c>
      <c r="BX122" s="25" t="str">
        <f t="shared" si="17"/>
        <v/>
      </c>
      <c r="BY122" s="26" t="str">
        <f t="shared" si="18"/>
        <v/>
      </c>
      <c r="BZ122" s="25" t="str">
        <f t="shared" si="19"/>
        <v/>
      </c>
      <c r="CA122" s="26" t="str">
        <f t="shared" si="20"/>
        <v/>
      </c>
      <c r="CB122" s="25" t="e">
        <f>IF(AND(#REF!="",#REF!="",#REF!="",#REF!=""),"",SUM(#REF!,#REF!,#REF!,#REF!,#REF!))</f>
        <v>#REF!</v>
      </c>
      <c r="CC122" s="26" t="str">
        <f t="shared" si="21"/>
        <v/>
      </c>
      <c r="CD122" s="23"/>
      <c r="CE122" s="23"/>
    </row>
    <row r="123" spans="1:83">
      <c r="A123" s="245">
        <v>117</v>
      </c>
      <c r="B123" s="246"/>
      <c r="C123" s="247"/>
      <c r="D123" s="248"/>
      <c r="E123" s="249"/>
      <c r="F123" s="250"/>
      <c r="G123" s="250"/>
      <c r="H123" s="251"/>
      <c r="I123" s="252"/>
      <c r="J123" s="253"/>
      <c r="K123" s="254"/>
      <c r="L123" s="11"/>
      <c r="M123" s="7"/>
      <c r="N123" s="7"/>
      <c r="O123" s="7"/>
      <c r="P123" s="31"/>
      <c r="Q123" s="34"/>
      <c r="R123" s="7"/>
      <c r="S123" s="448"/>
      <c r="T123" s="449"/>
      <c r="U123" s="449"/>
      <c r="V123" s="7"/>
      <c r="W123" s="36"/>
      <c r="X123" s="34"/>
      <c r="Y123" s="7"/>
      <c r="Z123" s="11"/>
      <c r="AA123" s="7"/>
      <c r="AB123" s="7"/>
      <c r="AC123" s="7"/>
      <c r="AD123" s="31"/>
      <c r="AE123" s="34"/>
      <c r="AF123" s="7"/>
      <c r="AG123" s="11"/>
      <c r="AH123" s="7"/>
      <c r="AI123" s="7"/>
      <c r="AJ123" s="7"/>
      <c r="AK123" s="31"/>
      <c r="AL123" s="34"/>
      <c r="AM123" s="7"/>
      <c r="AN123" s="11"/>
      <c r="AO123" s="7"/>
      <c r="AP123" s="11"/>
      <c r="AQ123" s="7"/>
      <c r="AR123" s="11"/>
      <c r="AS123" s="7"/>
      <c r="AT123" s="7"/>
      <c r="AU123" s="7"/>
      <c r="AV123" s="7"/>
      <c r="AW123" s="7"/>
      <c r="AX123" s="11" t="s">
        <v>221</v>
      </c>
      <c r="AY123" s="66" t="s">
        <v>221</v>
      </c>
      <c r="AZ123" s="1"/>
      <c r="BA123" s="1"/>
      <c r="BB123" s="1"/>
      <c r="BC123" s="1"/>
      <c r="BD123" s="1"/>
      <c r="BP123" s="15"/>
      <c r="BQ123" s="25" t="str">
        <f t="shared" si="11"/>
        <v/>
      </c>
      <c r="BR123" s="26" t="str">
        <f t="shared" si="12"/>
        <v/>
      </c>
      <c r="BS123" s="26" t="str">
        <f t="shared" si="13"/>
        <v/>
      </c>
      <c r="BT123" s="25" t="str">
        <f t="shared" si="14"/>
        <v/>
      </c>
      <c r="BU123" s="26" t="str">
        <f t="shared" si="15"/>
        <v/>
      </c>
      <c r="BV123" s="25" t="e">
        <f>IF(AND(#REF!="",#REF!="",#REF!="",#REF!=""),"",SUM(#REF!,#REF!,#REF!,#REF!,#REF!))</f>
        <v>#REF!</v>
      </c>
      <c r="BW123" s="26" t="str">
        <f t="shared" si="16"/>
        <v/>
      </c>
      <c r="BX123" s="25" t="str">
        <f t="shared" si="17"/>
        <v/>
      </c>
      <c r="BY123" s="26" t="str">
        <f t="shared" si="18"/>
        <v/>
      </c>
      <c r="BZ123" s="25" t="str">
        <f t="shared" si="19"/>
        <v/>
      </c>
      <c r="CA123" s="26" t="str">
        <f t="shared" si="20"/>
        <v/>
      </c>
      <c r="CB123" s="25" t="e">
        <f>IF(AND(#REF!="",#REF!="",#REF!="",#REF!=""),"",SUM(#REF!,#REF!,#REF!,#REF!,#REF!))</f>
        <v>#REF!</v>
      </c>
      <c r="CC123" s="26" t="str">
        <f t="shared" si="21"/>
        <v/>
      </c>
      <c r="CD123" s="23"/>
      <c r="CE123" s="23"/>
    </row>
    <row r="124" spans="1:83">
      <c r="A124" s="245">
        <v>118</v>
      </c>
      <c r="B124" s="246"/>
      <c r="C124" s="247"/>
      <c r="D124" s="248"/>
      <c r="E124" s="249"/>
      <c r="F124" s="250"/>
      <c r="G124" s="250"/>
      <c r="H124" s="251"/>
      <c r="I124" s="252"/>
      <c r="J124" s="253"/>
      <c r="K124" s="254"/>
      <c r="L124" s="11"/>
      <c r="M124" s="7"/>
      <c r="N124" s="7"/>
      <c r="O124" s="7"/>
      <c r="P124" s="31"/>
      <c r="Q124" s="34"/>
      <c r="R124" s="7"/>
      <c r="S124" s="448"/>
      <c r="T124" s="449"/>
      <c r="U124" s="449"/>
      <c r="V124" s="7"/>
      <c r="W124" s="36"/>
      <c r="X124" s="34"/>
      <c r="Y124" s="7"/>
      <c r="Z124" s="11"/>
      <c r="AA124" s="7"/>
      <c r="AB124" s="7"/>
      <c r="AC124" s="7"/>
      <c r="AD124" s="31"/>
      <c r="AE124" s="34"/>
      <c r="AF124" s="7"/>
      <c r="AG124" s="11"/>
      <c r="AH124" s="7"/>
      <c r="AI124" s="7"/>
      <c r="AJ124" s="7"/>
      <c r="AK124" s="31"/>
      <c r="AL124" s="34"/>
      <c r="AM124" s="7"/>
      <c r="AN124" s="11"/>
      <c r="AO124" s="7"/>
      <c r="AP124" s="11"/>
      <c r="AQ124" s="7"/>
      <c r="AR124" s="11"/>
      <c r="AS124" s="7"/>
      <c r="AT124" s="7"/>
      <c r="AU124" s="7"/>
      <c r="AV124" s="7"/>
      <c r="AW124" s="7"/>
      <c r="AX124" s="11" t="s">
        <v>221</v>
      </c>
      <c r="AY124" s="66" t="s">
        <v>221</v>
      </c>
      <c r="AZ124" s="1"/>
      <c r="BA124" s="1"/>
      <c r="BB124" s="1"/>
      <c r="BC124" s="1"/>
      <c r="BD124" s="1"/>
      <c r="BP124" s="15"/>
      <c r="BQ124" s="25" t="str">
        <f t="shared" si="11"/>
        <v/>
      </c>
      <c r="BR124" s="26" t="str">
        <f t="shared" si="12"/>
        <v/>
      </c>
      <c r="BS124" s="26" t="str">
        <f t="shared" si="13"/>
        <v/>
      </c>
      <c r="BT124" s="25" t="str">
        <f t="shared" si="14"/>
        <v/>
      </c>
      <c r="BU124" s="26" t="str">
        <f t="shared" si="15"/>
        <v/>
      </c>
      <c r="BV124" s="25" t="e">
        <f>IF(AND(#REF!="",#REF!="",#REF!="",#REF!=""),"",SUM(#REF!,#REF!,#REF!,#REF!,#REF!))</f>
        <v>#REF!</v>
      </c>
      <c r="BW124" s="26" t="str">
        <f t="shared" si="16"/>
        <v/>
      </c>
      <c r="BX124" s="25" t="str">
        <f t="shared" si="17"/>
        <v/>
      </c>
      <c r="BY124" s="26" t="str">
        <f t="shared" si="18"/>
        <v/>
      </c>
      <c r="BZ124" s="25" t="str">
        <f t="shared" si="19"/>
        <v/>
      </c>
      <c r="CA124" s="26" t="str">
        <f t="shared" si="20"/>
        <v/>
      </c>
      <c r="CB124" s="25" t="e">
        <f>IF(AND(#REF!="",#REF!="",#REF!="",#REF!=""),"",SUM(#REF!,#REF!,#REF!,#REF!,#REF!))</f>
        <v>#REF!</v>
      </c>
      <c r="CC124" s="26" t="str">
        <f t="shared" si="21"/>
        <v/>
      </c>
      <c r="CD124" s="23"/>
      <c r="CE124" s="23"/>
    </row>
    <row r="125" spans="1:83">
      <c r="A125" s="245">
        <v>119</v>
      </c>
      <c r="B125" s="246"/>
      <c r="C125" s="247"/>
      <c r="D125" s="248"/>
      <c r="E125" s="249"/>
      <c r="F125" s="250"/>
      <c r="G125" s="250"/>
      <c r="H125" s="251"/>
      <c r="I125" s="252"/>
      <c r="J125" s="253"/>
      <c r="K125" s="254"/>
      <c r="L125" s="11"/>
      <c r="M125" s="7"/>
      <c r="N125" s="7"/>
      <c r="O125" s="7"/>
      <c r="P125" s="31"/>
      <c r="Q125" s="34"/>
      <c r="R125" s="7"/>
      <c r="S125" s="448"/>
      <c r="T125" s="449"/>
      <c r="U125" s="449"/>
      <c r="V125" s="7"/>
      <c r="W125" s="36"/>
      <c r="X125" s="34"/>
      <c r="Y125" s="7"/>
      <c r="Z125" s="11"/>
      <c r="AA125" s="7"/>
      <c r="AB125" s="7"/>
      <c r="AC125" s="7"/>
      <c r="AD125" s="31"/>
      <c r="AE125" s="34"/>
      <c r="AF125" s="7"/>
      <c r="AG125" s="11"/>
      <c r="AH125" s="7"/>
      <c r="AI125" s="7"/>
      <c r="AJ125" s="7"/>
      <c r="AK125" s="31"/>
      <c r="AL125" s="34"/>
      <c r="AM125" s="7"/>
      <c r="AN125" s="11"/>
      <c r="AO125" s="7"/>
      <c r="AP125" s="11"/>
      <c r="AQ125" s="7"/>
      <c r="AR125" s="11"/>
      <c r="AS125" s="7"/>
      <c r="AT125" s="7"/>
      <c r="AU125" s="7"/>
      <c r="AV125" s="7"/>
      <c r="AW125" s="7"/>
      <c r="AX125" s="11" t="s">
        <v>221</v>
      </c>
      <c r="AY125" s="66" t="s">
        <v>221</v>
      </c>
      <c r="AZ125" s="1"/>
      <c r="BA125" s="1"/>
      <c r="BB125" s="1"/>
      <c r="BC125" s="1"/>
      <c r="BD125" s="1"/>
      <c r="BP125" s="15"/>
      <c r="BQ125" s="25" t="str">
        <f t="shared" si="11"/>
        <v/>
      </c>
      <c r="BR125" s="26" t="str">
        <f t="shared" si="12"/>
        <v/>
      </c>
      <c r="BS125" s="26" t="str">
        <f t="shared" si="13"/>
        <v/>
      </c>
      <c r="BT125" s="25" t="str">
        <f t="shared" si="14"/>
        <v/>
      </c>
      <c r="BU125" s="26" t="str">
        <f t="shared" si="15"/>
        <v/>
      </c>
      <c r="BV125" s="25" t="e">
        <f>IF(AND(#REF!="",#REF!="",#REF!="",#REF!=""),"",SUM(#REF!,#REF!,#REF!,#REF!,#REF!))</f>
        <v>#REF!</v>
      </c>
      <c r="BW125" s="26" t="str">
        <f t="shared" si="16"/>
        <v/>
      </c>
      <c r="BX125" s="25" t="str">
        <f t="shared" si="17"/>
        <v/>
      </c>
      <c r="BY125" s="26" t="str">
        <f t="shared" si="18"/>
        <v/>
      </c>
      <c r="BZ125" s="25" t="str">
        <f t="shared" si="19"/>
        <v/>
      </c>
      <c r="CA125" s="26" t="str">
        <f t="shared" si="20"/>
        <v/>
      </c>
      <c r="CB125" s="25" t="e">
        <f>IF(AND(#REF!="",#REF!="",#REF!="",#REF!=""),"",SUM(#REF!,#REF!,#REF!,#REF!,#REF!))</f>
        <v>#REF!</v>
      </c>
      <c r="CC125" s="26" t="str">
        <f t="shared" si="21"/>
        <v/>
      </c>
      <c r="CD125" s="23"/>
      <c r="CE125" s="23"/>
    </row>
    <row r="126" spans="1:83">
      <c r="A126" s="245">
        <v>120</v>
      </c>
      <c r="B126" s="246"/>
      <c r="C126" s="247"/>
      <c r="D126" s="248"/>
      <c r="E126" s="249"/>
      <c r="F126" s="250"/>
      <c r="G126" s="250"/>
      <c r="H126" s="251"/>
      <c r="I126" s="252"/>
      <c r="J126" s="253"/>
      <c r="K126" s="254"/>
      <c r="L126" s="11"/>
      <c r="M126" s="7"/>
      <c r="N126" s="7"/>
      <c r="O126" s="7"/>
      <c r="P126" s="31"/>
      <c r="Q126" s="34"/>
      <c r="R126" s="7"/>
      <c r="S126" s="448"/>
      <c r="T126" s="449"/>
      <c r="U126" s="449"/>
      <c r="V126" s="7"/>
      <c r="W126" s="36"/>
      <c r="X126" s="34"/>
      <c r="Y126" s="7"/>
      <c r="Z126" s="11"/>
      <c r="AA126" s="7"/>
      <c r="AB126" s="7"/>
      <c r="AC126" s="7"/>
      <c r="AD126" s="31"/>
      <c r="AE126" s="34"/>
      <c r="AF126" s="7"/>
      <c r="AG126" s="11"/>
      <c r="AH126" s="7"/>
      <c r="AI126" s="7"/>
      <c r="AJ126" s="7"/>
      <c r="AK126" s="31"/>
      <c r="AL126" s="34"/>
      <c r="AM126" s="7"/>
      <c r="AN126" s="11"/>
      <c r="AO126" s="7"/>
      <c r="AP126" s="11"/>
      <c r="AQ126" s="7"/>
      <c r="AR126" s="11"/>
      <c r="AS126" s="7"/>
      <c r="AT126" s="7"/>
      <c r="AU126" s="7"/>
      <c r="AV126" s="7"/>
      <c r="AW126" s="7"/>
      <c r="AX126" s="11" t="s">
        <v>221</v>
      </c>
      <c r="AY126" s="66" t="s">
        <v>221</v>
      </c>
      <c r="AZ126" s="1"/>
      <c r="BA126" s="1"/>
      <c r="BB126" s="1"/>
      <c r="BC126" s="1"/>
      <c r="BD126" s="1"/>
      <c r="BP126" s="15"/>
      <c r="BQ126" s="25" t="str">
        <f t="shared" si="11"/>
        <v/>
      </c>
      <c r="BR126" s="26" t="str">
        <f t="shared" si="12"/>
        <v/>
      </c>
      <c r="BS126" s="26" t="str">
        <f t="shared" si="13"/>
        <v/>
      </c>
      <c r="BT126" s="25" t="str">
        <f t="shared" si="14"/>
        <v/>
      </c>
      <c r="BU126" s="26" t="str">
        <f t="shared" si="15"/>
        <v/>
      </c>
      <c r="BV126" s="25" t="e">
        <f>IF(AND(#REF!="",#REF!="",#REF!="",#REF!=""),"",SUM(#REF!,#REF!,#REF!,#REF!,#REF!))</f>
        <v>#REF!</v>
      </c>
      <c r="BW126" s="26" t="str">
        <f t="shared" si="16"/>
        <v/>
      </c>
      <c r="BX126" s="25" t="str">
        <f t="shared" si="17"/>
        <v/>
      </c>
      <c r="BY126" s="26" t="str">
        <f t="shared" si="18"/>
        <v/>
      </c>
      <c r="BZ126" s="25" t="str">
        <f t="shared" si="19"/>
        <v/>
      </c>
      <c r="CA126" s="26" t="str">
        <f t="shared" si="20"/>
        <v/>
      </c>
      <c r="CB126" s="25" t="e">
        <f>IF(AND(#REF!="",#REF!="",#REF!="",#REF!=""),"",SUM(#REF!,#REF!,#REF!,#REF!,#REF!))</f>
        <v>#REF!</v>
      </c>
      <c r="CC126" s="26" t="str">
        <f t="shared" si="21"/>
        <v/>
      </c>
      <c r="CD126" s="23"/>
      <c r="CE126" s="23"/>
    </row>
    <row r="127" spans="1:83">
      <c r="A127" s="245">
        <v>121</v>
      </c>
      <c r="B127" s="246"/>
      <c r="C127" s="247"/>
      <c r="D127" s="248"/>
      <c r="E127" s="249"/>
      <c r="F127" s="250"/>
      <c r="G127" s="250"/>
      <c r="H127" s="251"/>
      <c r="I127" s="252"/>
      <c r="J127" s="253"/>
      <c r="K127" s="254"/>
      <c r="L127" s="11"/>
      <c r="M127" s="7"/>
      <c r="N127" s="7"/>
      <c r="O127" s="7"/>
      <c r="P127" s="31"/>
      <c r="Q127" s="34"/>
      <c r="R127" s="7"/>
      <c r="S127" s="448"/>
      <c r="T127" s="449"/>
      <c r="U127" s="449"/>
      <c r="V127" s="7"/>
      <c r="W127" s="36"/>
      <c r="X127" s="34"/>
      <c r="Y127" s="7"/>
      <c r="Z127" s="11"/>
      <c r="AA127" s="7"/>
      <c r="AB127" s="7"/>
      <c r="AC127" s="7"/>
      <c r="AD127" s="31"/>
      <c r="AE127" s="34"/>
      <c r="AF127" s="7"/>
      <c r="AG127" s="11"/>
      <c r="AH127" s="7"/>
      <c r="AI127" s="7"/>
      <c r="AJ127" s="7"/>
      <c r="AK127" s="31"/>
      <c r="AL127" s="34"/>
      <c r="AM127" s="7"/>
      <c r="AN127" s="11"/>
      <c r="AO127" s="7"/>
      <c r="AP127" s="11"/>
      <c r="AQ127" s="7"/>
      <c r="AR127" s="11"/>
      <c r="AS127" s="7"/>
      <c r="AT127" s="7"/>
      <c r="AU127" s="7"/>
      <c r="AV127" s="7"/>
      <c r="AW127" s="7"/>
      <c r="AX127" s="11" t="s">
        <v>221</v>
      </c>
      <c r="AY127" s="66" t="s">
        <v>221</v>
      </c>
      <c r="AZ127" s="1"/>
      <c r="BA127" s="1"/>
      <c r="BB127" s="1"/>
      <c r="BC127" s="1"/>
      <c r="BD127" s="1"/>
      <c r="BP127" s="15"/>
      <c r="BQ127" s="25" t="str">
        <f t="shared" si="11"/>
        <v/>
      </c>
      <c r="BR127" s="26" t="str">
        <f t="shared" si="12"/>
        <v/>
      </c>
      <c r="BS127" s="26" t="str">
        <f t="shared" si="13"/>
        <v/>
      </c>
      <c r="BT127" s="25" t="str">
        <f t="shared" si="14"/>
        <v/>
      </c>
      <c r="BU127" s="26" t="str">
        <f t="shared" si="15"/>
        <v/>
      </c>
      <c r="BV127" s="25" t="e">
        <f>IF(AND(#REF!="",#REF!="",#REF!="",#REF!=""),"",SUM(#REF!,#REF!,#REF!,#REF!,#REF!))</f>
        <v>#REF!</v>
      </c>
      <c r="BW127" s="26" t="str">
        <f t="shared" si="16"/>
        <v/>
      </c>
      <c r="BX127" s="25" t="str">
        <f t="shared" si="17"/>
        <v/>
      </c>
      <c r="BY127" s="26" t="str">
        <f t="shared" si="18"/>
        <v/>
      </c>
      <c r="BZ127" s="25" t="str">
        <f t="shared" si="19"/>
        <v/>
      </c>
      <c r="CA127" s="26" t="str">
        <f t="shared" si="20"/>
        <v/>
      </c>
      <c r="CB127" s="25" t="e">
        <f>IF(AND(#REF!="",#REF!="",#REF!="",#REF!=""),"",SUM(#REF!,#REF!,#REF!,#REF!,#REF!))</f>
        <v>#REF!</v>
      </c>
      <c r="CC127" s="26" t="str">
        <f t="shared" si="21"/>
        <v/>
      </c>
      <c r="CD127" s="23" t="e">
        <f>IF(AND(#REF!="",#REF!="",#REF!="",#REF!=""),"",SUM(#REF!,#REF!,#REF!,#REF!))</f>
        <v>#REF!</v>
      </c>
      <c r="CE127" s="23" t="str">
        <f t="shared" ref="CE127:CE135" si="22">IFERROR(IF(CD127="","",IF($CD$5=100,ROUNDUP(CD127*20%,0),IF($CD$5=86,ROUNDUP((CD127/$CD$5)*$CE$5,0),IF($CD$5=66,ROUNDUP((CD127/$CD$5)*$CE$5,0),"")))),"")</f>
        <v/>
      </c>
    </row>
    <row r="128" spans="1:83">
      <c r="A128" s="245">
        <v>122</v>
      </c>
      <c r="B128" s="246"/>
      <c r="C128" s="247"/>
      <c r="D128" s="248"/>
      <c r="E128" s="249"/>
      <c r="F128" s="250"/>
      <c r="G128" s="250"/>
      <c r="H128" s="251"/>
      <c r="I128" s="252"/>
      <c r="J128" s="253"/>
      <c r="K128" s="254"/>
      <c r="L128" s="11"/>
      <c r="M128" s="7"/>
      <c r="N128" s="7"/>
      <c r="O128" s="7"/>
      <c r="P128" s="31"/>
      <c r="Q128" s="34"/>
      <c r="R128" s="7"/>
      <c r="S128" s="448"/>
      <c r="T128" s="449"/>
      <c r="U128" s="449"/>
      <c r="V128" s="7"/>
      <c r="W128" s="36"/>
      <c r="X128" s="34"/>
      <c r="Y128" s="7"/>
      <c r="Z128" s="11"/>
      <c r="AA128" s="7"/>
      <c r="AB128" s="7"/>
      <c r="AC128" s="7"/>
      <c r="AD128" s="31"/>
      <c r="AE128" s="34"/>
      <c r="AF128" s="7"/>
      <c r="AG128" s="11"/>
      <c r="AH128" s="7"/>
      <c r="AI128" s="7"/>
      <c r="AJ128" s="7"/>
      <c r="AK128" s="31"/>
      <c r="AL128" s="34"/>
      <c r="AM128" s="7"/>
      <c r="AN128" s="11"/>
      <c r="AO128" s="7"/>
      <c r="AP128" s="11"/>
      <c r="AQ128" s="7"/>
      <c r="AR128" s="11"/>
      <c r="AS128" s="7"/>
      <c r="AT128" s="7"/>
      <c r="AU128" s="7"/>
      <c r="AV128" s="7"/>
      <c r="AW128" s="7"/>
      <c r="AX128" s="11" t="s">
        <v>221</v>
      </c>
      <c r="AY128" s="66" t="s">
        <v>221</v>
      </c>
      <c r="AZ128" s="1"/>
      <c r="BA128" s="1"/>
      <c r="BB128" s="1"/>
      <c r="BC128" s="1"/>
      <c r="BD128" s="1"/>
      <c r="BP128" s="15"/>
      <c r="BQ128" s="25" t="str">
        <f t="shared" si="11"/>
        <v/>
      </c>
      <c r="BR128" s="26" t="str">
        <f t="shared" si="12"/>
        <v/>
      </c>
      <c r="BS128" s="26" t="str">
        <f t="shared" si="13"/>
        <v/>
      </c>
      <c r="BT128" s="25" t="str">
        <f t="shared" si="14"/>
        <v/>
      </c>
      <c r="BU128" s="26" t="str">
        <f t="shared" si="15"/>
        <v/>
      </c>
      <c r="BV128" s="25" t="e">
        <f>IF(AND(#REF!="",#REF!="",#REF!="",#REF!=""),"",SUM(#REF!,#REF!,#REF!,#REF!,#REF!))</f>
        <v>#REF!</v>
      </c>
      <c r="BW128" s="26" t="str">
        <f t="shared" si="16"/>
        <v/>
      </c>
      <c r="BX128" s="25" t="str">
        <f t="shared" si="17"/>
        <v/>
      </c>
      <c r="BY128" s="26" t="str">
        <f t="shared" si="18"/>
        <v/>
      </c>
      <c r="BZ128" s="25" t="str">
        <f t="shared" si="19"/>
        <v/>
      </c>
      <c r="CA128" s="26" t="str">
        <f t="shared" si="20"/>
        <v/>
      </c>
      <c r="CB128" s="25" t="e">
        <f>IF(AND(#REF!="",#REF!="",#REF!="",#REF!=""),"",SUM(#REF!,#REF!,#REF!,#REF!,#REF!))</f>
        <v>#REF!</v>
      </c>
      <c r="CC128" s="26" t="str">
        <f t="shared" si="21"/>
        <v/>
      </c>
      <c r="CD128" s="23" t="e">
        <f>IF(AND(#REF!="",#REF!="",#REF!="",#REF!=""),"",SUM(#REF!,#REF!,#REF!,#REF!))</f>
        <v>#REF!</v>
      </c>
      <c r="CE128" s="23" t="str">
        <f t="shared" si="22"/>
        <v/>
      </c>
    </row>
    <row r="129" spans="1:83">
      <c r="A129" s="245">
        <v>123</v>
      </c>
      <c r="B129" s="246"/>
      <c r="C129" s="247"/>
      <c r="D129" s="248"/>
      <c r="E129" s="249"/>
      <c r="F129" s="250"/>
      <c r="G129" s="250"/>
      <c r="H129" s="251"/>
      <c r="I129" s="252"/>
      <c r="J129" s="253"/>
      <c r="K129" s="254"/>
      <c r="L129" s="11"/>
      <c r="M129" s="7"/>
      <c r="N129" s="7"/>
      <c r="O129" s="7"/>
      <c r="P129" s="31"/>
      <c r="Q129" s="34"/>
      <c r="R129" s="7"/>
      <c r="S129" s="448"/>
      <c r="T129" s="449"/>
      <c r="U129" s="449"/>
      <c r="V129" s="7"/>
      <c r="W129" s="36"/>
      <c r="X129" s="34"/>
      <c r="Y129" s="7"/>
      <c r="Z129" s="11"/>
      <c r="AA129" s="7"/>
      <c r="AB129" s="7"/>
      <c r="AC129" s="7"/>
      <c r="AD129" s="31"/>
      <c r="AE129" s="34"/>
      <c r="AF129" s="7"/>
      <c r="AG129" s="11"/>
      <c r="AH129" s="7"/>
      <c r="AI129" s="7"/>
      <c r="AJ129" s="7"/>
      <c r="AK129" s="31"/>
      <c r="AL129" s="34"/>
      <c r="AM129" s="7"/>
      <c r="AN129" s="11"/>
      <c r="AO129" s="7"/>
      <c r="AP129" s="11"/>
      <c r="AQ129" s="7"/>
      <c r="AR129" s="11"/>
      <c r="AS129" s="7"/>
      <c r="AT129" s="7"/>
      <c r="AU129" s="7"/>
      <c r="AV129" s="7"/>
      <c r="AW129" s="7"/>
      <c r="AX129" s="11" t="s">
        <v>221</v>
      </c>
      <c r="AY129" s="66" t="s">
        <v>221</v>
      </c>
      <c r="AZ129" s="1"/>
      <c r="BA129" s="1"/>
      <c r="BB129" s="1"/>
      <c r="BC129" s="1"/>
      <c r="BD129" s="1"/>
      <c r="BP129" s="15"/>
      <c r="BQ129" s="25" t="str">
        <f t="shared" si="11"/>
        <v/>
      </c>
      <c r="BR129" s="26" t="str">
        <f t="shared" si="12"/>
        <v/>
      </c>
      <c r="BS129" s="26" t="str">
        <f t="shared" si="13"/>
        <v/>
      </c>
      <c r="BT129" s="25" t="str">
        <f t="shared" si="14"/>
        <v/>
      </c>
      <c r="BU129" s="26" t="str">
        <f t="shared" si="15"/>
        <v/>
      </c>
      <c r="BV129" s="25" t="e">
        <f>IF(AND(#REF!="",#REF!="",#REF!="",#REF!=""),"",SUM(#REF!,#REF!,#REF!,#REF!,#REF!))</f>
        <v>#REF!</v>
      </c>
      <c r="BW129" s="26" t="str">
        <f t="shared" si="16"/>
        <v/>
      </c>
      <c r="BX129" s="25" t="str">
        <f t="shared" si="17"/>
        <v/>
      </c>
      <c r="BY129" s="26" t="str">
        <f t="shared" si="18"/>
        <v/>
      </c>
      <c r="BZ129" s="25" t="str">
        <f t="shared" si="19"/>
        <v/>
      </c>
      <c r="CA129" s="26" t="str">
        <f t="shared" si="20"/>
        <v/>
      </c>
      <c r="CB129" s="25" t="e">
        <f>IF(AND(#REF!="",#REF!="",#REF!="",#REF!=""),"",SUM(#REF!,#REF!,#REF!,#REF!,#REF!))</f>
        <v>#REF!</v>
      </c>
      <c r="CC129" s="26" t="str">
        <f t="shared" si="21"/>
        <v/>
      </c>
      <c r="CD129" s="23" t="e">
        <f>IF(AND(#REF!="",#REF!="",#REF!="",#REF!=""),"",SUM(#REF!,#REF!,#REF!,#REF!))</f>
        <v>#REF!</v>
      </c>
      <c r="CE129" s="23" t="str">
        <f t="shared" si="22"/>
        <v/>
      </c>
    </row>
    <row r="130" spans="1:83">
      <c r="A130" s="245">
        <v>124</v>
      </c>
      <c r="B130" s="246"/>
      <c r="C130" s="247"/>
      <c r="D130" s="248"/>
      <c r="E130" s="249"/>
      <c r="F130" s="250"/>
      <c r="G130" s="250"/>
      <c r="H130" s="251"/>
      <c r="I130" s="252"/>
      <c r="J130" s="253"/>
      <c r="K130" s="254"/>
      <c r="L130" s="11"/>
      <c r="M130" s="7"/>
      <c r="N130" s="7"/>
      <c r="O130" s="7"/>
      <c r="P130" s="31"/>
      <c r="Q130" s="34"/>
      <c r="R130" s="7"/>
      <c r="S130" s="448"/>
      <c r="T130" s="449"/>
      <c r="U130" s="449"/>
      <c r="V130" s="7"/>
      <c r="W130" s="36"/>
      <c r="X130" s="34"/>
      <c r="Y130" s="7"/>
      <c r="Z130" s="11"/>
      <c r="AA130" s="7"/>
      <c r="AB130" s="7"/>
      <c r="AC130" s="7"/>
      <c r="AD130" s="31"/>
      <c r="AE130" s="34"/>
      <c r="AF130" s="7"/>
      <c r="AG130" s="11"/>
      <c r="AH130" s="7"/>
      <c r="AI130" s="7"/>
      <c r="AJ130" s="7"/>
      <c r="AK130" s="31"/>
      <c r="AL130" s="34"/>
      <c r="AM130" s="7"/>
      <c r="AN130" s="11"/>
      <c r="AO130" s="7"/>
      <c r="AP130" s="11"/>
      <c r="AQ130" s="7"/>
      <c r="AR130" s="11"/>
      <c r="AS130" s="7"/>
      <c r="AT130" s="7"/>
      <c r="AU130" s="7"/>
      <c r="AV130" s="7"/>
      <c r="AW130" s="7"/>
      <c r="AX130" s="11" t="s">
        <v>221</v>
      </c>
      <c r="AY130" s="66" t="s">
        <v>221</v>
      </c>
      <c r="AZ130" s="1"/>
      <c r="BA130" s="1"/>
      <c r="BB130" s="1"/>
      <c r="BC130" s="1"/>
      <c r="BD130" s="1"/>
      <c r="BP130" s="15"/>
      <c r="BQ130" s="25" t="str">
        <f t="shared" si="11"/>
        <v/>
      </c>
      <c r="BR130" s="26" t="str">
        <f t="shared" si="12"/>
        <v/>
      </c>
      <c r="BS130" s="26" t="str">
        <f t="shared" si="13"/>
        <v/>
      </c>
      <c r="BT130" s="25" t="str">
        <f t="shared" si="14"/>
        <v/>
      </c>
      <c r="BU130" s="26" t="str">
        <f t="shared" si="15"/>
        <v/>
      </c>
      <c r="BV130" s="25" t="e">
        <f>IF(AND(#REF!="",#REF!="",#REF!="",#REF!=""),"",SUM(#REF!,#REF!,#REF!,#REF!,#REF!))</f>
        <v>#REF!</v>
      </c>
      <c r="BW130" s="26" t="str">
        <f t="shared" si="16"/>
        <v/>
      </c>
      <c r="BX130" s="25" t="str">
        <f t="shared" si="17"/>
        <v/>
      </c>
      <c r="BY130" s="26" t="str">
        <f t="shared" si="18"/>
        <v/>
      </c>
      <c r="BZ130" s="25" t="str">
        <f t="shared" si="19"/>
        <v/>
      </c>
      <c r="CA130" s="26" t="str">
        <f t="shared" si="20"/>
        <v/>
      </c>
      <c r="CB130" s="25" t="e">
        <f>IF(AND(#REF!="",#REF!="",#REF!="",#REF!=""),"",SUM(#REF!,#REF!,#REF!,#REF!,#REF!))</f>
        <v>#REF!</v>
      </c>
      <c r="CC130" s="26" t="str">
        <f t="shared" si="21"/>
        <v/>
      </c>
      <c r="CD130" s="23" t="e">
        <f>IF(AND(#REF!="",#REF!="",#REF!="",#REF!=""),"",SUM(#REF!,#REF!,#REF!,#REF!))</f>
        <v>#REF!</v>
      </c>
      <c r="CE130" s="23" t="str">
        <f t="shared" si="22"/>
        <v/>
      </c>
    </row>
    <row r="131" spans="1:83">
      <c r="A131" s="245">
        <v>125</v>
      </c>
      <c r="B131" s="246"/>
      <c r="C131" s="247"/>
      <c r="D131" s="248"/>
      <c r="E131" s="249"/>
      <c r="F131" s="250"/>
      <c r="G131" s="250"/>
      <c r="H131" s="251"/>
      <c r="I131" s="252"/>
      <c r="J131" s="253"/>
      <c r="K131" s="254"/>
      <c r="L131" s="11"/>
      <c r="M131" s="7"/>
      <c r="N131" s="7"/>
      <c r="O131" s="7"/>
      <c r="P131" s="31"/>
      <c r="Q131" s="34"/>
      <c r="R131" s="7"/>
      <c r="S131" s="448"/>
      <c r="T131" s="449"/>
      <c r="U131" s="449"/>
      <c r="V131" s="7"/>
      <c r="W131" s="36"/>
      <c r="X131" s="34"/>
      <c r="Y131" s="7"/>
      <c r="Z131" s="11"/>
      <c r="AA131" s="7"/>
      <c r="AB131" s="7"/>
      <c r="AC131" s="7"/>
      <c r="AD131" s="31"/>
      <c r="AE131" s="34"/>
      <c r="AF131" s="7"/>
      <c r="AG131" s="11"/>
      <c r="AH131" s="7"/>
      <c r="AI131" s="7"/>
      <c r="AJ131" s="7"/>
      <c r="AK131" s="31"/>
      <c r="AL131" s="34"/>
      <c r="AM131" s="7"/>
      <c r="AN131" s="11"/>
      <c r="AO131" s="7"/>
      <c r="AP131" s="11"/>
      <c r="AQ131" s="7"/>
      <c r="AR131" s="11"/>
      <c r="AS131" s="7"/>
      <c r="AT131" s="7"/>
      <c r="AU131" s="7"/>
      <c r="AV131" s="7"/>
      <c r="AW131" s="7"/>
      <c r="AX131" s="11" t="s">
        <v>221</v>
      </c>
      <c r="AY131" s="66" t="s">
        <v>221</v>
      </c>
      <c r="AZ131" s="1"/>
      <c r="BA131" s="1"/>
      <c r="BB131" s="1"/>
      <c r="BC131" s="1"/>
      <c r="BD131" s="1"/>
      <c r="BP131" s="15"/>
      <c r="BQ131" s="25" t="str">
        <f t="shared" si="11"/>
        <v/>
      </c>
      <c r="BR131" s="26" t="str">
        <f t="shared" si="12"/>
        <v/>
      </c>
      <c r="BS131" s="26" t="str">
        <f t="shared" si="13"/>
        <v/>
      </c>
      <c r="BT131" s="25" t="str">
        <f t="shared" si="14"/>
        <v/>
      </c>
      <c r="BU131" s="26" t="str">
        <f t="shared" si="15"/>
        <v/>
      </c>
      <c r="BV131" s="25" t="e">
        <f>IF(AND(#REF!="",#REF!="",#REF!="",#REF!=""),"",SUM(#REF!,#REF!,#REF!,#REF!,#REF!))</f>
        <v>#REF!</v>
      </c>
      <c r="BW131" s="26" t="str">
        <f t="shared" si="16"/>
        <v/>
      </c>
      <c r="BX131" s="25" t="str">
        <f t="shared" si="17"/>
        <v/>
      </c>
      <c r="BY131" s="26" t="str">
        <f t="shared" si="18"/>
        <v/>
      </c>
      <c r="BZ131" s="25" t="str">
        <f t="shared" si="19"/>
        <v/>
      </c>
      <c r="CA131" s="26" t="str">
        <f t="shared" si="20"/>
        <v/>
      </c>
      <c r="CB131" s="25" t="e">
        <f>IF(AND(#REF!="",#REF!="",#REF!="",#REF!=""),"",SUM(#REF!,#REF!,#REF!,#REF!,#REF!))</f>
        <v>#REF!</v>
      </c>
      <c r="CC131" s="26" t="str">
        <f t="shared" si="21"/>
        <v/>
      </c>
      <c r="CD131" s="23" t="e">
        <f>IF(AND(#REF!="",#REF!="",#REF!="",#REF!=""),"",SUM(#REF!,#REF!,#REF!,#REF!))</f>
        <v>#REF!</v>
      </c>
      <c r="CE131" s="23" t="str">
        <f t="shared" si="22"/>
        <v/>
      </c>
    </row>
    <row r="132" spans="1:83">
      <c r="A132" s="245">
        <v>126</v>
      </c>
      <c r="B132" s="246"/>
      <c r="C132" s="247"/>
      <c r="D132" s="248"/>
      <c r="E132" s="249"/>
      <c r="F132" s="250"/>
      <c r="G132" s="250"/>
      <c r="H132" s="251"/>
      <c r="I132" s="252"/>
      <c r="J132" s="253"/>
      <c r="K132" s="254"/>
      <c r="L132" s="11"/>
      <c r="M132" s="7"/>
      <c r="N132" s="7"/>
      <c r="O132" s="7"/>
      <c r="P132" s="31"/>
      <c r="Q132" s="34"/>
      <c r="R132" s="7"/>
      <c r="S132" s="448"/>
      <c r="T132" s="449"/>
      <c r="U132" s="449"/>
      <c r="V132" s="7"/>
      <c r="W132" s="36"/>
      <c r="X132" s="34"/>
      <c r="Y132" s="7"/>
      <c r="Z132" s="11"/>
      <c r="AA132" s="7"/>
      <c r="AB132" s="7"/>
      <c r="AC132" s="7"/>
      <c r="AD132" s="31"/>
      <c r="AE132" s="34"/>
      <c r="AF132" s="7"/>
      <c r="AG132" s="11"/>
      <c r="AH132" s="7"/>
      <c r="AI132" s="7"/>
      <c r="AJ132" s="7"/>
      <c r="AK132" s="31"/>
      <c r="AL132" s="34"/>
      <c r="AM132" s="7"/>
      <c r="AN132" s="11"/>
      <c r="AO132" s="7"/>
      <c r="AP132" s="11"/>
      <c r="AQ132" s="7"/>
      <c r="AR132" s="11"/>
      <c r="AS132" s="7"/>
      <c r="AT132" s="7"/>
      <c r="AU132" s="7"/>
      <c r="AV132" s="7"/>
      <c r="AW132" s="7"/>
      <c r="AX132" s="11" t="s">
        <v>221</v>
      </c>
      <c r="AY132" s="66" t="s">
        <v>221</v>
      </c>
      <c r="AZ132" s="1"/>
      <c r="BA132" s="1"/>
      <c r="BB132" s="1"/>
      <c r="BC132" s="1"/>
      <c r="BD132" s="1"/>
      <c r="BP132" s="15"/>
      <c r="BQ132" s="25" t="str">
        <f t="shared" si="11"/>
        <v/>
      </c>
      <c r="BR132" s="26" t="str">
        <f t="shared" si="12"/>
        <v/>
      </c>
      <c r="BS132" s="26" t="str">
        <f t="shared" si="13"/>
        <v/>
      </c>
      <c r="BT132" s="25" t="str">
        <f t="shared" si="14"/>
        <v/>
      </c>
      <c r="BU132" s="26" t="str">
        <f t="shared" si="15"/>
        <v/>
      </c>
      <c r="BV132" s="25" t="e">
        <f>IF(AND(#REF!="",#REF!="",#REF!="",#REF!=""),"",SUM(#REF!,#REF!,#REF!,#REF!,#REF!))</f>
        <v>#REF!</v>
      </c>
      <c r="BW132" s="26" t="str">
        <f t="shared" si="16"/>
        <v/>
      </c>
      <c r="BX132" s="25" t="str">
        <f t="shared" si="17"/>
        <v/>
      </c>
      <c r="BY132" s="26" t="str">
        <f t="shared" si="18"/>
        <v/>
      </c>
      <c r="BZ132" s="25" t="str">
        <f t="shared" si="19"/>
        <v/>
      </c>
      <c r="CA132" s="26" t="str">
        <f t="shared" si="20"/>
        <v/>
      </c>
      <c r="CB132" s="25" t="e">
        <f>IF(AND(#REF!="",#REF!="",#REF!="",#REF!=""),"",SUM(#REF!,#REF!,#REF!,#REF!,#REF!))</f>
        <v>#REF!</v>
      </c>
      <c r="CC132" s="26" t="str">
        <f t="shared" si="21"/>
        <v/>
      </c>
      <c r="CD132" s="23" t="e">
        <f>IF(AND(#REF!="",#REF!="",#REF!="",#REF!=""),"",SUM(#REF!,#REF!,#REF!,#REF!))</f>
        <v>#REF!</v>
      </c>
      <c r="CE132" s="23" t="str">
        <f t="shared" si="22"/>
        <v/>
      </c>
    </row>
    <row r="133" spans="1:83">
      <c r="A133" s="245">
        <v>127</v>
      </c>
      <c r="B133" s="246"/>
      <c r="C133" s="247"/>
      <c r="D133" s="248"/>
      <c r="E133" s="249"/>
      <c r="F133" s="250"/>
      <c r="G133" s="250"/>
      <c r="H133" s="251"/>
      <c r="I133" s="252"/>
      <c r="J133" s="253"/>
      <c r="K133" s="254"/>
      <c r="L133" s="11"/>
      <c r="M133" s="7"/>
      <c r="N133" s="7"/>
      <c r="O133" s="7"/>
      <c r="P133" s="31"/>
      <c r="Q133" s="34"/>
      <c r="R133" s="7"/>
      <c r="S133" s="448"/>
      <c r="T133" s="449"/>
      <c r="U133" s="449"/>
      <c r="V133" s="7"/>
      <c r="W133" s="36"/>
      <c r="X133" s="34"/>
      <c r="Y133" s="7"/>
      <c r="Z133" s="11"/>
      <c r="AA133" s="7"/>
      <c r="AB133" s="7"/>
      <c r="AC133" s="7"/>
      <c r="AD133" s="31"/>
      <c r="AE133" s="34"/>
      <c r="AF133" s="7"/>
      <c r="AG133" s="11"/>
      <c r="AH133" s="7"/>
      <c r="AI133" s="7"/>
      <c r="AJ133" s="7"/>
      <c r="AK133" s="31"/>
      <c r="AL133" s="34"/>
      <c r="AM133" s="7"/>
      <c r="AN133" s="11"/>
      <c r="AO133" s="7"/>
      <c r="AP133" s="11"/>
      <c r="AQ133" s="7"/>
      <c r="AR133" s="11"/>
      <c r="AS133" s="7"/>
      <c r="AT133" s="7"/>
      <c r="AU133" s="7"/>
      <c r="AV133" s="7"/>
      <c r="AW133" s="7"/>
      <c r="AX133" s="11" t="s">
        <v>221</v>
      </c>
      <c r="AY133" s="66" t="s">
        <v>221</v>
      </c>
      <c r="AZ133" s="1"/>
      <c r="BA133" s="1"/>
      <c r="BB133" s="1"/>
      <c r="BC133" s="1"/>
      <c r="BD133" s="1"/>
      <c r="BP133" s="15"/>
      <c r="BQ133" s="25" t="str">
        <f t="shared" si="11"/>
        <v/>
      </c>
      <c r="BR133" s="26" t="str">
        <f t="shared" si="12"/>
        <v/>
      </c>
      <c r="BS133" s="26" t="str">
        <f t="shared" si="13"/>
        <v/>
      </c>
      <c r="BT133" s="25" t="str">
        <f t="shared" si="14"/>
        <v/>
      </c>
      <c r="BU133" s="26" t="str">
        <f t="shared" si="15"/>
        <v/>
      </c>
      <c r="BV133" s="25" t="e">
        <f>IF(AND(#REF!="",#REF!="",#REF!="",#REF!=""),"",SUM(#REF!,#REF!,#REF!,#REF!,#REF!))</f>
        <v>#REF!</v>
      </c>
      <c r="BW133" s="26" t="str">
        <f t="shared" si="16"/>
        <v/>
      </c>
      <c r="BX133" s="25" t="str">
        <f t="shared" si="17"/>
        <v/>
      </c>
      <c r="BY133" s="26" t="str">
        <f t="shared" si="18"/>
        <v/>
      </c>
      <c r="BZ133" s="25" t="str">
        <f t="shared" si="19"/>
        <v/>
      </c>
      <c r="CA133" s="26" t="str">
        <f t="shared" si="20"/>
        <v/>
      </c>
      <c r="CB133" s="25" t="e">
        <f>IF(AND(#REF!="",#REF!="",#REF!="",#REF!=""),"",SUM(#REF!,#REF!,#REF!,#REF!,#REF!))</f>
        <v>#REF!</v>
      </c>
      <c r="CC133" s="26" t="str">
        <f t="shared" si="21"/>
        <v/>
      </c>
      <c r="CD133" s="23" t="e">
        <f>IF(AND(#REF!="",#REF!="",#REF!="",#REF!=""),"",SUM(#REF!,#REF!,#REF!,#REF!))</f>
        <v>#REF!</v>
      </c>
      <c r="CE133" s="23" t="str">
        <f t="shared" si="22"/>
        <v/>
      </c>
    </row>
    <row r="134" spans="1:83">
      <c r="A134" s="245">
        <v>128</v>
      </c>
      <c r="B134" s="246"/>
      <c r="C134" s="247"/>
      <c r="D134" s="248"/>
      <c r="E134" s="249"/>
      <c r="F134" s="250"/>
      <c r="G134" s="250"/>
      <c r="H134" s="251"/>
      <c r="I134" s="252"/>
      <c r="J134" s="253"/>
      <c r="K134" s="254"/>
      <c r="L134" s="11"/>
      <c r="M134" s="7"/>
      <c r="N134" s="7"/>
      <c r="O134" s="7"/>
      <c r="P134" s="31"/>
      <c r="Q134" s="34"/>
      <c r="R134" s="7"/>
      <c r="S134" s="448"/>
      <c r="T134" s="449"/>
      <c r="U134" s="449"/>
      <c r="V134" s="7"/>
      <c r="W134" s="36"/>
      <c r="X134" s="34"/>
      <c r="Y134" s="7"/>
      <c r="Z134" s="11"/>
      <c r="AA134" s="7"/>
      <c r="AB134" s="7"/>
      <c r="AC134" s="7"/>
      <c r="AD134" s="31"/>
      <c r="AE134" s="34"/>
      <c r="AF134" s="7"/>
      <c r="AG134" s="11"/>
      <c r="AH134" s="7"/>
      <c r="AI134" s="7"/>
      <c r="AJ134" s="7"/>
      <c r="AK134" s="31"/>
      <c r="AL134" s="34"/>
      <c r="AM134" s="7"/>
      <c r="AN134" s="11"/>
      <c r="AO134" s="7"/>
      <c r="AP134" s="11"/>
      <c r="AQ134" s="7"/>
      <c r="AR134" s="11"/>
      <c r="AS134" s="7"/>
      <c r="AT134" s="7"/>
      <c r="AU134" s="7"/>
      <c r="AV134" s="7"/>
      <c r="AW134" s="7"/>
      <c r="AX134" s="11" t="s">
        <v>221</v>
      </c>
      <c r="AY134" s="66" t="s">
        <v>221</v>
      </c>
      <c r="AZ134" s="1"/>
      <c r="BA134" s="1"/>
      <c r="BB134" s="1"/>
      <c r="BC134" s="1"/>
      <c r="BD134" s="1"/>
      <c r="BP134" s="15"/>
      <c r="BQ134" s="25" t="str">
        <f t="shared" si="11"/>
        <v/>
      </c>
      <c r="BR134" s="26" t="str">
        <f t="shared" si="12"/>
        <v/>
      </c>
      <c r="BS134" s="26" t="str">
        <f t="shared" si="13"/>
        <v/>
      </c>
      <c r="BT134" s="25" t="str">
        <f t="shared" si="14"/>
        <v/>
      </c>
      <c r="BU134" s="26" t="str">
        <f t="shared" si="15"/>
        <v/>
      </c>
      <c r="BV134" s="25" t="e">
        <f>IF(AND(#REF!="",#REF!="",#REF!="",#REF!=""),"",SUM(#REF!,#REF!,#REF!,#REF!,#REF!))</f>
        <v>#REF!</v>
      </c>
      <c r="BW134" s="26" t="str">
        <f t="shared" si="16"/>
        <v/>
      </c>
      <c r="BX134" s="25" t="str">
        <f t="shared" si="17"/>
        <v/>
      </c>
      <c r="BY134" s="26" t="str">
        <f t="shared" si="18"/>
        <v/>
      </c>
      <c r="BZ134" s="25" t="str">
        <f t="shared" si="19"/>
        <v/>
      </c>
      <c r="CA134" s="26" t="str">
        <f t="shared" si="20"/>
        <v/>
      </c>
      <c r="CB134" s="25" t="e">
        <f>IF(AND(#REF!="",#REF!="",#REF!="",#REF!=""),"",SUM(#REF!,#REF!,#REF!,#REF!,#REF!))</f>
        <v>#REF!</v>
      </c>
      <c r="CC134" s="26" t="str">
        <f t="shared" si="21"/>
        <v/>
      </c>
      <c r="CD134" s="23" t="e">
        <f>IF(AND(#REF!="",#REF!="",#REF!="",#REF!=""),"",SUM(#REF!,#REF!,#REF!,#REF!))</f>
        <v>#REF!</v>
      </c>
      <c r="CE134" s="23" t="str">
        <f t="shared" si="22"/>
        <v/>
      </c>
    </row>
    <row r="135" spans="1:83">
      <c r="A135" s="245">
        <v>129</v>
      </c>
      <c r="B135" s="246"/>
      <c r="C135" s="247"/>
      <c r="D135" s="248"/>
      <c r="E135" s="249"/>
      <c r="F135" s="250"/>
      <c r="G135" s="250"/>
      <c r="H135" s="251"/>
      <c r="I135" s="252"/>
      <c r="J135" s="253"/>
      <c r="K135" s="254"/>
      <c r="L135" s="11"/>
      <c r="M135" s="7"/>
      <c r="N135" s="7"/>
      <c r="O135" s="7"/>
      <c r="P135" s="31"/>
      <c r="Q135" s="34"/>
      <c r="R135" s="7"/>
      <c r="S135" s="448"/>
      <c r="T135" s="449"/>
      <c r="U135" s="449"/>
      <c r="V135" s="7"/>
      <c r="W135" s="36"/>
      <c r="X135" s="34"/>
      <c r="Y135" s="7"/>
      <c r="Z135" s="11"/>
      <c r="AA135" s="7"/>
      <c r="AB135" s="7"/>
      <c r="AC135" s="7"/>
      <c r="AD135" s="31"/>
      <c r="AE135" s="34"/>
      <c r="AF135" s="7"/>
      <c r="AG135" s="11"/>
      <c r="AH135" s="7"/>
      <c r="AI135" s="7"/>
      <c r="AJ135" s="7"/>
      <c r="AK135" s="31"/>
      <c r="AL135" s="34"/>
      <c r="AM135" s="7"/>
      <c r="AN135" s="11"/>
      <c r="AO135" s="7"/>
      <c r="AP135" s="11"/>
      <c r="AQ135" s="7"/>
      <c r="AR135" s="11"/>
      <c r="AS135" s="7"/>
      <c r="AT135" s="7"/>
      <c r="AU135" s="7"/>
      <c r="AV135" s="7"/>
      <c r="AW135" s="7"/>
      <c r="AX135" s="11" t="s">
        <v>221</v>
      </c>
      <c r="AY135" s="66" t="s">
        <v>221</v>
      </c>
      <c r="AZ135" s="1"/>
      <c r="BA135" s="1"/>
      <c r="BB135" s="1"/>
      <c r="BC135" s="1"/>
      <c r="BD135" s="1"/>
      <c r="BP135" s="15"/>
      <c r="BQ135" s="25" t="str">
        <f t="shared" si="11"/>
        <v/>
      </c>
      <c r="BR135" s="26" t="str">
        <f t="shared" si="12"/>
        <v/>
      </c>
      <c r="BS135" s="26" t="str">
        <f t="shared" si="13"/>
        <v/>
      </c>
      <c r="BT135" s="25" t="str">
        <f t="shared" si="14"/>
        <v/>
      </c>
      <c r="BU135" s="26" t="str">
        <f t="shared" si="15"/>
        <v/>
      </c>
      <c r="BV135" s="25" t="e">
        <f>IF(AND(#REF!="",#REF!="",#REF!="",#REF!=""),"",SUM(#REF!,#REF!,#REF!,#REF!,#REF!))</f>
        <v>#REF!</v>
      </c>
      <c r="BW135" s="26" t="str">
        <f t="shared" si="16"/>
        <v/>
      </c>
      <c r="BX135" s="25" t="str">
        <f t="shared" si="17"/>
        <v/>
      </c>
      <c r="BY135" s="26" t="str">
        <f t="shared" si="18"/>
        <v/>
      </c>
      <c r="BZ135" s="25" t="str">
        <f t="shared" si="19"/>
        <v/>
      </c>
      <c r="CA135" s="26" t="str">
        <f t="shared" si="20"/>
        <v/>
      </c>
      <c r="CB135" s="25" t="e">
        <f>IF(AND(#REF!="",#REF!="",#REF!="",#REF!=""),"",SUM(#REF!,#REF!,#REF!,#REF!,#REF!))</f>
        <v>#REF!</v>
      </c>
      <c r="CC135" s="26" t="str">
        <f t="shared" si="21"/>
        <v/>
      </c>
      <c r="CD135" s="23" t="e">
        <f>IF(AND(#REF!="",#REF!="",#REF!="",#REF!=""),"",SUM(#REF!,#REF!,#REF!,#REF!))</f>
        <v>#REF!</v>
      </c>
      <c r="CE135" s="23" t="str">
        <f t="shared" si="22"/>
        <v/>
      </c>
    </row>
    <row r="136" spans="1:83">
      <c r="A136" s="245">
        <v>130</v>
      </c>
      <c r="B136" s="246"/>
      <c r="C136" s="247"/>
      <c r="D136" s="248"/>
      <c r="E136" s="249"/>
      <c r="F136" s="250"/>
      <c r="G136" s="250"/>
      <c r="H136" s="251"/>
      <c r="I136" s="252"/>
      <c r="J136" s="253"/>
      <c r="K136" s="254"/>
      <c r="L136" s="11"/>
      <c r="M136" s="7"/>
      <c r="N136" s="7"/>
      <c r="O136" s="7"/>
      <c r="P136" s="31"/>
      <c r="Q136" s="34"/>
      <c r="R136" s="7"/>
      <c r="S136" s="448"/>
      <c r="T136" s="449"/>
      <c r="U136" s="449"/>
      <c r="V136" s="7"/>
      <c r="W136" s="36"/>
      <c r="X136" s="34"/>
      <c r="Y136" s="7"/>
      <c r="Z136" s="11"/>
      <c r="AA136" s="7"/>
      <c r="AB136" s="7"/>
      <c r="AC136" s="7"/>
      <c r="AD136" s="31"/>
      <c r="AE136" s="34"/>
      <c r="AF136" s="7"/>
      <c r="AG136" s="11"/>
      <c r="AH136" s="7"/>
      <c r="AI136" s="7"/>
      <c r="AJ136" s="7"/>
      <c r="AK136" s="31"/>
      <c r="AL136" s="34"/>
      <c r="AM136" s="7"/>
      <c r="AN136" s="11"/>
      <c r="AO136" s="7"/>
      <c r="AP136" s="11"/>
      <c r="AQ136" s="7"/>
      <c r="AR136" s="11"/>
      <c r="AS136" s="7"/>
      <c r="AT136" s="7"/>
      <c r="AU136" s="7"/>
      <c r="AV136" s="7"/>
      <c r="AW136" s="7"/>
      <c r="AX136" s="11" t="s">
        <v>221</v>
      </c>
      <c r="AY136" s="66" t="s">
        <v>221</v>
      </c>
      <c r="AZ136" s="1"/>
      <c r="BA136" s="1"/>
      <c r="BB136" s="1"/>
      <c r="BC136" s="1"/>
      <c r="BD136" s="1"/>
      <c r="BP136" s="15"/>
      <c r="BQ136" s="25" t="str">
        <f t="shared" ref="BQ136:BQ199" si="23">IF(I136="","",I136)</f>
        <v/>
      </c>
      <c r="BR136" s="26" t="str">
        <f t="shared" ref="BR136:BR199" si="24">IF(AND(L136="",M136="",N136="",P136=""),"",SUM(L136,M136,N136,O136,P136))</f>
        <v/>
      </c>
      <c r="BS136" s="26" t="str">
        <f t="shared" ref="BS136:BS199" si="25">IFERROR(IF(BR136="","",ROUNDUP(BR136*20%,0)),"")</f>
        <v/>
      </c>
      <c r="BT136" s="25" t="str">
        <f t="shared" ref="BT136:BT199" si="26">IF(AND(S136="",T136="",U136="",W136=""),"",SUM(S136,T136,U136,V136,W136))</f>
        <v/>
      </c>
      <c r="BU136" s="26" t="str">
        <f t="shared" ref="BU136:BU199" si="27">IFERROR(IF(BT136="","",ROUNDUP(BT136*20%,0)),"")</f>
        <v/>
      </c>
      <c r="BV136" s="25" t="e">
        <f>IF(AND(#REF!="",#REF!="",#REF!="",#REF!=""),"",SUM(#REF!,#REF!,#REF!,#REF!,#REF!))</f>
        <v>#REF!</v>
      </c>
      <c r="BW136" s="26" t="str">
        <f t="shared" ref="BW136:BW199" si="28">IFERROR(IF(BV136="","",ROUNDUP(BV136*20%,0)),"")</f>
        <v/>
      </c>
      <c r="BX136" s="25" t="str">
        <f t="shared" ref="BX136:BX199" si="29">IF(AND(Z136="",AA136="",AB136="",AD136=""),"",SUM(Z136,AA136,AB136,AC136,AD136))</f>
        <v/>
      </c>
      <c r="BY136" s="26" t="str">
        <f t="shared" ref="BY136:BY199" si="30">IFERROR(IF(BX136="","",ROUNDUP(BX136*20%,0)),"")</f>
        <v/>
      </c>
      <c r="BZ136" s="25" t="str">
        <f t="shared" ref="BZ136:BZ199" si="31">IF(AND(AG136="",AH136="",AI136="",AK136=""),"",SUM(AG136,AH136,AI136,AJ136,AK136))</f>
        <v/>
      </c>
      <c r="CA136" s="26" t="str">
        <f t="shared" ref="CA136:CA199" si="32">IFERROR(IF(BZ136="","",ROUNDUP(BZ136*20%,0)),"")</f>
        <v/>
      </c>
      <c r="CB136" s="25" t="e">
        <f>IF(AND(#REF!="",#REF!="",#REF!="",#REF!=""),"",SUM(#REF!,#REF!,#REF!,#REF!,#REF!))</f>
        <v>#REF!</v>
      </c>
      <c r="CC136" s="26" t="str">
        <f t="shared" ref="CC136:CC199" si="33">IFERROR(IF(CB136="","",ROUNDUP(CB136*20%,0)),"")</f>
        <v/>
      </c>
      <c r="CD136" s="23" t="e">
        <f>IF(AND(#REF!="",#REF!="",#REF!="",#REF!=""),"",SUM(#REF!,#REF!,#REF!,#REF!))</f>
        <v>#REF!</v>
      </c>
      <c r="CE136" s="23" t="str">
        <f t="shared" ref="CE136:CE199" si="34">IFERROR(IF(CD136="","",IF($CD$5=100,ROUNDUP(CD136*20%,0),IF($CD$5=86,ROUNDUP((CD136/$CD$5)*$CE$5,0),IF($CD$5=66,ROUNDUP((CD136/$CD$5)*$CE$5,0),"")))),"")</f>
        <v/>
      </c>
    </row>
    <row r="137" spans="1:83">
      <c r="A137" s="245">
        <v>131</v>
      </c>
      <c r="B137" s="246"/>
      <c r="C137" s="247"/>
      <c r="D137" s="248"/>
      <c r="E137" s="249"/>
      <c r="F137" s="250"/>
      <c r="G137" s="250"/>
      <c r="H137" s="251"/>
      <c r="I137" s="252"/>
      <c r="J137" s="253"/>
      <c r="K137" s="254"/>
      <c r="L137" s="11"/>
      <c r="M137" s="7"/>
      <c r="N137" s="7"/>
      <c r="O137" s="7"/>
      <c r="P137" s="31"/>
      <c r="Q137" s="34"/>
      <c r="R137" s="7"/>
      <c r="S137" s="448"/>
      <c r="T137" s="449"/>
      <c r="U137" s="449"/>
      <c r="V137" s="7"/>
      <c r="W137" s="36"/>
      <c r="X137" s="34"/>
      <c r="Y137" s="7"/>
      <c r="Z137" s="11"/>
      <c r="AA137" s="7"/>
      <c r="AB137" s="7"/>
      <c r="AC137" s="7"/>
      <c r="AD137" s="31"/>
      <c r="AE137" s="34"/>
      <c r="AF137" s="7"/>
      <c r="AG137" s="11"/>
      <c r="AH137" s="7"/>
      <c r="AI137" s="7"/>
      <c r="AJ137" s="7"/>
      <c r="AK137" s="31"/>
      <c r="AL137" s="34"/>
      <c r="AM137" s="7"/>
      <c r="AN137" s="11"/>
      <c r="AO137" s="7"/>
      <c r="AP137" s="11"/>
      <c r="AQ137" s="7"/>
      <c r="AR137" s="11"/>
      <c r="AS137" s="7"/>
      <c r="AT137" s="7"/>
      <c r="AU137" s="7"/>
      <c r="AV137" s="7"/>
      <c r="AW137" s="7"/>
      <c r="AX137" s="11" t="s">
        <v>221</v>
      </c>
      <c r="AY137" s="66" t="s">
        <v>221</v>
      </c>
      <c r="AZ137" s="1"/>
      <c r="BA137" s="1"/>
      <c r="BB137" s="1"/>
      <c r="BC137" s="1"/>
      <c r="BD137" s="1"/>
      <c r="BP137" s="15"/>
      <c r="BQ137" s="25" t="str">
        <f t="shared" si="23"/>
        <v/>
      </c>
      <c r="BR137" s="26" t="str">
        <f t="shared" si="24"/>
        <v/>
      </c>
      <c r="BS137" s="26" t="str">
        <f t="shared" si="25"/>
        <v/>
      </c>
      <c r="BT137" s="25" t="str">
        <f t="shared" si="26"/>
        <v/>
      </c>
      <c r="BU137" s="26" t="str">
        <f t="shared" si="27"/>
        <v/>
      </c>
      <c r="BV137" s="25" t="e">
        <f>IF(AND(#REF!="",#REF!="",#REF!="",#REF!=""),"",SUM(#REF!,#REF!,#REF!,#REF!,#REF!))</f>
        <v>#REF!</v>
      </c>
      <c r="BW137" s="26" t="str">
        <f t="shared" si="28"/>
        <v/>
      </c>
      <c r="BX137" s="25" t="str">
        <f t="shared" si="29"/>
        <v/>
      </c>
      <c r="BY137" s="26" t="str">
        <f t="shared" si="30"/>
        <v/>
      </c>
      <c r="BZ137" s="25" t="str">
        <f t="shared" si="31"/>
        <v/>
      </c>
      <c r="CA137" s="26" t="str">
        <f t="shared" si="32"/>
        <v/>
      </c>
      <c r="CB137" s="25" t="e">
        <f>IF(AND(#REF!="",#REF!="",#REF!="",#REF!=""),"",SUM(#REF!,#REF!,#REF!,#REF!,#REF!))</f>
        <v>#REF!</v>
      </c>
      <c r="CC137" s="26" t="str">
        <f t="shared" si="33"/>
        <v/>
      </c>
      <c r="CD137" s="23" t="e">
        <f>IF(AND(#REF!="",#REF!="",#REF!="",#REF!=""),"",SUM(#REF!,#REF!,#REF!,#REF!))</f>
        <v>#REF!</v>
      </c>
      <c r="CE137" s="23" t="str">
        <f t="shared" si="34"/>
        <v/>
      </c>
    </row>
    <row r="138" spans="1:83">
      <c r="A138" s="245">
        <v>132</v>
      </c>
      <c r="B138" s="246"/>
      <c r="C138" s="247"/>
      <c r="D138" s="248"/>
      <c r="E138" s="249"/>
      <c r="F138" s="250"/>
      <c r="G138" s="250"/>
      <c r="H138" s="251"/>
      <c r="I138" s="252"/>
      <c r="J138" s="253"/>
      <c r="K138" s="254"/>
      <c r="L138" s="11"/>
      <c r="M138" s="7"/>
      <c r="N138" s="7"/>
      <c r="O138" s="7"/>
      <c r="P138" s="31"/>
      <c r="Q138" s="34"/>
      <c r="R138" s="7"/>
      <c r="S138" s="448"/>
      <c r="T138" s="449"/>
      <c r="U138" s="449"/>
      <c r="V138" s="7"/>
      <c r="W138" s="36"/>
      <c r="X138" s="34"/>
      <c r="Y138" s="7"/>
      <c r="Z138" s="11"/>
      <c r="AA138" s="7"/>
      <c r="AB138" s="7"/>
      <c r="AC138" s="7"/>
      <c r="AD138" s="31"/>
      <c r="AE138" s="34"/>
      <c r="AF138" s="7"/>
      <c r="AG138" s="11"/>
      <c r="AH138" s="7"/>
      <c r="AI138" s="7"/>
      <c r="AJ138" s="7"/>
      <c r="AK138" s="31"/>
      <c r="AL138" s="34"/>
      <c r="AM138" s="7"/>
      <c r="AN138" s="11"/>
      <c r="AO138" s="7"/>
      <c r="AP138" s="11"/>
      <c r="AQ138" s="7"/>
      <c r="AR138" s="11"/>
      <c r="AS138" s="7"/>
      <c r="AT138" s="7"/>
      <c r="AU138" s="7"/>
      <c r="AV138" s="7"/>
      <c r="AW138" s="7"/>
      <c r="AX138" s="11" t="s">
        <v>221</v>
      </c>
      <c r="AY138" s="66" t="s">
        <v>221</v>
      </c>
      <c r="AZ138" s="1"/>
      <c r="BA138" s="1"/>
      <c r="BB138" s="1"/>
      <c r="BC138" s="1"/>
      <c r="BD138" s="1"/>
      <c r="BP138" s="15"/>
      <c r="BQ138" s="25" t="str">
        <f t="shared" si="23"/>
        <v/>
      </c>
      <c r="BR138" s="26" t="str">
        <f t="shared" si="24"/>
        <v/>
      </c>
      <c r="BS138" s="26" t="str">
        <f t="shared" si="25"/>
        <v/>
      </c>
      <c r="BT138" s="25" t="str">
        <f t="shared" si="26"/>
        <v/>
      </c>
      <c r="BU138" s="26" t="str">
        <f t="shared" si="27"/>
        <v/>
      </c>
      <c r="BV138" s="25" t="e">
        <f>IF(AND(#REF!="",#REF!="",#REF!="",#REF!=""),"",SUM(#REF!,#REF!,#REF!,#REF!,#REF!))</f>
        <v>#REF!</v>
      </c>
      <c r="BW138" s="26" t="str">
        <f t="shared" si="28"/>
        <v/>
      </c>
      <c r="BX138" s="25" t="str">
        <f t="shared" si="29"/>
        <v/>
      </c>
      <c r="BY138" s="26" t="str">
        <f t="shared" si="30"/>
        <v/>
      </c>
      <c r="BZ138" s="25" t="str">
        <f t="shared" si="31"/>
        <v/>
      </c>
      <c r="CA138" s="26" t="str">
        <f t="shared" si="32"/>
        <v/>
      </c>
      <c r="CB138" s="25" t="e">
        <f>IF(AND(#REF!="",#REF!="",#REF!="",#REF!=""),"",SUM(#REF!,#REF!,#REF!,#REF!,#REF!))</f>
        <v>#REF!</v>
      </c>
      <c r="CC138" s="26" t="str">
        <f t="shared" si="33"/>
        <v/>
      </c>
      <c r="CD138" s="23" t="e">
        <f>IF(AND(#REF!="",#REF!="",#REF!="",#REF!=""),"",SUM(#REF!,#REF!,#REF!,#REF!))</f>
        <v>#REF!</v>
      </c>
      <c r="CE138" s="23" t="str">
        <f t="shared" si="34"/>
        <v/>
      </c>
    </row>
    <row r="139" spans="1:83">
      <c r="A139" s="245">
        <v>133</v>
      </c>
      <c r="B139" s="246"/>
      <c r="C139" s="247"/>
      <c r="D139" s="248"/>
      <c r="E139" s="249"/>
      <c r="F139" s="250"/>
      <c r="G139" s="250"/>
      <c r="H139" s="251"/>
      <c r="I139" s="252"/>
      <c r="J139" s="253"/>
      <c r="K139" s="254"/>
      <c r="L139" s="11"/>
      <c r="M139" s="7"/>
      <c r="N139" s="7"/>
      <c r="O139" s="7"/>
      <c r="P139" s="31"/>
      <c r="Q139" s="34"/>
      <c r="R139" s="7"/>
      <c r="S139" s="448"/>
      <c r="T139" s="449"/>
      <c r="U139" s="449"/>
      <c r="V139" s="7"/>
      <c r="W139" s="36"/>
      <c r="X139" s="34"/>
      <c r="Y139" s="7"/>
      <c r="Z139" s="11"/>
      <c r="AA139" s="7"/>
      <c r="AB139" s="7"/>
      <c r="AC139" s="7"/>
      <c r="AD139" s="31"/>
      <c r="AE139" s="34"/>
      <c r="AF139" s="7"/>
      <c r="AG139" s="11"/>
      <c r="AH139" s="7"/>
      <c r="AI139" s="7"/>
      <c r="AJ139" s="7"/>
      <c r="AK139" s="31"/>
      <c r="AL139" s="34"/>
      <c r="AM139" s="7"/>
      <c r="AN139" s="11"/>
      <c r="AO139" s="7"/>
      <c r="AP139" s="11"/>
      <c r="AQ139" s="7"/>
      <c r="AR139" s="11"/>
      <c r="AS139" s="7"/>
      <c r="AT139" s="7"/>
      <c r="AU139" s="7"/>
      <c r="AV139" s="7"/>
      <c r="AW139" s="7"/>
      <c r="AX139" s="11" t="s">
        <v>221</v>
      </c>
      <c r="AY139" s="66" t="s">
        <v>221</v>
      </c>
      <c r="AZ139" s="1"/>
      <c r="BA139" s="1"/>
      <c r="BB139" s="1"/>
      <c r="BC139" s="1"/>
      <c r="BD139" s="1"/>
      <c r="BP139" s="15"/>
      <c r="BQ139" s="25" t="str">
        <f t="shared" si="23"/>
        <v/>
      </c>
      <c r="BR139" s="26" t="str">
        <f t="shared" si="24"/>
        <v/>
      </c>
      <c r="BS139" s="26" t="str">
        <f t="shared" si="25"/>
        <v/>
      </c>
      <c r="BT139" s="25" t="str">
        <f t="shared" si="26"/>
        <v/>
      </c>
      <c r="BU139" s="26" t="str">
        <f t="shared" si="27"/>
        <v/>
      </c>
      <c r="BV139" s="25" t="e">
        <f>IF(AND(#REF!="",#REF!="",#REF!="",#REF!=""),"",SUM(#REF!,#REF!,#REF!,#REF!,#REF!))</f>
        <v>#REF!</v>
      </c>
      <c r="BW139" s="26" t="str">
        <f t="shared" si="28"/>
        <v/>
      </c>
      <c r="BX139" s="25" t="str">
        <f t="shared" si="29"/>
        <v/>
      </c>
      <c r="BY139" s="26" t="str">
        <f t="shared" si="30"/>
        <v/>
      </c>
      <c r="BZ139" s="25" t="str">
        <f t="shared" si="31"/>
        <v/>
      </c>
      <c r="CA139" s="26" t="str">
        <f t="shared" si="32"/>
        <v/>
      </c>
      <c r="CB139" s="25" t="e">
        <f>IF(AND(#REF!="",#REF!="",#REF!="",#REF!=""),"",SUM(#REF!,#REF!,#REF!,#REF!,#REF!))</f>
        <v>#REF!</v>
      </c>
      <c r="CC139" s="26" t="str">
        <f t="shared" si="33"/>
        <v/>
      </c>
      <c r="CD139" s="23" t="e">
        <f>IF(AND(#REF!="",#REF!="",#REF!="",#REF!=""),"",SUM(#REF!,#REF!,#REF!,#REF!))</f>
        <v>#REF!</v>
      </c>
      <c r="CE139" s="23" t="str">
        <f t="shared" si="34"/>
        <v/>
      </c>
    </row>
    <row r="140" spans="1:83">
      <c r="A140" s="245">
        <v>134</v>
      </c>
      <c r="B140" s="246"/>
      <c r="C140" s="247"/>
      <c r="D140" s="248"/>
      <c r="E140" s="249"/>
      <c r="F140" s="250"/>
      <c r="G140" s="250"/>
      <c r="H140" s="251"/>
      <c r="I140" s="252"/>
      <c r="J140" s="253"/>
      <c r="K140" s="254"/>
      <c r="L140" s="11"/>
      <c r="M140" s="7"/>
      <c r="N140" s="7"/>
      <c r="O140" s="7"/>
      <c r="P140" s="31"/>
      <c r="Q140" s="34"/>
      <c r="R140" s="7"/>
      <c r="S140" s="448"/>
      <c r="T140" s="449"/>
      <c r="U140" s="449"/>
      <c r="V140" s="7"/>
      <c r="W140" s="36"/>
      <c r="X140" s="34"/>
      <c r="Y140" s="7"/>
      <c r="Z140" s="11"/>
      <c r="AA140" s="7"/>
      <c r="AB140" s="7"/>
      <c r="AC140" s="7"/>
      <c r="AD140" s="31"/>
      <c r="AE140" s="34"/>
      <c r="AF140" s="7"/>
      <c r="AG140" s="11"/>
      <c r="AH140" s="7"/>
      <c r="AI140" s="7"/>
      <c r="AJ140" s="7"/>
      <c r="AK140" s="31"/>
      <c r="AL140" s="34"/>
      <c r="AM140" s="7"/>
      <c r="AN140" s="11"/>
      <c r="AO140" s="7"/>
      <c r="AP140" s="11"/>
      <c r="AQ140" s="7"/>
      <c r="AR140" s="11"/>
      <c r="AS140" s="7"/>
      <c r="AT140" s="7"/>
      <c r="AU140" s="7"/>
      <c r="AV140" s="7"/>
      <c r="AW140" s="7"/>
      <c r="AX140" s="11" t="s">
        <v>221</v>
      </c>
      <c r="AY140" s="66" t="s">
        <v>221</v>
      </c>
      <c r="AZ140" s="1"/>
      <c r="BA140" s="1"/>
      <c r="BB140" s="1"/>
      <c r="BC140" s="1"/>
      <c r="BD140" s="1"/>
      <c r="BP140" s="15"/>
      <c r="BQ140" s="25" t="str">
        <f t="shared" si="23"/>
        <v/>
      </c>
      <c r="BR140" s="26" t="str">
        <f t="shared" si="24"/>
        <v/>
      </c>
      <c r="BS140" s="26" t="str">
        <f t="shared" si="25"/>
        <v/>
      </c>
      <c r="BT140" s="25" t="str">
        <f t="shared" si="26"/>
        <v/>
      </c>
      <c r="BU140" s="26" t="str">
        <f t="shared" si="27"/>
        <v/>
      </c>
      <c r="BV140" s="25" t="e">
        <f>IF(AND(#REF!="",#REF!="",#REF!="",#REF!=""),"",SUM(#REF!,#REF!,#REF!,#REF!,#REF!))</f>
        <v>#REF!</v>
      </c>
      <c r="BW140" s="26" t="str">
        <f t="shared" si="28"/>
        <v/>
      </c>
      <c r="BX140" s="25" t="str">
        <f t="shared" si="29"/>
        <v/>
      </c>
      <c r="BY140" s="26" t="str">
        <f t="shared" si="30"/>
        <v/>
      </c>
      <c r="BZ140" s="25" t="str">
        <f t="shared" si="31"/>
        <v/>
      </c>
      <c r="CA140" s="26" t="str">
        <f t="shared" si="32"/>
        <v/>
      </c>
      <c r="CB140" s="25" t="e">
        <f>IF(AND(#REF!="",#REF!="",#REF!="",#REF!=""),"",SUM(#REF!,#REF!,#REF!,#REF!,#REF!))</f>
        <v>#REF!</v>
      </c>
      <c r="CC140" s="26" t="str">
        <f t="shared" si="33"/>
        <v/>
      </c>
      <c r="CD140" s="23" t="e">
        <f>IF(AND(#REF!="",#REF!="",#REF!="",#REF!=""),"",SUM(#REF!,#REF!,#REF!,#REF!))</f>
        <v>#REF!</v>
      </c>
      <c r="CE140" s="23" t="str">
        <f t="shared" si="34"/>
        <v/>
      </c>
    </row>
    <row r="141" spans="1:83">
      <c r="A141" s="245">
        <v>135</v>
      </c>
      <c r="B141" s="246"/>
      <c r="C141" s="247"/>
      <c r="D141" s="248"/>
      <c r="E141" s="249"/>
      <c r="F141" s="250"/>
      <c r="G141" s="250"/>
      <c r="H141" s="251"/>
      <c r="I141" s="252"/>
      <c r="J141" s="253"/>
      <c r="K141" s="254"/>
      <c r="L141" s="11"/>
      <c r="M141" s="7"/>
      <c r="N141" s="7"/>
      <c r="O141" s="7"/>
      <c r="P141" s="31"/>
      <c r="Q141" s="34"/>
      <c r="R141" s="7"/>
      <c r="S141" s="448"/>
      <c r="T141" s="449"/>
      <c r="U141" s="449"/>
      <c r="V141" s="7"/>
      <c r="W141" s="36"/>
      <c r="X141" s="34"/>
      <c r="Y141" s="7"/>
      <c r="Z141" s="11"/>
      <c r="AA141" s="7"/>
      <c r="AB141" s="7"/>
      <c r="AC141" s="7"/>
      <c r="AD141" s="31"/>
      <c r="AE141" s="34"/>
      <c r="AF141" s="7"/>
      <c r="AG141" s="11"/>
      <c r="AH141" s="7"/>
      <c r="AI141" s="7"/>
      <c r="AJ141" s="7"/>
      <c r="AK141" s="31"/>
      <c r="AL141" s="34"/>
      <c r="AM141" s="7"/>
      <c r="AN141" s="11"/>
      <c r="AO141" s="7"/>
      <c r="AP141" s="11"/>
      <c r="AQ141" s="7"/>
      <c r="AR141" s="11"/>
      <c r="AS141" s="7"/>
      <c r="AT141" s="7"/>
      <c r="AU141" s="7"/>
      <c r="AV141" s="7"/>
      <c r="AW141" s="7"/>
      <c r="AX141" s="11" t="s">
        <v>221</v>
      </c>
      <c r="AY141" s="66" t="s">
        <v>221</v>
      </c>
      <c r="AZ141" s="1"/>
      <c r="BA141" s="1"/>
      <c r="BB141" s="1"/>
      <c r="BC141" s="1"/>
      <c r="BD141" s="1"/>
      <c r="BP141" s="15"/>
      <c r="BQ141" s="25" t="str">
        <f t="shared" si="23"/>
        <v/>
      </c>
      <c r="BR141" s="26" t="str">
        <f t="shared" si="24"/>
        <v/>
      </c>
      <c r="BS141" s="26" t="str">
        <f t="shared" si="25"/>
        <v/>
      </c>
      <c r="BT141" s="25" t="str">
        <f t="shared" si="26"/>
        <v/>
      </c>
      <c r="BU141" s="26" t="str">
        <f t="shared" si="27"/>
        <v/>
      </c>
      <c r="BV141" s="25" t="e">
        <f>IF(AND(#REF!="",#REF!="",#REF!="",#REF!=""),"",SUM(#REF!,#REF!,#REF!,#REF!,#REF!))</f>
        <v>#REF!</v>
      </c>
      <c r="BW141" s="26" t="str">
        <f t="shared" si="28"/>
        <v/>
      </c>
      <c r="BX141" s="25" t="str">
        <f t="shared" si="29"/>
        <v/>
      </c>
      <c r="BY141" s="26" t="str">
        <f t="shared" si="30"/>
        <v/>
      </c>
      <c r="BZ141" s="25" t="str">
        <f t="shared" si="31"/>
        <v/>
      </c>
      <c r="CA141" s="26" t="str">
        <f t="shared" si="32"/>
        <v/>
      </c>
      <c r="CB141" s="25" t="e">
        <f>IF(AND(#REF!="",#REF!="",#REF!="",#REF!=""),"",SUM(#REF!,#REF!,#REF!,#REF!,#REF!))</f>
        <v>#REF!</v>
      </c>
      <c r="CC141" s="26" t="str">
        <f t="shared" si="33"/>
        <v/>
      </c>
      <c r="CD141" s="23" t="e">
        <f>IF(AND(#REF!="",#REF!="",#REF!="",#REF!=""),"",SUM(#REF!,#REF!,#REF!,#REF!))</f>
        <v>#REF!</v>
      </c>
      <c r="CE141" s="23" t="str">
        <f t="shared" si="34"/>
        <v/>
      </c>
    </row>
    <row r="142" spans="1:83">
      <c r="A142" s="245">
        <v>136</v>
      </c>
      <c r="B142" s="246"/>
      <c r="C142" s="247"/>
      <c r="D142" s="248"/>
      <c r="E142" s="249"/>
      <c r="F142" s="250"/>
      <c r="G142" s="250"/>
      <c r="H142" s="251"/>
      <c r="I142" s="252"/>
      <c r="J142" s="253"/>
      <c r="K142" s="254"/>
      <c r="L142" s="11"/>
      <c r="M142" s="7"/>
      <c r="N142" s="7"/>
      <c r="O142" s="7"/>
      <c r="P142" s="31"/>
      <c r="Q142" s="34"/>
      <c r="R142" s="7"/>
      <c r="S142" s="448"/>
      <c r="T142" s="449"/>
      <c r="U142" s="449"/>
      <c r="V142" s="7"/>
      <c r="W142" s="36"/>
      <c r="X142" s="34"/>
      <c r="Y142" s="7"/>
      <c r="Z142" s="11"/>
      <c r="AA142" s="7"/>
      <c r="AB142" s="7"/>
      <c r="AC142" s="7"/>
      <c r="AD142" s="31"/>
      <c r="AE142" s="34"/>
      <c r="AF142" s="7"/>
      <c r="AG142" s="11"/>
      <c r="AH142" s="7"/>
      <c r="AI142" s="7"/>
      <c r="AJ142" s="7"/>
      <c r="AK142" s="31"/>
      <c r="AL142" s="34"/>
      <c r="AM142" s="7"/>
      <c r="AN142" s="11"/>
      <c r="AO142" s="7"/>
      <c r="AP142" s="11"/>
      <c r="AQ142" s="7"/>
      <c r="AR142" s="11"/>
      <c r="AS142" s="7"/>
      <c r="AT142" s="7"/>
      <c r="AU142" s="7"/>
      <c r="AV142" s="7"/>
      <c r="AW142" s="7"/>
      <c r="AX142" s="11" t="s">
        <v>221</v>
      </c>
      <c r="AY142" s="66" t="s">
        <v>221</v>
      </c>
      <c r="AZ142" s="1"/>
      <c r="BA142" s="1"/>
      <c r="BB142" s="1"/>
      <c r="BC142" s="1"/>
      <c r="BD142" s="1"/>
      <c r="BP142" s="15"/>
      <c r="BQ142" s="25" t="str">
        <f t="shared" si="23"/>
        <v/>
      </c>
      <c r="BR142" s="26" t="str">
        <f t="shared" si="24"/>
        <v/>
      </c>
      <c r="BS142" s="26" t="str">
        <f t="shared" si="25"/>
        <v/>
      </c>
      <c r="BT142" s="25" t="str">
        <f t="shared" si="26"/>
        <v/>
      </c>
      <c r="BU142" s="26" t="str">
        <f t="shared" si="27"/>
        <v/>
      </c>
      <c r="BV142" s="25" t="e">
        <f>IF(AND(#REF!="",#REF!="",#REF!="",#REF!=""),"",SUM(#REF!,#REF!,#REF!,#REF!,#REF!))</f>
        <v>#REF!</v>
      </c>
      <c r="BW142" s="26" t="str">
        <f t="shared" si="28"/>
        <v/>
      </c>
      <c r="BX142" s="25" t="str">
        <f t="shared" si="29"/>
        <v/>
      </c>
      <c r="BY142" s="26" t="str">
        <f t="shared" si="30"/>
        <v/>
      </c>
      <c r="BZ142" s="25" t="str">
        <f t="shared" si="31"/>
        <v/>
      </c>
      <c r="CA142" s="26" t="str">
        <f t="shared" si="32"/>
        <v/>
      </c>
      <c r="CB142" s="25" t="e">
        <f>IF(AND(#REF!="",#REF!="",#REF!="",#REF!=""),"",SUM(#REF!,#REF!,#REF!,#REF!,#REF!))</f>
        <v>#REF!</v>
      </c>
      <c r="CC142" s="26" t="str">
        <f t="shared" si="33"/>
        <v/>
      </c>
      <c r="CD142" s="23" t="e">
        <f>IF(AND(#REF!="",#REF!="",#REF!="",#REF!=""),"",SUM(#REF!,#REF!,#REF!,#REF!))</f>
        <v>#REF!</v>
      </c>
      <c r="CE142" s="23" t="str">
        <f t="shared" si="34"/>
        <v/>
      </c>
    </row>
    <row r="143" spans="1:83">
      <c r="A143" s="245">
        <v>137</v>
      </c>
      <c r="B143" s="246"/>
      <c r="C143" s="247"/>
      <c r="D143" s="248"/>
      <c r="E143" s="249"/>
      <c r="F143" s="250"/>
      <c r="G143" s="250"/>
      <c r="H143" s="251"/>
      <c r="I143" s="252"/>
      <c r="J143" s="253"/>
      <c r="K143" s="254"/>
      <c r="L143" s="11"/>
      <c r="M143" s="7"/>
      <c r="N143" s="7"/>
      <c r="O143" s="7"/>
      <c r="P143" s="31"/>
      <c r="Q143" s="34"/>
      <c r="R143" s="7"/>
      <c r="S143" s="448"/>
      <c r="T143" s="449"/>
      <c r="U143" s="449"/>
      <c r="V143" s="7"/>
      <c r="W143" s="36"/>
      <c r="X143" s="34"/>
      <c r="Y143" s="7"/>
      <c r="Z143" s="11"/>
      <c r="AA143" s="7"/>
      <c r="AB143" s="7"/>
      <c r="AC143" s="7"/>
      <c r="AD143" s="31"/>
      <c r="AE143" s="34"/>
      <c r="AF143" s="7"/>
      <c r="AG143" s="11"/>
      <c r="AH143" s="7"/>
      <c r="AI143" s="7"/>
      <c r="AJ143" s="7"/>
      <c r="AK143" s="31"/>
      <c r="AL143" s="34"/>
      <c r="AM143" s="7"/>
      <c r="AN143" s="11"/>
      <c r="AO143" s="7"/>
      <c r="AP143" s="11"/>
      <c r="AQ143" s="7"/>
      <c r="AR143" s="11"/>
      <c r="AS143" s="7"/>
      <c r="AT143" s="7"/>
      <c r="AU143" s="7"/>
      <c r="AV143" s="7"/>
      <c r="AW143" s="7"/>
      <c r="AX143" s="11" t="s">
        <v>221</v>
      </c>
      <c r="AY143" s="66" t="s">
        <v>221</v>
      </c>
      <c r="AZ143" s="1"/>
      <c r="BA143" s="1"/>
      <c r="BB143" s="1"/>
      <c r="BC143" s="1"/>
      <c r="BD143" s="1"/>
      <c r="BP143" s="15"/>
      <c r="BQ143" s="25" t="str">
        <f t="shared" si="23"/>
        <v/>
      </c>
      <c r="BR143" s="26" t="str">
        <f t="shared" si="24"/>
        <v/>
      </c>
      <c r="BS143" s="26" t="str">
        <f t="shared" si="25"/>
        <v/>
      </c>
      <c r="BT143" s="25" t="str">
        <f t="shared" si="26"/>
        <v/>
      </c>
      <c r="BU143" s="26" t="str">
        <f t="shared" si="27"/>
        <v/>
      </c>
      <c r="BV143" s="25" t="e">
        <f>IF(AND(#REF!="",#REF!="",#REF!="",#REF!=""),"",SUM(#REF!,#REF!,#REF!,#REF!,#REF!))</f>
        <v>#REF!</v>
      </c>
      <c r="BW143" s="26" t="str">
        <f t="shared" si="28"/>
        <v/>
      </c>
      <c r="BX143" s="25" t="str">
        <f t="shared" si="29"/>
        <v/>
      </c>
      <c r="BY143" s="26" t="str">
        <f t="shared" si="30"/>
        <v/>
      </c>
      <c r="BZ143" s="25" t="str">
        <f t="shared" si="31"/>
        <v/>
      </c>
      <c r="CA143" s="26" t="str">
        <f t="shared" si="32"/>
        <v/>
      </c>
      <c r="CB143" s="25" t="e">
        <f>IF(AND(#REF!="",#REF!="",#REF!="",#REF!=""),"",SUM(#REF!,#REF!,#REF!,#REF!,#REF!))</f>
        <v>#REF!</v>
      </c>
      <c r="CC143" s="26" t="str">
        <f t="shared" si="33"/>
        <v/>
      </c>
      <c r="CD143" s="23" t="e">
        <f>IF(AND(#REF!="",#REF!="",#REF!="",#REF!=""),"",SUM(#REF!,#REF!,#REF!,#REF!))</f>
        <v>#REF!</v>
      </c>
      <c r="CE143" s="23" t="str">
        <f t="shared" si="34"/>
        <v/>
      </c>
    </row>
    <row r="144" spans="1:83">
      <c r="A144" s="245">
        <v>138</v>
      </c>
      <c r="B144" s="246"/>
      <c r="C144" s="247"/>
      <c r="D144" s="248"/>
      <c r="E144" s="249"/>
      <c r="F144" s="250"/>
      <c r="G144" s="250"/>
      <c r="H144" s="251"/>
      <c r="I144" s="252"/>
      <c r="J144" s="253"/>
      <c r="K144" s="254"/>
      <c r="L144" s="11"/>
      <c r="M144" s="7"/>
      <c r="N144" s="7"/>
      <c r="O144" s="7"/>
      <c r="P144" s="31"/>
      <c r="Q144" s="34"/>
      <c r="R144" s="7"/>
      <c r="S144" s="448"/>
      <c r="T144" s="449"/>
      <c r="U144" s="449"/>
      <c r="V144" s="7"/>
      <c r="W144" s="36"/>
      <c r="X144" s="34"/>
      <c r="Y144" s="7"/>
      <c r="Z144" s="11"/>
      <c r="AA144" s="7"/>
      <c r="AB144" s="7"/>
      <c r="AC144" s="7"/>
      <c r="AD144" s="31"/>
      <c r="AE144" s="34"/>
      <c r="AF144" s="7"/>
      <c r="AG144" s="11"/>
      <c r="AH144" s="7"/>
      <c r="AI144" s="7"/>
      <c r="AJ144" s="7"/>
      <c r="AK144" s="31"/>
      <c r="AL144" s="34"/>
      <c r="AM144" s="7"/>
      <c r="AN144" s="11"/>
      <c r="AO144" s="7"/>
      <c r="AP144" s="11"/>
      <c r="AQ144" s="7"/>
      <c r="AR144" s="11"/>
      <c r="AS144" s="7"/>
      <c r="AT144" s="7"/>
      <c r="AU144" s="7"/>
      <c r="AV144" s="7"/>
      <c r="AW144" s="7"/>
      <c r="AX144" s="11" t="s">
        <v>221</v>
      </c>
      <c r="AY144" s="66" t="s">
        <v>221</v>
      </c>
      <c r="AZ144" s="1"/>
      <c r="BA144" s="1"/>
      <c r="BB144" s="1"/>
      <c r="BC144" s="1"/>
      <c r="BD144" s="1"/>
      <c r="BP144" s="15"/>
      <c r="BQ144" s="25" t="str">
        <f t="shared" si="23"/>
        <v/>
      </c>
      <c r="BR144" s="26" t="str">
        <f t="shared" si="24"/>
        <v/>
      </c>
      <c r="BS144" s="26" t="str">
        <f t="shared" si="25"/>
        <v/>
      </c>
      <c r="BT144" s="25" t="str">
        <f t="shared" si="26"/>
        <v/>
      </c>
      <c r="BU144" s="26" t="str">
        <f t="shared" si="27"/>
        <v/>
      </c>
      <c r="BV144" s="25" t="e">
        <f>IF(AND(#REF!="",#REF!="",#REF!="",#REF!=""),"",SUM(#REF!,#REF!,#REF!,#REF!,#REF!))</f>
        <v>#REF!</v>
      </c>
      <c r="BW144" s="26" t="str">
        <f t="shared" si="28"/>
        <v/>
      </c>
      <c r="BX144" s="25" t="str">
        <f t="shared" si="29"/>
        <v/>
      </c>
      <c r="BY144" s="26" t="str">
        <f t="shared" si="30"/>
        <v/>
      </c>
      <c r="BZ144" s="25" t="str">
        <f t="shared" si="31"/>
        <v/>
      </c>
      <c r="CA144" s="26" t="str">
        <f t="shared" si="32"/>
        <v/>
      </c>
      <c r="CB144" s="25" t="e">
        <f>IF(AND(#REF!="",#REF!="",#REF!="",#REF!=""),"",SUM(#REF!,#REF!,#REF!,#REF!,#REF!))</f>
        <v>#REF!</v>
      </c>
      <c r="CC144" s="26" t="str">
        <f t="shared" si="33"/>
        <v/>
      </c>
      <c r="CD144" s="23" t="e">
        <f>IF(AND(#REF!="",#REF!="",#REF!="",#REF!=""),"",SUM(#REF!,#REF!,#REF!,#REF!))</f>
        <v>#REF!</v>
      </c>
      <c r="CE144" s="23" t="str">
        <f t="shared" si="34"/>
        <v/>
      </c>
    </row>
    <row r="145" spans="1:83">
      <c r="A145" s="245">
        <v>139</v>
      </c>
      <c r="B145" s="246"/>
      <c r="C145" s="247"/>
      <c r="D145" s="248"/>
      <c r="E145" s="249"/>
      <c r="F145" s="250"/>
      <c r="G145" s="250"/>
      <c r="H145" s="251"/>
      <c r="I145" s="252"/>
      <c r="J145" s="253"/>
      <c r="K145" s="254"/>
      <c r="L145" s="11"/>
      <c r="M145" s="7"/>
      <c r="N145" s="7"/>
      <c r="O145" s="7"/>
      <c r="P145" s="31"/>
      <c r="Q145" s="34"/>
      <c r="R145" s="7"/>
      <c r="S145" s="448"/>
      <c r="T145" s="449"/>
      <c r="U145" s="449"/>
      <c r="V145" s="7"/>
      <c r="W145" s="36"/>
      <c r="X145" s="34"/>
      <c r="Y145" s="7"/>
      <c r="Z145" s="11"/>
      <c r="AA145" s="7"/>
      <c r="AB145" s="7"/>
      <c r="AC145" s="7"/>
      <c r="AD145" s="31"/>
      <c r="AE145" s="34"/>
      <c r="AF145" s="7"/>
      <c r="AG145" s="11"/>
      <c r="AH145" s="7"/>
      <c r="AI145" s="7"/>
      <c r="AJ145" s="7"/>
      <c r="AK145" s="31"/>
      <c r="AL145" s="34"/>
      <c r="AM145" s="7"/>
      <c r="AN145" s="11"/>
      <c r="AO145" s="7"/>
      <c r="AP145" s="11"/>
      <c r="AQ145" s="7"/>
      <c r="AR145" s="11"/>
      <c r="AS145" s="7"/>
      <c r="AT145" s="7"/>
      <c r="AU145" s="7"/>
      <c r="AV145" s="7"/>
      <c r="AW145" s="7"/>
      <c r="AX145" s="11" t="s">
        <v>221</v>
      </c>
      <c r="AY145" s="66" t="s">
        <v>221</v>
      </c>
      <c r="AZ145" s="1"/>
      <c r="BA145" s="1"/>
      <c r="BB145" s="1"/>
      <c r="BC145" s="1"/>
      <c r="BD145" s="1"/>
      <c r="BP145" s="15"/>
      <c r="BQ145" s="25" t="str">
        <f t="shared" si="23"/>
        <v/>
      </c>
      <c r="BR145" s="26" t="str">
        <f t="shared" si="24"/>
        <v/>
      </c>
      <c r="BS145" s="26" t="str">
        <f t="shared" si="25"/>
        <v/>
      </c>
      <c r="BT145" s="25" t="str">
        <f t="shared" si="26"/>
        <v/>
      </c>
      <c r="BU145" s="26" t="str">
        <f t="shared" si="27"/>
        <v/>
      </c>
      <c r="BV145" s="25" t="e">
        <f>IF(AND(#REF!="",#REF!="",#REF!="",#REF!=""),"",SUM(#REF!,#REF!,#REF!,#REF!,#REF!))</f>
        <v>#REF!</v>
      </c>
      <c r="BW145" s="26" t="str">
        <f t="shared" si="28"/>
        <v/>
      </c>
      <c r="BX145" s="25" t="str">
        <f t="shared" si="29"/>
        <v/>
      </c>
      <c r="BY145" s="26" t="str">
        <f t="shared" si="30"/>
        <v/>
      </c>
      <c r="BZ145" s="25" t="str">
        <f t="shared" si="31"/>
        <v/>
      </c>
      <c r="CA145" s="26" t="str">
        <f t="shared" si="32"/>
        <v/>
      </c>
      <c r="CB145" s="25" t="e">
        <f>IF(AND(#REF!="",#REF!="",#REF!="",#REF!=""),"",SUM(#REF!,#REF!,#REF!,#REF!,#REF!))</f>
        <v>#REF!</v>
      </c>
      <c r="CC145" s="26" t="str">
        <f t="shared" si="33"/>
        <v/>
      </c>
      <c r="CD145" s="23" t="e">
        <f>IF(AND(#REF!="",#REF!="",#REF!="",#REF!=""),"",SUM(#REF!,#REF!,#REF!,#REF!))</f>
        <v>#REF!</v>
      </c>
      <c r="CE145" s="23" t="str">
        <f t="shared" si="34"/>
        <v/>
      </c>
    </row>
    <row r="146" spans="1:83">
      <c r="A146" s="245">
        <v>140</v>
      </c>
      <c r="B146" s="246"/>
      <c r="C146" s="247"/>
      <c r="D146" s="248"/>
      <c r="E146" s="249"/>
      <c r="F146" s="250"/>
      <c r="G146" s="250"/>
      <c r="H146" s="251"/>
      <c r="I146" s="252"/>
      <c r="J146" s="253"/>
      <c r="K146" s="254"/>
      <c r="L146" s="11"/>
      <c r="M146" s="7"/>
      <c r="N146" s="7"/>
      <c r="O146" s="7"/>
      <c r="P146" s="31"/>
      <c r="Q146" s="34"/>
      <c r="R146" s="7"/>
      <c r="S146" s="448"/>
      <c r="T146" s="449"/>
      <c r="U146" s="449"/>
      <c r="V146" s="7"/>
      <c r="W146" s="36"/>
      <c r="X146" s="34"/>
      <c r="Y146" s="7"/>
      <c r="Z146" s="11"/>
      <c r="AA146" s="7"/>
      <c r="AB146" s="7"/>
      <c r="AC146" s="7"/>
      <c r="AD146" s="31"/>
      <c r="AE146" s="34"/>
      <c r="AF146" s="7"/>
      <c r="AG146" s="11"/>
      <c r="AH146" s="7"/>
      <c r="AI146" s="7"/>
      <c r="AJ146" s="7"/>
      <c r="AK146" s="31"/>
      <c r="AL146" s="34"/>
      <c r="AM146" s="7"/>
      <c r="AN146" s="11"/>
      <c r="AO146" s="7"/>
      <c r="AP146" s="11"/>
      <c r="AQ146" s="7"/>
      <c r="AR146" s="11"/>
      <c r="AS146" s="7"/>
      <c r="AT146" s="7"/>
      <c r="AU146" s="7"/>
      <c r="AV146" s="7"/>
      <c r="AW146" s="7"/>
      <c r="AX146" s="11" t="s">
        <v>221</v>
      </c>
      <c r="AY146" s="66" t="s">
        <v>221</v>
      </c>
      <c r="AZ146" s="1"/>
      <c r="BA146" s="1"/>
      <c r="BB146" s="1"/>
      <c r="BC146" s="1"/>
      <c r="BD146" s="1"/>
      <c r="BP146" s="15"/>
      <c r="BQ146" s="25" t="str">
        <f t="shared" si="23"/>
        <v/>
      </c>
      <c r="BR146" s="26" t="str">
        <f t="shared" si="24"/>
        <v/>
      </c>
      <c r="BS146" s="26" t="str">
        <f t="shared" si="25"/>
        <v/>
      </c>
      <c r="BT146" s="25" t="str">
        <f t="shared" si="26"/>
        <v/>
      </c>
      <c r="BU146" s="26" t="str">
        <f t="shared" si="27"/>
        <v/>
      </c>
      <c r="BV146" s="25" t="e">
        <f>IF(AND(#REF!="",#REF!="",#REF!="",#REF!=""),"",SUM(#REF!,#REF!,#REF!,#REF!,#REF!))</f>
        <v>#REF!</v>
      </c>
      <c r="BW146" s="26" t="str">
        <f t="shared" si="28"/>
        <v/>
      </c>
      <c r="BX146" s="25" t="str">
        <f t="shared" si="29"/>
        <v/>
      </c>
      <c r="BY146" s="26" t="str">
        <f t="shared" si="30"/>
        <v/>
      </c>
      <c r="BZ146" s="25" t="str">
        <f t="shared" si="31"/>
        <v/>
      </c>
      <c r="CA146" s="26" t="str">
        <f t="shared" si="32"/>
        <v/>
      </c>
      <c r="CB146" s="25" t="e">
        <f>IF(AND(#REF!="",#REF!="",#REF!="",#REF!=""),"",SUM(#REF!,#REF!,#REF!,#REF!,#REF!))</f>
        <v>#REF!</v>
      </c>
      <c r="CC146" s="26" t="str">
        <f t="shared" si="33"/>
        <v/>
      </c>
      <c r="CD146" s="23" t="e">
        <f>IF(AND(#REF!="",#REF!="",#REF!="",#REF!=""),"",SUM(#REF!,#REF!,#REF!,#REF!))</f>
        <v>#REF!</v>
      </c>
      <c r="CE146" s="23" t="str">
        <f t="shared" si="34"/>
        <v/>
      </c>
    </row>
    <row r="147" spans="1:83">
      <c r="A147" s="245">
        <v>141</v>
      </c>
      <c r="B147" s="246"/>
      <c r="C147" s="247"/>
      <c r="D147" s="248"/>
      <c r="E147" s="249"/>
      <c r="F147" s="250"/>
      <c r="G147" s="250"/>
      <c r="H147" s="251"/>
      <c r="I147" s="252"/>
      <c r="J147" s="253"/>
      <c r="K147" s="254"/>
      <c r="L147" s="11"/>
      <c r="M147" s="7"/>
      <c r="N147" s="7"/>
      <c r="O147" s="7"/>
      <c r="P147" s="31"/>
      <c r="Q147" s="34"/>
      <c r="R147" s="7"/>
      <c r="S147" s="448"/>
      <c r="T147" s="449"/>
      <c r="U147" s="449"/>
      <c r="V147" s="7"/>
      <c r="W147" s="36"/>
      <c r="X147" s="34"/>
      <c r="Y147" s="7"/>
      <c r="Z147" s="11"/>
      <c r="AA147" s="7"/>
      <c r="AB147" s="7"/>
      <c r="AC147" s="7"/>
      <c r="AD147" s="31"/>
      <c r="AE147" s="34"/>
      <c r="AF147" s="7"/>
      <c r="AG147" s="11"/>
      <c r="AH147" s="7"/>
      <c r="AI147" s="7"/>
      <c r="AJ147" s="7"/>
      <c r="AK147" s="31"/>
      <c r="AL147" s="34"/>
      <c r="AM147" s="7"/>
      <c r="AN147" s="11"/>
      <c r="AO147" s="7"/>
      <c r="AP147" s="11"/>
      <c r="AQ147" s="7"/>
      <c r="AR147" s="11"/>
      <c r="AS147" s="7"/>
      <c r="AT147" s="7"/>
      <c r="AU147" s="7"/>
      <c r="AV147" s="7"/>
      <c r="AW147" s="7"/>
      <c r="AX147" s="11" t="s">
        <v>221</v>
      </c>
      <c r="AY147" s="66" t="s">
        <v>221</v>
      </c>
      <c r="AZ147" s="1"/>
      <c r="BA147" s="1"/>
      <c r="BB147" s="1"/>
      <c r="BC147" s="1"/>
      <c r="BD147" s="1"/>
      <c r="BP147" s="15"/>
      <c r="BQ147" s="25" t="str">
        <f t="shared" si="23"/>
        <v/>
      </c>
      <c r="BR147" s="26" t="str">
        <f t="shared" si="24"/>
        <v/>
      </c>
      <c r="BS147" s="26" t="str">
        <f t="shared" si="25"/>
        <v/>
      </c>
      <c r="BT147" s="25" t="str">
        <f t="shared" si="26"/>
        <v/>
      </c>
      <c r="BU147" s="26" t="str">
        <f t="shared" si="27"/>
        <v/>
      </c>
      <c r="BV147" s="25" t="e">
        <f>IF(AND(#REF!="",#REF!="",#REF!="",#REF!=""),"",SUM(#REF!,#REF!,#REF!,#REF!,#REF!))</f>
        <v>#REF!</v>
      </c>
      <c r="BW147" s="26" t="str">
        <f t="shared" si="28"/>
        <v/>
      </c>
      <c r="BX147" s="25" t="str">
        <f t="shared" si="29"/>
        <v/>
      </c>
      <c r="BY147" s="26" t="str">
        <f t="shared" si="30"/>
        <v/>
      </c>
      <c r="BZ147" s="25" t="str">
        <f t="shared" si="31"/>
        <v/>
      </c>
      <c r="CA147" s="26" t="str">
        <f t="shared" si="32"/>
        <v/>
      </c>
      <c r="CB147" s="25" t="e">
        <f>IF(AND(#REF!="",#REF!="",#REF!="",#REF!=""),"",SUM(#REF!,#REF!,#REF!,#REF!,#REF!))</f>
        <v>#REF!</v>
      </c>
      <c r="CC147" s="26" t="str">
        <f t="shared" si="33"/>
        <v/>
      </c>
      <c r="CD147" s="23" t="e">
        <f>IF(AND(#REF!="",#REF!="",#REF!="",#REF!=""),"",SUM(#REF!,#REF!,#REF!,#REF!))</f>
        <v>#REF!</v>
      </c>
      <c r="CE147" s="23" t="str">
        <f t="shared" si="34"/>
        <v/>
      </c>
    </row>
    <row r="148" spans="1:83">
      <c r="A148" s="245">
        <v>142</v>
      </c>
      <c r="B148" s="246"/>
      <c r="C148" s="247"/>
      <c r="D148" s="248"/>
      <c r="E148" s="249"/>
      <c r="F148" s="250"/>
      <c r="G148" s="250"/>
      <c r="H148" s="251"/>
      <c r="I148" s="252"/>
      <c r="J148" s="253"/>
      <c r="K148" s="254"/>
      <c r="L148" s="11"/>
      <c r="M148" s="7"/>
      <c r="N148" s="7"/>
      <c r="O148" s="7"/>
      <c r="P148" s="31"/>
      <c r="Q148" s="34"/>
      <c r="R148" s="7"/>
      <c r="S148" s="448"/>
      <c r="T148" s="449"/>
      <c r="U148" s="449"/>
      <c r="V148" s="7"/>
      <c r="W148" s="36"/>
      <c r="X148" s="34"/>
      <c r="Y148" s="7"/>
      <c r="Z148" s="11"/>
      <c r="AA148" s="7"/>
      <c r="AB148" s="7"/>
      <c r="AC148" s="7"/>
      <c r="AD148" s="31"/>
      <c r="AE148" s="34"/>
      <c r="AF148" s="7"/>
      <c r="AG148" s="11"/>
      <c r="AH148" s="7"/>
      <c r="AI148" s="7"/>
      <c r="AJ148" s="7"/>
      <c r="AK148" s="31"/>
      <c r="AL148" s="34"/>
      <c r="AM148" s="7"/>
      <c r="AN148" s="11"/>
      <c r="AO148" s="7"/>
      <c r="AP148" s="11"/>
      <c r="AQ148" s="7"/>
      <c r="AR148" s="11"/>
      <c r="AS148" s="7"/>
      <c r="AT148" s="7"/>
      <c r="AU148" s="7"/>
      <c r="AV148" s="7"/>
      <c r="AW148" s="7"/>
      <c r="AX148" s="11" t="s">
        <v>221</v>
      </c>
      <c r="AY148" s="66" t="s">
        <v>221</v>
      </c>
      <c r="AZ148" s="1"/>
      <c r="BA148" s="1"/>
      <c r="BB148" s="1"/>
      <c r="BC148" s="1"/>
      <c r="BD148" s="1"/>
      <c r="BP148" s="15"/>
      <c r="BQ148" s="25" t="str">
        <f t="shared" si="23"/>
        <v/>
      </c>
      <c r="BR148" s="26" t="str">
        <f t="shared" si="24"/>
        <v/>
      </c>
      <c r="BS148" s="26" t="str">
        <f t="shared" si="25"/>
        <v/>
      </c>
      <c r="BT148" s="25" t="str">
        <f t="shared" si="26"/>
        <v/>
      </c>
      <c r="BU148" s="26" t="str">
        <f t="shared" si="27"/>
        <v/>
      </c>
      <c r="BV148" s="25" t="e">
        <f>IF(AND(#REF!="",#REF!="",#REF!="",#REF!=""),"",SUM(#REF!,#REF!,#REF!,#REF!,#REF!))</f>
        <v>#REF!</v>
      </c>
      <c r="BW148" s="26" t="str">
        <f t="shared" si="28"/>
        <v/>
      </c>
      <c r="BX148" s="25" t="str">
        <f t="shared" si="29"/>
        <v/>
      </c>
      <c r="BY148" s="26" t="str">
        <f t="shared" si="30"/>
        <v/>
      </c>
      <c r="BZ148" s="25" t="str">
        <f t="shared" si="31"/>
        <v/>
      </c>
      <c r="CA148" s="26" t="str">
        <f t="shared" si="32"/>
        <v/>
      </c>
      <c r="CB148" s="25" t="e">
        <f>IF(AND(#REF!="",#REF!="",#REF!="",#REF!=""),"",SUM(#REF!,#REF!,#REF!,#REF!,#REF!))</f>
        <v>#REF!</v>
      </c>
      <c r="CC148" s="26" t="str">
        <f t="shared" si="33"/>
        <v/>
      </c>
      <c r="CD148" s="23" t="e">
        <f>IF(AND(#REF!="",#REF!="",#REF!="",#REF!=""),"",SUM(#REF!,#REF!,#REF!,#REF!))</f>
        <v>#REF!</v>
      </c>
      <c r="CE148" s="23" t="str">
        <f t="shared" si="34"/>
        <v/>
      </c>
    </row>
    <row r="149" spans="1:83">
      <c r="A149" s="245">
        <v>143</v>
      </c>
      <c r="B149" s="246"/>
      <c r="C149" s="247"/>
      <c r="D149" s="248"/>
      <c r="E149" s="249"/>
      <c r="F149" s="250"/>
      <c r="G149" s="250"/>
      <c r="H149" s="251"/>
      <c r="I149" s="252"/>
      <c r="J149" s="253"/>
      <c r="K149" s="254"/>
      <c r="L149" s="11"/>
      <c r="M149" s="7"/>
      <c r="N149" s="7"/>
      <c r="O149" s="7"/>
      <c r="P149" s="31"/>
      <c r="Q149" s="34"/>
      <c r="R149" s="7"/>
      <c r="S149" s="448"/>
      <c r="T149" s="449"/>
      <c r="U149" s="449"/>
      <c r="V149" s="7"/>
      <c r="W149" s="36"/>
      <c r="X149" s="34"/>
      <c r="Y149" s="7"/>
      <c r="Z149" s="11"/>
      <c r="AA149" s="7"/>
      <c r="AB149" s="7"/>
      <c r="AC149" s="7"/>
      <c r="AD149" s="31"/>
      <c r="AE149" s="34"/>
      <c r="AF149" s="7"/>
      <c r="AG149" s="11"/>
      <c r="AH149" s="7"/>
      <c r="AI149" s="7"/>
      <c r="AJ149" s="7"/>
      <c r="AK149" s="31"/>
      <c r="AL149" s="34"/>
      <c r="AM149" s="7"/>
      <c r="AN149" s="11"/>
      <c r="AO149" s="7"/>
      <c r="AP149" s="11"/>
      <c r="AQ149" s="7"/>
      <c r="AR149" s="11"/>
      <c r="AS149" s="7"/>
      <c r="AT149" s="7"/>
      <c r="AU149" s="7"/>
      <c r="AV149" s="7"/>
      <c r="AW149" s="7"/>
      <c r="AX149" s="11" t="s">
        <v>221</v>
      </c>
      <c r="AY149" s="66" t="s">
        <v>221</v>
      </c>
      <c r="AZ149" s="1"/>
      <c r="BA149" s="1"/>
      <c r="BB149" s="1"/>
      <c r="BC149" s="1"/>
      <c r="BD149" s="1"/>
      <c r="BP149" s="15"/>
      <c r="BQ149" s="25" t="str">
        <f t="shared" si="23"/>
        <v/>
      </c>
      <c r="BR149" s="26" t="str">
        <f t="shared" si="24"/>
        <v/>
      </c>
      <c r="BS149" s="26" t="str">
        <f t="shared" si="25"/>
        <v/>
      </c>
      <c r="BT149" s="25" t="str">
        <f t="shared" si="26"/>
        <v/>
      </c>
      <c r="BU149" s="26" t="str">
        <f t="shared" si="27"/>
        <v/>
      </c>
      <c r="BV149" s="25" t="e">
        <f>IF(AND(#REF!="",#REF!="",#REF!="",#REF!=""),"",SUM(#REF!,#REF!,#REF!,#REF!,#REF!))</f>
        <v>#REF!</v>
      </c>
      <c r="BW149" s="26" t="str">
        <f t="shared" si="28"/>
        <v/>
      </c>
      <c r="BX149" s="25" t="str">
        <f t="shared" si="29"/>
        <v/>
      </c>
      <c r="BY149" s="26" t="str">
        <f t="shared" si="30"/>
        <v/>
      </c>
      <c r="BZ149" s="25" t="str">
        <f t="shared" si="31"/>
        <v/>
      </c>
      <c r="CA149" s="26" t="str">
        <f t="shared" si="32"/>
        <v/>
      </c>
      <c r="CB149" s="25" t="e">
        <f>IF(AND(#REF!="",#REF!="",#REF!="",#REF!=""),"",SUM(#REF!,#REF!,#REF!,#REF!,#REF!))</f>
        <v>#REF!</v>
      </c>
      <c r="CC149" s="26" t="str">
        <f t="shared" si="33"/>
        <v/>
      </c>
      <c r="CD149" s="23" t="e">
        <f>IF(AND(#REF!="",#REF!="",#REF!="",#REF!=""),"",SUM(#REF!,#REF!,#REF!,#REF!))</f>
        <v>#REF!</v>
      </c>
      <c r="CE149" s="23" t="str">
        <f t="shared" si="34"/>
        <v/>
      </c>
    </row>
    <row r="150" spans="1:83">
      <c r="A150" s="245">
        <v>144</v>
      </c>
      <c r="B150" s="246"/>
      <c r="C150" s="247"/>
      <c r="D150" s="248"/>
      <c r="E150" s="249"/>
      <c r="F150" s="250"/>
      <c r="G150" s="250"/>
      <c r="H150" s="251"/>
      <c r="I150" s="252"/>
      <c r="J150" s="253"/>
      <c r="K150" s="254"/>
      <c r="L150" s="11"/>
      <c r="M150" s="7"/>
      <c r="N150" s="7"/>
      <c r="O150" s="7"/>
      <c r="P150" s="31"/>
      <c r="Q150" s="34"/>
      <c r="R150" s="7"/>
      <c r="S150" s="448"/>
      <c r="T150" s="449"/>
      <c r="U150" s="449"/>
      <c r="V150" s="7"/>
      <c r="W150" s="36"/>
      <c r="X150" s="34"/>
      <c r="Y150" s="7"/>
      <c r="Z150" s="11"/>
      <c r="AA150" s="7"/>
      <c r="AB150" s="7"/>
      <c r="AC150" s="7"/>
      <c r="AD150" s="31"/>
      <c r="AE150" s="34"/>
      <c r="AF150" s="7"/>
      <c r="AG150" s="11"/>
      <c r="AH150" s="7"/>
      <c r="AI150" s="7"/>
      <c r="AJ150" s="7"/>
      <c r="AK150" s="31"/>
      <c r="AL150" s="34"/>
      <c r="AM150" s="7"/>
      <c r="AN150" s="11"/>
      <c r="AO150" s="7"/>
      <c r="AP150" s="11"/>
      <c r="AQ150" s="7"/>
      <c r="AR150" s="11"/>
      <c r="AS150" s="7"/>
      <c r="AT150" s="7"/>
      <c r="AU150" s="7"/>
      <c r="AV150" s="7"/>
      <c r="AW150" s="7"/>
      <c r="AX150" s="11" t="s">
        <v>221</v>
      </c>
      <c r="AY150" s="66" t="s">
        <v>221</v>
      </c>
      <c r="AZ150" s="1"/>
      <c r="BA150" s="1"/>
      <c r="BB150" s="1"/>
      <c r="BC150" s="1"/>
      <c r="BD150" s="1"/>
      <c r="BP150" s="15"/>
      <c r="BQ150" s="25" t="str">
        <f t="shared" si="23"/>
        <v/>
      </c>
      <c r="BR150" s="26" t="str">
        <f t="shared" si="24"/>
        <v/>
      </c>
      <c r="BS150" s="26" t="str">
        <f t="shared" si="25"/>
        <v/>
      </c>
      <c r="BT150" s="25" t="str">
        <f t="shared" si="26"/>
        <v/>
      </c>
      <c r="BU150" s="26" t="str">
        <f t="shared" si="27"/>
        <v/>
      </c>
      <c r="BV150" s="25" t="e">
        <f>IF(AND(#REF!="",#REF!="",#REF!="",#REF!=""),"",SUM(#REF!,#REF!,#REF!,#REF!,#REF!))</f>
        <v>#REF!</v>
      </c>
      <c r="BW150" s="26" t="str">
        <f t="shared" si="28"/>
        <v/>
      </c>
      <c r="BX150" s="25" t="str">
        <f t="shared" si="29"/>
        <v/>
      </c>
      <c r="BY150" s="26" t="str">
        <f t="shared" si="30"/>
        <v/>
      </c>
      <c r="BZ150" s="25" t="str">
        <f t="shared" si="31"/>
        <v/>
      </c>
      <c r="CA150" s="26" t="str">
        <f t="shared" si="32"/>
        <v/>
      </c>
      <c r="CB150" s="25" t="e">
        <f>IF(AND(#REF!="",#REF!="",#REF!="",#REF!=""),"",SUM(#REF!,#REF!,#REF!,#REF!,#REF!))</f>
        <v>#REF!</v>
      </c>
      <c r="CC150" s="26" t="str">
        <f t="shared" si="33"/>
        <v/>
      </c>
      <c r="CD150" s="23" t="e">
        <f>IF(AND(#REF!="",#REF!="",#REF!="",#REF!=""),"",SUM(#REF!,#REF!,#REF!,#REF!))</f>
        <v>#REF!</v>
      </c>
      <c r="CE150" s="23" t="str">
        <f t="shared" si="34"/>
        <v/>
      </c>
    </row>
    <row r="151" spans="1:83">
      <c r="A151" s="245">
        <v>145</v>
      </c>
      <c r="B151" s="246"/>
      <c r="C151" s="247"/>
      <c r="D151" s="248"/>
      <c r="E151" s="249"/>
      <c r="F151" s="250"/>
      <c r="G151" s="250"/>
      <c r="H151" s="251"/>
      <c r="I151" s="252"/>
      <c r="J151" s="253"/>
      <c r="K151" s="254"/>
      <c r="L151" s="11"/>
      <c r="M151" s="7"/>
      <c r="N151" s="7"/>
      <c r="O151" s="7"/>
      <c r="P151" s="31"/>
      <c r="Q151" s="34"/>
      <c r="R151" s="7"/>
      <c r="S151" s="448"/>
      <c r="T151" s="449"/>
      <c r="U151" s="449"/>
      <c r="V151" s="7"/>
      <c r="W151" s="36"/>
      <c r="X151" s="34"/>
      <c r="Y151" s="7"/>
      <c r="Z151" s="11"/>
      <c r="AA151" s="7"/>
      <c r="AB151" s="7"/>
      <c r="AC151" s="7"/>
      <c r="AD151" s="31"/>
      <c r="AE151" s="34"/>
      <c r="AF151" s="7"/>
      <c r="AG151" s="11"/>
      <c r="AH151" s="7"/>
      <c r="AI151" s="7"/>
      <c r="AJ151" s="7"/>
      <c r="AK151" s="31"/>
      <c r="AL151" s="34"/>
      <c r="AM151" s="7"/>
      <c r="AN151" s="11"/>
      <c r="AO151" s="7"/>
      <c r="AP151" s="11"/>
      <c r="AQ151" s="7"/>
      <c r="AR151" s="11"/>
      <c r="AS151" s="7"/>
      <c r="AT151" s="7"/>
      <c r="AU151" s="7"/>
      <c r="AV151" s="7"/>
      <c r="AW151" s="7"/>
      <c r="AX151" s="11" t="s">
        <v>221</v>
      </c>
      <c r="AY151" s="66" t="s">
        <v>221</v>
      </c>
      <c r="AZ151" s="1"/>
      <c r="BA151" s="1"/>
      <c r="BB151" s="1"/>
      <c r="BC151" s="1"/>
      <c r="BD151" s="1"/>
      <c r="BP151" s="15"/>
      <c r="BQ151" s="25" t="str">
        <f t="shared" si="23"/>
        <v/>
      </c>
      <c r="BR151" s="26" t="str">
        <f t="shared" si="24"/>
        <v/>
      </c>
      <c r="BS151" s="26" t="str">
        <f t="shared" si="25"/>
        <v/>
      </c>
      <c r="BT151" s="25" t="str">
        <f t="shared" si="26"/>
        <v/>
      </c>
      <c r="BU151" s="26" t="str">
        <f t="shared" si="27"/>
        <v/>
      </c>
      <c r="BV151" s="25" t="e">
        <f>IF(AND(#REF!="",#REF!="",#REF!="",#REF!=""),"",SUM(#REF!,#REF!,#REF!,#REF!,#REF!))</f>
        <v>#REF!</v>
      </c>
      <c r="BW151" s="26" t="str">
        <f t="shared" si="28"/>
        <v/>
      </c>
      <c r="BX151" s="25" t="str">
        <f t="shared" si="29"/>
        <v/>
      </c>
      <c r="BY151" s="26" t="str">
        <f t="shared" si="30"/>
        <v/>
      </c>
      <c r="BZ151" s="25" t="str">
        <f t="shared" si="31"/>
        <v/>
      </c>
      <c r="CA151" s="26" t="str">
        <f t="shared" si="32"/>
        <v/>
      </c>
      <c r="CB151" s="25" t="e">
        <f>IF(AND(#REF!="",#REF!="",#REF!="",#REF!=""),"",SUM(#REF!,#REF!,#REF!,#REF!,#REF!))</f>
        <v>#REF!</v>
      </c>
      <c r="CC151" s="26" t="str">
        <f t="shared" si="33"/>
        <v/>
      </c>
      <c r="CD151" s="23" t="e">
        <f>IF(AND(#REF!="",#REF!="",#REF!="",#REF!=""),"",SUM(#REF!,#REF!,#REF!,#REF!))</f>
        <v>#REF!</v>
      </c>
      <c r="CE151" s="23" t="str">
        <f t="shared" si="34"/>
        <v/>
      </c>
    </row>
    <row r="152" spans="1:83">
      <c r="A152" s="245">
        <v>146</v>
      </c>
      <c r="B152" s="246"/>
      <c r="C152" s="247"/>
      <c r="D152" s="248"/>
      <c r="E152" s="249"/>
      <c r="F152" s="250"/>
      <c r="G152" s="250"/>
      <c r="H152" s="251"/>
      <c r="I152" s="252"/>
      <c r="J152" s="253"/>
      <c r="K152" s="254"/>
      <c r="L152" s="11"/>
      <c r="M152" s="7"/>
      <c r="N152" s="7"/>
      <c r="O152" s="7"/>
      <c r="P152" s="31"/>
      <c r="Q152" s="34"/>
      <c r="R152" s="7"/>
      <c r="S152" s="448"/>
      <c r="T152" s="449"/>
      <c r="U152" s="449"/>
      <c r="V152" s="7"/>
      <c r="W152" s="36"/>
      <c r="X152" s="34"/>
      <c r="Y152" s="7"/>
      <c r="Z152" s="11"/>
      <c r="AA152" s="7"/>
      <c r="AB152" s="7"/>
      <c r="AC152" s="7"/>
      <c r="AD152" s="31"/>
      <c r="AE152" s="34"/>
      <c r="AF152" s="7"/>
      <c r="AG152" s="11"/>
      <c r="AH152" s="7"/>
      <c r="AI152" s="7"/>
      <c r="AJ152" s="7"/>
      <c r="AK152" s="31"/>
      <c r="AL152" s="34"/>
      <c r="AM152" s="7"/>
      <c r="AN152" s="11"/>
      <c r="AO152" s="7"/>
      <c r="AP152" s="11"/>
      <c r="AQ152" s="7"/>
      <c r="AR152" s="11"/>
      <c r="AS152" s="7"/>
      <c r="AT152" s="7"/>
      <c r="AU152" s="7"/>
      <c r="AV152" s="7"/>
      <c r="AW152" s="7"/>
      <c r="AX152" s="11" t="s">
        <v>221</v>
      </c>
      <c r="AY152" s="66" t="s">
        <v>221</v>
      </c>
      <c r="AZ152" s="1"/>
      <c r="BA152" s="1"/>
      <c r="BB152" s="1"/>
      <c r="BC152" s="1"/>
      <c r="BD152" s="1"/>
      <c r="BP152" s="15"/>
      <c r="BQ152" s="25" t="str">
        <f t="shared" si="23"/>
        <v/>
      </c>
      <c r="BR152" s="26" t="str">
        <f t="shared" si="24"/>
        <v/>
      </c>
      <c r="BS152" s="26" t="str">
        <f t="shared" si="25"/>
        <v/>
      </c>
      <c r="BT152" s="25" t="str">
        <f t="shared" si="26"/>
        <v/>
      </c>
      <c r="BU152" s="26" t="str">
        <f t="shared" si="27"/>
        <v/>
      </c>
      <c r="BV152" s="25" t="e">
        <f>IF(AND(#REF!="",#REF!="",#REF!="",#REF!=""),"",SUM(#REF!,#REF!,#REF!,#REF!,#REF!))</f>
        <v>#REF!</v>
      </c>
      <c r="BW152" s="26" t="str">
        <f t="shared" si="28"/>
        <v/>
      </c>
      <c r="BX152" s="25" t="str">
        <f t="shared" si="29"/>
        <v/>
      </c>
      <c r="BY152" s="26" t="str">
        <f t="shared" si="30"/>
        <v/>
      </c>
      <c r="BZ152" s="25" t="str">
        <f t="shared" si="31"/>
        <v/>
      </c>
      <c r="CA152" s="26" t="str">
        <f t="shared" si="32"/>
        <v/>
      </c>
      <c r="CB152" s="25" t="e">
        <f>IF(AND(#REF!="",#REF!="",#REF!="",#REF!=""),"",SUM(#REF!,#REF!,#REF!,#REF!,#REF!))</f>
        <v>#REF!</v>
      </c>
      <c r="CC152" s="26" t="str">
        <f t="shared" si="33"/>
        <v/>
      </c>
      <c r="CD152" s="23" t="e">
        <f>IF(AND(#REF!="",#REF!="",#REF!="",#REF!=""),"",SUM(#REF!,#REF!,#REF!,#REF!))</f>
        <v>#REF!</v>
      </c>
      <c r="CE152" s="23" t="str">
        <f t="shared" si="34"/>
        <v/>
      </c>
    </row>
    <row r="153" spans="1:83">
      <c r="A153" s="245">
        <v>147</v>
      </c>
      <c r="B153" s="246"/>
      <c r="C153" s="247"/>
      <c r="D153" s="248"/>
      <c r="E153" s="249"/>
      <c r="F153" s="250"/>
      <c r="G153" s="250"/>
      <c r="H153" s="251"/>
      <c r="I153" s="252"/>
      <c r="J153" s="253"/>
      <c r="K153" s="254"/>
      <c r="L153" s="11"/>
      <c r="M153" s="7"/>
      <c r="N153" s="7"/>
      <c r="O153" s="7"/>
      <c r="P153" s="31"/>
      <c r="Q153" s="34"/>
      <c r="R153" s="7"/>
      <c r="S153" s="448"/>
      <c r="T153" s="449"/>
      <c r="U153" s="449"/>
      <c r="V153" s="7"/>
      <c r="W153" s="36"/>
      <c r="X153" s="34"/>
      <c r="Y153" s="7"/>
      <c r="Z153" s="11"/>
      <c r="AA153" s="7"/>
      <c r="AB153" s="7"/>
      <c r="AC153" s="7"/>
      <c r="AD153" s="31"/>
      <c r="AE153" s="34"/>
      <c r="AF153" s="7"/>
      <c r="AG153" s="11"/>
      <c r="AH153" s="7"/>
      <c r="AI153" s="7"/>
      <c r="AJ153" s="7"/>
      <c r="AK153" s="31"/>
      <c r="AL153" s="34"/>
      <c r="AM153" s="7"/>
      <c r="AN153" s="11"/>
      <c r="AO153" s="7"/>
      <c r="AP153" s="11"/>
      <c r="AQ153" s="7"/>
      <c r="AR153" s="11"/>
      <c r="AS153" s="7"/>
      <c r="AT153" s="7"/>
      <c r="AU153" s="7"/>
      <c r="AV153" s="7"/>
      <c r="AW153" s="7"/>
      <c r="AX153" s="11" t="s">
        <v>221</v>
      </c>
      <c r="AY153" s="66" t="s">
        <v>221</v>
      </c>
      <c r="AZ153" s="1"/>
      <c r="BA153" s="1"/>
      <c r="BB153" s="1"/>
      <c r="BC153" s="1"/>
      <c r="BD153" s="1"/>
      <c r="BP153" s="15"/>
      <c r="BQ153" s="25" t="str">
        <f t="shared" si="23"/>
        <v/>
      </c>
      <c r="BR153" s="26" t="str">
        <f t="shared" si="24"/>
        <v/>
      </c>
      <c r="BS153" s="26" t="str">
        <f t="shared" si="25"/>
        <v/>
      </c>
      <c r="BT153" s="25" t="str">
        <f t="shared" si="26"/>
        <v/>
      </c>
      <c r="BU153" s="26" t="str">
        <f t="shared" si="27"/>
        <v/>
      </c>
      <c r="BV153" s="25" t="e">
        <f>IF(AND(#REF!="",#REF!="",#REF!="",#REF!=""),"",SUM(#REF!,#REF!,#REF!,#REF!,#REF!))</f>
        <v>#REF!</v>
      </c>
      <c r="BW153" s="26" t="str">
        <f t="shared" si="28"/>
        <v/>
      </c>
      <c r="BX153" s="25" t="str">
        <f t="shared" si="29"/>
        <v/>
      </c>
      <c r="BY153" s="26" t="str">
        <f t="shared" si="30"/>
        <v/>
      </c>
      <c r="BZ153" s="25" t="str">
        <f t="shared" si="31"/>
        <v/>
      </c>
      <c r="CA153" s="26" t="str">
        <f t="shared" si="32"/>
        <v/>
      </c>
      <c r="CB153" s="25" t="e">
        <f>IF(AND(#REF!="",#REF!="",#REF!="",#REF!=""),"",SUM(#REF!,#REF!,#REF!,#REF!,#REF!))</f>
        <v>#REF!</v>
      </c>
      <c r="CC153" s="26" t="str">
        <f t="shared" si="33"/>
        <v/>
      </c>
      <c r="CD153" s="23" t="e">
        <f>IF(AND(#REF!="",#REF!="",#REF!="",#REF!=""),"",SUM(#REF!,#REF!,#REF!,#REF!))</f>
        <v>#REF!</v>
      </c>
      <c r="CE153" s="23" t="str">
        <f t="shared" si="34"/>
        <v/>
      </c>
    </row>
    <row r="154" spans="1:83">
      <c r="A154" s="245">
        <v>148</v>
      </c>
      <c r="B154" s="246"/>
      <c r="C154" s="247"/>
      <c r="D154" s="248"/>
      <c r="E154" s="249"/>
      <c r="F154" s="250"/>
      <c r="G154" s="250"/>
      <c r="H154" s="251"/>
      <c r="I154" s="252"/>
      <c r="J154" s="253"/>
      <c r="K154" s="254"/>
      <c r="L154" s="11"/>
      <c r="M154" s="7"/>
      <c r="N154" s="7"/>
      <c r="O154" s="7"/>
      <c r="P154" s="31"/>
      <c r="Q154" s="34"/>
      <c r="R154" s="7"/>
      <c r="S154" s="448"/>
      <c r="T154" s="449"/>
      <c r="U154" s="449"/>
      <c r="V154" s="7"/>
      <c r="W154" s="36"/>
      <c r="X154" s="34"/>
      <c r="Y154" s="7"/>
      <c r="Z154" s="11"/>
      <c r="AA154" s="7"/>
      <c r="AB154" s="7"/>
      <c r="AC154" s="7"/>
      <c r="AD154" s="31"/>
      <c r="AE154" s="34"/>
      <c r="AF154" s="7"/>
      <c r="AG154" s="11"/>
      <c r="AH154" s="7"/>
      <c r="AI154" s="7"/>
      <c r="AJ154" s="7"/>
      <c r="AK154" s="31"/>
      <c r="AL154" s="34"/>
      <c r="AM154" s="7"/>
      <c r="AN154" s="11"/>
      <c r="AO154" s="7"/>
      <c r="AP154" s="11"/>
      <c r="AQ154" s="7"/>
      <c r="AR154" s="11"/>
      <c r="AS154" s="7"/>
      <c r="AT154" s="7"/>
      <c r="AU154" s="7"/>
      <c r="AV154" s="7"/>
      <c r="AW154" s="7"/>
      <c r="AX154" s="11" t="s">
        <v>221</v>
      </c>
      <c r="AY154" s="66" t="s">
        <v>221</v>
      </c>
      <c r="AZ154" s="1"/>
      <c r="BA154" s="1"/>
      <c r="BB154" s="1"/>
      <c r="BC154" s="1"/>
      <c r="BD154" s="1"/>
      <c r="BP154" s="15"/>
      <c r="BQ154" s="25" t="str">
        <f t="shared" si="23"/>
        <v/>
      </c>
      <c r="BR154" s="26" t="str">
        <f t="shared" si="24"/>
        <v/>
      </c>
      <c r="BS154" s="26" t="str">
        <f t="shared" si="25"/>
        <v/>
      </c>
      <c r="BT154" s="25" t="str">
        <f t="shared" si="26"/>
        <v/>
      </c>
      <c r="BU154" s="26" t="str">
        <f t="shared" si="27"/>
        <v/>
      </c>
      <c r="BV154" s="25" t="e">
        <f>IF(AND(#REF!="",#REF!="",#REF!="",#REF!=""),"",SUM(#REF!,#REF!,#REF!,#REF!,#REF!))</f>
        <v>#REF!</v>
      </c>
      <c r="BW154" s="26" t="str">
        <f t="shared" si="28"/>
        <v/>
      </c>
      <c r="BX154" s="25" t="str">
        <f t="shared" si="29"/>
        <v/>
      </c>
      <c r="BY154" s="26" t="str">
        <f t="shared" si="30"/>
        <v/>
      </c>
      <c r="BZ154" s="25" t="str">
        <f t="shared" si="31"/>
        <v/>
      </c>
      <c r="CA154" s="26" t="str">
        <f t="shared" si="32"/>
        <v/>
      </c>
      <c r="CB154" s="25" t="e">
        <f>IF(AND(#REF!="",#REF!="",#REF!="",#REF!=""),"",SUM(#REF!,#REF!,#REF!,#REF!,#REF!))</f>
        <v>#REF!</v>
      </c>
      <c r="CC154" s="26" t="str">
        <f t="shared" si="33"/>
        <v/>
      </c>
      <c r="CD154" s="23" t="e">
        <f>IF(AND(#REF!="",#REF!="",#REF!="",#REF!=""),"",SUM(#REF!,#REF!,#REF!,#REF!))</f>
        <v>#REF!</v>
      </c>
      <c r="CE154" s="23" t="str">
        <f t="shared" si="34"/>
        <v/>
      </c>
    </row>
    <row r="155" spans="1:83">
      <c r="A155" s="245">
        <v>149</v>
      </c>
      <c r="B155" s="246"/>
      <c r="C155" s="247"/>
      <c r="D155" s="248"/>
      <c r="E155" s="249"/>
      <c r="F155" s="250"/>
      <c r="G155" s="250"/>
      <c r="H155" s="251"/>
      <c r="I155" s="252"/>
      <c r="J155" s="253"/>
      <c r="K155" s="254"/>
      <c r="L155" s="11"/>
      <c r="M155" s="7"/>
      <c r="N155" s="7"/>
      <c r="O155" s="7"/>
      <c r="P155" s="31"/>
      <c r="Q155" s="34"/>
      <c r="R155" s="7"/>
      <c r="S155" s="448"/>
      <c r="T155" s="449"/>
      <c r="U155" s="449"/>
      <c r="V155" s="7"/>
      <c r="W155" s="36"/>
      <c r="X155" s="34"/>
      <c r="Y155" s="7"/>
      <c r="Z155" s="11"/>
      <c r="AA155" s="7"/>
      <c r="AB155" s="7"/>
      <c r="AC155" s="7"/>
      <c r="AD155" s="31"/>
      <c r="AE155" s="34"/>
      <c r="AF155" s="7"/>
      <c r="AG155" s="11"/>
      <c r="AH155" s="7"/>
      <c r="AI155" s="7"/>
      <c r="AJ155" s="7"/>
      <c r="AK155" s="31"/>
      <c r="AL155" s="34"/>
      <c r="AM155" s="7"/>
      <c r="AN155" s="11"/>
      <c r="AO155" s="7"/>
      <c r="AP155" s="11"/>
      <c r="AQ155" s="7"/>
      <c r="AR155" s="11"/>
      <c r="AS155" s="7"/>
      <c r="AT155" s="7"/>
      <c r="AU155" s="7"/>
      <c r="AV155" s="7"/>
      <c r="AW155" s="7"/>
      <c r="AX155" s="11" t="s">
        <v>221</v>
      </c>
      <c r="AY155" s="66" t="s">
        <v>221</v>
      </c>
      <c r="AZ155" s="1"/>
      <c r="BA155" s="1"/>
      <c r="BB155" s="1"/>
      <c r="BC155" s="1"/>
      <c r="BD155" s="1"/>
      <c r="BP155" s="15"/>
      <c r="BQ155" s="25" t="str">
        <f t="shared" si="23"/>
        <v/>
      </c>
      <c r="BR155" s="26" t="str">
        <f t="shared" si="24"/>
        <v/>
      </c>
      <c r="BS155" s="26" t="str">
        <f t="shared" si="25"/>
        <v/>
      </c>
      <c r="BT155" s="25" t="str">
        <f t="shared" si="26"/>
        <v/>
      </c>
      <c r="BU155" s="26" t="str">
        <f t="shared" si="27"/>
        <v/>
      </c>
      <c r="BV155" s="25" t="e">
        <f>IF(AND(#REF!="",#REF!="",#REF!="",#REF!=""),"",SUM(#REF!,#REF!,#REF!,#REF!,#REF!))</f>
        <v>#REF!</v>
      </c>
      <c r="BW155" s="26" t="str">
        <f t="shared" si="28"/>
        <v/>
      </c>
      <c r="BX155" s="25" t="str">
        <f t="shared" si="29"/>
        <v/>
      </c>
      <c r="BY155" s="26" t="str">
        <f t="shared" si="30"/>
        <v/>
      </c>
      <c r="BZ155" s="25" t="str">
        <f t="shared" si="31"/>
        <v/>
      </c>
      <c r="CA155" s="26" t="str">
        <f t="shared" si="32"/>
        <v/>
      </c>
      <c r="CB155" s="25" t="e">
        <f>IF(AND(#REF!="",#REF!="",#REF!="",#REF!=""),"",SUM(#REF!,#REF!,#REF!,#REF!,#REF!))</f>
        <v>#REF!</v>
      </c>
      <c r="CC155" s="26" t="str">
        <f t="shared" si="33"/>
        <v/>
      </c>
      <c r="CD155" s="23" t="e">
        <f>IF(AND(#REF!="",#REF!="",#REF!="",#REF!=""),"",SUM(#REF!,#REF!,#REF!,#REF!))</f>
        <v>#REF!</v>
      </c>
      <c r="CE155" s="23" t="str">
        <f t="shared" si="34"/>
        <v/>
      </c>
    </row>
    <row r="156" spans="1:83">
      <c r="A156" s="245">
        <v>150</v>
      </c>
      <c r="B156" s="246"/>
      <c r="C156" s="247"/>
      <c r="D156" s="248"/>
      <c r="E156" s="249"/>
      <c r="F156" s="250"/>
      <c r="G156" s="250"/>
      <c r="H156" s="251"/>
      <c r="I156" s="252"/>
      <c r="J156" s="253"/>
      <c r="K156" s="254"/>
      <c r="L156" s="11"/>
      <c r="M156" s="7"/>
      <c r="N156" s="7"/>
      <c r="O156" s="7"/>
      <c r="P156" s="31"/>
      <c r="Q156" s="34"/>
      <c r="R156" s="7"/>
      <c r="S156" s="448"/>
      <c r="T156" s="449"/>
      <c r="U156" s="449"/>
      <c r="V156" s="7"/>
      <c r="W156" s="36"/>
      <c r="X156" s="34"/>
      <c r="Y156" s="7"/>
      <c r="Z156" s="11"/>
      <c r="AA156" s="7"/>
      <c r="AB156" s="7"/>
      <c r="AC156" s="7"/>
      <c r="AD156" s="31"/>
      <c r="AE156" s="34"/>
      <c r="AF156" s="7"/>
      <c r="AG156" s="11"/>
      <c r="AH156" s="7"/>
      <c r="AI156" s="7"/>
      <c r="AJ156" s="7"/>
      <c r="AK156" s="31"/>
      <c r="AL156" s="34"/>
      <c r="AM156" s="7"/>
      <c r="AN156" s="11"/>
      <c r="AO156" s="7"/>
      <c r="AP156" s="11"/>
      <c r="AQ156" s="7"/>
      <c r="AR156" s="11"/>
      <c r="AS156" s="7"/>
      <c r="AT156" s="7"/>
      <c r="AU156" s="7"/>
      <c r="AV156" s="7"/>
      <c r="AW156" s="7"/>
      <c r="AX156" s="11" t="s">
        <v>221</v>
      </c>
      <c r="AY156" s="66" t="s">
        <v>221</v>
      </c>
      <c r="AZ156" s="1"/>
      <c r="BA156" s="1"/>
      <c r="BB156" s="1"/>
      <c r="BC156" s="1"/>
      <c r="BD156" s="1"/>
      <c r="BP156" s="15"/>
      <c r="BQ156" s="25" t="str">
        <f t="shared" si="23"/>
        <v/>
      </c>
      <c r="BR156" s="26" t="str">
        <f t="shared" si="24"/>
        <v/>
      </c>
      <c r="BS156" s="26" t="str">
        <f t="shared" si="25"/>
        <v/>
      </c>
      <c r="BT156" s="25" t="str">
        <f t="shared" si="26"/>
        <v/>
      </c>
      <c r="BU156" s="26" t="str">
        <f t="shared" si="27"/>
        <v/>
      </c>
      <c r="BV156" s="25" t="e">
        <f>IF(AND(#REF!="",#REF!="",#REF!="",#REF!=""),"",SUM(#REF!,#REF!,#REF!,#REF!,#REF!))</f>
        <v>#REF!</v>
      </c>
      <c r="BW156" s="26" t="str">
        <f t="shared" si="28"/>
        <v/>
      </c>
      <c r="BX156" s="25" t="str">
        <f t="shared" si="29"/>
        <v/>
      </c>
      <c r="BY156" s="26" t="str">
        <f t="shared" si="30"/>
        <v/>
      </c>
      <c r="BZ156" s="25" t="str">
        <f t="shared" si="31"/>
        <v/>
      </c>
      <c r="CA156" s="26" t="str">
        <f t="shared" si="32"/>
        <v/>
      </c>
      <c r="CB156" s="25" t="e">
        <f>IF(AND(#REF!="",#REF!="",#REF!="",#REF!=""),"",SUM(#REF!,#REF!,#REF!,#REF!,#REF!))</f>
        <v>#REF!</v>
      </c>
      <c r="CC156" s="26" t="str">
        <f t="shared" si="33"/>
        <v/>
      </c>
      <c r="CD156" s="23" t="e">
        <f>IF(AND(#REF!="",#REF!="",#REF!="",#REF!=""),"",SUM(#REF!,#REF!,#REF!,#REF!))</f>
        <v>#REF!</v>
      </c>
      <c r="CE156" s="23" t="str">
        <f t="shared" si="34"/>
        <v/>
      </c>
    </row>
    <row r="157" spans="1:83">
      <c r="A157" s="245">
        <v>151</v>
      </c>
      <c r="B157" s="246"/>
      <c r="C157" s="247"/>
      <c r="D157" s="248"/>
      <c r="E157" s="249"/>
      <c r="F157" s="250"/>
      <c r="G157" s="250"/>
      <c r="H157" s="251"/>
      <c r="I157" s="252"/>
      <c r="J157" s="253"/>
      <c r="K157" s="254"/>
      <c r="L157" s="11"/>
      <c r="M157" s="7"/>
      <c r="N157" s="7"/>
      <c r="O157" s="7"/>
      <c r="P157" s="31"/>
      <c r="Q157" s="34"/>
      <c r="R157" s="7"/>
      <c r="S157" s="448"/>
      <c r="T157" s="449"/>
      <c r="U157" s="449"/>
      <c r="V157" s="7"/>
      <c r="W157" s="36"/>
      <c r="X157" s="34"/>
      <c r="Y157" s="7"/>
      <c r="Z157" s="11"/>
      <c r="AA157" s="7"/>
      <c r="AB157" s="7"/>
      <c r="AC157" s="7"/>
      <c r="AD157" s="31"/>
      <c r="AE157" s="34"/>
      <c r="AF157" s="7"/>
      <c r="AG157" s="11"/>
      <c r="AH157" s="7"/>
      <c r="AI157" s="7"/>
      <c r="AJ157" s="7"/>
      <c r="AK157" s="31"/>
      <c r="AL157" s="34"/>
      <c r="AM157" s="7"/>
      <c r="AN157" s="11"/>
      <c r="AO157" s="7"/>
      <c r="AP157" s="11"/>
      <c r="AQ157" s="7"/>
      <c r="AR157" s="11"/>
      <c r="AS157" s="7"/>
      <c r="AT157" s="7"/>
      <c r="AU157" s="7"/>
      <c r="AV157" s="7"/>
      <c r="AW157" s="7"/>
      <c r="AX157" s="11" t="s">
        <v>221</v>
      </c>
      <c r="AY157" s="66" t="s">
        <v>221</v>
      </c>
      <c r="AZ157" s="1"/>
      <c r="BA157" s="1"/>
      <c r="BB157" s="1"/>
      <c r="BC157" s="1"/>
      <c r="BD157" s="1"/>
      <c r="BP157" s="15"/>
      <c r="BQ157" s="25" t="str">
        <f t="shared" si="23"/>
        <v/>
      </c>
      <c r="BR157" s="26" t="str">
        <f t="shared" si="24"/>
        <v/>
      </c>
      <c r="BS157" s="26" t="str">
        <f t="shared" si="25"/>
        <v/>
      </c>
      <c r="BT157" s="25" t="str">
        <f t="shared" si="26"/>
        <v/>
      </c>
      <c r="BU157" s="26" t="str">
        <f t="shared" si="27"/>
        <v/>
      </c>
      <c r="BV157" s="25" t="e">
        <f>IF(AND(#REF!="",#REF!="",#REF!="",#REF!=""),"",SUM(#REF!,#REF!,#REF!,#REF!,#REF!))</f>
        <v>#REF!</v>
      </c>
      <c r="BW157" s="26" t="str">
        <f t="shared" si="28"/>
        <v/>
      </c>
      <c r="BX157" s="25" t="str">
        <f t="shared" si="29"/>
        <v/>
      </c>
      <c r="BY157" s="26" t="str">
        <f t="shared" si="30"/>
        <v/>
      </c>
      <c r="BZ157" s="25" t="str">
        <f t="shared" si="31"/>
        <v/>
      </c>
      <c r="CA157" s="26" t="str">
        <f t="shared" si="32"/>
        <v/>
      </c>
      <c r="CB157" s="25" t="e">
        <f>IF(AND(#REF!="",#REF!="",#REF!="",#REF!=""),"",SUM(#REF!,#REF!,#REF!,#REF!,#REF!))</f>
        <v>#REF!</v>
      </c>
      <c r="CC157" s="26" t="str">
        <f t="shared" si="33"/>
        <v/>
      </c>
      <c r="CD157" s="23" t="e">
        <f>IF(AND(#REF!="",#REF!="",#REF!="",#REF!=""),"",SUM(#REF!,#REF!,#REF!,#REF!))</f>
        <v>#REF!</v>
      </c>
      <c r="CE157" s="23" t="str">
        <f t="shared" si="34"/>
        <v/>
      </c>
    </row>
    <row r="158" spans="1:83">
      <c r="A158" s="245">
        <v>152</v>
      </c>
      <c r="B158" s="246"/>
      <c r="C158" s="247"/>
      <c r="D158" s="248"/>
      <c r="E158" s="249"/>
      <c r="F158" s="250"/>
      <c r="G158" s="250"/>
      <c r="H158" s="251"/>
      <c r="I158" s="252"/>
      <c r="J158" s="253"/>
      <c r="K158" s="254"/>
      <c r="L158" s="11"/>
      <c r="M158" s="7"/>
      <c r="N158" s="7"/>
      <c r="O158" s="7"/>
      <c r="P158" s="31"/>
      <c r="Q158" s="34"/>
      <c r="R158" s="7"/>
      <c r="S158" s="448"/>
      <c r="T158" s="449"/>
      <c r="U158" s="449"/>
      <c r="V158" s="7"/>
      <c r="W158" s="36"/>
      <c r="X158" s="34"/>
      <c r="Y158" s="7"/>
      <c r="Z158" s="11"/>
      <c r="AA158" s="7"/>
      <c r="AB158" s="7"/>
      <c r="AC158" s="7"/>
      <c r="AD158" s="31"/>
      <c r="AE158" s="34"/>
      <c r="AF158" s="7"/>
      <c r="AG158" s="11"/>
      <c r="AH158" s="7"/>
      <c r="AI158" s="7"/>
      <c r="AJ158" s="7"/>
      <c r="AK158" s="31"/>
      <c r="AL158" s="34"/>
      <c r="AM158" s="7"/>
      <c r="AN158" s="11"/>
      <c r="AO158" s="7"/>
      <c r="AP158" s="11"/>
      <c r="AQ158" s="7"/>
      <c r="AR158" s="11"/>
      <c r="AS158" s="7"/>
      <c r="AT158" s="7"/>
      <c r="AU158" s="7"/>
      <c r="AV158" s="7"/>
      <c r="AW158" s="7"/>
      <c r="AX158" s="11" t="s">
        <v>221</v>
      </c>
      <c r="AY158" s="66" t="s">
        <v>221</v>
      </c>
      <c r="AZ158" s="1"/>
      <c r="BA158" s="1"/>
      <c r="BB158" s="1"/>
      <c r="BC158" s="1"/>
      <c r="BD158" s="1"/>
      <c r="BP158" s="15"/>
      <c r="BQ158" s="25" t="str">
        <f t="shared" si="23"/>
        <v/>
      </c>
      <c r="BR158" s="26" t="str">
        <f t="shared" si="24"/>
        <v/>
      </c>
      <c r="BS158" s="26" t="str">
        <f t="shared" si="25"/>
        <v/>
      </c>
      <c r="BT158" s="25" t="str">
        <f t="shared" si="26"/>
        <v/>
      </c>
      <c r="BU158" s="26" t="str">
        <f t="shared" si="27"/>
        <v/>
      </c>
      <c r="BV158" s="25" t="e">
        <f>IF(AND(#REF!="",#REF!="",#REF!="",#REF!=""),"",SUM(#REF!,#REF!,#REF!,#REF!,#REF!))</f>
        <v>#REF!</v>
      </c>
      <c r="BW158" s="26" t="str">
        <f t="shared" si="28"/>
        <v/>
      </c>
      <c r="BX158" s="25" t="str">
        <f t="shared" si="29"/>
        <v/>
      </c>
      <c r="BY158" s="26" t="str">
        <f t="shared" si="30"/>
        <v/>
      </c>
      <c r="BZ158" s="25" t="str">
        <f t="shared" si="31"/>
        <v/>
      </c>
      <c r="CA158" s="26" t="str">
        <f t="shared" si="32"/>
        <v/>
      </c>
      <c r="CB158" s="25" t="e">
        <f>IF(AND(#REF!="",#REF!="",#REF!="",#REF!=""),"",SUM(#REF!,#REF!,#REF!,#REF!,#REF!))</f>
        <v>#REF!</v>
      </c>
      <c r="CC158" s="26" t="str">
        <f t="shared" si="33"/>
        <v/>
      </c>
      <c r="CD158" s="23" t="e">
        <f>IF(AND(#REF!="",#REF!="",#REF!="",#REF!=""),"",SUM(#REF!,#REF!,#REF!,#REF!))</f>
        <v>#REF!</v>
      </c>
      <c r="CE158" s="23" t="str">
        <f t="shared" si="34"/>
        <v/>
      </c>
    </row>
    <row r="159" spans="1:83">
      <c r="A159" s="245">
        <v>153</v>
      </c>
      <c r="B159" s="246"/>
      <c r="C159" s="247"/>
      <c r="D159" s="248"/>
      <c r="E159" s="249"/>
      <c r="F159" s="250"/>
      <c r="G159" s="250"/>
      <c r="H159" s="251"/>
      <c r="I159" s="252"/>
      <c r="J159" s="253"/>
      <c r="K159" s="254"/>
      <c r="L159" s="11"/>
      <c r="M159" s="7"/>
      <c r="N159" s="7"/>
      <c r="O159" s="7"/>
      <c r="P159" s="31"/>
      <c r="Q159" s="34"/>
      <c r="R159" s="7"/>
      <c r="S159" s="448"/>
      <c r="T159" s="449"/>
      <c r="U159" s="449"/>
      <c r="V159" s="7"/>
      <c r="W159" s="36"/>
      <c r="X159" s="34"/>
      <c r="Y159" s="7"/>
      <c r="Z159" s="11"/>
      <c r="AA159" s="7"/>
      <c r="AB159" s="7"/>
      <c r="AC159" s="7"/>
      <c r="AD159" s="31"/>
      <c r="AE159" s="34"/>
      <c r="AF159" s="7"/>
      <c r="AG159" s="11"/>
      <c r="AH159" s="7"/>
      <c r="AI159" s="7"/>
      <c r="AJ159" s="7"/>
      <c r="AK159" s="31"/>
      <c r="AL159" s="34"/>
      <c r="AM159" s="7"/>
      <c r="AN159" s="11"/>
      <c r="AO159" s="7"/>
      <c r="AP159" s="11"/>
      <c r="AQ159" s="7"/>
      <c r="AR159" s="11"/>
      <c r="AS159" s="7"/>
      <c r="AT159" s="7"/>
      <c r="AU159" s="7"/>
      <c r="AV159" s="7"/>
      <c r="AW159" s="7"/>
      <c r="AX159" s="11" t="s">
        <v>221</v>
      </c>
      <c r="AY159" s="66" t="s">
        <v>221</v>
      </c>
      <c r="AZ159" s="1"/>
      <c r="BA159" s="1"/>
      <c r="BB159" s="1"/>
      <c r="BC159" s="1"/>
      <c r="BD159" s="1"/>
      <c r="BP159" s="15"/>
      <c r="BQ159" s="25" t="str">
        <f t="shared" si="23"/>
        <v/>
      </c>
      <c r="BR159" s="26" t="str">
        <f t="shared" si="24"/>
        <v/>
      </c>
      <c r="BS159" s="26" t="str">
        <f t="shared" si="25"/>
        <v/>
      </c>
      <c r="BT159" s="25" t="str">
        <f t="shared" si="26"/>
        <v/>
      </c>
      <c r="BU159" s="26" t="str">
        <f t="shared" si="27"/>
        <v/>
      </c>
      <c r="BV159" s="25" t="e">
        <f>IF(AND(#REF!="",#REF!="",#REF!="",#REF!=""),"",SUM(#REF!,#REF!,#REF!,#REF!,#REF!))</f>
        <v>#REF!</v>
      </c>
      <c r="BW159" s="26" t="str">
        <f t="shared" si="28"/>
        <v/>
      </c>
      <c r="BX159" s="25" t="str">
        <f t="shared" si="29"/>
        <v/>
      </c>
      <c r="BY159" s="26" t="str">
        <f t="shared" si="30"/>
        <v/>
      </c>
      <c r="BZ159" s="25" t="str">
        <f t="shared" si="31"/>
        <v/>
      </c>
      <c r="CA159" s="26" t="str">
        <f t="shared" si="32"/>
        <v/>
      </c>
      <c r="CB159" s="25" t="e">
        <f>IF(AND(#REF!="",#REF!="",#REF!="",#REF!=""),"",SUM(#REF!,#REF!,#REF!,#REF!,#REF!))</f>
        <v>#REF!</v>
      </c>
      <c r="CC159" s="26" t="str">
        <f t="shared" si="33"/>
        <v/>
      </c>
      <c r="CD159" s="23" t="e">
        <f>IF(AND(#REF!="",#REF!="",#REF!="",#REF!=""),"",SUM(#REF!,#REF!,#REF!,#REF!))</f>
        <v>#REF!</v>
      </c>
      <c r="CE159" s="23" t="str">
        <f t="shared" si="34"/>
        <v/>
      </c>
    </row>
    <row r="160" spans="1:83">
      <c r="A160" s="245">
        <v>154</v>
      </c>
      <c r="B160" s="246"/>
      <c r="C160" s="247"/>
      <c r="D160" s="248"/>
      <c r="E160" s="249"/>
      <c r="F160" s="250"/>
      <c r="G160" s="250"/>
      <c r="H160" s="251"/>
      <c r="I160" s="252"/>
      <c r="J160" s="253"/>
      <c r="K160" s="254"/>
      <c r="L160" s="11"/>
      <c r="M160" s="7"/>
      <c r="N160" s="7"/>
      <c r="O160" s="7"/>
      <c r="P160" s="31"/>
      <c r="Q160" s="34"/>
      <c r="R160" s="7"/>
      <c r="S160" s="448"/>
      <c r="T160" s="449"/>
      <c r="U160" s="449"/>
      <c r="V160" s="7"/>
      <c r="W160" s="36"/>
      <c r="X160" s="34"/>
      <c r="Y160" s="7"/>
      <c r="Z160" s="11"/>
      <c r="AA160" s="7"/>
      <c r="AB160" s="7"/>
      <c r="AC160" s="7"/>
      <c r="AD160" s="31"/>
      <c r="AE160" s="34"/>
      <c r="AF160" s="7"/>
      <c r="AG160" s="11"/>
      <c r="AH160" s="7"/>
      <c r="AI160" s="7"/>
      <c r="AJ160" s="7"/>
      <c r="AK160" s="31"/>
      <c r="AL160" s="34"/>
      <c r="AM160" s="7"/>
      <c r="AN160" s="11"/>
      <c r="AO160" s="7"/>
      <c r="AP160" s="11"/>
      <c r="AQ160" s="7"/>
      <c r="AR160" s="11"/>
      <c r="AS160" s="7"/>
      <c r="AT160" s="7"/>
      <c r="AU160" s="7"/>
      <c r="AV160" s="7"/>
      <c r="AW160" s="7"/>
      <c r="AX160" s="11" t="s">
        <v>221</v>
      </c>
      <c r="AY160" s="66" t="s">
        <v>221</v>
      </c>
      <c r="AZ160" s="1"/>
      <c r="BA160" s="1"/>
      <c r="BB160" s="1"/>
      <c r="BC160" s="1"/>
      <c r="BD160" s="1"/>
      <c r="BP160" s="15"/>
      <c r="BQ160" s="25" t="str">
        <f t="shared" si="23"/>
        <v/>
      </c>
      <c r="BR160" s="26" t="str">
        <f t="shared" si="24"/>
        <v/>
      </c>
      <c r="BS160" s="26" t="str">
        <f t="shared" si="25"/>
        <v/>
      </c>
      <c r="BT160" s="25" t="str">
        <f t="shared" si="26"/>
        <v/>
      </c>
      <c r="BU160" s="26" t="str">
        <f t="shared" si="27"/>
        <v/>
      </c>
      <c r="BV160" s="25" t="e">
        <f>IF(AND(#REF!="",#REF!="",#REF!="",#REF!=""),"",SUM(#REF!,#REF!,#REF!,#REF!,#REF!))</f>
        <v>#REF!</v>
      </c>
      <c r="BW160" s="26" t="str">
        <f t="shared" si="28"/>
        <v/>
      </c>
      <c r="BX160" s="25" t="str">
        <f t="shared" si="29"/>
        <v/>
      </c>
      <c r="BY160" s="26" t="str">
        <f t="shared" si="30"/>
        <v/>
      </c>
      <c r="BZ160" s="25" t="str">
        <f t="shared" si="31"/>
        <v/>
      </c>
      <c r="CA160" s="26" t="str">
        <f t="shared" si="32"/>
        <v/>
      </c>
      <c r="CB160" s="25" t="e">
        <f>IF(AND(#REF!="",#REF!="",#REF!="",#REF!=""),"",SUM(#REF!,#REF!,#REF!,#REF!,#REF!))</f>
        <v>#REF!</v>
      </c>
      <c r="CC160" s="26" t="str">
        <f t="shared" si="33"/>
        <v/>
      </c>
      <c r="CD160" s="23" t="e">
        <f>IF(AND(#REF!="",#REF!="",#REF!="",#REF!=""),"",SUM(#REF!,#REF!,#REF!,#REF!))</f>
        <v>#REF!</v>
      </c>
      <c r="CE160" s="23" t="str">
        <f t="shared" si="34"/>
        <v/>
      </c>
    </row>
    <row r="161" spans="1:83">
      <c r="A161" s="245">
        <v>155</v>
      </c>
      <c r="B161" s="246"/>
      <c r="C161" s="247"/>
      <c r="D161" s="248"/>
      <c r="E161" s="249"/>
      <c r="F161" s="250"/>
      <c r="G161" s="250"/>
      <c r="H161" s="251"/>
      <c r="I161" s="252"/>
      <c r="J161" s="253"/>
      <c r="K161" s="254"/>
      <c r="L161" s="11"/>
      <c r="M161" s="7"/>
      <c r="N161" s="7"/>
      <c r="O161" s="7"/>
      <c r="P161" s="31"/>
      <c r="Q161" s="34"/>
      <c r="R161" s="7"/>
      <c r="S161" s="448"/>
      <c r="T161" s="449"/>
      <c r="U161" s="449"/>
      <c r="V161" s="7"/>
      <c r="W161" s="36"/>
      <c r="X161" s="34"/>
      <c r="Y161" s="7"/>
      <c r="Z161" s="11"/>
      <c r="AA161" s="7"/>
      <c r="AB161" s="7"/>
      <c r="AC161" s="7"/>
      <c r="AD161" s="31"/>
      <c r="AE161" s="34"/>
      <c r="AF161" s="7"/>
      <c r="AG161" s="11"/>
      <c r="AH161" s="7"/>
      <c r="AI161" s="7"/>
      <c r="AJ161" s="7"/>
      <c r="AK161" s="31"/>
      <c r="AL161" s="34"/>
      <c r="AM161" s="7"/>
      <c r="AN161" s="11"/>
      <c r="AO161" s="7"/>
      <c r="AP161" s="11"/>
      <c r="AQ161" s="7"/>
      <c r="AR161" s="11"/>
      <c r="AS161" s="7"/>
      <c r="AT161" s="7"/>
      <c r="AU161" s="7"/>
      <c r="AV161" s="7"/>
      <c r="AW161" s="7"/>
      <c r="AX161" s="11" t="s">
        <v>221</v>
      </c>
      <c r="AY161" s="66" t="s">
        <v>221</v>
      </c>
      <c r="AZ161" s="1"/>
      <c r="BA161" s="1"/>
      <c r="BB161" s="1"/>
      <c r="BC161" s="1"/>
      <c r="BD161" s="1"/>
      <c r="BP161" s="15"/>
      <c r="BQ161" s="25" t="str">
        <f t="shared" si="23"/>
        <v/>
      </c>
      <c r="BR161" s="26" t="str">
        <f t="shared" si="24"/>
        <v/>
      </c>
      <c r="BS161" s="26" t="str">
        <f t="shared" si="25"/>
        <v/>
      </c>
      <c r="BT161" s="25" t="str">
        <f t="shared" si="26"/>
        <v/>
      </c>
      <c r="BU161" s="26" t="str">
        <f t="shared" si="27"/>
        <v/>
      </c>
      <c r="BV161" s="25" t="e">
        <f>IF(AND(#REF!="",#REF!="",#REF!="",#REF!=""),"",SUM(#REF!,#REF!,#REF!,#REF!,#REF!))</f>
        <v>#REF!</v>
      </c>
      <c r="BW161" s="26" t="str">
        <f t="shared" si="28"/>
        <v/>
      </c>
      <c r="BX161" s="25" t="str">
        <f t="shared" si="29"/>
        <v/>
      </c>
      <c r="BY161" s="26" t="str">
        <f t="shared" si="30"/>
        <v/>
      </c>
      <c r="BZ161" s="25" t="str">
        <f t="shared" si="31"/>
        <v/>
      </c>
      <c r="CA161" s="26" t="str">
        <f t="shared" si="32"/>
        <v/>
      </c>
      <c r="CB161" s="25" t="e">
        <f>IF(AND(#REF!="",#REF!="",#REF!="",#REF!=""),"",SUM(#REF!,#REF!,#REF!,#REF!,#REF!))</f>
        <v>#REF!</v>
      </c>
      <c r="CC161" s="26" t="str">
        <f t="shared" si="33"/>
        <v/>
      </c>
      <c r="CD161" s="23" t="e">
        <f>IF(AND(#REF!="",#REF!="",#REF!="",#REF!=""),"",SUM(#REF!,#REF!,#REF!,#REF!))</f>
        <v>#REF!</v>
      </c>
      <c r="CE161" s="23" t="str">
        <f t="shared" si="34"/>
        <v/>
      </c>
    </row>
    <row r="162" spans="1:83">
      <c r="A162" s="245">
        <v>156</v>
      </c>
      <c r="B162" s="246"/>
      <c r="C162" s="247"/>
      <c r="D162" s="248"/>
      <c r="E162" s="249"/>
      <c r="F162" s="250"/>
      <c r="G162" s="250"/>
      <c r="H162" s="251"/>
      <c r="I162" s="252"/>
      <c r="J162" s="253"/>
      <c r="K162" s="254"/>
      <c r="L162" s="11"/>
      <c r="M162" s="7"/>
      <c r="N162" s="7"/>
      <c r="O162" s="7"/>
      <c r="P162" s="31"/>
      <c r="Q162" s="34"/>
      <c r="R162" s="7"/>
      <c r="S162" s="448"/>
      <c r="T162" s="449"/>
      <c r="U162" s="449"/>
      <c r="V162" s="7"/>
      <c r="W162" s="36"/>
      <c r="X162" s="34"/>
      <c r="Y162" s="7"/>
      <c r="Z162" s="11"/>
      <c r="AA162" s="7"/>
      <c r="AB162" s="7"/>
      <c r="AC162" s="7"/>
      <c r="AD162" s="31"/>
      <c r="AE162" s="34"/>
      <c r="AF162" s="7"/>
      <c r="AG162" s="11"/>
      <c r="AH162" s="7"/>
      <c r="AI162" s="7"/>
      <c r="AJ162" s="7"/>
      <c r="AK162" s="31"/>
      <c r="AL162" s="34"/>
      <c r="AM162" s="7"/>
      <c r="AN162" s="11"/>
      <c r="AO162" s="7"/>
      <c r="AP162" s="11"/>
      <c r="AQ162" s="7"/>
      <c r="AR162" s="11"/>
      <c r="AS162" s="7"/>
      <c r="AT162" s="7"/>
      <c r="AU162" s="7"/>
      <c r="AV162" s="7"/>
      <c r="AW162" s="7"/>
      <c r="AX162" s="11" t="s">
        <v>221</v>
      </c>
      <c r="AY162" s="66" t="s">
        <v>221</v>
      </c>
      <c r="AZ162" s="1"/>
      <c r="BA162" s="1"/>
      <c r="BB162" s="1"/>
      <c r="BC162" s="1"/>
      <c r="BD162" s="1"/>
      <c r="BP162" s="15"/>
      <c r="BQ162" s="25" t="str">
        <f t="shared" si="23"/>
        <v/>
      </c>
      <c r="BR162" s="26" t="str">
        <f t="shared" si="24"/>
        <v/>
      </c>
      <c r="BS162" s="26" t="str">
        <f t="shared" si="25"/>
        <v/>
      </c>
      <c r="BT162" s="25" t="str">
        <f t="shared" si="26"/>
        <v/>
      </c>
      <c r="BU162" s="26" t="str">
        <f t="shared" si="27"/>
        <v/>
      </c>
      <c r="BV162" s="25" t="e">
        <f>IF(AND(#REF!="",#REF!="",#REF!="",#REF!=""),"",SUM(#REF!,#REF!,#REF!,#REF!,#REF!))</f>
        <v>#REF!</v>
      </c>
      <c r="BW162" s="26" t="str">
        <f t="shared" si="28"/>
        <v/>
      </c>
      <c r="BX162" s="25" t="str">
        <f t="shared" si="29"/>
        <v/>
      </c>
      <c r="BY162" s="26" t="str">
        <f t="shared" si="30"/>
        <v/>
      </c>
      <c r="BZ162" s="25" t="str">
        <f t="shared" si="31"/>
        <v/>
      </c>
      <c r="CA162" s="26" t="str">
        <f t="shared" si="32"/>
        <v/>
      </c>
      <c r="CB162" s="25" t="e">
        <f>IF(AND(#REF!="",#REF!="",#REF!="",#REF!=""),"",SUM(#REF!,#REF!,#REF!,#REF!,#REF!))</f>
        <v>#REF!</v>
      </c>
      <c r="CC162" s="26" t="str">
        <f t="shared" si="33"/>
        <v/>
      </c>
      <c r="CD162" s="23" t="e">
        <f>IF(AND(#REF!="",#REF!="",#REF!="",#REF!=""),"",SUM(#REF!,#REF!,#REF!,#REF!))</f>
        <v>#REF!</v>
      </c>
      <c r="CE162" s="23" t="str">
        <f t="shared" si="34"/>
        <v/>
      </c>
    </row>
    <row r="163" spans="1:83">
      <c r="A163" s="245">
        <v>157</v>
      </c>
      <c r="B163" s="246"/>
      <c r="C163" s="247"/>
      <c r="D163" s="248"/>
      <c r="E163" s="249"/>
      <c r="F163" s="250"/>
      <c r="G163" s="250"/>
      <c r="H163" s="251"/>
      <c r="I163" s="252"/>
      <c r="J163" s="253"/>
      <c r="K163" s="254"/>
      <c r="L163" s="11"/>
      <c r="M163" s="7"/>
      <c r="N163" s="7"/>
      <c r="O163" s="7"/>
      <c r="P163" s="31"/>
      <c r="Q163" s="34"/>
      <c r="R163" s="7"/>
      <c r="S163" s="448"/>
      <c r="T163" s="449"/>
      <c r="U163" s="449"/>
      <c r="V163" s="7"/>
      <c r="W163" s="36"/>
      <c r="X163" s="34"/>
      <c r="Y163" s="7"/>
      <c r="Z163" s="11"/>
      <c r="AA163" s="7"/>
      <c r="AB163" s="7"/>
      <c r="AC163" s="7"/>
      <c r="AD163" s="31"/>
      <c r="AE163" s="34"/>
      <c r="AF163" s="7"/>
      <c r="AG163" s="11"/>
      <c r="AH163" s="7"/>
      <c r="AI163" s="7"/>
      <c r="AJ163" s="7"/>
      <c r="AK163" s="31"/>
      <c r="AL163" s="34"/>
      <c r="AM163" s="7"/>
      <c r="AN163" s="11"/>
      <c r="AO163" s="7"/>
      <c r="AP163" s="11"/>
      <c r="AQ163" s="7"/>
      <c r="AR163" s="11"/>
      <c r="AS163" s="7"/>
      <c r="AT163" s="7"/>
      <c r="AU163" s="7"/>
      <c r="AV163" s="7"/>
      <c r="AW163" s="7"/>
      <c r="AX163" s="11" t="s">
        <v>221</v>
      </c>
      <c r="AY163" s="66" t="s">
        <v>221</v>
      </c>
      <c r="AZ163" s="1"/>
      <c r="BA163" s="1"/>
      <c r="BB163" s="1"/>
      <c r="BC163" s="1"/>
      <c r="BD163" s="1"/>
      <c r="BP163" s="15"/>
      <c r="BQ163" s="25" t="str">
        <f t="shared" si="23"/>
        <v/>
      </c>
      <c r="BR163" s="26" t="str">
        <f t="shared" si="24"/>
        <v/>
      </c>
      <c r="BS163" s="26" t="str">
        <f t="shared" si="25"/>
        <v/>
      </c>
      <c r="BT163" s="25" t="str">
        <f t="shared" si="26"/>
        <v/>
      </c>
      <c r="BU163" s="26" t="str">
        <f t="shared" si="27"/>
        <v/>
      </c>
      <c r="BV163" s="25" t="e">
        <f>IF(AND(#REF!="",#REF!="",#REF!="",#REF!=""),"",SUM(#REF!,#REF!,#REF!,#REF!,#REF!))</f>
        <v>#REF!</v>
      </c>
      <c r="BW163" s="26" t="str">
        <f t="shared" si="28"/>
        <v/>
      </c>
      <c r="BX163" s="25" t="str">
        <f t="shared" si="29"/>
        <v/>
      </c>
      <c r="BY163" s="26" t="str">
        <f t="shared" si="30"/>
        <v/>
      </c>
      <c r="BZ163" s="25" t="str">
        <f t="shared" si="31"/>
        <v/>
      </c>
      <c r="CA163" s="26" t="str">
        <f t="shared" si="32"/>
        <v/>
      </c>
      <c r="CB163" s="25" t="e">
        <f>IF(AND(#REF!="",#REF!="",#REF!="",#REF!=""),"",SUM(#REF!,#REF!,#REF!,#REF!,#REF!))</f>
        <v>#REF!</v>
      </c>
      <c r="CC163" s="26" t="str">
        <f t="shared" si="33"/>
        <v/>
      </c>
      <c r="CD163" s="23" t="e">
        <f>IF(AND(#REF!="",#REF!="",#REF!="",#REF!=""),"",SUM(#REF!,#REF!,#REF!,#REF!))</f>
        <v>#REF!</v>
      </c>
      <c r="CE163" s="23" t="str">
        <f t="shared" si="34"/>
        <v/>
      </c>
    </row>
    <row r="164" spans="1:83">
      <c r="A164" s="245">
        <v>158</v>
      </c>
      <c r="B164" s="246"/>
      <c r="C164" s="247"/>
      <c r="D164" s="248"/>
      <c r="E164" s="249"/>
      <c r="F164" s="250"/>
      <c r="G164" s="250"/>
      <c r="H164" s="251"/>
      <c r="I164" s="252"/>
      <c r="J164" s="253"/>
      <c r="K164" s="254"/>
      <c r="L164" s="11"/>
      <c r="M164" s="7"/>
      <c r="N164" s="7"/>
      <c r="O164" s="7"/>
      <c r="P164" s="31"/>
      <c r="Q164" s="34"/>
      <c r="R164" s="7"/>
      <c r="S164" s="448"/>
      <c r="T164" s="449"/>
      <c r="U164" s="449"/>
      <c r="V164" s="7"/>
      <c r="W164" s="36"/>
      <c r="X164" s="34"/>
      <c r="Y164" s="7"/>
      <c r="Z164" s="11"/>
      <c r="AA164" s="7"/>
      <c r="AB164" s="7"/>
      <c r="AC164" s="7"/>
      <c r="AD164" s="31"/>
      <c r="AE164" s="34"/>
      <c r="AF164" s="7"/>
      <c r="AG164" s="11"/>
      <c r="AH164" s="7"/>
      <c r="AI164" s="7"/>
      <c r="AJ164" s="7"/>
      <c r="AK164" s="31"/>
      <c r="AL164" s="34"/>
      <c r="AM164" s="7"/>
      <c r="AN164" s="11"/>
      <c r="AO164" s="7"/>
      <c r="AP164" s="11"/>
      <c r="AQ164" s="7"/>
      <c r="AR164" s="11"/>
      <c r="AS164" s="7"/>
      <c r="AT164" s="7"/>
      <c r="AU164" s="7"/>
      <c r="AV164" s="7"/>
      <c r="AW164" s="7"/>
      <c r="AX164" s="11" t="s">
        <v>221</v>
      </c>
      <c r="AY164" s="66" t="s">
        <v>221</v>
      </c>
      <c r="AZ164" s="1"/>
      <c r="BA164" s="1"/>
      <c r="BB164" s="1"/>
      <c r="BC164" s="1"/>
      <c r="BD164" s="1"/>
      <c r="BP164" s="15"/>
      <c r="BQ164" s="25" t="str">
        <f t="shared" si="23"/>
        <v/>
      </c>
      <c r="BR164" s="26" t="str">
        <f t="shared" si="24"/>
        <v/>
      </c>
      <c r="BS164" s="26" t="str">
        <f t="shared" si="25"/>
        <v/>
      </c>
      <c r="BT164" s="25" t="str">
        <f t="shared" si="26"/>
        <v/>
      </c>
      <c r="BU164" s="26" t="str">
        <f t="shared" si="27"/>
        <v/>
      </c>
      <c r="BV164" s="25" t="e">
        <f>IF(AND(#REF!="",#REF!="",#REF!="",#REF!=""),"",SUM(#REF!,#REF!,#REF!,#REF!,#REF!))</f>
        <v>#REF!</v>
      </c>
      <c r="BW164" s="26" t="str">
        <f t="shared" si="28"/>
        <v/>
      </c>
      <c r="BX164" s="25" t="str">
        <f t="shared" si="29"/>
        <v/>
      </c>
      <c r="BY164" s="26" t="str">
        <f t="shared" si="30"/>
        <v/>
      </c>
      <c r="BZ164" s="25" t="str">
        <f t="shared" si="31"/>
        <v/>
      </c>
      <c r="CA164" s="26" t="str">
        <f t="shared" si="32"/>
        <v/>
      </c>
      <c r="CB164" s="25" t="e">
        <f>IF(AND(#REF!="",#REF!="",#REF!="",#REF!=""),"",SUM(#REF!,#REF!,#REF!,#REF!,#REF!))</f>
        <v>#REF!</v>
      </c>
      <c r="CC164" s="26" t="str">
        <f t="shared" si="33"/>
        <v/>
      </c>
      <c r="CD164" s="23" t="e">
        <f>IF(AND(#REF!="",#REF!="",#REF!="",#REF!=""),"",SUM(#REF!,#REF!,#REF!,#REF!))</f>
        <v>#REF!</v>
      </c>
      <c r="CE164" s="23" t="str">
        <f t="shared" si="34"/>
        <v/>
      </c>
    </row>
    <row r="165" spans="1:83">
      <c r="A165" s="245">
        <v>159</v>
      </c>
      <c r="B165" s="246"/>
      <c r="C165" s="247"/>
      <c r="D165" s="248"/>
      <c r="E165" s="249"/>
      <c r="F165" s="250"/>
      <c r="G165" s="250"/>
      <c r="H165" s="251"/>
      <c r="I165" s="252"/>
      <c r="J165" s="253"/>
      <c r="K165" s="254"/>
      <c r="L165" s="11"/>
      <c r="M165" s="7"/>
      <c r="N165" s="7"/>
      <c r="O165" s="7"/>
      <c r="P165" s="31"/>
      <c r="Q165" s="34"/>
      <c r="R165" s="7"/>
      <c r="S165" s="448"/>
      <c r="T165" s="449"/>
      <c r="U165" s="449"/>
      <c r="V165" s="7"/>
      <c r="W165" s="36"/>
      <c r="X165" s="34"/>
      <c r="Y165" s="7"/>
      <c r="Z165" s="11"/>
      <c r="AA165" s="7"/>
      <c r="AB165" s="7"/>
      <c r="AC165" s="7"/>
      <c r="AD165" s="31"/>
      <c r="AE165" s="34"/>
      <c r="AF165" s="7"/>
      <c r="AG165" s="11"/>
      <c r="AH165" s="7"/>
      <c r="AI165" s="7"/>
      <c r="AJ165" s="7"/>
      <c r="AK165" s="31"/>
      <c r="AL165" s="34"/>
      <c r="AM165" s="7"/>
      <c r="AN165" s="11"/>
      <c r="AO165" s="7"/>
      <c r="AP165" s="11"/>
      <c r="AQ165" s="7"/>
      <c r="AR165" s="11"/>
      <c r="AS165" s="7"/>
      <c r="AT165" s="7"/>
      <c r="AU165" s="7"/>
      <c r="AV165" s="7"/>
      <c r="AW165" s="7"/>
      <c r="AX165" s="11" t="s">
        <v>221</v>
      </c>
      <c r="AY165" s="66" t="s">
        <v>221</v>
      </c>
      <c r="AZ165" s="1"/>
      <c r="BA165" s="1"/>
      <c r="BB165" s="1"/>
      <c r="BC165" s="1"/>
      <c r="BD165" s="1"/>
      <c r="BP165" s="15"/>
      <c r="BQ165" s="25" t="str">
        <f t="shared" si="23"/>
        <v/>
      </c>
      <c r="BR165" s="26" t="str">
        <f t="shared" si="24"/>
        <v/>
      </c>
      <c r="BS165" s="26" t="str">
        <f t="shared" si="25"/>
        <v/>
      </c>
      <c r="BT165" s="25" t="str">
        <f t="shared" si="26"/>
        <v/>
      </c>
      <c r="BU165" s="26" t="str">
        <f t="shared" si="27"/>
        <v/>
      </c>
      <c r="BV165" s="25" t="e">
        <f>IF(AND(#REF!="",#REF!="",#REF!="",#REF!=""),"",SUM(#REF!,#REF!,#REF!,#REF!,#REF!))</f>
        <v>#REF!</v>
      </c>
      <c r="BW165" s="26" t="str">
        <f t="shared" si="28"/>
        <v/>
      </c>
      <c r="BX165" s="25" t="str">
        <f t="shared" si="29"/>
        <v/>
      </c>
      <c r="BY165" s="26" t="str">
        <f t="shared" si="30"/>
        <v/>
      </c>
      <c r="BZ165" s="25" t="str">
        <f t="shared" si="31"/>
        <v/>
      </c>
      <c r="CA165" s="26" t="str">
        <f t="shared" si="32"/>
        <v/>
      </c>
      <c r="CB165" s="25" t="e">
        <f>IF(AND(#REF!="",#REF!="",#REF!="",#REF!=""),"",SUM(#REF!,#REF!,#REF!,#REF!,#REF!))</f>
        <v>#REF!</v>
      </c>
      <c r="CC165" s="26" t="str">
        <f t="shared" si="33"/>
        <v/>
      </c>
      <c r="CD165" s="23" t="e">
        <f>IF(AND(#REF!="",#REF!="",#REF!="",#REF!=""),"",SUM(#REF!,#REF!,#REF!,#REF!))</f>
        <v>#REF!</v>
      </c>
      <c r="CE165" s="23" t="str">
        <f t="shared" si="34"/>
        <v/>
      </c>
    </row>
    <row r="166" spans="1:83">
      <c r="A166" s="245">
        <v>160</v>
      </c>
      <c r="B166" s="246"/>
      <c r="C166" s="247"/>
      <c r="D166" s="248"/>
      <c r="E166" s="249"/>
      <c r="F166" s="250"/>
      <c r="G166" s="250"/>
      <c r="H166" s="251"/>
      <c r="I166" s="252"/>
      <c r="J166" s="253"/>
      <c r="K166" s="254"/>
      <c r="L166" s="11"/>
      <c r="M166" s="7"/>
      <c r="N166" s="7"/>
      <c r="O166" s="7"/>
      <c r="P166" s="31"/>
      <c r="Q166" s="34"/>
      <c r="R166" s="7"/>
      <c r="S166" s="448"/>
      <c r="T166" s="449"/>
      <c r="U166" s="449"/>
      <c r="V166" s="7"/>
      <c r="W166" s="36"/>
      <c r="X166" s="34"/>
      <c r="Y166" s="7"/>
      <c r="Z166" s="11"/>
      <c r="AA166" s="7"/>
      <c r="AB166" s="7"/>
      <c r="AC166" s="7"/>
      <c r="AD166" s="31"/>
      <c r="AE166" s="34"/>
      <c r="AF166" s="7"/>
      <c r="AG166" s="11"/>
      <c r="AH166" s="7"/>
      <c r="AI166" s="7"/>
      <c r="AJ166" s="7"/>
      <c r="AK166" s="31"/>
      <c r="AL166" s="34"/>
      <c r="AM166" s="7"/>
      <c r="AN166" s="11"/>
      <c r="AO166" s="7"/>
      <c r="AP166" s="11"/>
      <c r="AQ166" s="7"/>
      <c r="AR166" s="11"/>
      <c r="AS166" s="7"/>
      <c r="AT166" s="7"/>
      <c r="AU166" s="7"/>
      <c r="AV166" s="7"/>
      <c r="AW166" s="7"/>
      <c r="AX166" s="11" t="s">
        <v>221</v>
      </c>
      <c r="AY166" s="66" t="s">
        <v>221</v>
      </c>
      <c r="AZ166" s="1"/>
      <c r="BA166" s="1"/>
      <c r="BB166" s="1"/>
      <c r="BC166" s="1"/>
      <c r="BD166" s="1"/>
      <c r="BP166" s="15"/>
      <c r="BQ166" s="25" t="str">
        <f t="shared" si="23"/>
        <v/>
      </c>
      <c r="BR166" s="26" t="str">
        <f t="shared" si="24"/>
        <v/>
      </c>
      <c r="BS166" s="26" t="str">
        <f t="shared" si="25"/>
        <v/>
      </c>
      <c r="BT166" s="25" t="str">
        <f t="shared" si="26"/>
        <v/>
      </c>
      <c r="BU166" s="26" t="str">
        <f t="shared" si="27"/>
        <v/>
      </c>
      <c r="BV166" s="25" t="e">
        <f>IF(AND(#REF!="",#REF!="",#REF!="",#REF!=""),"",SUM(#REF!,#REF!,#REF!,#REF!,#REF!))</f>
        <v>#REF!</v>
      </c>
      <c r="BW166" s="26" t="str">
        <f t="shared" si="28"/>
        <v/>
      </c>
      <c r="BX166" s="25" t="str">
        <f t="shared" si="29"/>
        <v/>
      </c>
      <c r="BY166" s="26" t="str">
        <f t="shared" si="30"/>
        <v/>
      </c>
      <c r="BZ166" s="25" t="str">
        <f t="shared" si="31"/>
        <v/>
      </c>
      <c r="CA166" s="26" t="str">
        <f t="shared" si="32"/>
        <v/>
      </c>
      <c r="CB166" s="25" t="e">
        <f>IF(AND(#REF!="",#REF!="",#REF!="",#REF!=""),"",SUM(#REF!,#REF!,#REF!,#REF!,#REF!))</f>
        <v>#REF!</v>
      </c>
      <c r="CC166" s="26" t="str">
        <f t="shared" si="33"/>
        <v/>
      </c>
      <c r="CD166" s="23" t="e">
        <f>IF(AND(#REF!="",#REF!="",#REF!="",#REF!=""),"",SUM(#REF!,#REF!,#REF!,#REF!))</f>
        <v>#REF!</v>
      </c>
      <c r="CE166" s="23" t="str">
        <f t="shared" si="34"/>
        <v/>
      </c>
    </row>
    <row r="167" spans="1:83">
      <c r="A167" s="245">
        <v>161</v>
      </c>
      <c r="B167" s="246"/>
      <c r="C167" s="247"/>
      <c r="D167" s="248"/>
      <c r="E167" s="249"/>
      <c r="F167" s="250"/>
      <c r="G167" s="250"/>
      <c r="H167" s="251"/>
      <c r="I167" s="252"/>
      <c r="J167" s="253"/>
      <c r="K167" s="254"/>
      <c r="L167" s="11"/>
      <c r="M167" s="7"/>
      <c r="N167" s="7"/>
      <c r="O167" s="7"/>
      <c r="P167" s="31"/>
      <c r="Q167" s="34"/>
      <c r="R167" s="7"/>
      <c r="S167" s="448"/>
      <c r="T167" s="449"/>
      <c r="U167" s="449"/>
      <c r="V167" s="7"/>
      <c r="W167" s="36"/>
      <c r="X167" s="34"/>
      <c r="Y167" s="7"/>
      <c r="Z167" s="11"/>
      <c r="AA167" s="7"/>
      <c r="AB167" s="7"/>
      <c r="AC167" s="7"/>
      <c r="AD167" s="31"/>
      <c r="AE167" s="34"/>
      <c r="AF167" s="7"/>
      <c r="AG167" s="11"/>
      <c r="AH167" s="7"/>
      <c r="AI167" s="7"/>
      <c r="AJ167" s="7"/>
      <c r="AK167" s="31"/>
      <c r="AL167" s="34"/>
      <c r="AM167" s="7"/>
      <c r="AN167" s="11"/>
      <c r="AO167" s="7"/>
      <c r="AP167" s="11"/>
      <c r="AQ167" s="7"/>
      <c r="AR167" s="11"/>
      <c r="AS167" s="7"/>
      <c r="AT167" s="7"/>
      <c r="AU167" s="7"/>
      <c r="AV167" s="7"/>
      <c r="AW167" s="7"/>
      <c r="AX167" s="11" t="s">
        <v>221</v>
      </c>
      <c r="AY167" s="66" t="s">
        <v>221</v>
      </c>
      <c r="AZ167" s="1"/>
      <c r="BA167" s="1"/>
      <c r="BB167" s="1"/>
      <c r="BC167" s="1"/>
      <c r="BD167" s="1"/>
      <c r="BP167" s="15"/>
      <c r="BQ167" s="25" t="str">
        <f t="shared" si="23"/>
        <v/>
      </c>
      <c r="BR167" s="26" t="str">
        <f t="shared" si="24"/>
        <v/>
      </c>
      <c r="BS167" s="26" t="str">
        <f t="shared" si="25"/>
        <v/>
      </c>
      <c r="BT167" s="25" t="str">
        <f t="shared" si="26"/>
        <v/>
      </c>
      <c r="BU167" s="26" t="str">
        <f t="shared" si="27"/>
        <v/>
      </c>
      <c r="BV167" s="25" t="e">
        <f>IF(AND(#REF!="",#REF!="",#REF!="",#REF!=""),"",SUM(#REF!,#REF!,#REF!,#REF!,#REF!))</f>
        <v>#REF!</v>
      </c>
      <c r="BW167" s="26" t="str">
        <f t="shared" si="28"/>
        <v/>
      </c>
      <c r="BX167" s="25" t="str">
        <f t="shared" si="29"/>
        <v/>
      </c>
      <c r="BY167" s="26" t="str">
        <f t="shared" si="30"/>
        <v/>
      </c>
      <c r="BZ167" s="25" t="str">
        <f t="shared" si="31"/>
        <v/>
      </c>
      <c r="CA167" s="26" t="str">
        <f t="shared" si="32"/>
        <v/>
      </c>
      <c r="CB167" s="25" t="e">
        <f>IF(AND(#REF!="",#REF!="",#REF!="",#REF!=""),"",SUM(#REF!,#REF!,#REF!,#REF!,#REF!))</f>
        <v>#REF!</v>
      </c>
      <c r="CC167" s="26" t="str">
        <f t="shared" si="33"/>
        <v/>
      </c>
      <c r="CD167" s="23" t="e">
        <f>IF(AND(#REF!="",#REF!="",#REF!="",#REF!=""),"",SUM(#REF!,#REF!,#REF!,#REF!))</f>
        <v>#REF!</v>
      </c>
      <c r="CE167" s="23" t="str">
        <f t="shared" si="34"/>
        <v/>
      </c>
    </row>
    <row r="168" spans="1:83">
      <c r="A168" s="245">
        <v>162</v>
      </c>
      <c r="B168" s="246"/>
      <c r="C168" s="247"/>
      <c r="D168" s="248"/>
      <c r="E168" s="249"/>
      <c r="F168" s="250"/>
      <c r="G168" s="250"/>
      <c r="H168" s="251"/>
      <c r="I168" s="252"/>
      <c r="J168" s="253"/>
      <c r="K168" s="254"/>
      <c r="L168" s="11"/>
      <c r="M168" s="7"/>
      <c r="N168" s="7"/>
      <c r="O168" s="7"/>
      <c r="P168" s="31"/>
      <c r="Q168" s="34"/>
      <c r="R168" s="7"/>
      <c r="S168" s="448"/>
      <c r="T168" s="449"/>
      <c r="U168" s="449"/>
      <c r="V168" s="7"/>
      <c r="W168" s="36"/>
      <c r="X168" s="34"/>
      <c r="Y168" s="7"/>
      <c r="Z168" s="11"/>
      <c r="AA168" s="7"/>
      <c r="AB168" s="7"/>
      <c r="AC168" s="7"/>
      <c r="AD168" s="31"/>
      <c r="AE168" s="34"/>
      <c r="AF168" s="7"/>
      <c r="AG168" s="11"/>
      <c r="AH168" s="7"/>
      <c r="AI168" s="7"/>
      <c r="AJ168" s="7"/>
      <c r="AK168" s="31"/>
      <c r="AL168" s="34"/>
      <c r="AM168" s="7"/>
      <c r="AN168" s="11"/>
      <c r="AO168" s="7"/>
      <c r="AP168" s="11"/>
      <c r="AQ168" s="7"/>
      <c r="AR168" s="11"/>
      <c r="AS168" s="7"/>
      <c r="AT168" s="7"/>
      <c r="AU168" s="7"/>
      <c r="AV168" s="7"/>
      <c r="AW168" s="7"/>
      <c r="AX168" s="11" t="s">
        <v>221</v>
      </c>
      <c r="AY168" s="66" t="s">
        <v>221</v>
      </c>
      <c r="AZ168" s="1"/>
      <c r="BA168" s="1"/>
      <c r="BB168" s="1"/>
      <c r="BC168" s="1"/>
      <c r="BD168" s="1"/>
      <c r="BP168" s="15"/>
      <c r="BQ168" s="25" t="str">
        <f t="shared" si="23"/>
        <v/>
      </c>
      <c r="BR168" s="26" t="str">
        <f t="shared" si="24"/>
        <v/>
      </c>
      <c r="BS168" s="26" t="str">
        <f t="shared" si="25"/>
        <v/>
      </c>
      <c r="BT168" s="25" t="str">
        <f t="shared" si="26"/>
        <v/>
      </c>
      <c r="BU168" s="26" t="str">
        <f t="shared" si="27"/>
        <v/>
      </c>
      <c r="BV168" s="25" t="e">
        <f>IF(AND(#REF!="",#REF!="",#REF!="",#REF!=""),"",SUM(#REF!,#REF!,#REF!,#REF!,#REF!))</f>
        <v>#REF!</v>
      </c>
      <c r="BW168" s="26" t="str">
        <f t="shared" si="28"/>
        <v/>
      </c>
      <c r="BX168" s="25" t="str">
        <f t="shared" si="29"/>
        <v/>
      </c>
      <c r="BY168" s="26" t="str">
        <f t="shared" si="30"/>
        <v/>
      </c>
      <c r="BZ168" s="25" t="str">
        <f t="shared" si="31"/>
        <v/>
      </c>
      <c r="CA168" s="26" t="str">
        <f t="shared" si="32"/>
        <v/>
      </c>
      <c r="CB168" s="25" t="e">
        <f>IF(AND(#REF!="",#REF!="",#REF!="",#REF!=""),"",SUM(#REF!,#REF!,#REF!,#REF!,#REF!))</f>
        <v>#REF!</v>
      </c>
      <c r="CC168" s="26" t="str">
        <f t="shared" si="33"/>
        <v/>
      </c>
      <c r="CD168" s="23" t="e">
        <f>IF(AND(#REF!="",#REF!="",#REF!="",#REF!=""),"",SUM(#REF!,#REF!,#REF!,#REF!))</f>
        <v>#REF!</v>
      </c>
      <c r="CE168" s="23" t="str">
        <f t="shared" si="34"/>
        <v/>
      </c>
    </row>
    <row r="169" spans="1:83">
      <c r="A169" s="245">
        <v>163</v>
      </c>
      <c r="B169" s="246"/>
      <c r="C169" s="247"/>
      <c r="D169" s="248"/>
      <c r="E169" s="249"/>
      <c r="F169" s="250"/>
      <c r="G169" s="250"/>
      <c r="H169" s="251"/>
      <c r="I169" s="252"/>
      <c r="J169" s="253"/>
      <c r="K169" s="254"/>
      <c r="L169" s="11"/>
      <c r="M169" s="7"/>
      <c r="N169" s="7"/>
      <c r="O169" s="7"/>
      <c r="P169" s="31"/>
      <c r="Q169" s="34"/>
      <c r="R169" s="7"/>
      <c r="S169" s="448"/>
      <c r="T169" s="449"/>
      <c r="U169" s="449"/>
      <c r="V169" s="7"/>
      <c r="W169" s="36"/>
      <c r="X169" s="34"/>
      <c r="Y169" s="7"/>
      <c r="Z169" s="11"/>
      <c r="AA169" s="7"/>
      <c r="AB169" s="7"/>
      <c r="AC169" s="7"/>
      <c r="AD169" s="31"/>
      <c r="AE169" s="34"/>
      <c r="AF169" s="7"/>
      <c r="AG169" s="11"/>
      <c r="AH169" s="7"/>
      <c r="AI169" s="7"/>
      <c r="AJ169" s="7"/>
      <c r="AK169" s="31"/>
      <c r="AL169" s="34"/>
      <c r="AM169" s="7"/>
      <c r="AN169" s="11"/>
      <c r="AO169" s="7"/>
      <c r="AP169" s="11"/>
      <c r="AQ169" s="7"/>
      <c r="AR169" s="11"/>
      <c r="AS169" s="7"/>
      <c r="AT169" s="7"/>
      <c r="AU169" s="7"/>
      <c r="AV169" s="7"/>
      <c r="AW169" s="7"/>
      <c r="AX169" s="11" t="s">
        <v>221</v>
      </c>
      <c r="AY169" s="66" t="s">
        <v>221</v>
      </c>
      <c r="AZ169" s="1"/>
      <c r="BA169" s="1"/>
      <c r="BB169" s="1"/>
      <c r="BC169" s="1"/>
      <c r="BD169" s="1"/>
      <c r="BP169" s="15"/>
      <c r="BQ169" s="25" t="str">
        <f t="shared" si="23"/>
        <v/>
      </c>
      <c r="BR169" s="26" t="str">
        <f t="shared" si="24"/>
        <v/>
      </c>
      <c r="BS169" s="26" t="str">
        <f t="shared" si="25"/>
        <v/>
      </c>
      <c r="BT169" s="25" t="str">
        <f t="shared" si="26"/>
        <v/>
      </c>
      <c r="BU169" s="26" t="str">
        <f t="shared" si="27"/>
        <v/>
      </c>
      <c r="BV169" s="25" t="e">
        <f>IF(AND(#REF!="",#REF!="",#REF!="",#REF!=""),"",SUM(#REF!,#REF!,#REF!,#REF!,#REF!))</f>
        <v>#REF!</v>
      </c>
      <c r="BW169" s="26" t="str">
        <f t="shared" si="28"/>
        <v/>
      </c>
      <c r="BX169" s="25" t="str">
        <f t="shared" si="29"/>
        <v/>
      </c>
      <c r="BY169" s="26" t="str">
        <f t="shared" si="30"/>
        <v/>
      </c>
      <c r="BZ169" s="25" t="str">
        <f t="shared" si="31"/>
        <v/>
      </c>
      <c r="CA169" s="26" t="str">
        <f t="shared" si="32"/>
        <v/>
      </c>
      <c r="CB169" s="25" t="e">
        <f>IF(AND(#REF!="",#REF!="",#REF!="",#REF!=""),"",SUM(#REF!,#REF!,#REF!,#REF!,#REF!))</f>
        <v>#REF!</v>
      </c>
      <c r="CC169" s="26" t="str">
        <f t="shared" si="33"/>
        <v/>
      </c>
      <c r="CD169" s="23" t="e">
        <f>IF(AND(#REF!="",#REF!="",#REF!="",#REF!=""),"",SUM(#REF!,#REF!,#REF!,#REF!))</f>
        <v>#REF!</v>
      </c>
      <c r="CE169" s="23" t="str">
        <f t="shared" si="34"/>
        <v/>
      </c>
    </row>
    <row r="170" spans="1:83">
      <c r="A170" s="245">
        <v>164</v>
      </c>
      <c r="B170" s="246"/>
      <c r="C170" s="247"/>
      <c r="D170" s="248"/>
      <c r="E170" s="249"/>
      <c r="F170" s="250"/>
      <c r="G170" s="250"/>
      <c r="H170" s="251"/>
      <c r="I170" s="252"/>
      <c r="J170" s="253"/>
      <c r="K170" s="254"/>
      <c r="L170" s="11"/>
      <c r="M170" s="7"/>
      <c r="N170" s="7"/>
      <c r="O170" s="7"/>
      <c r="P170" s="31"/>
      <c r="Q170" s="34"/>
      <c r="R170" s="7"/>
      <c r="S170" s="448"/>
      <c r="T170" s="449"/>
      <c r="U170" s="449"/>
      <c r="V170" s="7"/>
      <c r="W170" s="36"/>
      <c r="X170" s="34"/>
      <c r="Y170" s="7"/>
      <c r="Z170" s="11"/>
      <c r="AA170" s="7"/>
      <c r="AB170" s="7"/>
      <c r="AC170" s="7"/>
      <c r="AD170" s="31"/>
      <c r="AE170" s="34"/>
      <c r="AF170" s="7"/>
      <c r="AG170" s="11"/>
      <c r="AH170" s="7"/>
      <c r="AI170" s="7"/>
      <c r="AJ170" s="7"/>
      <c r="AK170" s="31"/>
      <c r="AL170" s="34"/>
      <c r="AM170" s="7"/>
      <c r="AN170" s="11"/>
      <c r="AO170" s="7"/>
      <c r="AP170" s="11"/>
      <c r="AQ170" s="7"/>
      <c r="AR170" s="11"/>
      <c r="AS170" s="7"/>
      <c r="AT170" s="7"/>
      <c r="AU170" s="7"/>
      <c r="AV170" s="7"/>
      <c r="AW170" s="7"/>
      <c r="AX170" s="11" t="s">
        <v>221</v>
      </c>
      <c r="AY170" s="66" t="s">
        <v>221</v>
      </c>
      <c r="AZ170" s="1"/>
      <c r="BA170" s="1"/>
      <c r="BB170" s="1"/>
      <c r="BC170" s="1"/>
      <c r="BD170" s="1"/>
      <c r="BP170" s="15"/>
      <c r="BQ170" s="25" t="str">
        <f t="shared" si="23"/>
        <v/>
      </c>
      <c r="BR170" s="26" t="str">
        <f t="shared" si="24"/>
        <v/>
      </c>
      <c r="BS170" s="26" t="str">
        <f t="shared" si="25"/>
        <v/>
      </c>
      <c r="BT170" s="25" t="str">
        <f t="shared" si="26"/>
        <v/>
      </c>
      <c r="BU170" s="26" t="str">
        <f t="shared" si="27"/>
        <v/>
      </c>
      <c r="BV170" s="25" t="e">
        <f>IF(AND(#REF!="",#REF!="",#REF!="",#REF!=""),"",SUM(#REF!,#REF!,#REF!,#REF!,#REF!))</f>
        <v>#REF!</v>
      </c>
      <c r="BW170" s="26" t="str">
        <f t="shared" si="28"/>
        <v/>
      </c>
      <c r="BX170" s="25" t="str">
        <f t="shared" si="29"/>
        <v/>
      </c>
      <c r="BY170" s="26" t="str">
        <f t="shared" si="30"/>
        <v/>
      </c>
      <c r="BZ170" s="25" t="str">
        <f t="shared" si="31"/>
        <v/>
      </c>
      <c r="CA170" s="26" t="str">
        <f t="shared" si="32"/>
        <v/>
      </c>
      <c r="CB170" s="25" t="e">
        <f>IF(AND(#REF!="",#REF!="",#REF!="",#REF!=""),"",SUM(#REF!,#REF!,#REF!,#REF!,#REF!))</f>
        <v>#REF!</v>
      </c>
      <c r="CC170" s="26" t="str">
        <f t="shared" si="33"/>
        <v/>
      </c>
      <c r="CD170" s="23" t="e">
        <f>IF(AND(#REF!="",#REF!="",#REF!="",#REF!=""),"",SUM(#REF!,#REF!,#REF!,#REF!))</f>
        <v>#REF!</v>
      </c>
      <c r="CE170" s="23" t="str">
        <f t="shared" si="34"/>
        <v/>
      </c>
    </row>
    <row r="171" spans="1:83">
      <c r="A171" s="245">
        <v>165</v>
      </c>
      <c r="B171" s="246"/>
      <c r="C171" s="247"/>
      <c r="D171" s="248"/>
      <c r="E171" s="249"/>
      <c r="F171" s="250"/>
      <c r="G171" s="250"/>
      <c r="H171" s="251"/>
      <c r="I171" s="252"/>
      <c r="J171" s="253"/>
      <c r="K171" s="254"/>
      <c r="L171" s="11"/>
      <c r="M171" s="7"/>
      <c r="N171" s="7"/>
      <c r="O171" s="7"/>
      <c r="P171" s="31"/>
      <c r="Q171" s="34"/>
      <c r="R171" s="7"/>
      <c r="S171" s="448"/>
      <c r="T171" s="449"/>
      <c r="U171" s="449"/>
      <c r="V171" s="7"/>
      <c r="W171" s="36"/>
      <c r="X171" s="34"/>
      <c r="Y171" s="7"/>
      <c r="Z171" s="11"/>
      <c r="AA171" s="7"/>
      <c r="AB171" s="7"/>
      <c r="AC171" s="7"/>
      <c r="AD171" s="31"/>
      <c r="AE171" s="34"/>
      <c r="AF171" s="7"/>
      <c r="AG171" s="11"/>
      <c r="AH171" s="7"/>
      <c r="AI171" s="7"/>
      <c r="AJ171" s="7"/>
      <c r="AK171" s="31"/>
      <c r="AL171" s="34"/>
      <c r="AM171" s="7"/>
      <c r="AN171" s="11"/>
      <c r="AO171" s="7"/>
      <c r="AP171" s="11"/>
      <c r="AQ171" s="7"/>
      <c r="AR171" s="11"/>
      <c r="AS171" s="7"/>
      <c r="AT171" s="7"/>
      <c r="AU171" s="7"/>
      <c r="AV171" s="7"/>
      <c r="AW171" s="7"/>
      <c r="AX171" s="11" t="s">
        <v>221</v>
      </c>
      <c r="AY171" s="66" t="s">
        <v>221</v>
      </c>
      <c r="AZ171" s="1"/>
      <c r="BA171" s="1"/>
      <c r="BB171" s="1"/>
      <c r="BC171" s="1"/>
      <c r="BD171" s="1"/>
      <c r="BP171" s="15"/>
      <c r="BQ171" s="25" t="str">
        <f t="shared" si="23"/>
        <v/>
      </c>
      <c r="BR171" s="26" t="str">
        <f t="shared" si="24"/>
        <v/>
      </c>
      <c r="BS171" s="26" t="str">
        <f t="shared" si="25"/>
        <v/>
      </c>
      <c r="BT171" s="25" t="str">
        <f t="shared" si="26"/>
        <v/>
      </c>
      <c r="BU171" s="26" t="str">
        <f t="shared" si="27"/>
        <v/>
      </c>
      <c r="BV171" s="25" t="e">
        <f>IF(AND(#REF!="",#REF!="",#REF!="",#REF!=""),"",SUM(#REF!,#REF!,#REF!,#REF!,#REF!))</f>
        <v>#REF!</v>
      </c>
      <c r="BW171" s="26" t="str">
        <f t="shared" si="28"/>
        <v/>
      </c>
      <c r="BX171" s="25" t="str">
        <f t="shared" si="29"/>
        <v/>
      </c>
      <c r="BY171" s="26" t="str">
        <f t="shared" si="30"/>
        <v/>
      </c>
      <c r="BZ171" s="25" t="str">
        <f t="shared" si="31"/>
        <v/>
      </c>
      <c r="CA171" s="26" t="str">
        <f t="shared" si="32"/>
        <v/>
      </c>
      <c r="CB171" s="25" t="e">
        <f>IF(AND(#REF!="",#REF!="",#REF!="",#REF!=""),"",SUM(#REF!,#REF!,#REF!,#REF!,#REF!))</f>
        <v>#REF!</v>
      </c>
      <c r="CC171" s="26" t="str">
        <f t="shared" si="33"/>
        <v/>
      </c>
      <c r="CD171" s="23" t="e">
        <f>IF(AND(#REF!="",#REF!="",#REF!="",#REF!=""),"",SUM(#REF!,#REF!,#REF!,#REF!))</f>
        <v>#REF!</v>
      </c>
      <c r="CE171" s="23" t="str">
        <f t="shared" si="34"/>
        <v/>
      </c>
    </row>
    <row r="172" spans="1:83">
      <c r="A172" s="245">
        <v>166</v>
      </c>
      <c r="B172" s="246"/>
      <c r="C172" s="247"/>
      <c r="D172" s="248"/>
      <c r="E172" s="249"/>
      <c r="F172" s="250"/>
      <c r="G172" s="250"/>
      <c r="H172" s="251"/>
      <c r="I172" s="252"/>
      <c r="J172" s="253"/>
      <c r="K172" s="254"/>
      <c r="L172" s="11"/>
      <c r="M172" s="7"/>
      <c r="N172" s="7"/>
      <c r="O172" s="7"/>
      <c r="P172" s="31"/>
      <c r="Q172" s="34"/>
      <c r="R172" s="7"/>
      <c r="S172" s="448"/>
      <c r="T172" s="449"/>
      <c r="U172" s="449"/>
      <c r="V172" s="7"/>
      <c r="W172" s="36"/>
      <c r="X172" s="34"/>
      <c r="Y172" s="7"/>
      <c r="Z172" s="11"/>
      <c r="AA172" s="7"/>
      <c r="AB172" s="7"/>
      <c r="AC172" s="7"/>
      <c r="AD172" s="31"/>
      <c r="AE172" s="34"/>
      <c r="AF172" s="7"/>
      <c r="AG172" s="11"/>
      <c r="AH172" s="7"/>
      <c r="AI172" s="7"/>
      <c r="AJ172" s="7"/>
      <c r="AK172" s="31"/>
      <c r="AL172" s="34"/>
      <c r="AM172" s="7"/>
      <c r="AN172" s="11"/>
      <c r="AO172" s="7"/>
      <c r="AP172" s="11"/>
      <c r="AQ172" s="7"/>
      <c r="AR172" s="11"/>
      <c r="AS172" s="7"/>
      <c r="AT172" s="7"/>
      <c r="AU172" s="7"/>
      <c r="AV172" s="7"/>
      <c r="AW172" s="7"/>
      <c r="AX172" s="11" t="s">
        <v>221</v>
      </c>
      <c r="AY172" s="66" t="s">
        <v>221</v>
      </c>
      <c r="AZ172" s="1"/>
      <c r="BA172" s="1"/>
      <c r="BB172" s="1"/>
      <c r="BC172" s="1"/>
      <c r="BD172" s="1"/>
      <c r="BP172" s="15"/>
      <c r="BQ172" s="25" t="str">
        <f t="shared" si="23"/>
        <v/>
      </c>
      <c r="BR172" s="26" t="str">
        <f t="shared" si="24"/>
        <v/>
      </c>
      <c r="BS172" s="26" t="str">
        <f t="shared" si="25"/>
        <v/>
      </c>
      <c r="BT172" s="25" t="str">
        <f t="shared" si="26"/>
        <v/>
      </c>
      <c r="BU172" s="26" t="str">
        <f t="shared" si="27"/>
        <v/>
      </c>
      <c r="BV172" s="25" t="e">
        <f>IF(AND(#REF!="",#REF!="",#REF!="",#REF!=""),"",SUM(#REF!,#REF!,#REF!,#REF!,#REF!))</f>
        <v>#REF!</v>
      </c>
      <c r="BW172" s="26" t="str">
        <f t="shared" si="28"/>
        <v/>
      </c>
      <c r="BX172" s="25" t="str">
        <f t="shared" si="29"/>
        <v/>
      </c>
      <c r="BY172" s="26" t="str">
        <f t="shared" si="30"/>
        <v/>
      </c>
      <c r="BZ172" s="25" t="str">
        <f t="shared" si="31"/>
        <v/>
      </c>
      <c r="CA172" s="26" t="str">
        <f t="shared" si="32"/>
        <v/>
      </c>
      <c r="CB172" s="25" t="e">
        <f>IF(AND(#REF!="",#REF!="",#REF!="",#REF!=""),"",SUM(#REF!,#REF!,#REF!,#REF!,#REF!))</f>
        <v>#REF!</v>
      </c>
      <c r="CC172" s="26" t="str">
        <f t="shared" si="33"/>
        <v/>
      </c>
      <c r="CD172" s="23" t="e">
        <f>IF(AND(#REF!="",#REF!="",#REF!="",#REF!=""),"",SUM(#REF!,#REF!,#REF!,#REF!))</f>
        <v>#REF!</v>
      </c>
      <c r="CE172" s="23" t="str">
        <f t="shared" si="34"/>
        <v/>
      </c>
    </row>
    <row r="173" spans="1:83">
      <c r="A173" s="245">
        <v>167</v>
      </c>
      <c r="B173" s="246"/>
      <c r="C173" s="247"/>
      <c r="D173" s="248"/>
      <c r="E173" s="249"/>
      <c r="F173" s="250"/>
      <c r="G173" s="250"/>
      <c r="H173" s="251"/>
      <c r="I173" s="252"/>
      <c r="J173" s="253"/>
      <c r="K173" s="254"/>
      <c r="L173" s="11"/>
      <c r="M173" s="7"/>
      <c r="N173" s="7"/>
      <c r="O173" s="7"/>
      <c r="P173" s="31"/>
      <c r="Q173" s="34"/>
      <c r="R173" s="7"/>
      <c r="S173" s="448"/>
      <c r="T173" s="449"/>
      <c r="U173" s="449"/>
      <c r="V173" s="7"/>
      <c r="W173" s="36"/>
      <c r="X173" s="34"/>
      <c r="Y173" s="7"/>
      <c r="Z173" s="11"/>
      <c r="AA173" s="7"/>
      <c r="AB173" s="7"/>
      <c r="AC173" s="7"/>
      <c r="AD173" s="31"/>
      <c r="AE173" s="34"/>
      <c r="AF173" s="7"/>
      <c r="AG173" s="11"/>
      <c r="AH173" s="7"/>
      <c r="AI173" s="7"/>
      <c r="AJ173" s="7"/>
      <c r="AK173" s="31"/>
      <c r="AL173" s="34"/>
      <c r="AM173" s="7"/>
      <c r="AN173" s="11"/>
      <c r="AO173" s="7"/>
      <c r="AP173" s="11"/>
      <c r="AQ173" s="7"/>
      <c r="AR173" s="11"/>
      <c r="AS173" s="7"/>
      <c r="AT173" s="7"/>
      <c r="AU173" s="7"/>
      <c r="AV173" s="7"/>
      <c r="AW173" s="7"/>
      <c r="AX173" s="11" t="s">
        <v>221</v>
      </c>
      <c r="AY173" s="66" t="s">
        <v>221</v>
      </c>
      <c r="AZ173" s="1"/>
      <c r="BA173" s="1"/>
      <c r="BB173" s="1"/>
      <c r="BC173" s="1"/>
      <c r="BD173" s="1"/>
      <c r="BP173" s="15"/>
      <c r="BQ173" s="25" t="str">
        <f t="shared" si="23"/>
        <v/>
      </c>
      <c r="BR173" s="26" t="str">
        <f t="shared" si="24"/>
        <v/>
      </c>
      <c r="BS173" s="26" t="str">
        <f t="shared" si="25"/>
        <v/>
      </c>
      <c r="BT173" s="25" t="str">
        <f t="shared" si="26"/>
        <v/>
      </c>
      <c r="BU173" s="26" t="str">
        <f t="shared" si="27"/>
        <v/>
      </c>
      <c r="BV173" s="25" t="e">
        <f>IF(AND(#REF!="",#REF!="",#REF!="",#REF!=""),"",SUM(#REF!,#REF!,#REF!,#REF!,#REF!))</f>
        <v>#REF!</v>
      </c>
      <c r="BW173" s="26" t="str">
        <f t="shared" si="28"/>
        <v/>
      </c>
      <c r="BX173" s="25" t="str">
        <f t="shared" si="29"/>
        <v/>
      </c>
      <c r="BY173" s="26" t="str">
        <f t="shared" si="30"/>
        <v/>
      </c>
      <c r="BZ173" s="25" t="str">
        <f t="shared" si="31"/>
        <v/>
      </c>
      <c r="CA173" s="26" t="str">
        <f t="shared" si="32"/>
        <v/>
      </c>
      <c r="CB173" s="25" t="e">
        <f>IF(AND(#REF!="",#REF!="",#REF!="",#REF!=""),"",SUM(#REF!,#REF!,#REF!,#REF!,#REF!))</f>
        <v>#REF!</v>
      </c>
      <c r="CC173" s="26" t="str">
        <f t="shared" si="33"/>
        <v/>
      </c>
      <c r="CD173" s="23" t="e">
        <f>IF(AND(#REF!="",#REF!="",#REF!="",#REF!=""),"",SUM(#REF!,#REF!,#REF!,#REF!))</f>
        <v>#REF!</v>
      </c>
      <c r="CE173" s="23" t="str">
        <f t="shared" si="34"/>
        <v/>
      </c>
    </row>
    <row r="174" spans="1:83">
      <c r="A174" s="245">
        <v>168</v>
      </c>
      <c r="B174" s="246"/>
      <c r="C174" s="247"/>
      <c r="D174" s="248"/>
      <c r="E174" s="249"/>
      <c r="F174" s="250"/>
      <c r="G174" s="250"/>
      <c r="H174" s="251"/>
      <c r="I174" s="252"/>
      <c r="J174" s="253"/>
      <c r="K174" s="254"/>
      <c r="L174" s="11"/>
      <c r="M174" s="7"/>
      <c r="N174" s="7"/>
      <c r="O174" s="7"/>
      <c r="P174" s="31"/>
      <c r="Q174" s="34"/>
      <c r="R174" s="7"/>
      <c r="S174" s="448"/>
      <c r="T174" s="449"/>
      <c r="U174" s="449"/>
      <c r="V174" s="7"/>
      <c r="W174" s="36"/>
      <c r="X174" s="34"/>
      <c r="Y174" s="7"/>
      <c r="Z174" s="11"/>
      <c r="AA174" s="7"/>
      <c r="AB174" s="7"/>
      <c r="AC174" s="7"/>
      <c r="AD174" s="31"/>
      <c r="AE174" s="34"/>
      <c r="AF174" s="7"/>
      <c r="AG174" s="11"/>
      <c r="AH174" s="7"/>
      <c r="AI174" s="7"/>
      <c r="AJ174" s="7"/>
      <c r="AK174" s="31"/>
      <c r="AL174" s="34"/>
      <c r="AM174" s="7"/>
      <c r="AN174" s="11"/>
      <c r="AO174" s="7"/>
      <c r="AP174" s="11"/>
      <c r="AQ174" s="7"/>
      <c r="AR174" s="11"/>
      <c r="AS174" s="7"/>
      <c r="AT174" s="7"/>
      <c r="AU174" s="7"/>
      <c r="AV174" s="7"/>
      <c r="AW174" s="7"/>
      <c r="AX174" s="11" t="s">
        <v>221</v>
      </c>
      <c r="AY174" s="66" t="s">
        <v>221</v>
      </c>
      <c r="AZ174" s="1"/>
      <c r="BA174" s="1"/>
      <c r="BB174" s="1"/>
      <c r="BC174" s="1"/>
      <c r="BD174" s="1"/>
      <c r="BP174" s="15"/>
      <c r="BQ174" s="25" t="str">
        <f t="shared" si="23"/>
        <v/>
      </c>
      <c r="BR174" s="26" t="str">
        <f t="shared" si="24"/>
        <v/>
      </c>
      <c r="BS174" s="26" t="str">
        <f t="shared" si="25"/>
        <v/>
      </c>
      <c r="BT174" s="25" t="str">
        <f t="shared" si="26"/>
        <v/>
      </c>
      <c r="BU174" s="26" t="str">
        <f t="shared" si="27"/>
        <v/>
      </c>
      <c r="BV174" s="25" t="e">
        <f>IF(AND(#REF!="",#REF!="",#REF!="",#REF!=""),"",SUM(#REF!,#REF!,#REF!,#REF!,#REF!))</f>
        <v>#REF!</v>
      </c>
      <c r="BW174" s="26" t="str">
        <f t="shared" si="28"/>
        <v/>
      </c>
      <c r="BX174" s="25" t="str">
        <f t="shared" si="29"/>
        <v/>
      </c>
      <c r="BY174" s="26" t="str">
        <f t="shared" si="30"/>
        <v/>
      </c>
      <c r="BZ174" s="25" t="str">
        <f t="shared" si="31"/>
        <v/>
      </c>
      <c r="CA174" s="26" t="str">
        <f t="shared" si="32"/>
        <v/>
      </c>
      <c r="CB174" s="25" t="e">
        <f>IF(AND(#REF!="",#REF!="",#REF!="",#REF!=""),"",SUM(#REF!,#REF!,#REF!,#REF!,#REF!))</f>
        <v>#REF!</v>
      </c>
      <c r="CC174" s="26" t="str">
        <f t="shared" si="33"/>
        <v/>
      </c>
      <c r="CD174" s="23" t="e">
        <f>IF(AND(#REF!="",#REF!="",#REF!="",#REF!=""),"",SUM(#REF!,#REF!,#REF!,#REF!))</f>
        <v>#REF!</v>
      </c>
      <c r="CE174" s="23" t="str">
        <f t="shared" si="34"/>
        <v/>
      </c>
    </row>
    <row r="175" spans="1:83">
      <c r="A175" s="245">
        <v>169</v>
      </c>
      <c r="B175" s="246"/>
      <c r="C175" s="247"/>
      <c r="D175" s="248"/>
      <c r="E175" s="249"/>
      <c r="F175" s="250"/>
      <c r="G175" s="250"/>
      <c r="H175" s="251"/>
      <c r="I175" s="252"/>
      <c r="J175" s="253"/>
      <c r="K175" s="254"/>
      <c r="L175" s="11"/>
      <c r="M175" s="7"/>
      <c r="N175" s="7"/>
      <c r="O175" s="7"/>
      <c r="P175" s="31"/>
      <c r="Q175" s="34"/>
      <c r="R175" s="7"/>
      <c r="S175" s="448"/>
      <c r="T175" s="449"/>
      <c r="U175" s="449"/>
      <c r="V175" s="7"/>
      <c r="W175" s="36"/>
      <c r="X175" s="34"/>
      <c r="Y175" s="7"/>
      <c r="Z175" s="11"/>
      <c r="AA175" s="7"/>
      <c r="AB175" s="7"/>
      <c r="AC175" s="7"/>
      <c r="AD175" s="31"/>
      <c r="AE175" s="34"/>
      <c r="AF175" s="7"/>
      <c r="AG175" s="11"/>
      <c r="AH175" s="7"/>
      <c r="AI175" s="7"/>
      <c r="AJ175" s="7"/>
      <c r="AK175" s="31"/>
      <c r="AL175" s="34"/>
      <c r="AM175" s="7"/>
      <c r="AN175" s="11"/>
      <c r="AO175" s="7"/>
      <c r="AP175" s="11"/>
      <c r="AQ175" s="7"/>
      <c r="AR175" s="11"/>
      <c r="AS175" s="7"/>
      <c r="AT175" s="7"/>
      <c r="AU175" s="7"/>
      <c r="AV175" s="7"/>
      <c r="AW175" s="7"/>
      <c r="AX175" s="11" t="s">
        <v>221</v>
      </c>
      <c r="AY175" s="66" t="s">
        <v>221</v>
      </c>
      <c r="AZ175" s="1"/>
      <c r="BA175" s="1"/>
      <c r="BB175" s="1"/>
      <c r="BC175" s="1"/>
      <c r="BD175" s="1"/>
      <c r="BP175" s="15"/>
      <c r="BQ175" s="25" t="str">
        <f t="shared" si="23"/>
        <v/>
      </c>
      <c r="BR175" s="26" t="str">
        <f t="shared" si="24"/>
        <v/>
      </c>
      <c r="BS175" s="26" t="str">
        <f t="shared" si="25"/>
        <v/>
      </c>
      <c r="BT175" s="25" t="str">
        <f t="shared" si="26"/>
        <v/>
      </c>
      <c r="BU175" s="26" t="str">
        <f t="shared" si="27"/>
        <v/>
      </c>
      <c r="BV175" s="25" t="e">
        <f>IF(AND(#REF!="",#REF!="",#REF!="",#REF!=""),"",SUM(#REF!,#REF!,#REF!,#REF!,#REF!))</f>
        <v>#REF!</v>
      </c>
      <c r="BW175" s="26" t="str">
        <f t="shared" si="28"/>
        <v/>
      </c>
      <c r="BX175" s="25" t="str">
        <f t="shared" si="29"/>
        <v/>
      </c>
      <c r="BY175" s="26" t="str">
        <f t="shared" si="30"/>
        <v/>
      </c>
      <c r="BZ175" s="25" t="str">
        <f t="shared" si="31"/>
        <v/>
      </c>
      <c r="CA175" s="26" t="str">
        <f t="shared" si="32"/>
        <v/>
      </c>
      <c r="CB175" s="25" t="e">
        <f>IF(AND(#REF!="",#REF!="",#REF!="",#REF!=""),"",SUM(#REF!,#REF!,#REF!,#REF!,#REF!))</f>
        <v>#REF!</v>
      </c>
      <c r="CC175" s="26" t="str">
        <f t="shared" si="33"/>
        <v/>
      </c>
      <c r="CD175" s="23" t="e">
        <f>IF(AND(#REF!="",#REF!="",#REF!="",#REF!=""),"",SUM(#REF!,#REF!,#REF!,#REF!))</f>
        <v>#REF!</v>
      </c>
      <c r="CE175" s="23" t="str">
        <f t="shared" si="34"/>
        <v/>
      </c>
    </row>
    <row r="176" spans="1:83">
      <c r="A176" s="245">
        <v>170</v>
      </c>
      <c r="B176" s="246"/>
      <c r="C176" s="247"/>
      <c r="D176" s="248"/>
      <c r="E176" s="249"/>
      <c r="F176" s="250"/>
      <c r="G176" s="250"/>
      <c r="H176" s="251"/>
      <c r="I176" s="252"/>
      <c r="J176" s="253"/>
      <c r="K176" s="254"/>
      <c r="L176" s="11"/>
      <c r="M176" s="7"/>
      <c r="N176" s="7"/>
      <c r="O176" s="7"/>
      <c r="P176" s="31"/>
      <c r="Q176" s="34"/>
      <c r="R176" s="7"/>
      <c r="S176" s="448"/>
      <c r="T176" s="449"/>
      <c r="U176" s="449"/>
      <c r="V176" s="7"/>
      <c r="W176" s="36"/>
      <c r="X176" s="34"/>
      <c r="Y176" s="7"/>
      <c r="Z176" s="11"/>
      <c r="AA176" s="7"/>
      <c r="AB176" s="7"/>
      <c r="AC176" s="7"/>
      <c r="AD176" s="31"/>
      <c r="AE176" s="34"/>
      <c r="AF176" s="7"/>
      <c r="AG176" s="11"/>
      <c r="AH176" s="7"/>
      <c r="AI176" s="7"/>
      <c r="AJ176" s="7"/>
      <c r="AK176" s="31"/>
      <c r="AL176" s="34"/>
      <c r="AM176" s="7"/>
      <c r="AN176" s="11"/>
      <c r="AO176" s="7"/>
      <c r="AP176" s="11"/>
      <c r="AQ176" s="7"/>
      <c r="AR176" s="11"/>
      <c r="AS176" s="7"/>
      <c r="AT176" s="7"/>
      <c r="AU176" s="7"/>
      <c r="AV176" s="7"/>
      <c r="AW176" s="7"/>
      <c r="AX176" s="11" t="s">
        <v>221</v>
      </c>
      <c r="AY176" s="66" t="s">
        <v>221</v>
      </c>
      <c r="AZ176" s="1"/>
      <c r="BA176" s="1"/>
      <c r="BB176" s="1"/>
      <c r="BC176" s="1"/>
      <c r="BD176" s="1"/>
      <c r="BP176" s="15"/>
      <c r="BQ176" s="25" t="str">
        <f t="shared" si="23"/>
        <v/>
      </c>
      <c r="BR176" s="26" t="str">
        <f t="shared" si="24"/>
        <v/>
      </c>
      <c r="BS176" s="26" t="str">
        <f t="shared" si="25"/>
        <v/>
      </c>
      <c r="BT176" s="25" t="str">
        <f t="shared" si="26"/>
        <v/>
      </c>
      <c r="BU176" s="26" t="str">
        <f t="shared" si="27"/>
        <v/>
      </c>
      <c r="BV176" s="25" t="e">
        <f>IF(AND(#REF!="",#REF!="",#REF!="",#REF!=""),"",SUM(#REF!,#REF!,#REF!,#REF!,#REF!))</f>
        <v>#REF!</v>
      </c>
      <c r="BW176" s="26" t="str">
        <f t="shared" si="28"/>
        <v/>
      </c>
      <c r="BX176" s="25" t="str">
        <f t="shared" si="29"/>
        <v/>
      </c>
      <c r="BY176" s="26" t="str">
        <f t="shared" si="30"/>
        <v/>
      </c>
      <c r="BZ176" s="25" t="str">
        <f t="shared" si="31"/>
        <v/>
      </c>
      <c r="CA176" s="26" t="str">
        <f t="shared" si="32"/>
        <v/>
      </c>
      <c r="CB176" s="25" t="e">
        <f>IF(AND(#REF!="",#REF!="",#REF!="",#REF!=""),"",SUM(#REF!,#REF!,#REF!,#REF!,#REF!))</f>
        <v>#REF!</v>
      </c>
      <c r="CC176" s="26" t="str">
        <f t="shared" si="33"/>
        <v/>
      </c>
      <c r="CD176" s="23" t="e">
        <f>IF(AND(#REF!="",#REF!="",#REF!="",#REF!=""),"",SUM(#REF!,#REF!,#REF!,#REF!))</f>
        <v>#REF!</v>
      </c>
      <c r="CE176" s="23" t="str">
        <f t="shared" si="34"/>
        <v/>
      </c>
    </row>
    <row r="177" spans="1:83">
      <c r="A177" s="245">
        <v>171</v>
      </c>
      <c r="B177" s="246"/>
      <c r="C177" s="247"/>
      <c r="D177" s="248"/>
      <c r="E177" s="249"/>
      <c r="F177" s="250"/>
      <c r="G177" s="250"/>
      <c r="H177" s="251"/>
      <c r="I177" s="252"/>
      <c r="J177" s="253"/>
      <c r="K177" s="254"/>
      <c r="L177" s="11"/>
      <c r="M177" s="7"/>
      <c r="N177" s="7"/>
      <c r="O177" s="7"/>
      <c r="P177" s="31"/>
      <c r="Q177" s="34"/>
      <c r="R177" s="7"/>
      <c r="S177" s="448"/>
      <c r="T177" s="449"/>
      <c r="U177" s="449"/>
      <c r="V177" s="7"/>
      <c r="W177" s="36"/>
      <c r="X177" s="34"/>
      <c r="Y177" s="7"/>
      <c r="Z177" s="11"/>
      <c r="AA177" s="7"/>
      <c r="AB177" s="7"/>
      <c r="AC177" s="7"/>
      <c r="AD177" s="31"/>
      <c r="AE177" s="34"/>
      <c r="AF177" s="7"/>
      <c r="AG177" s="11"/>
      <c r="AH177" s="7"/>
      <c r="AI177" s="7"/>
      <c r="AJ177" s="7"/>
      <c r="AK177" s="31"/>
      <c r="AL177" s="34"/>
      <c r="AM177" s="7"/>
      <c r="AN177" s="11"/>
      <c r="AO177" s="7"/>
      <c r="AP177" s="11"/>
      <c r="AQ177" s="7"/>
      <c r="AR177" s="11"/>
      <c r="AS177" s="7"/>
      <c r="AT177" s="7"/>
      <c r="AU177" s="7"/>
      <c r="AV177" s="7"/>
      <c r="AW177" s="7"/>
      <c r="AX177" s="11" t="s">
        <v>221</v>
      </c>
      <c r="AY177" s="66" t="s">
        <v>221</v>
      </c>
      <c r="AZ177" s="1"/>
      <c r="BA177" s="1"/>
      <c r="BB177" s="1"/>
      <c r="BC177" s="1"/>
      <c r="BD177" s="1"/>
      <c r="BP177" s="15"/>
      <c r="BQ177" s="25" t="str">
        <f t="shared" si="23"/>
        <v/>
      </c>
      <c r="BR177" s="26" t="str">
        <f t="shared" si="24"/>
        <v/>
      </c>
      <c r="BS177" s="26" t="str">
        <f t="shared" si="25"/>
        <v/>
      </c>
      <c r="BT177" s="25" t="str">
        <f t="shared" si="26"/>
        <v/>
      </c>
      <c r="BU177" s="26" t="str">
        <f t="shared" si="27"/>
        <v/>
      </c>
      <c r="BV177" s="25" t="e">
        <f>IF(AND(#REF!="",#REF!="",#REF!="",#REF!=""),"",SUM(#REF!,#REF!,#REF!,#REF!,#REF!))</f>
        <v>#REF!</v>
      </c>
      <c r="BW177" s="26" t="str">
        <f t="shared" si="28"/>
        <v/>
      </c>
      <c r="BX177" s="25" t="str">
        <f t="shared" si="29"/>
        <v/>
      </c>
      <c r="BY177" s="26" t="str">
        <f t="shared" si="30"/>
        <v/>
      </c>
      <c r="BZ177" s="25" t="str">
        <f t="shared" si="31"/>
        <v/>
      </c>
      <c r="CA177" s="26" t="str">
        <f t="shared" si="32"/>
        <v/>
      </c>
      <c r="CB177" s="25" t="e">
        <f>IF(AND(#REF!="",#REF!="",#REF!="",#REF!=""),"",SUM(#REF!,#REF!,#REF!,#REF!,#REF!))</f>
        <v>#REF!</v>
      </c>
      <c r="CC177" s="26" t="str">
        <f t="shared" si="33"/>
        <v/>
      </c>
      <c r="CD177" s="23" t="e">
        <f>IF(AND(#REF!="",#REF!="",#REF!="",#REF!=""),"",SUM(#REF!,#REF!,#REF!,#REF!))</f>
        <v>#REF!</v>
      </c>
      <c r="CE177" s="23" t="str">
        <f t="shared" si="34"/>
        <v/>
      </c>
    </row>
    <row r="178" spans="1:83">
      <c r="A178" s="245">
        <v>172</v>
      </c>
      <c r="B178" s="246"/>
      <c r="C178" s="247"/>
      <c r="D178" s="248"/>
      <c r="E178" s="249"/>
      <c r="F178" s="250"/>
      <c r="G178" s="250"/>
      <c r="H178" s="251"/>
      <c r="I178" s="252"/>
      <c r="J178" s="253"/>
      <c r="K178" s="254"/>
      <c r="L178" s="11"/>
      <c r="M178" s="7"/>
      <c r="N178" s="7"/>
      <c r="O178" s="7"/>
      <c r="P178" s="31"/>
      <c r="Q178" s="34"/>
      <c r="R178" s="7"/>
      <c r="S178" s="448"/>
      <c r="T178" s="449"/>
      <c r="U178" s="449"/>
      <c r="V178" s="7"/>
      <c r="W178" s="36"/>
      <c r="X178" s="34"/>
      <c r="Y178" s="7"/>
      <c r="Z178" s="11"/>
      <c r="AA178" s="7"/>
      <c r="AB178" s="7"/>
      <c r="AC178" s="7"/>
      <c r="AD178" s="31"/>
      <c r="AE178" s="34"/>
      <c r="AF178" s="7"/>
      <c r="AG178" s="11"/>
      <c r="AH178" s="7"/>
      <c r="AI178" s="7"/>
      <c r="AJ178" s="7"/>
      <c r="AK178" s="31"/>
      <c r="AL178" s="34"/>
      <c r="AM178" s="7"/>
      <c r="AN178" s="11"/>
      <c r="AO178" s="7"/>
      <c r="AP178" s="11"/>
      <c r="AQ178" s="7"/>
      <c r="AR178" s="11"/>
      <c r="AS178" s="7"/>
      <c r="AT178" s="7"/>
      <c r="AU178" s="7"/>
      <c r="AV178" s="7"/>
      <c r="AW178" s="7"/>
      <c r="AX178" s="11" t="s">
        <v>221</v>
      </c>
      <c r="AY178" s="66" t="s">
        <v>221</v>
      </c>
      <c r="AZ178" s="1"/>
      <c r="BA178" s="1"/>
      <c r="BB178" s="1"/>
      <c r="BC178" s="1"/>
      <c r="BD178" s="1"/>
      <c r="BP178" s="15"/>
      <c r="BQ178" s="25" t="str">
        <f t="shared" si="23"/>
        <v/>
      </c>
      <c r="BR178" s="26" t="str">
        <f t="shared" si="24"/>
        <v/>
      </c>
      <c r="BS178" s="26" t="str">
        <f t="shared" si="25"/>
        <v/>
      </c>
      <c r="BT178" s="25" t="str">
        <f t="shared" si="26"/>
        <v/>
      </c>
      <c r="BU178" s="26" t="str">
        <f t="shared" si="27"/>
        <v/>
      </c>
      <c r="BV178" s="25" t="e">
        <f>IF(AND(#REF!="",#REF!="",#REF!="",#REF!=""),"",SUM(#REF!,#REF!,#REF!,#REF!,#REF!))</f>
        <v>#REF!</v>
      </c>
      <c r="BW178" s="26" t="str">
        <f t="shared" si="28"/>
        <v/>
      </c>
      <c r="BX178" s="25" t="str">
        <f t="shared" si="29"/>
        <v/>
      </c>
      <c r="BY178" s="26" t="str">
        <f t="shared" si="30"/>
        <v/>
      </c>
      <c r="BZ178" s="25" t="str">
        <f t="shared" si="31"/>
        <v/>
      </c>
      <c r="CA178" s="26" t="str">
        <f t="shared" si="32"/>
        <v/>
      </c>
      <c r="CB178" s="25" t="e">
        <f>IF(AND(#REF!="",#REF!="",#REF!="",#REF!=""),"",SUM(#REF!,#REF!,#REF!,#REF!,#REF!))</f>
        <v>#REF!</v>
      </c>
      <c r="CC178" s="26" t="str">
        <f t="shared" si="33"/>
        <v/>
      </c>
      <c r="CD178" s="23" t="e">
        <f>IF(AND(#REF!="",#REF!="",#REF!="",#REF!=""),"",SUM(#REF!,#REF!,#REF!,#REF!))</f>
        <v>#REF!</v>
      </c>
      <c r="CE178" s="23" t="str">
        <f t="shared" si="34"/>
        <v/>
      </c>
    </row>
    <row r="179" spans="1:83">
      <c r="A179" s="245">
        <v>173</v>
      </c>
      <c r="B179" s="246"/>
      <c r="C179" s="247"/>
      <c r="D179" s="248"/>
      <c r="E179" s="249"/>
      <c r="F179" s="250"/>
      <c r="G179" s="250"/>
      <c r="H179" s="251"/>
      <c r="I179" s="252"/>
      <c r="J179" s="253"/>
      <c r="K179" s="254"/>
      <c r="L179" s="11"/>
      <c r="M179" s="7"/>
      <c r="N179" s="7"/>
      <c r="O179" s="7"/>
      <c r="P179" s="31"/>
      <c r="Q179" s="34"/>
      <c r="R179" s="7"/>
      <c r="S179" s="448"/>
      <c r="T179" s="449"/>
      <c r="U179" s="449"/>
      <c r="V179" s="7"/>
      <c r="W179" s="36"/>
      <c r="X179" s="34"/>
      <c r="Y179" s="7"/>
      <c r="Z179" s="11"/>
      <c r="AA179" s="7"/>
      <c r="AB179" s="7"/>
      <c r="AC179" s="7"/>
      <c r="AD179" s="31"/>
      <c r="AE179" s="34"/>
      <c r="AF179" s="7"/>
      <c r="AG179" s="11"/>
      <c r="AH179" s="7"/>
      <c r="AI179" s="7"/>
      <c r="AJ179" s="7"/>
      <c r="AK179" s="31"/>
      <c r="AL179" s="34"/>
      <c r="AM179" s="7"/>
      <c r="AN179" s="11"/>
      <c r="AO179" s="7"/>
      <c r="AP179" s="11"/>
      <c r="AQ179" s="7"/>
      <c r="AR179" s="11"/>
      <c r="AS179" s="7"/>
      <c r="AT179" s="7"/>
      <c r="AU179" s="7"/>
      <c r="AV179" s="7"/>
      <c r="AW179" s="7"/>
      <c r="AX179" s="11" t="s">
        <v>221</v>
      </c>
      <c r="AY179" s="66" t="s">
        <v>221</v>
      </c>
      <c r="AZ179" s="1"/>
      <c r="BA179" s="1"/>
      <c r="BB179" s="1"/>
      <c r="BC179" s="1"/>
      <c r="BD179" s="1"/>
      <c r="BP179" s="15"/>
      <c r="BQ179" s="25" t="str">
        <f t="shared" si="23"/>
        <v/>
      </c>
      <c r="BR179" s="26" t="str">
        <f t="shared" si="24"/>
        <v/>
      </c>
      <c r="BS179" s="26" t="str">
        <f t="shared" si="25"/>
        <v/>
      </c>
      <c r="BT179" s="25" t="str">
        <f t="shared" si="26"/>
        <v/>
      </c>
      <c r="BU179" s="26" t="str">
        <f t="shared" si="27"/>
        <v/>
      </c>
      <c r="BV179" s="25" t="e">
        <f>IF(AND(#REF!="",#REF!="",#REF!="",#REF!=""),"",SUM(#REF!,#REF!,#REF!,#REF!,#REF!))</f>
        <v>#REF!</v>
      </c>
      <c r="BW179" s="26" t="str">
        <f t="shared" si="28"/>
        <v/>
      </c>
      <c r="BX179" s="25" t="str">
        <f t="shared" si="29"/>
        <v/>
      </c>
      <c r="BY179" s="26" t="str">
        <f t="shared" si="30"/>
        <v/>
      </c>
      <c r="BZ179" s="25" t="str">
        <f t="shared" si="31"/>
        <v/>
      </c>
      <c r="CA179" s="26" t="str">
        <f t="shared" si="32"/>
        <v/>
      </c>
      <c r="CB179" s="25" t="e">
        <f>IF(AND(#REF!="",#REF!="",#REF!="",#REF!=""),"",SUM(#REF!,#REF!,#REF!,#REF!,#REF!))</f>
        <v>#REF!</v>
      </c>
      <c r="CC179" s="26" t="str">
        <f t="shared" si="33"/>
        <v/>
      </c>
      <c r="CD179" s="23" t="e">
        <f>IF(AND(#REF!="",#REF!="",#REF!="",#REF!=""),"",SUM(#REF!,#REF!,#REF!,#REF!))</f>
        <v>#REF!</v>
      </c>
      <c r="CE179" s="23" t="str">
        <f t="shared" si="34"/>
        <v/>
      </c>
    </row>
    <row r="180" spans="1:83">
      <c r="A180" s="245">
        <v>174</v>
      </c>
      <c r="B180" s="246"/>
      <c r="C180" s="247"/>
      <c r="D180" s="248"/>
      <c r="E180" s="249"/>
      <c r="F180" s="250"/>
      <c r="G180" s="250"/>
      <c r="H180" s="251"/>
      <c r="I180" s="252"/>
      <c r="J180" s="253"/>
      <c r="K180" s="254"/>
      <c r="L180" s="11"/>
      <c r="M180" s="7"/>
      <c r="N180" s="7"/>
      <c r="O180" s="7"/>
      <c r="P180" s="31"/>
      <c r="Q180" s="34"/>
      <c r="R180" s="7"/>
      <c r="S180" s="448"/>
      <c r="T180" s="449"/>
      <c r="U180" s="449"/>
      <c r="V180" s="7"/>
      <c r="W180" s="36"/>
      <c r="X180" s="34"/>
      <c r="Y180" s="7"/>
      <c r="Z180" s="11"/>
      <c r="AA180" s="7"/>
      <c r="AB180" s="7"/>
      <c r="AC180" s="7"/>
      <c r="AD180" s="31"/>
      <c r="AE180" s="34"/>
      <c r="AF180" s="7"/>
      <c r="AG180" s="11"/>
      <c r="AH180" s="7"/>
      <c r="AI180" s="7"/>
      <c r="AJ180" s="7"/>
      <c r="AK180" s="31"/>
      <c r="AL180" s="34"/>
      <c r="AM180" s="7"/>
      <c r="AN180" s="11"/>
      <c r="AO180" s="7"/>
      <c r="AP180" s="11"/>
      <c r="AQ180" s="7"/>
      <c r="AR180" s="11"/>
      <c r="AS180" s="7"/>
      <c r="AT180" s="7"/>
      <c r="AU180" s="7"/>
      <c r="AV180" s="7"/>
      <c r="AW180" s="7"/>
      <c r="AX180" s="11" t="s">
        <v>221</v>
      </c>
      <c r="AY180" s="66" t="s">
        <v>221</v>
      </c>
      <c r="AZ180" s="1"/>
      <c r="BA180" s="1"/>
      <c r="BB180" s="1"/>
      <c r="BC180" s="1"/>
      <c r="BD180" s="1"/>
      <c r="BP180" s="15"/>
      <c r="BQ180" s="25" t="str">
        <f t="shared" si="23"/>
        <v/>
      </c>
      <c r="BR180" s="26" t="str">
        <f t="shared" si="24"/>
        <v/>
      </c>
      <c r="BS180" s="26" t="str">
        <f t="shared" si="25"/>
        <v/>
      </c>
      <c r="BT180" s="25" t="str">
        <f t="shared" si="26"/>
        <v/>
      </c>
      <c r="BU180" s="26" t="str">
        <f t="shared" si="27"/>
        <v/>
      </c>
      <c r="BV180" s="25" t="e">
        <f>IF(AND(#REF!="",#REF!="",#REF!="",#REF!=""),"",SUM(#REF!,#REF!,#REF!,#REF!,#REF!))</f>
        <v>#REF!</v>
      </c>
      <c r="BW180" s="26" t="str">
        <f t="shared" si="28"/>
        <v/>
      </c>
      <c r="BX180" s="25" t="str">
        <f t="shared" si="29"/>
        <v/>
      </c>
      <c r="BY180" s="26" t="str">
        <f t="shared" si="30"/>
        <v/>
      </c>
      <c r="BZ180" s="25" t="str">
        <f t="shared" si="31"/>
        <v/>
      </c>
      <c r="CA180" s="26" t="str">
        <f t="shared" si="32"/>
        <v/>
      </c>
      <c r="CB180" s="25" t="e">
        <f>IF(AND(#REF!="",#REF!="",#REF!="",#REF!=""),"",SUM(#REF!,#REF!,#REF!,#REF!,#REF!))</f>
        <v>#REF!</v>
      </c>
      <c r="CC180" s="26" t="str">
        <f t="shared" si="33"/>
        <v/>
      </c>
      <c r="CD180" s="23" t="e">
        <f>IF(AND(#REF!="",#REF!="",#REF!="",#REF!=""),"",SUM(#REF!,#REF!,#REF!,#REF!))</f>
        <v>#REF!</v>
      </c>
      <c r="CE180" s="23" t="str">
        <f t="shared" si="34"/>
        <v/>
      </c>
    </row>
    <row r="181" spans="1:83">
      <c r="A181" s="245">
        <v>175</v>
      </c>
      <c r="B181" s="246"/>
      <c r="C181" s="247"/>
      <c r="D181" s="248"/>
      <c r="E181" s="249"/>
      <c r="F181" s="250"/>
      <c r="G181" s="250"/>
      <c r="H181" s="251"/>
      <c r="I181" s="252"/>
      <c r="J181" s="253"/>
      <c r="K181" s="254"/>
      <c r="L181" s="11"/>
      <c r="M181" s="7"/>
      <c r="N181" s="7"/>
      <c r="O181" s="7"/>
      <c r="P181" s="31"/>
      <c r="Q181" s="34"/>
      <c r="R181" s="7"/>
      <c r="S181" s="448"/>
      <c r="T181" s="449"/>
      <c r="U181" s="449"/>
      <c r="V181" s="7"/>
      <c r="W181" s="36"/>
      <c r="X181" s="34"/>
      <c r="Y181" s="7"/>
      <c r="Z181" s="11"/>
      <c r="AA181" s="7"/>
      <c r="AB181" s="7"/>
      <c r="AC181" s="7"/>
      <c r="AD181" s="31"/>
      <c r="AE181" s="34"/>
      <c r="AF181" s="7"/>
      <c r="AG181" s="11"/>
      <c r="AH181" s="7"/>
      <c r="AI181" s="7"/>
      <c r="AJ181" s="7"/>
      <c r="AK181" s="31"/>
      <c r="AL181" s="34"/>
      <c r="AM181" s="7"/>
      <c r="AN181" s="11"/>
      <c r="AO181" s="7"/>
      <c r="AP181" s="11"/>
      <c r="AQ181" s="7"/>
      <c r="AR181" s="11"/>
      <c r="AS181" s="7"/>
      <c r="AT181" s="7"/>
      <c r="AU181" s="7"/>
      <c r="AV181" s="7"/>
      <c r="AW181" s="7"/>
      <c r="AX181" s="11" t="s">
        <v>221</v>
      </c>
      <c r="AY181" s="66" t="s">
        <v>221</v>
      </c>
      <c r="AZ181" s="1"/>
      <c r="BA181" s="1"/>
      <c r="BB181" s="1"/>
      <c r="BC181" s="1"/>
      <c r="BD181" s="1"/>
      <c r="BP181" s="15"/>
      <c r="BQ181" s="25" t="str">
        <f t="shared" si="23"/>
        <v/>
      </c>
      <c r="BR181" s="26" t="str">
        <f t="shared" si="24"/>
        <v/>
      </c>
      <c r="BS181" s="26" t="str">
        <f t="shared" si="25"/>
        <v/>
      </c>
      <c r="BT181" s="25" t="str">
        <f t="shared" si="26"/>
        <v/>
      </c>
      <c r="BU181" s="26" t="str">
        <f t="shared" si="27"/>
        <v/>
      </c>
      <c r="BV181" s="25" t="e">
        <f>IF(AND(#REF!="",#REF!="",#REF!="",#REF!=""),"",SUM(#REF!,#REF!,#REF!,#REF!,#REF!))</f>
        <v>#REF!</v>
      </c>
      <c r="BW181" s="26" t="str">
        <f t="shared" si="28"/>
        <v/>
      </c>
      <c r="BX181" s="25" t="str">
        <f t="shared" si="29"/>
        <v/>
      </c>
      <c r="BY181" s="26" t="str">
        <f t="shared" si="30"/>
        <v/>
      </c>
      <c r="BZ181" s="25" t="str">
        <f t="shared" si="31"/>
        <v/>
      </c>
      <c r="CA181" s="26" t="str">
        <f t="shared" si="32"/>
        <v/>
      </c>
      <c r="CB181" s="25" t="e">
        <f>IF(AND(#REF!="",#REF!="",#REF!="",#REF!=""),"",SUM(#REF!,#REF!,#REF!,#REF!,#REF!))</f>
        <v>#REF!</v>
      </c>
      <c r="CC181" s="26" t="str">
        <f t="shared" si="33"/>
        <v/>
      </c>
      <c r="CD181" s="23" t="e">
        <f>IF(AND(#REF!="",#REF!="",#REF!="",#REF!=""),"",SUM(#REF!,#REF!,#REF!,#REF!))</f>
        <v>#REF!</v>
      </c>
      <c r="CE181" s="23" t="str">
        <f t="shared" si="34"/>
        <v/>
      </c>
    </row>
    <row r="182" spans="1:83">
      <c r="A182" s="245">
        <v>176</v>
      </c>
      <c r="B182" s="246"/>
      <c r="C182" s="247"/>
      <c r="D182" s="248"/>
      <c r="E182" s="249"/>
      <c r="F182" s="250"/>
      <c r="G182" s="250"/>
      <c r="H182" s="251"/>
      <c r="I182" s="252"/>
      <c r="J182" s="253"/>
      <c r="K182" s="254"/>
      <c r="L182" s="11"/>
      <c r="M182" s="7"/>
      <c r="N182" s="7"/>
      <c r="O182" s="7"/>
      <c r="P182" s="31"/>
      <c r="Q182" s="34"/>
      <c r="R182" s="7"/>
      <c r="S182" s="448"/>
      <c r="T182" s="449"/>
      <c r="U182" s="449"/>
      <c r="V182" s="7"/>
      <c r="W182" s="36"/>
      <c r="X182" s="34"/>
      <c r="Y182" s="7"/>
      <c r="Z182" s="11"/>
      <c r="AA182" s="7"/>
      <c r="AB182" s="7"/>
      <c r="AC182" s="7"/>
      <c r="AD182" s="31"/>
      <c r="AE182" s="34"/>
      <c r="AF182" s="7"/>
      <c r="AG182" s="11"/>
      <c r="AH182" s="7"/>
      <c r="AI182" s="7"/>
      <c r="AJ182" s="7"/>
      <c r="AK182" s="31"/>
      <c r="AL182" s="34"/>
      <c r="AM182" s="7"/>
      <c r="AN182" s="11"/>
      <c r="AO182" s="7"/>
      <c r="AP182" s="11"/>
      <c r="AQ182" s="7"/>
      <c r="AR182" s="11"/>
      <c r="AS182" s="7"/>
      <c r="AT182" s="7"/>
      <c r="AU182" s="7"/>
      <c r="AV182" s="7"/>
      <c r="AW182" s="7"/>
      <c r="AX182" s="11" t="s">
        <v>221</v>
      </c>
      <c r="AY182" s="66" t="s">
        <v>221</v>
      </c>
      <c r="AZ182" s="1"/>
      <c r="BA182" s="1"/>
      <c r="BB182" s="1"/>
      <c r="BC182" s="1"/>
      <c r="BD182" s="1"/>
      <c r="BP182" s="15"/>
      <c r="BQ182" s="25" t="str">
        <f t="shared" si="23"/>
        <v/>
      </c>
      <c r="BR182" s="26" t="str">
        <f t="shared" si="24"/>
        <v/>
      </c>
      <c r="BS182" s="26" t="str">
        <f t="shared" si="25"/>
        <v/>
      </c>
      <c r="BT182" s="25" t="str">
        <f t="shared" si="26"/>
        <v/>
      </c>
      <c r="BU182" s="26" t="str">
        <f t="shared" si="27"/>
        <v/>
      </c>
      <c r="BV182" s="25" t="e">
        <f>IF(AND(#REF!="",#REF!="",#REF!="",#REF!=""),"",SUM(#REF!,#REF!,#REF!,#REF!,#REF!))</f>
        <v>#REF!</v>
      </c>
      <c r="BW182" s="26" t="str">
        <f t="shared" si="28"/>
        <v/>
      </c>
      <c r="BX182" s="25" t="str">
        <f t="shared" si="29"/>
        <v/>
      </c>
      <c r="BY182" s="26" t="str">
        <f t="shared" si="30"/>
        <v/>
      </c>
      <c r="BZ182" s="25" t="str">
        <f t="shared" si="31"/>
        <v/>
      </c>
      <c r="CA182" s="26" t="str">
        <f t="shared" si="32"/>
        <v/>
      </c>
      <c r="CB182" s="25" t="e">
        <f>IF(AND(#REF!="",#REF!="",#REF!="",#REF!=""),"",SUM(#REF!,#REF!,#REF!,#REF!,#REF!))</f>
        <v>#REF!</v>
      </c>
      <c r="CC182" s="26" t="str">
        <f t="shared" si="33"/>
        <v/>
      </c>
      <c r="CD182" s="23" t="e">
        <f>IF(AND(#REF!="",#REF!="",#REF!="",#REF!=""),"",SUM(#REF!,#REF!,#REF!,#REF!))</f>
        <v>#REF!</v>
      </c>
      <c r="CE182" s="23" t="str">
        <f t="shared" si="34"/>
        <v/>
      </c>
    </row>
    <row r="183" spans="1:83">
      <c r="A183" s="245">
        <v>177</v>
      </c>
      <c r="B183" s="246"/>
      <c r="C183" s="247"/>
      <c r="D183" s="248"/>
      <c r="E183" s="249"/>
      <c r="F183" s="250"/>
      <c r="G183" s="250"/>
      <c r="H183" s="251"/>
      <c r="I183" s="252"/>
      <c r="J183" s="253"/>
      <c r="K183" s="254"/>
      <c r="L183" s="11"/>
      <c r="M183" s="7"/>
      <c r="N183" s="7"/>
      <c r="O183" s="7"/>
      <c r="P183" s="31"/>
      <c r="Q183" s="34"/>
      <c r="R183" s="7"/>
      <c r="S183" s="448"/>
      <c r="T183" s="449"/>
      <c r="U183" s="449"/>
      <c r="V183" s="7"/>
      <c r="W183" s="36"/>
      <c r="X183" s="34"/>
      <c r="Y183" s="7"/>
      <c r="Z183" s="11"/>
      <c r="AA183" s="7"/>
      <c r="AB183" s="7"/>
      <c r="AC183" s="7"/>
      <c r="AD183" s="31"/>
      <c r="AE183" s="34"/>
      <c r="AF183" s="7"/>
      <c r="AG183" s="11"/>
      <c r="AH183" s="7"/>
      <c r="AI183" s="7"/>
      <c r="AJ183" s="7"/>
      <c r="AK183" s="31"/>
      <c r="AL183" s="34"/>
      <c r="AM183" s="7"/>
      <c r="AN183" s="11"/>
      <c r="AO183" s="7"/>
      <c r="AP183" s="11"/>
      <c r="AQ183" s="7"/>
      <c r="AR183" s="11"/>
      <c r="AS183" s="7"/>
      <c r="AT183" s="7"/>
      <c r="AU183" s="7"/>
      <c r="AV183" s="7"/>
      <c r="AW183" s="7"/>
      <c r="AX183" s="11" t="s">
        <v>221</v>
      </c>
      <c r="AY183" s="66" t="s">
        <v>221</v>
      </c>
      <c r="AZ183" s="1"/>
      <c r="BA183" s="1"/>
      <c r="BB183" s="1"/>
      <c r="BC183" s="1"/>
      <c r="BD183" s="1"/>
      <c r="BP183" s="15"/>
      <c r="BQ183" s="25" t="str">
        <f t="shared" si="23"/>
        <v/>
      </c>
      <c r="BR183" s="26" t="str">
        <f t="shared" si="24"/>
        <v/>
      </c>
      <c r="BS183" s="26" t="str">
        <f t="shared" si="25"/>
        <v/>
      </c>
      <c r="BT183" s="25" t="str">
        <f t="shared" si="26"/>
        <v/>
      </c>
      <c r="BU183" s="26" t="str">
        <f t="shared" si="27"/>
        <v/>
      </c>
      <c r="BV183" s="25" t="e">
        <f>IF(AND(#REF!="",#REF!="",#REF!="",#REF!=""),"",SUM(#REF!,#REF!,#REF!,#REF!,#REF!))</f>
        <v>#REF!</v>
      </c>
      <c r="BW183" s="26" t="str">
        <f t="shared" si="28"/>
        <v/>
      </c>
      <c r="BX183" s="25" t="str">
        <f t="shared" si="29"/>
        <v/>
      </c>
      <c r="BY183" s="26" t="str">
        <f t="shared" si="30"/>
        <v/>
      </c>
      <c r="BZ183" s="25" t="str">
        <f t="shared" si="31"/>
        <v/>
      </c>
      <c r="CA183" s="26" t="str">
        <f t="shared" si="32"/>
        <v/>
      </c>
      <c r="CB183" s="25" t="e">
        <f>IF(AND(#REF!="",#REF!="",#REF!="",#REF!=""),"",SUM(#REF!,#REF!,#REF!,#REF!,#REF!))</f>
        <v>#REF!</v>
      </c>
      <c r="CC183" s="26" t="str">
        <f t="shared" si="33"/>
        <v/>
      </c>
      <c r="CD183" s="23" t="e">
        <f>IF(AND(#REF!="",#REF!="",#REF!="",#REF!=""),"",SUM(#REF!,#REF!,#REF!,#REF!))</f>
        <v>#REF!</v>
      </c>
      <c r="CE183" s="23" t="str">
        <f t="shared" si="34"/>
        <v/>
      </c>
    </row>
    <row r="184" spans="1:83">
      <c r="A184" s="245">
        <v>178</v>
      </c>
      <c r="B184" s="246"/>
      <c r="C184" s="247"/>
      <c r="D184" s="248"/>
      <c r="E184" s="249"/>
      <c r="F184" s="250"/>
      <c r="G184" s="250"/>
      <c r="H184" s="251"/>
      <c r="I184" s="252"/>
      <c r="J184" s="253"/>
      <c r="K184" s="254"/>
      <c r="L184" s="11"/>
      <c r="M184" s="7"/>
      <c r="N184" s="7"/>
      <c r="O184" s="7"/>
      <c r="P184" s="31"/>
      <c r="Q184" s="34"/>
      <c r="R184" s="7"/>
      <c r="S184" s="448"/>
      <c r="T184" s="449"/>
      <c r="U184" s="449"/>
      <c r="V184" s="7"/>
      <c r="W184" s="36"/>
      <c r="X184" s="34"/>
      <c r="Y184" s="7"/>
      <c r="Z184" s="11"/>
      <c r="AA184" s="7"/>
      <c r="AB184" s="7"/>
      <c r="AC184" s="7"/>
      <c r="AD184" s="31"/>
      <c r="AE184" s="34"/>
      <c r="AF184" s="7"/>
      <c r="AG184" s="11"/>
      <c r="AH184" s="7"/>
      <c r="AI184" s="7"/>
      <c r="AJ184" s="7"/>
      <c r="AK184" s="31"/>
      <c r="AL184" s="34"/>
      <c r="AM184" s="7"/>
      <c r="AN184" s="11"/>
      <c r="AO184" s="7"/>
      <c r="AP184" s="11"/>
      <c r="AQ184" s="7"/>
      <c r="AR184" s="11"/>
      <c r="AS184" s="7"/>
      <c r="AT184" s="7"/>
      <c r="AU184" s="7"/>
      <c r="AV184" s="7"/>
      <c r="AW184" s="7"/>
      <c r="AX184" s="11" t="s">
        <v>221</v>
      </c>
      <c r="AY184" s="66" t="s">
        <v>221</v>
      </c>
      <c r="AZ184" s="1"/>
      <c r="BA184" s="1"/>
      <c r="BB184" s="1"/>
      <c r="BC184" s="1"/>
      <c r="BD184" s="1"/>
      <c r="BP184" s="15"/>
      <c r="BQ184" s="25" t="str">
        <f t="shared" si="23"/>
        <v/>
      </c>
      <c r="BR184" s="26" t="str">
        <f t="shared" si="24"/>
        <v/>
      </c>
      <c r="BS184" s="26" t="str">
        <f t="shared" si="25"/>
        <v/>
      </c>
      <c r="BT184" s="25" t="str">
        <f t="shared" si="26"/>
        <v/>
      </c>
      <c r="BU184" s="26" t="str">
        <f t="shared" si="27"/>
        <v/>
      </c>
      <c r="BV184" s="25" t="e">
        <f>IF(AND(#REF!="",#REF!="",#REF!="",#REF!=""),"",SUM(#REF!,#REF!,#REF!,#REF!,#REF!))</f>
        <v>#REF!</v>
      </c>
      <c r="BW184" s="26" t="str">
        <f t="shared" si="28"/>
        <v/>
      </c>
      <c r="BX184" s="25" t="str">
        <f t="shared" si="29"/>
        <v/>
      </c>
      <c r="BY184" s="26" t="str">
        <f t="shared" si="30"/>
        <v/>
      </c>
      <c r="BZ184" s="25" t="str">
        <f t="shared" si="31"/>
        <v/>
      </c>
      <c r="CA184" s="26" t="str">
        <f t="shared" si="32"/>
        <v/>
      </c>
      <c r="CB184" s="25" t="e">
        <f>IF(AND(#REF!="",#REF!="",#REF!="",#REF!=""),"",SUM(#REF!,#REF!,#REF!,#REF!,#REF!))</f>
        <v>#REF!</v>
      </c>
      <c r="CC184" s="26" t="str">
        <f t="shared" si="33"/>
        <v/>
      </c>
      <c r="CD184" s="23" t="e">
        <f>IF(AND(#REF!="",#REF!="",#REF!="",#REF!=""),"",SUM(#REF!,#REF!,#REF!,#REF!))</f>
        <v>#REF!</v>
      </c>
      <c r="CE184" s="23" t="str">
        <f t="shared" si="34"/>
        <v/>
      </c>
    </row>
    <row r="185" spans="1:83">
      <c r="A185" s="245">
        <v>179</v>
      </c>
      <c r="B185" s="246"/>
      <c r="C185" s="247"/>
      <c r="D185" s="248"/>
      <c r="E185" s="249"/>
      <c r="F185" s="250"/>
      <c r="G185" s="250"/>
      <c r="H185" s="251"/>
      <c r="I185" s="252"/>
      <c r="J185" s="253"/>
      <c r="K185" s="254"/>
      <c r="L185" s="11"/>
      <c r="M185" s="7"/>
      <c r="N185" s="7"/>
      <c r="O185" s="7"/>
      <c r="P185" s="31"/>
      <c r="Q185" s="34"/>
      <c r="R185" s="7"/>
      <c r="S185" s="448"/>
      <c r="T185" s="449"/>
      <c r="U185" s="449"/>
      <c r="V185" s="7"/>
      <c r="W185" s="36"/>
      <c r="X185" s="34"/>
      <c r="Y185" s="7"/>
      <c r="Z185" s="11"/>
      <c r="AA185" s="7"/>
      <c r="AB185" s="7"/>
      <c r="AC185" s="7"/>
      <c r="AD185" s="31"/>
      <c r="AE185" s="34"/>
      <c r="AF185" s="7"/>
      <c r="AG185" s="11"/>
      <c r="AH185" s="7"/>
      <c r="AI185" s="7"/>
      <c r="AJ185" s="7"/>
      <c r="AK185" s="31"/>
      <c r="AL185" s="34"/>
      <c r="AM185" s="7"/>
      <c r="AN185" s="11"/>
      <c r="AO185" s="7"/>
      <c r="AP185" s="11"/>
      <c r="AQ185" s="7"/>
      <c r="AR185" s="11"/>
      <c r="AS185" s="7"/>
      <c r="AT185" s="7"/>
      <c r="AU185" s="7"/>
      <c r="AV185" s="7"/>
      <c r="AW185" s="7"/>
      <c r="AX185" s="11" t="s">
        <v>221</v>
      </c>
      <c r="AY185" s="66" t="s">
        <v>221</v>
      </c>
      <c r="AZ185" s="1"/>
      <c r="BA185" s="1"/>
      <c r="BB185" s="1"/>
      <c r="BC185" s="1"/>
      <c r="BD185" s="1"/>
      <c r="BP185" s="15"/>
      <c r="BQ185" s="25" t="str">
        <f t="shared" si="23"/>
        <v/>
      </c>
      <c r="BR185" s="26" t="str">
        <f t="shared" si="24"/>
        <v/>
      </c>
      <c r="BS185" s="26" t="str">
        <f t="shared" si="25"/>
        <v/>
      </c>
      <c r="BT185" s="25" t="str">
        <f t="shared" si="26"/>
        <v/>
      </c>
      <c r="BU185" s="26" t="str">
        <f t="shared" si="27"/>
        <v/>
      </c>
      <c r="BV185" s="25" t="e">
        <f>IF(AND(#REF!="",#REF!="",#REF!="",#REF!=""),"",SUM(#REF!,#REF!,#REF!,#REF!,#REF!))</f>
        <v>#REF!</v>
      </c>
      <c r="BW185" s="26" t="str">
        <f t="shared" si="28"/>
        <v/>
      </c>
      <c r="BX185" s="25" t="str">
        <f t="shared" si="29"/>
        <v/>
      </c>
      <c r="BY185" s="26" t="str">
        <f t="shared" si="30"/>
        <v/>
      </c>
      <c r="BZ185" s="25" t="str">
        <f t="shared" si="31"/>
        <v/>
      </c>
      <c r="CA185" s="26" t="str">
        <f t="shared" si="32"/>
        <v/>
      </c>
      <c r="CB185" s="25" t="e">
        <f>IF(AND(#REF!="",#REF!="",#REF!="",#REF!=""),"",SUM(#REF!,#REF!,#REF!,#REF!,#REF!))</f>
        <v>#REF!</v>
      </c>
      <c r="CC185" s="26" t="str">
        <f t="shared" si="33"/>
        <v/>
      </c>
      <c r="CD185" s="23" t="e">
        <f>IF(AND(#REF!="",#REF!="",#REF!="",#REF!=""),"",SUM(#REF!,#REF!,#REF!,#REF!))</f>
        <v>#REF!</v>
      </c>
      <c r="CE185" s="23" t="str">
        <f t="shared" si="34"/>
        <v/>
      </c>
    </row>
    <row r="186" spans="1:83">
      <c r="A186" s="245">
        <v>180</v>
      </c>
      <c r="B186" s="246"/>
      <c r="C186" s="247"/>
      <c r="D186" s="248"/>
      <c r="E186" s="249"/>
      <c r="F186" s="250"/>
      <c r="G186" s="250"/>
      <c r="H186" s="251"/>
      <c r="I186" s="252"/>
      <c r="J186" s="253"/>
      <c r="K186" s="254"/>
      <c r="L186" s="11"/>
      <c r="M186" s="7"/>
      <c r="N186" s="7"/>
      <c r="O186" s="7"/>
      <c r="P186" s="31"/>
      <c r="Q186" s="34"/>
      <c r="R186" s="7"/>
      <c r="S186" s="448"/>
      <c r="T186" s="449"/>
      <c r="U186" s="449"/>
      <c r="V186" s="7"/>
      <c r="W186" s="36"/>
      <c r="X186" s="34"/>
      <c r="Y186" s="7"/>
      <c r="Z186" s="11"/>
      <c r="AA186" s="7"/>
      <c r="AB186" s="7"/>
      <c r="AC186" s="7"/>
      <c r="AD186" s="31"/>
      <c r="AE186" s="34"/>
      <c r="AF186" s="7"/>
      <c r="AG186" s="11"/>
      <c r="AH186" s="7"/>
      <c r="AI186" s="7"/>
      <c r="AJ186" s="7"/>
      <c r="AK186" s="31"/>
      <c r="AL186" s="34"/>
      <c r="AM186" s="7"/>
      <c r="AN186" s="11"/>
      <c r="AO186" s="7"/>
      <c r="AP186" s="11"/>
      <c r="AQ186" s="7"/>
      <c r="AR186" s="11"/>
      <c r="AS186" s="7"/>
      <c r="AT186" s="7"/>
      <c r="AU186" s="7"/>
      <c r="AV186" s="7"/>
      <c r="AW186" s="7"/>
      <c r="AX186" s="11" t="s">
        <v>221</v>
      </c>
      <c r="AY186" s="66" t="s">
        <v>221</v>
      </c>
      <c r="AZ186" s="1"/>
      <c r="BA186" s="1"/>
      <c r="BB186" s="1"/>
      <c r="BC186" s="1"/>
      <c r="BD186" s="1"/>
      <c r="BP186" s="15"/>
      <c r="BQ186" s="25" t="str">
        <f t="shared" si="23"/>
        <v/>
      </c>
      <c r="BR186" s="26" t="str">
        <f t="shared" si="24"/>
        <v/>
      </c>
      <c r="BS186" s="26" t="str">
        <f t="shared" si="25"/>
        <v/>
      </c>
      <c r="BT186" s="25" t="str">
        <f t="shared" si="26"/>
        <v/>
      </c>
      <c r="BU186" s="26" t="str">
        <f t="shared" si="27"/>
        <v/>
      </c>
      <c r="BV186" s="25" t="e">
        <f>IF(AND(#REF!="",#REF!="",#REF!="",#REF!=""),"",SUM(#REF!,#REF!,#REF!,#REF!,#REF!))</f>
        <v>#REF!</v>
      </c>
      <c r="BW186" s="26" t="str">
        <f t="shared" si="28"/>
        <v/>
      </c>
      <c r="BX186" s="25" t="str">
        <f t="shared" si="29"/>
        <v/>
      </c>
      <c r="BY186" s="26" t="str">
        <f t="shared" si="30"/>
        <v/>
      </c>
      <c r="BZ186" s="25" t="str">
        <f t="shared" si="31"/>
        <v/>
      </c>
      <c r="CA186" s="26" t="str">
        <f t="shared" si="32"/>
        <v/>
      </c>
      <c r="CB186" s="25" t="e">
        <f>IF(AND(#REF!="",#REF!="",#REF!="",#REF!=""),"",SUM(#REF!,#REF!,#REF!,#REF!,#REF!))</f>
        <v>#REF!</v>
      </c>
      <c r="CC186" s="26" t="str">
        <f t="shared" si="33"/>
        <v/>
      </c>
      <c r="CD186" s="23" t="e">
        <f>IF(AND(#REF!="",#REF!="",#REF!="",#REF!=""),"",SUM(#REF!,#REF!,#REF!,#REF!))</f>
        <v>#REF!</v>
      </c>
      <c r="CE186" s="23" t="str">
        <f t="shared" si="34"/>
        <v/>
      </c>
    </row>
    <row r="187" spans="1:83">
      <c r="A187" s="245">
        <v>181</v>
      </c>
      <c r="B187" s="246"/>
      <c r="C187" s="247"/>
      <c r="D187" s="248"/>
      <c r="E187" s="249"/>
      <c r="F187" s="250"/>
      <c r="G187" s="250"/>
      <c r="H187" s="251"/>
      <c r="I187" s="252"/>
      <c r="J187" s="253"/>
      <c r="K187" s="254"/>
      <c r="L187" s="11"/>
      <c r="M187" s="7"/>
      <c r="N187" s="7"/>
      <c r="O187" s="7"/>
      <c r="P187" s="31"/>
      <c r="Q187" s="34"/>
      <c r="R187" s="7"/>
      <c r="S187" s="448"/>
      <c r="T187" s="449"/>
      <c r="U187" s="449"/>
      <c r="V187" s="7"/>
      <c r="W187" s="36"/>
      <c r="X187" s="34"/>
      <c r="Y187" s="7"/>
      <c r="Z187" s="11"/>
      <c r="AA187" s="7"/>
      <c r="AB187" s="7"/>
      <c r="AC187" s="7"/>
      <c r="AD187" s="31"/>
      <c r="AE187" s="34"/>
      <c r="AF187" s="7"/>
      <c r="AG187" s="11"/>
      <c r="AH187" s="7"/>
      <c r="AI187" s="7"/>
      <c r="AJ187" s="7"/>
      <c r="AK187" s="31"/>
      <c r="AL187" s="34"/>
      <c r="AM187" s="7"/>
      <c r="AN187" s="11"/>
      <c r="AO187" s="7"/>
      <c r="AP187" s="11"/>
      <c r="AQ187" s="7"/>
      <c r="AR187" s="11"/>
      <c r="AS187" s="7"/>
      <c r="AT187" s="7"/>
      <c r="AU187" s="7"/>
      <c r="AV187" s="7"/>
      <c r="AW187" s="7"/>
      <c r="AX187" s="11" t="s">
        <v>221</v>
      </c>
      <c r="AY187" s="66" t="s">
        <v>221</v>
      </c>
      <c r="AZ187" s="1"/>
      <c r="BA187" s="1"/>
      <c r="BB187" s="1"/>
      <c r="BC187" s="1"/>
      <c r="BD187" s="1"/>
      <c r="BP187" s="15"/>
      <c r="BQ187" s="25" t="str">
        <f t="shared" si="23"/>
        <v/>
      </c>
      <c r="BR187" s="26" t="str">
        <f t="shared" si="24"/>
        <v/>
      </c>
      <c r="BS187" s="26" t="str">
        <f t="shared" si="25"/>
        <v/>
      </c>
      <c r="BT187" s="25" t="str">
        <f t="shared" si="26"/>
        <v/>
      </c>
      <c r="BU187" s="26" t="str">
        <f t="shared" si="27"/>
        <v/>
      </c>
      <c r="BV187" s="25" t="e">
        <f>IF(AND(#REF!="",#REF!="",#REF!="",#REF!=""),"",SUM(#REF!,#REF!,#REF!,#REF!,#REF!))</f>
        <v>#REF!</v>
      </c>
      <c r="BW187" s="26" t="str">
        <f t="shared" si="28"/>
        <v/>
      </c>
      <c r="BX187" s="25" t="str">
        <f t="shared" si="29"/>
        <v/>
      </c>
      <c r="BY187" s="26" t="str">
        <f t="shared" si="30"/>
        <v/>
      </c>
      <c r="BZ187" s="25" t="str">
        <f t="shared" si="31"/>
        <v/>
      </c>
      <c r="CA187" s="26" t="str">
        <f t="shared" si="32"/>
        <v/>
      </c>
      <c r="CB187" s="25" t="e">
        <f>IF(AND(#REF!="",#REF!="",#REF!="",#REF!=""),"",SUM(#REF!,#REF!,#REF!,#REF!,#REF!))</f>
        <v>#REF!</v>
      </c>
      <c r="CC187" s="26" t="str">
        <f t="shared" si="33"/>
        <v/>
      </c>
      <c r="CD187" s="23" t="e">
        <f>IF(AND(#REF!="",#REF!="",#REF!="",#REF!=""),"",SUM(#REF!,#REF!,#REF!,#REF!))</f>
        <v>#REF!</v>
      </c>
      <c r="CE187" s="23" t="str">
        <f t="shared" si="34"/>
        <v/>
      </c>
    </row>
    <row r="188" spans="1:83">
      <c r="A188" s="245">
        <v>182</v>
      </c>
      <c r="B188" s="246"/>
      <c r="C188" s="247"/>
      <c r="D188" s="248"/>
      <c r="E188" s="249"/>
      <c r="F188" s="250"/>
      <c r="G188" s="250"/>
      <c r="H188" s="251"/>
      <c r="I188" s="252"/>
      <c r="J188" s="253"/>
      <c r="K188" s="254"/>
      <c r="L188" s="11"/>
      <c r="M188" s="7"/>
      <c r="N188" s="7"/>
      <c r="O188" s="7"/>
      <c r="P188" s="31"/>
      <c r="Q188" s="34"/>
      <c r="R188" s="7"/>
      <c r="S188" s="448"/>
      <c r="T188" s="449"/>
      <c r="U188" s="449"/>
      <c r="V188" s="7"/>
      <c r="W188" s="36"/>
      <c r="X188" s="34"/>
      <c r="Y188" s="7"/>
      <c r="Z188" s="11"/>
      <c r="AA188" s="7"/>
      <c r="AB188" s="7"/>
      <c r="AC188" s="7"/>
      <c r="AD188" s="31"/>
      <c r="AE188" s="34"/>
      <c r="AF188" s="7"/>
      <c r="AG188" s="11"/>
      <c r="AH188" s="7"/>
      <c r="AI188" s="7"/>
      <c r="AJ188" s="7"/>
      <c r="AK188" s="31"/>
      <c r="AL188" s="34"/>
      <c r="AM188" s="7"/>
      <c r="AN188" s="11"/>
      <c r="AO188" s="7"/>
      <c r="AP188" s="11"/>
      <c r="AQ188" s="7"/>
      <c r="AR188" s="11"/>
      <c r="AS188" s="7"/>
      <c r="AT188" s="7"/>
      <c r="AU188" s="7"/>
      <c r="AV188" s="7"/>
      <c r="AW188" s="7"/>
      <c r="AX188" s="11" t="s">
        <v>221</v>
      </c>
      <c r="AY188" s="66" t="s">
        <v>221</v>
      </c>
      <c r="AZ188" s="1"/>
      <c r="BA188" s="1"/>
      <c r="BB188" s="1"/>
      <c r="BC188" s="1"/>
      <c r="BD188" s="1"/>
      <c r="BP188" s="15"/>
      <c r="BQ188" s="25" t="str">
        <f t="shared" si="23"/>
        <v/>
      </c>
      <c r="BR188" s="26" t="str">
        <f t="shared" si="24"/>
        <v/>
      </c>
      <c r="BS188" s="26" t="str">
        <f t="shared" si="25"/>
        <v/>
      </c>
      <c r="BT188" s="25" t="str">
        <f t="shared" si="26"/>
        <v/>
      </c>
      <c r="BU188" s="26" t="str">
        <f t="shared" si="27"/>
        <v/>
      </c>
      <c r="BV188" s="25" t="e">
        <f>IF(AND(#REF!="",#REF!="",#REF!="",#REF!=""),"",SUM(#REF!,#REF!,#REF!,#REF!,#REF!))</f>
        <v>#REF!</v>
      </c>
      <c r="BW188" s="26" t="str">
        <f t="shared" si="28"/>
        <v/>
      </c>
      <c r="BX188" s="25" t="str">
        <f t="shared" si="29"/>
        <v/>
      </c>
      <c r="BY188" s="26" t="str">
        <f t="shared" si="30"/>
        <v/>
      </c>
      <c r="BZ188" s="25" t="str">
        <f t="shared" si="31"/>
        <v/>
      </c>
      <c r="CA188" s="26" t="str">
        <f t="shared" si="32"/>
        <v/>
      </c>
      <c r="CB188" s="25" t="e">
        <f>IF(AND(#REF!="",#REF!="",#REF!="",#REF!=""),"",SUM(#REF!,#REF!,#REF!,#REF!,#REF!))</f>
        <v>#REF!</v>
      </c>
      <c r="CC188" s="26" t="str">
        <f t="shared" si="33"/>
        <v/>
      </c>
      <c r="CD188" s="23" t="e">
        <f>IF(AND(#REF!="",#REF!="",#REF!="",#REF!=""),"",SUM(#REF!,#REF!,#REF!,#REF!))</f>
        <v>#REF!</v>
      </c>
      <c r="CE188" s="23" t="str">
        <f t="shared" si="34"/>
        <v/>
      </c>
    </row>
    <row r="189" spans="1:83">
      <c r="A189" s="245">
        <v>183</v>
      </c>
      <c r="B189" s="246"/>
      <c r="C189" s="247"/>
      <c r="D189" s="248"/>
      <c r="E189" s="249"/>
      <c r="F189" s="250"/>
      <c r="G189" s="250"/>
      <c r="H189" s="251"/>
      <c r="I189" s="252"/>
      <c r="J189" s="253"/>
      <c r="K189" s="254"/>
      <c r="L189" s="11"/>
      <c r="M189" s="7"/>
      <c r="N189" s="7"/>
      <c r="O189" s="7"/>
      <c r="P189" s="31"/>
      <c r="Q189" s="34"/>
      <c r="R189" s="7"/>
      <c r="S189" s="448"/>
      <c r="T189" s="449"/>
      <c r="U189" s="449"/>
      <c r="V189" s="7"/>
      <c r="W189" s="36"/>
      <c r="X189" s="34"/>
      <c r="Y189" s="7"/>
      <c r="Z189" s="11"/>
      <c r="AA189" s="7"/>
      <c r="AB189" s="7"/>
      <c r="AC189" s="7"/>
      <c r="AD189" s="31"/>
      <c r="AE189" s="34"/>
      <c r="AF189" s="7"/>
      <c r="AG189" s="11"/>
      <c r="AH189" s="7"/>
      <c r="AI189" s="7"/>
      <c r="AJ189" s="7"/>
      <c r="AK189" s="31"/>
      <c r="AL189" s="34"/>
      <c r="AM189" s="7"/>
      <c r="AN189" s="11"/>
      <c r="AO189" s="7"/>
      <c r="AP189" s="11"/>
      <c r="AQ189" s="7"/>
      <c r="AR189" s="11"/>
      <c r="AS189" s="7"/>
      <c r="AT189" s="7"/>
      <c r="AU189" s="7"/>
      <c r="AV189" s="7"/>
      <c r="AW189" s="7"/>
      <c r="AX189" s="11" t="s">
        <v>221</v>
      </c>
      <c r="AY189" s="66" t="s">
        <v>221</v>
      </c>
      <c r="AZ189" s="1"/>
      <c r="BA189" s="1"/>
      <c r="BB189" s="1"/>
      <c r="BC189" s="1"/>
      <c r="BD189" s="1"/>
      <c r="BP189" s="15"/>
      <c r="BQ189" s="25" t="str">
        <f t="shared" si="23"/>
        <v/>
      </c>
      <c r="BR189" s="26" t="str">
        <f t="shared" si="24"/>
        <v/>
      </c>
      <c r="BS189" s="26" t="str">
        <f t="shared" si="25"/>
        <v/>
      </c>
      <c r="BT189" s="25" t="str">
        <f t="shared" si="26"/>
        <v/>
      </c>
      <c r="BU189" s="26" t="str">
        <f t="shared" si="27"/>
        <v/>
      </c>
      <c r="BV189" s="25" t="e">
        <f>IF(AND(#REF!="",#REF!="",#REF!="",#REF!=""),"",SUM(#REF!,#REF!,#REF!,#REF!,#REF!))</f>
        <v>#REF!</v>
      </c>
      <c r="BW189" s="26" t="str">
        <f t="shared" si="28"/>
        <v/>
      </c>
      <c r="BX189" s="25" t="str">
        <f t="shared" si="29"/>
        <v/>
      </c>
      <c r="BY189" s="26" t="str">
        <f t="shared" si="30"/>
        <v/>
      </c>
      <c r="BZ189" s="25" t="str">
        <f t="shared" si="31"/>
        <v/>
      </c>
      <c r="CA189" s="26" t="str">
        <f t="shared" si="32"/>
        <v/>
      </c>
      <c r="CB189" s="25" t="e">
        <f>IF(AND(#REF!="",#REF!="",#REF!="",#REF!=""),"",SUM(#REF!,#REF!,#REF!,#REF!,#REF!))</f>
        <v>#REF!</v>
      </c>
      <c r="CC189" s="26" t="str">
        <f t="shared" si="33"/>
        <v/>
      </c>
      <c r="CD189" s="23" t="e">
        <f>IF(AND(#REF!="",#REF!="",#REF!="",#REF!=""),"",SUM(#REF!,#REF!,#REF!,#REF!))</f>
        <v>#REF!</v>
      </c>
      <c r="CE189" s="23" t="str">
        <f t="shared" si="34"/>
        <v/>
      </c>
    </row>
    <row r="190" spans="1:83">
      <c r="A190" s="245">
        <v>184</v>
      </c>
      <c r="B190" s="246"/>
      <c r="C190" s="247"/>
      <c r="D190" s="248"/>
      <c r="E190" s="249"/>
      <c r="F190" s="250"/>
      <c r="G190" s="250"/>
      <c r="H190" s="251"/>
      <c r="I190" s="252"/>
      <c r="J190" s="253"/>
      <c r="K190" s="254"/>
      <c r="L190" s="11"/>
      <c r="M190" s="7"/>
      <c r="N190" s="7"/>
      <c r="O190" s="7"/>
      <c r="P190" s="31"/>
      <c r="Q190" s="34"/>
      <c r="R190" s="7"/>
      <c r="S190" s="448"/>
      <c r="T190" s="449"/>
      <c r="U190" s="449"/>
      <c r="V190" s="7"/>
      <c r="W190" s="36"/>
      <c r="X190" s="34"/>
      <c r="Y190" s="7"/>
      <c r="Z190" s="11"/>
      <c r="AA190" s="7"/>
      <c r="AB190" s="7"/>
      <c r="AC190" s="7"/>
      <c r="AD190" s="31"/>
      <c r="AE190" s="34"/>
      <c r="AF190" s="7"/>
      <c r="AG190" s="11"/>
      <c r="AH190" s="7"/>
      <c r="AI190" s="7"/>
      <c r="AJ190" s="7"/>
      <c r="AK190" s="31"/>
      <c r="AL190" s="34"/>
      <c r="AM190" s="7"/>
      <c r="AN190" s="11"/>
      <c r="AO190" s="7"/>
      <c r="AP190" s="11"/>
      <c r="AQ190" s="7"/>
      <c r="AR190" s="11"/>
      <c r="AS190" s="7"/>
      <c r="AT190" s="7"/>
      <c r="AU190" s="7"/>
      <c r="AV190" s="7"/>
      <c r="AW190" s="7"/>
      <c r="AX190" s="11" t="s">
        <v>221</v>
      </c>
      <c r="AY190" s="66" t="s">
        <v>221</v>
      </c>
      <c r="AZ190" s="1"/>
      <c r="BA190" s="1"/>
      <c r="BB190" s="1"/>
      <c r="BC190" s="1"/>
      <c r="BD190" s="1"/>
      <c r="BP190" s="15"/>
      <c r="BQ190" s="25" t="str">
        <f t="shared" si="23"/>
        <v/>
      </c>
      <c r="BR190" s="26" t="str">
        <f t="shared" si="24"/>
        <v/>
      </c>
      <c r="BS190" s="26" t="str">
        <f t="shared" si="25"/>
        <v/>
      </c>
      <c r="BT190" s="25" t="str">
        <f t="shared" si="26"/>
        <v/>
      </c>
      <c r="BU190" s="26" t="str">
        <f t="shared" si="27"/>
        <v/>
      </c>
      <c r="BV190" s="25" t="e">
        <f>IF(AND(#REF!="",#REF!="",#REF!="",#REF!=""),"",SUM(#REF!,#REF!,#REF!,#REF!,#REF!))</f>
        <v>#REF!</v>
      </c>
      <c r="BW190" s="26" t="str">
        <f t="shared" si="28"/>
        <v/>
      </c>
      <c r="BX190" s="25" t="str">
        <f t="shared" si="29"/>
        <v/>
      </c>
      <c r="BY190" s="26" t="str">
        <f t="shared" si="30"/>
        <v/>
      </c>
      <c r="BZ190" s="25" t="str">
        <f t="shared" si="31"/>
        <v/>
      </c>
      <c r="CA190" s="26" t="str">
        <f t="shared" si="32"/>
        <v/>
      </c>
      <c r="CB190" s="25" t="e">
        <f>IF(AND(#REF!="",#REF!="",#REF!="",#REF!=""),"",SUM(#REF!,#REF!,#REF!,#REF!,#REF!))</f>
        <v>#REF!</v>
      </c>
      <c r="CC190" s="26" t="str">
        <f t="shared" si="33"/>
        <v/>
      </c>
      <c r="CD190" s="23" t="e">
        <f>IF(AND(#REF!="",#REF!="",#REF!="",#REF!=""),"",SUM(#REF!,#REF!,#REF!,#REF!))</f>
        <v>#REF!</v>
      </c>
      <c r="CE190" s="23" t="str">
        <f t="shared" si="34"/>
        <v/>
      </c>
    </row>
    <row r="191" spans="1:83">
      <c r="A191" s="245">
        <v>185</v>
      </c>
      <c r="B191" s="246"/>
      <c r="C191" s="247"/>
      <c r="D191" s="248"/>
      <c r="E191" s="249"/>
      <c r="F191" s="250"/>
      <c r="G191" s="250"/>
      <c r="H191" s="251"/>
      <c r="I191" s="252"/>
      <c r="J191" s="253"/>
      <c r="K191" s="254"/>
      <c r="L191" s="11"/>
      <c r="M191" s="7"/>
      <c r="N191" s="7"/>
      <c r="O191" s="7"/>
      <c r="P191" s="31"/>
      <c r="Q191" s="34"/>
      <c r="R191" s="7"/>
      <c r="S191" s="448"/>
      <c r="T191" s="449"/>
      <c r="U191" s="449"/>
      <c r="V191" s="7"/>
      <c r="W191" s="36"/>
      <c r="X191" s="34"/>
      <c r="Y191" s="7"/>
      <c r="Z191" s="11"/>
      <c r="AA191" s="7"/>
      <c r="AB191" s="7"/>
      <c r="AC191" s="7"/>
      <c r="AD191" s="31"/>
      <c r="AE191" s="34"/>
      <c r="AF191" s="7"/>
      <c r="AG191" s="11"/>
      <c r="AH191" s="7"/>
      <c r="AI191" s="7"/>
      <c r="AJ191" s="7"/>
      <c r="AK191" s="31"/>
      <c r="AL191" s="34"/>
      <c r="AM191" s="7"/>
      <c r="AN191" s="11"/>
      <c r="AO191" s="7"/>
      <c r="AP191" s="11"/>
      <c r="AQ191" s="7"/>
      <c r="AR191" s="11"/>
      <c r="AS191" s="7"/>
      <c r="AT191" s="7"/>
      <c r="AU191" s="7"/>
      <c r="AV191" s="7"/>
      <c r="AW191" s="7"/>
      <c r="AX191" s="11" t="s">
        <v>221</v>
      </c>
      <c r="AY191" s="66" t="s">
        <v>221</v>
      </c>
      <c r="AZ191" s="1"/>
      <c r="BA191" s="1"/>
      <c r="BB191" s="1"/>
      <c r="BC191" s="1"/>
      <c r="BD191" s="1"/>
      <c r="BP191" s="15"/>
      <c r="BQ191" s="25" t="str">
        <f t="shared" si="23"/>
        <v/>
      </c>
      <c r="BR191" s="26" t="str">
        <f t="shared" si="24"/>
        <v/>
      </c>
      <c r="BS191" s="26" t="str">
        <f t="shared" si="25"/>
        <v/>
      </c>
      <c r="BT191" s="25" t="str">
        <f t="shared" si="26"/>
        <v/>
      </c>
      <c r="BU191" s="26" t="str">
        <f t="shared" si="27"/>
        <v/>
      </c>
      <c r="BV191" s="25" t="e">
        <f>IF(AND(#REF!="",#REF!="",#REF!="",#REF!=""),"",SUM(#REF!,#REF!,#REF!,#REF!,#REF!))</f>
        <v>#REF!</v>
      </c>
      <c r="BW191" s="26" t="str">
        <f t="shared" si="28"/>
        <v/>
      </c>
      <c r="BX191" s="25" t="str">
        <f t="shared" si="29"/>
        <v/>
      </c>
      <c r="BY191" s="26" t="str">
        <f t="shared" si="30"/>
        <v/>
      </c>
      <c r="BZ191" s="25" t="str">
        <f t="shared" si="31"/>
        <v/>
      </c>
      <c r="CA191" s="26" t="str">
        <f t="shared" si="32"/>
        <v/>
      </c>
      <c r="CB191" s="25" t="e">
        <f>IF(AND(#REF!="",#REF!="",#REF!="",#REF!=""),"",SUM(#REF!,#REF!,#REF!,#REF!,#REF!))</f>
        <v>#REF!</v>
      </c>
      <c r="CC191" s="26" t="str">
        <f t="shared" si="33"/>
        <v/>
      </c>
      <c r="CD191" s="23" t="e">
        <f>IF(AND(#REF!="",#REF!="",#REF!="",#REF!=""),"",SUM(#REF!,#REF!,#REF!,#REF!))</f>
        <v>#REF!</v>
      </c>
      <c r="CE191" s="23" t="str">
        <f t="shared" si="34"/>
        <v/>
      </c>
    </row>
    <row r="192" spans="1:83">
      <c r="A192" s="245">
        <v>186</v>
      </c>
      <c r="B192" s="246"/>
      <c r="C192" s="247"/>
      <c r="D192" s="248"/>
      <c r="E192" s="249"/>
      <c r="F192" s="250"/>
      <c r="G192" s="250"/>
      <c r="H192" s="251"/>
      <c r="I192" s="252"/>
      <c r="J192" s="253"/>
      <c r="K192" s="254"/>
      <c r="L192" s="11"/>
      <c r="M192" s="7"/>
      <c r="N192" s="7"/>
      <c r="O192" s="7"/>
      <c r="P192" s="31"/>
      <c r="Q192" s="34"/>
      <c r="R192" s="7"/>
      <c r="S192" s="448"/>
      <c r="T192" s="449"/>
      <c r="U192" s="449"/>
      <c r="V192" s="7"/>
      <c r="W192" s="36"/>
      <c r="X192" s="34"/>
      <c r="Y192" s="7"/>
      <c r="Z192" s="11"/>
      <c r="AA192" s="7"/>
      <c r="AB192" s="7"/>
      <c r="AC192" s="7"/>
      <c r="AD192" s="31"/>
      <c r="AE192" s="34"/>
      <c r="AF192" s="7"/>
      <c r="AG192" s="11"/>
      <c r="AH192" s="7"/>
      <c r="AI192" s="7"/>
      <c r="AJ192" s="7"/>
      <c r="AK192" s="31"/>
      <c r="AL192" s="34"/>
      <c r="AM192" s="7"/>
      <c r="AN192" s="11"/>
      <c r="AO192" s="7"/>
      <c r="AP192" s="11"/>
      <c r="AQ192" s="7"/>
      <c r="AR192" s="11"/>
      <c r="AS192" s="7"/>
      <c r="AT192" s="7"/>
      <c r="AU192" s="7"/>
      <c r="AV192" s="7"/>
      <c r="AW192" s="7"/>
      <c r="AX192" s="11" t="s">
        <v>221</v>
      </c>
      <c r="AY192" s="66" t="s">
        <v>221</v>
      </c>
      <c r="AZ192" s="1"/>
      <c r="BA192" s="1"/>
      <c r="BB192" s="1"/>
      <c r="BC192" s="1"/>
      <c r="BD192" s="1"/>
      <c r="BP192" s="15"/>
      <c r="BQ192" s="25" t="str">
        <f t="shared" si="23"/>
        <v/>
      </c>
      <c r="BR192" s="26" t="str">
        <f t="shared" si="24"/>
        <v/>
      </c>
      <c r="BS192" s="26" t="str">
        <f t="shared" si="25"/>
        <v/>
      </c>
      <c r="BT192" s="25" t="str">
        <f t="shared" si="26"/>
        <v/>
      </c>
      <c r="BU192" s="26" t="str">
        <f t="shared" si="27"/>
        <v/>
      </c>
      <c r="BV192" s="25" t="e">
        <f>IF(AND(#REF!="",#REF!="",#REF!="",#REF!=""),"",SUM(#REF!,#REF!,#REF!,#REF!,#REF!))</f>
        <v>#REF!</v>
      </c>
      <c r="BW192" s="26" t="str">
        <f t="shared" si="28"/>
        <v/>
      </c>
      <c r="BX192" s="25" t="str">
        <f t="shared" si="29"/>
        <v/>
      </c>
      <c r="BY192" s="26" t="str">
        <f t="shared" si="30"/>
        <v/>
      </c>
      <c r="BZ192" s="25" t="str">
        <f t="shared" si="31"/>
        <v/>
      </c>
      <c r="CA192" s="26" t="str">
        <f t="shared" si="32"/>
        <v/>
      </c>
      <c r="CB192" s="25" t="e">
        <f>IF(AND(#REF!="",#REF!="",#REF!="",#REF!=""),"",SUM(#REF!,#REF!,#REF!,#REF!,#REF!))</f>
        <v>#REF!</v>
      </c>
      <c r="CC192" s="26" t="str">
        <f t="shared" si="33"/>
        <v/>
      </c>
      <c r="CD192" s="23" t="e">
        <f>IF(AND(#REF!="",#REF!="",#REF!="",#REF!=""),"",SUM(#REF!,#REF!,#REF!,#REF!))</f>
        <v>#REF!</v>
      </c>
      <c r="CE192" s="23" t="str">
        <f t="shared" si="34"/>
        <v/>
      </c>
    </row>
    <row r="193" spans="1:83">
      <c r="A193" s="245">
        <v>187</v>
      </c>
      <c r="B193" s="246"/>
      <c r="C193" s="247"/>
      <c r="D193" s="248"/>
      <c r="E193" s="249"/>
      <c r="F193" s="250"/>
      <c r="G193" s="250"/>
      <c r="H193" s="251"/>
      <c r="I193" s="252"/>
      <c r="J193" s="253"/>
      <c r="K193" s="254"/>
      <c r="L193" s="11"/>
      <c r="M193" s="7"/>
      <c r="N193" s="7"/>
      <c r="O193" s="7"/>
      <c r="P193" s="31"/>
      <c r="Q193" s="34"/>
      <c r="R193" s="7"/>
      <c r="S193" s="448"/>
      <c r="T193" s="449"/>
      <c r="U193" s="449"/>
      <c r="V193" s="7"/>
      <c r="W193" s="36"/>
      <c r="X193" s="34"/>
      <c r="Y193" s="7"/>
      <c r="Z193" s="11"/>
      <c r="AA193" s="7"/>
      <c r="AB193" s="7"/>
      <c r="AC193" s="7"/>
      <c r="AD193" s="31"/>
      <c r="AE193" s="34"/>
      <c r="AF193" s="7"/>
      <c r="AG193" s="11"/>
      <c r="AH193" s="7"/>
      <c r="AI193" s="7"/>
      <c r="AJ193" s="7"/>
      <c r="AK193" s="31"/>
      <c r="AL193" s="34"/>
      <c r="AM193" s="7"/>
      <c r="AN193" s="11"/>
      <c r="AO193" s="7"/>
      <c r="AP193" s="11"/>
      <c r="AQ193" s="7"/>
      <c r="AR193" s="11"/>
      <c r="AS193" s="7"/>
      <c r="AT193" s="7"/>
      <c r="AU193" s="7"/>
      <c r="AV193" s="7"/>
      <c r="AW193" s="7"/>
      <c r="AX193" s="11" t="s">
        <v>221</v>
      </c>
      <c r="AY193" s="66" t="s">
        <v>221</v>
      </c>
      <c r="AZ193" s="1"/>
      <c r="BA193" s="1"/>
      <c r="BB193" s="1"/>
      <c r="BC193" s="1"/>
      <c r="BD193" s="1"/>
      <c r="BP193" s="15"/>
      <c r="BQ193" s="25" t="str">
        <f t="shared" si="23"/>
        <v/>
      </c>
      <c r="BR193" s="26" t="str">
        <f t="shared" si="24"/>
        <v/>
      </c>
      <c r="BS193" s="26" t="str">
        <f t="shared" si="25"/>
        <v/>
      </c>
      <c r="BT193" s="25" t="str">
        <f t="shared" si="26"/>
        <v/>
      </c>
      <c r="BU193" s="26" t="str">
        <f t="shared" si="27"/>
        <v/>
      </c>
      <c r="BV193" s="25" t="e">
        <f>IF(AND(#REF!="",#REF!="",#REF!="",#REF!=""),"",SUM(#REF!,#REF!,#REF!,#REF!,#REF!))</f>
        <v>#REF!</v>
      </c>
      <c r="BW193" s="26" t="str">
        <f t="shared" si="28"/>
        <v/>
      </c>
      <c r="BX193" s="25" t="str">
        <f t="shared" si="29"/>
        <v/>
      </c>
      <c r="BY193" s="26" t="str">
        <f t="shared" si="30"/>
        <v/>
      </c>
      <c r="BZ193" s="25" t="str">
        <f t="shared" si="31"/>
        <v/>
      </c>
      <c r="CA193" s="26" t="str">
        <f t="shared" si="32"/>
        <v/>
      </c>
      <c r="CB193" s="25" t="e">
        <f>IF(AND(#REF!="",#REF!="",#REF!="",#REF!=""),"",SUM(#REF!,#REF!,#REF!,#REF!,#REF!))</f>
        <v>#REF!</v>
      </c>
      <c r="CC193" s="26" t="str">
        <f t="shared" si="33"/>
        <v/>
      </c>
      <c r="CD193" s="23" t="e">
        <f>IF(AND(#REF!="",#REF!="",#REF!="",#REF!=""),"",SUM(#REF!,#REF!,#REF!,#REF!))</f>
        <v>#REF!</v>
      </c>
      <c r="CE193" s="23" t="str">
        <f t="shared" si="34"/>
        <v/>
      </c>
    </row>
    <row r="194" spans="1:83">
      <c r="A194" s="245">
        <v>188</v>
      </c>
      <c r="B194" s="246"/>
      <c r="C194" s="247"/>
      <c r="D194" s="248"/>
      <c r="E194" s="249"/>
      <c r="F194" s="250"/>
      <c r="G194" s="250"/>
      <c r="H194" s="251"/>
      <c r="I194" s="252"/>
      <c r="J194" s="253"/>
      <c r="K194" s="254"/>
      <c r="L194" s="11"/>
      <c r="M194" s="7"/>
      <c r="N194" s="7"/>
      <c r="O194" s="7"/>
      <c r="P194" s="31"/>
      <c r="Q194" s="34"/>
      <c r="R194" s="7"/>
      <c r="S194" s="448"/>
      <c r="T194" s="449"/>
      <c r="U194" s="449"/>
      <c r="V194" s="7"/>
      <c r="W194" s="36"/>
      <c r="X194" s="34"/>
      <c r="Y194" s="7"/>
      <c r="Z194" s="11"/>
      <c r="AA194" s="7"/>
      <c r="AB194" s="7"/>
      <c r="AC194" s="7"/>
      <c r="AD194" s="31"/>
      <c r="AE194" s="34"/>
      <c r="AF194" s="7"/>
      <c r="AG194" s="11"/>
      <c r="AH194" s="7"/>
      <c r="AI194" s="7"/>
      <c r="AJ194" s="7"/>
      <c r="AK194" s="31"/>
      <c r="AL194" s="34"/>
      <c r="AM194" s="7"/>
      <c r="AN194" s="11"/>
      <c r="AO194" s="7"/>
      <c r="AP194" s="11"/>
      <c r="AQ194" s="7"/>
      <c r="AR194" s="11"/>
      <c r="AS194" s="7"/>
      <c r="AT194" s="7"/>
      <c r="AU194" s="7"/>
      <c r="AV194" s="7"/>
      <c r="AW194" s="7"/>
      <c r="AX194" s="11" t="s">
        <v>221</v>
      </c>
      <c r="AY194" s="66" t="s">
        <v>221</v>
      </c>
      <c r="AZ194" s="1"/>
      <c r="BA194" s="1"/>
      <c r="BB194" s="1"/>
      <c r="BC194" s="1"/>
      <c r="BD194" s="1"/>
      <c r="BP194" s="15"/>
      <c r="BQ194" s="25" t="str">
        <f t="shared" si="23"/>
        <v/>
      </c>
      <c r="BR194" s="26" t="str">
        <f t="shared" si="24"/>
        <v/>
      </c>
      <c r="BS194" s="26" t="str">
        <f t="shared" si="25"/>
        <v/>
      </c>
      <c r="BT194" s="25" t="str">
        <f t="shared" si="26"/>
        <v/>
      </c>
      <c r="BU194" s="26" t="str">
        <f t="shared" si="27"/>
        <v/>
      </c>
      <c r="BV194" s="25" t="e">
        <f>IF(AND(#REF!="",#REF!="",#REF!="",#REF!=""),"",SUM(#REF!,#REF!,#REF!,#REF!,#REF!))</f>
        <v>#REF!</v>
      </c>
      <c r="BW194" s="26" t="str">
        <f t="shared" si="28"/>
        <v/>
      </c>
      <c r="BX194" s="25" t="str">
        <f t="shared" si="29"/>
        <v/>
      </c>
      <c r="BY194" s="26" t="str">
        <f t="shared" si="30"/>
        <v/>
      </c>
      <c r="BZ194" s="25" t="str">
        <f t="shared" si="31"/>
        <v/>
      </c>
      <c r="CA194" s="26" t="str">
        <f t="shared" si="32"/>
        <v/>
      </c>
      <c r="CB194" s="25" t="e">
        <f>IF(AND(#REF!="",#REF!="",#REF!="",#REF!=""),"",SUM(#REF!,#REF!,#REF!,#REF!,#REF!))</f>
        <v>#REF!</v>
      </c>
      <c r="CC194" s="26" t="str">
        <f t="shared" si="33"/>
        <v/>
      </c>
      <c r="CD194" s="23" t="e">
        <f>IF(AND(#REF!="",#REF!="",#REF!="",#REF!=""),"",SUM(#REF!,#REF!,#REF!,#REF!))</f>
        <v>#REF!</v>
      </c>
      <c r="CE194" s="23" t="str">
        <f t="shared" si="34"/>
        <v/>
      </c>
    </row>
    <row r="195" spans="1:83">
      <c r="A195" s="245">
        <v>189</v>
      </c>
      <c r="B195" s="246"/>
      <c r="C195" s="247"/>
      <c r="D195" s="248"/>
      <c r="E195" s="249"/>
      <c r="F195" s="250"/>
      <c r="G195" s="250"/>
      <c r="H195" s="251"/>
      <c r="I195" s="252"/>
      <c r="J195" s="253"/>
      <c r="K195" s="254"/>
      <c r="L195" s="11"/>
      <c r="M195" s="7"/>
      <c r="N195" s="7"/>
      <c r="O195" s="7"/>
      <c r="P195" s="31"/>
      <c r="Q195" s="34"/>
      <c r="R195" s="7"/>
      <c r="S195" s="448"/>
      <c r="T195" s="449"/>
      <c r="U195" s="449"/>
      <c r="V195" s="7"/>
      <c r="W195" s="36"/>
      <c r="X195" s="34"/>
      <c r="Y195" s="7"/>
      <c r="Z195" s="11"/>
      <c r="AA195" s="7"/>
      <c r="AB195" s="7"/>
      <c r="AC195" s="7"/>
      <c r="AD195" s="31"/>
      <c r="AE195" s="34"/>
      <c r="AF195" s="7"/>
      <c r="AG195" s="11"/>
      <c r="AH195" s="7"/>
      <c r="AI195" s="7"/>
      <c r="AJ195" s="7"/>
      <c r="AK195" s="31"/>
      <c r="AL195" s="34"/>
      <c r="AM195" s="7"/>
      <c r="AN195" s="11"/>
      <c r="AO195" s="7"/>
      <c r="AP195" s="11"/>
      <c r="AQ195" s="7"/>
      <c r="AR195" s="11"/>
      <c r="AS195" s="7"/>
      <c r="AT195" s="7"/>
      <c r="AU195" s="7"/>
      <c r="AV195" s="7"/>
      <c r="AW195" s="7"/>
      <c r="AX195" s="11" t="s">
        <v>221</v>
      </c>
      <c r="AY195" s="66" t="s">
        <v>221</v>
      </c>
      <c r="AZ195" s="1"/>
      <c r="BA195" s="1"/>
      <c r="BB195" s="1"/>
      <c r="BC195" s="1"/>
      <c r="BD195" s="1"/>
      <c r="BP195" s="15"/>
      <c r="BQ195" s="25" t="str">
        <f t="shared" si="23"/>
        <v/>
      </c>
      <c r="BR195" s="26" t="str">
        <f t="shared" si="24"/>
        <v/>
      </c>
      <c r="BS195" s="26" t="str">
        <f t="shared" si="25"/>
        <v/>
      </c>
      <c r="BT195" s="25" t="str">
        <f t="shared" si="26"/>
        <v/>
      </c>
      <c r="BU195" s="26" t="str">
        <f t="shared" si="27"/>
        <v/>
      </c>
      <c r="BV195" s="25" t="e">
        <f>IF(AND(#REF!="",#REF!="",#REF!="",#REF!=""),"",SUM(#REF!,#REF!,#REF!,#REF!,#REF!))</f>
        <v>#REF!</v>
      </c>
      <c r="BW195" s="26" t="str">
        <f t="shared" si="28"/>
        <v/>
      </c>
      <c r="BX195" s="25" t="str">
        <f t="shared" si="29"/>
        <v/>
      </c>
      <c r="BY195" s="26" t="str">
        <f t="shared" si="30"/>
        <v/>
      </c>
      <c r="BZ195" s="25" t="str">
        <f t="shared" si="31"/>
        <v/>
      </c>
      <c r="CA195" s="26" t="str">
        <f t="shared" si="32"/>
        <v/>
      </c>
      <c r="CB195" s="25" t="e">
        <f>IF(AND(#REF!="",#REF!="",#REF!="",#REF!=""),"",SUM(#REF!,#REF!,#REF!,#REF!,#REF!))</f>
        <v>#REF!</v>
      </c>
      <c r="CC195" s="26" t="str">
        <f t="shared" si="33"/>
        <v/>
      </c>
      <c r="CD195" s="23" t="e">
        <f>IF(AND(#REF!="",#REF!="",#REF!="",#REF!=""),"",SUM(#REF!,#REF!,#REF!,#REF!))</f>
        <v>#REF!</v>
      </c>
      <c r="CE195" s="23" t="str">
        <f t="shared" si="34"/>
        <v/>
      </c>
    </row>
    <row r="196" spans="1:83">
      <c r="A196" s="245">
        <v>190</v>
      </c>
      <c r="B196" s="246"/>
      <c r="C196" s="247"/>
      <c r="D196" s="248"/>
      <c r="E196" s="249"/>
      <c r="F196" s="250"/>
      <c r="G196" s="250"/>
      <c r="H196" s="251"/>
      <c r="I196" s="252"/>
      <c r="J196" s="253"/>
      <c r="K196" s="254"/>
      <c r="L196" s="11"/>
      <c r="M196" s="7"/>
      <c r="N196" s="7"/>
      <c r="O196" s="7"/>
      <c r="P196" s="31"/>
      <c r="Q196" s="34"/>
      <c r="R196" s="7"/>
      <c r="S196" s="448"/>
      <c r="T196" s="449"/>
      <c r="U196" s="449"/>
      <c r="V196" s="7"/>
      <c r="W196" s="36"/>
      <c r="X196" s="34"/>
      <c r="Y196" s="7"/>
      <c r="Z196" s="11"/>
      <c r="AA196" s="7"/>
      <c r="AB196" s="7"/>
      <c r="AC196" s="7"/>
      <c r="AD196" s="31"/>
      <c r="AE196" s="34"/>
      <c r="AF196" s="7"/>
      <c r="AG196" s="11"/>
      <c r="AH196" s="7"/>
      <c r="AI196" s="7"/>
      <c r="AJ196" s="7"/>
      <c r="AK196" s="31"/>
      <c r="AL196" s="34"/>
      <c r="AM196" s="7"/>
      <c r="AN196" s="11"/>
      <c r="AO196" s="7"/>
      <c r="AP196" s="11"/>
      <c r="AQ196" s="7"/>
      <c r="AR196" s="11"/>
      <c r="AS196" s="7"/>
      <c r="AT196" s="7"/>
      <c r="AU196" s="7"/>
      <c r="AV196" s="7"/>
      <c r="AW196" s="7"/>
      <c r="AX196" s="11" t="s">
        <v>221</v>
      </c>
      <c r="AY196" s="66" t="s">
        <v>221</v>
      </c>
      <c r="AZ196" s="1"/>
      <c r="BA196" s="1"/>
      <c r="BB196" s="1"/>
      <c r="BC196" s="1"/>
      <c r="BD196" s="1"/>
      <c r="BP196" s="15"/>
      <c r="BQ196" s="25" t="str">
        <f t="shared" si="23"/>
        <v/>
      </c>
      <c r="BR196" s="26" t="str">
        <f t="shared" si="24"/>
        <v/>
      </c>
      <c r="BS196" s="26" t="str">
        <f t="shared" si="25"/>
        <v/>
      </c>
      <c r="BT196" s="25" t="str">
        <f t="shared" si="26"/>
        <v/>
      </c>
      <c r="BU196" s="26" t="str">
        <f t="shared" si="27"/>
        <v/>
      </c>
      <c r="BV196" s="25" t="e">
        <f>IF(AND(#REF!="",#REF!="",#REF!="",#REF!=""),"",SUM(#REF!,#REF!,#REF!,#REF!,#REF!))</f>
        <v>#REF!</v>
      </c>
      <c r="BW196" s="26" t="str">
        <f t="shared" si="28"/>
        <v/>
      </c>
      <c r="BX196" s="25" t="str">
        <f t="shared" si="29"/>
        <v/>
      </c>
      <c r="BY196" s="26" t="str">
        <f t="shared" si="30"/>
        <v/>
      </c>
      <c r="BZ196" s="25" t="str">
        <f t="shared" si="31"/>
        <v/>
      </c>
      <c r="CA196" s="26" t="str">
        <f t="shared" si="32"/>
        <v/>
      </c>
      <c r="CB196" s="25" t="e">
        <f>IF(AND(#REF!="",#REF!="",#REF!="",#REF!=""),"",SUM(#REF!,#REF!,#REF!,#REF!,#REF!))</f>
        <v>#REF!</v>
      </c>
      <c r="CC196" s="26" t="str">
        <f t="shared" si="33"/>
        <v/>
      </c>
      <c r="CD196" s="23" t="e">
        <f>IF(AND(#REF!="",#REF!="",#REF!="",#REF!=""),"",SUM(#REF!,#REF!,#REF!,#REF!))</f>
        <v>#REF!</v>
      </c>
      <c r="CE196" s="23" t="str">
        <f t="shared" si="34"/>
        <v/>
      </c>
    </row>
    <row r="197" spans="1:83">
      <c r="A197" s="245">
        <v>191</v>
      </c>
      <c r="B197" s="246"/>
      <c r="C197" s="247"/>
      <c r="D197" s="248"/>
      <c r="E197" s="249"/>
      <c r="F197" s="250"/>
      <c r="G197" s="250"/>
      <c r="H197" s="251"/>
      <c r="I197" s="252"/>
      <c r="J197" s="253"/>
      <c r="K197" s="254"/>
      <c r="L197" s="11"/>
      <c r="M197" s="7"/>
      <c r="N197" s="7"/>
      <c r="O197" s="7"/>
      <c r="P197" s="31"/>
      <c r="Q197" s="34"/>
      <c r="R197" s="7"/>
      <c r="S197" s="448"/>
      <c r="T197" s="449"/>
      <c r="U197" s="449"/>
      <c r="V197" s="7"/>
      <c r="W197" s="36"/>
      <c r="X197" s="34"/>
      <c r="Y197" s="7"/>
      <c r="Z197" s="11"/>
      <c r="AA197" s="7"/>
      <c r="AB197" s="7"/>
      <c r="AC197" s="7"/>
      <c r="AD197" s="31"/>
      <c r="AE197" s="34"/>
      <c r="AF197" s="7"/>
      <c r="AG197" s="11"/>
      <c r="AH197" s="7"/>
      <c r="AI197" s="7"/>
      <c r="AJ197" s="7"/>
      <c r="AK197" s="31"/>
      <c r="AL197" s="34"/>
      <c r="AM197" s="7"/>
      <c r="AN197" s="11"/>
      <c r="AO197" s="7"/>
      <c r="AP197" s="11"/>
      <c r="AQ197" s="7"/>
      <c r="AR197" s="11"/>
      <c r="AS197" s="7"/>
      <c r="AT197" s="7"/>
      <c r="AU197" s="7"/>
      <c r="AV197" s="7"/>
      <c r="AW197" s="7"/>
      <c r="AX197" s="11" t="s">
        <v>221</v>
      </c>
      <c r="AY197" s="66" t="s">
        <v>221</v>
      </c>
      <c r="AZ197" s="1"/>
      <c r="BA197" s="1"/>
      <c r="BB197" s="1"/>
      <c r="BC197" s="1"/>
      <c r="BD197" s="1"/>
      <c r="BP197" s="15"/>
      <c r="BQ197" s="25" t="str">
        <f t="shared" si="23"/>
        <v/>
      </c>
      <c r="BR197" s="26" t="str">
        <f t="shared" si="24"/>
        <v/>
      </c>
      <c r="BS197" s="26" t="str">
        <f t="shared" si="25"/>
        <v/>
      </c>
      <c r="BT197" s="25" t="str">
        <f t="shared" si="26"/>
        <v/>
      </c>
      <c r="BU197" s="26" t="str">
        <f t="shared" si="27"/>
        <v/>
      </c>
      <c r="BV197" s="25" t="e">
        <f>IF(AND(#REF!="",#REF!="",#REF!="",#REF!=""),"",SUM(#REF!,#REF!,#REF!,#REF!,#REF!))</f>
        <v>#REF!</v>
      </c>
      <c r="BW197" s="26" t="str">
        <f t="shared" si="28"/>
        <v/>
      </c>
      <c r="BX197" s="25" t="str">
        <f t="shared" si="29"/>
        <v/>
      </c>
      <c r="BY197" s="26" t="str">
        <f t="shared" si="30"/>
        <v/>
      </c>
      <c r="BZ197" s="25" t="str">
        <f t="shared" si="31"/>
        <v/>
      </c>
      <c r="CA197" s="26" t="str">
        <f t="shared" si="32"/>
        <v/>
      </c>
      <c r="CB197" s="25" t="e">
        <f>IF(AND(#REF!="",#REF!="",#REF!="",#REF!=""),"",SUM(#REF!,#REF!,#REF!,#REF!,#REF!))</f>
        <v>#REF!</v>
      </c>
      <c r="CC197" s="26" t="str">
        <f t="shared" si="33"/>
        <v/>
      </c>
      <c r="CD197" s="23" t="e">
        <f>IF(AND(#REF!="",#REF!="",#REF!="",#REF!=""),"",SUM(#REF!,#REF!,#REF!,#REF!))</f>
        <v>#REF!</v>
      </c>
      <c r="CE197" s="23" t="str">
        <f t="shared" si="34"/>
        <v/>
      </c>
    </row>
    <row r="198" spans="1:83">
      <c r="A198" s="245">
        <v>192</v>
      </c>
      <c r="B198" s="246"/>
      <c r="C198" s="247"/>
      <c r="D198" s="248"/>
      <c r="E198" s="249"/>
      <c r="F198" s="250"/>
      <c r="G198" s="250"/>
      <c r="H198" s="251"/>
      <c r="I198" s="252"/>
      <c r="J198" s="253"/>
      <c r="K198" s="254"/>
      <c r="L198" s="11"/>
      <c r="M198" s="7"/>
      <c r="N198" s="7"/>
      <c r="O198" s="7"/>
      <c r="P198" s="31"/>
      <c r="Q198" s="34"/>
      <c r="R198" s="7"/>
      <c r="S198" s="448"/>
      <c r="T198" s="449"/>
      <c r="U198" s="449"/>
      <c r="V198" s="7"/>
      <c r="W198" s="36"/>
      <c r="X198" s="34"/>
      <c r="Y198" s="7"/>
      <c r="Z198" s="11"/>
      <c r="AA198" s="7"/>
      <c r="AB198" s="7"/>
      <c r="AC198" s="7"/>
      <c r="AD198" s="31"/>
      <c r="AE198" s="34"/>
      <c r="AF198" s="7"/>
      <c r="AG198" s="11"/>
      <c r="AH198" s="7"/>
      <c r="AI198" s="7"/>
      <c r="AJ198" s="7"/>
      <c r="AK198" s="31"/>
      <c r="AL198" s="34"/>
      <c r="AM198" s="7"/>
      <c r="AN198" s="11"/>
      <c r="AO198" s="7"/>
      <c r="AP198" s="11"/>
      <c r="AQ198" s="7"/>
      <c r="AR198" s="11"/>
      <c r="AS198" s="7"/>
      <c r="AT198" s="7"/>
      <c r="AU198" s="7"/>
      <c r="AV198" s="7"/>
      <c r="AW198" s="7"/>
      <c r="AX198" s="11" t="s">
        <v>221</v>
      </c>
      <c r="AY198" s="66" t="s">
        <v>221</v>
      </c>
      <c r="AZ198" s="1"/>
      <c r="BA198" s="1"/>
      <c r="BB198" s="1"/>
      <c r="BC198" s="1"/>
      <c r="BD198" s="1"/>
      <c r="BP198" s="15"/>
      <c r="BQ198" s="25" t="str">
        <f t="shared" si="23"/>
        <v/>
      </c>
      <c r="BR198" s="26" t="str">
        <f t="shared" si="24"/>
        <v/>
      </c>
      <c r="BS198" s="26" t="str">
        <f t="shared" si="25"/>
        <v/>
      </c>
      <c r="BT198" s="25" t="str">
        <f t="shared" si="26"/>
        <v/>
      </c>
      <c r="BU198" s="26" t="str">
        <f t="shared" si="27"/>
        <v/>
      </c>
      <c r="BV198" s="25" t="e">
        <f>IF(AND(#REF!="",#REF!="",#REF!="",#REF!=""),"",SUM(#REF!,#REF!,#REF!,#REF!,#REF!))</f>
        <v>#REF!</v>
      </c>
      <c r="BW198" s="26" t="str">
        <f t="shared" si="28"/>
        <v/>
      </c>
      <c r="BX198" s="25" t="str">
        <f t="shared" si="29"/>
        <v/>
      </c>
      <c r="BY198" s="26" t="str">
        <f t="shared" si="30"/>
        <v/>
      </c>
      <c r="BZ198" s="25" t="str">
        <f t="shared" si="31"/>
        <v/>
      </c>
      <c r="CA198" s="26" t="str">
        <f t="shared" si="32"/>
        <v/>
      </c>
      <c r="CB198" s="25" t="e">
        <f>IF(AND(#REF!="",#REF!="",#REF!="",#REF!=""),"",SUM(#REF!,#REF!,#REF!,#REF!,#REF!))</f>
        <v>#REF!</v>
      </c>
      <c r="CC198" s="26" t="str">
        <f t="shared" si="33"/>
        <v/>
      </c>
      <c r="CD198" s="23" t="e">
        <f>IF(AND(#REF!="",#REF!="",#REF!="",#REF!=""),"",SUM(#REF!,#REF!,#REF!,#REF!))</f>
        <v>#REF!</v>
      </c>
      <c r="CE198" s="23" t="str">
        <f t="shared" si="34"/>
        <v/>
      </c>
    </row>
    <row r="199" spans="1:83">
      <c r="A199" s="245">
        <v>193</v>
      </c>
      <c r="B199" s="246"/>
      <c r="C199" s="247"/>
      <c r="D199" s="248"/>
      <c r="E199" s="249"/>
      <c r="F199" s="250"/>
      <c r="G199" s="250"/>
      <c r="H199" s="251"/>
      <c r="I199" s="252"/>
      <c r="J199" s="253"/>
      <c r="K199" s="254"/>
      <c r="L199" s="11"/>
      <c r="M199" s="7"/>
      <c r="N199" s="7"/>
      <c r="O199" s="7"/>
      <c r="P199" s="31"/>
      <c r="Q199" s="34"/>
      <c r="R199" s="7"/>
      <c r="S199" s="448"/>
      <c r="T199" s="449"/>
      <c r="U199" s="449"/>
      <c r="V199" s="7"/>
      <c r="W199" s="36"/>
      <c r="X199" s="34"/>
      <c r="Y199" s="7"/>
      <c r="Z199" s="11"/>
      <c r="AA199" s="7"/>
      <c r="AB199" s="7"/>
      <c r="AC199" s="7"/>
      <c r="AD199" s="31"/>
      <c r="AE199" s="34"/>
      <c r="AF199" s="7"/>
      <c r="AG199" s="11"/>
      <c r="AH199" s="7"/>
      <c r="AI199" s="7"/>
      <c r="AJ199" s="7"/>
      <c r="AK199" s="31"/>
      <c r="AL199" s="34"/>
      <c r="AM199" s="7"/>
      <c r="AN199" s="11"/>
      <c r="AO199" s="7"/>
      <c r="AP199" s="11"/>
      <c r="AQ199" s="7"/>
      <c r="AR199" s="11"/>
      <c r="AS199" s="7"/>
      <c r="AT199" s="7"/>
      <c r="AU199" s="7"/>
      <c r="AV199" s="7"/>
      <c r="AW199" s="7"/>
      <c r="AX199" s="11" t="s">
        <v>221</v>
      </c>
      <c r="AY199" s="66" t="s">
        <v>221</v>
      </c>
      <c r="AZ199" s="1"/>
      <c r="BA199" s="1"/>
      <c r="BB199" s="1"/>
      <c r="BC199" s="1"/>
      <c r="BD199" s="1"/>
      <c r="BP199" s="15"/>
      <c r="BQ199" s="25" t="str">
        <f t="shared" si="23"/>
        <v/>
      </c>
      <c r="BR199" s="26" t="str">
        <f t="shared" si="24"/>
        <v/>
      </c>
      <c r="BS199" s="26" t="str">
        <f t="shared" si="25"/>
        <v/>
      </c>
      <c r="BT199" s="25" t="str">
        <f t="shared" si="26"/>
        <v/>
      </c>
      <c r="BU199" s="26" t="str">
        <f t="shared" si="27"/>
        <v/>
      </c>
      <c r="BV199" s="25" t="e">
        <f>IF(AND(#REF!="",#REF!="",#REF!="",#REF!=""),"",SUM(#REF!,#REF!,#REF!,#REF!,#REF!))</f>
        <v>#REF!</v>
      </c>
      <c r="BW199" s="26" t="str">
        <f t="shared" si="28"/>
        <v/>
      </c>
      <c r="BX199" s="25" t="str">
        <f t="shared" si="29"/>
        <v/>
      </c>
      <c r="BY199" s="26" t="str">
        <f t="shared" si="30"/>
        <v/>
      </c>
      <c r="BZ199" s="25" t="str">
        <f t="shared" si="31"/>
        <v/>
      </c>
      <c r="CA199" s="26" t="str">
        <f t="shared" si="32"/>
        <v/>
      </c>
      <c r="CB199" s="25" t="e">
        <f>IF(AND(#REF!="",#REF!="",#REF!="",#REF!=""),"",SUM(#REF!,#REF!,#REF!,#REF!,#REF!))</f>
        <v>#REF!</v>
      </c>
      <c r="CC199" s="26" t="str">
        <f t="shared" si="33"/>
        <v/>
      </c>
      <c r="CD199" s="23" t="e">
        <f>IF(AND(#REF!="",#REF!="",#REF!="",#REF!=""),"",SUM(#REF!,#REF!,#REF!,#REF!))</f>
        <v>#REF!</v>
      </c>
      <c r="CE199" s="23" t="str">
        <f t="shared" si="34"/>
        <v/>
      </c>
    </row>
    <row r="200" spans="1:83">
      <c r="A200" s="245">
        <v>194</v>
      </c>
      <c r="B200" s="246"/>
      <c r="C200" s="247"/>
      <c r="D200" s="248"/>
      <c r="E200" s="249"/>
      <c r="F200" s="250"/>
      <c r="G200" s="250"/>
      <c r="H200" s="251"/>
      <c r="I200" s="252"/>
      <c r="J200" s="253"/>
      <c r="K200" s="254"/>
      <c r="L200" s="11"/>
      <c r="M200" s="7"/>
      <c r="N200" s="7"/>
      <c r="O200" s="7"/>
      <c r="P200" s="31"/>
      <c r="Q200" s="34"/>
      <c r="R200" s="7"/>
      <c r="S200" s="448"/>
      <c r="T200" s="449"/>
      <c r="U200" s="449"/>
      <c r="V200" s="7"/>
      <c r="W200" s="36"/>
      <c r="X200" s="34"/>
      <c r="Y200" s="7"/>
      <c r="Z200" s="11"/>
      <c r="AA200" s="7"/>
      <c r="AB200" s="7"/>
      <c r="AC200" s="7"/>
      <c r="AD200" s="31"/>
      <c r="AE200" s="34"/>
      <c r="AF200" s="7"/>
      <c r="AG200" s="11"/>
      <c r="AH200" s="7"/>
      <c r="AI200" s="7"/>
      <c r="AJ200" s="7"/>
      <c r="AK200" s="31"/>
      <c r="AL200" s="34"/>
      <c r="AM200" s="7"/>
      <c r="AN200" s="11"/>
      <c r="AO200" s="7"/>
      <c r="AP200" s="11"/>
      <c r="AQ200" s="7"/>
      <c r="AR200" s="11"/>
      <c r="AS200" s="7"/>
      <c r="AT200" s="7"/>
      <c r="AU200" s="7"/>
      <c r="AV200" s="7"/>
      <c r="AW200" s="7"/>
      <c r="AX200" s="11" t="s">
        <v>221</v>
      </c>
      <c r="AY200" s="66" t="s">
        <v>221</v>
      </c>
      <c r="AZ200" s="1"/>
      <c r="BA200" s="1"/>
      <c r="BB200" s="1"/>
      <c r="BC200" s="1"/>
      <c r="BD200" s="1"/>
      <c r="BP200" s="15"/>
      <c r="BQ200" s="25" t="str">
        <f t="shared" ref="BQ200:BQ206" si="35">IF(I200="","",I200)</f>
        <v/>
      </c>
      <c r="BR200" s="26" t="str">
        <f t="shared" ref="BR200:BR206" si="36">IF(AND(L200="",M200="",N200="",P200=""),"",SUM(L200,M200,N200,O200,P200))</f>
        <v/>
      </c>
      <c r="BS200" s="26" t="str">
        <f t="shared" ref="BS200:BS206" si="37">IFERROR(IF(BR200="","",ROUNDUP(BR200*20%,0)),"")</f>
        <v/>
      </c>
      <c r="BT200" s="25" t="str">
        <f t="shared" ref="BT200:BT206" si="38">IF(AND(S200="",T200="",U200="",W200=""),"",SUM(S200,T200,U200,V200,W200))</f>
        <v/>
      </c>
      <c r="BU200" s="26" t="str">
        <f t="shared" ref="BU200:BU206" si="39">IFERROR(IF(BT200="","",ROUNDUP(BT200*20%,0)),"")</f>
        <v/>
      </c>
      <c r="BV200" s="25" t="e">
        <f>IF(AND(#REF!="",#REF!="",#REF!="",#REF!=""),"",SUM(#REF!,#REF!,#REF!,#REF!,#REF!))</f>
        <v>#REF!</v>
      </c>
      <c r="BW200" s="26" t="str">
        <f t="shared" ref="BW200:BW206" si="40">IFERROR(IF(BV200="","",ROUNDUP(BV200*20%,0)),"")</f>
        <v/>
      </c>
      <c r="BX200" s="25" t="str">
        <f t="shared" ref="BX200:BX206" si="41">IF(AND(Z200="",AA200="",AB200="",AD200=""),"",SUM(Z200,AA200,AB200,AC200,AD200))</f>
        <v/>
      </c>
      <c r="BY200" s="26" t="str">
        <f t="shared" ref="BY200:BY206" si="42">IFERROR(IF(BX200="","",ROUNDUP(BX200*20%,0)),"")</f>
        <v/>
      </c>
      <c r="BZ200" s="25" t="str">
        <f t="shared" ref="BZ200:BZ206" si="43">IF(AND(AG200="",AH200="",AI200="",AK200=""),"",SUM(AG200,AH200,AI200,AJ200,AK200))</f>
        <v/>
      </c>
      <c r="CA200" s="26" t="str">
        <f t="shared" ref="CA200:CA206" si="44">IFERROR(IF(BZ200="","",ROUNDUP(BZ200*20%,0)),"")</f>
        <v/>
      </c>
      <c r="CB200" s="25" t="e">
        <f>IF(AND(#REF!="",#REF!="",#REF!="",#REF!=""),"",SUM(#REF!,#REF!,#REF!,#REF!,#REF!))</f>
        <v>#REF!</v>
      </c>
      <c r="CC200" s="26" t="str">
        <f t="shared" ref="CC200:CC206" si="45">IFERROR(IF(CB200="","",ROUNDUP(CB200*20%,0)),"")</f>
        <v/>
      </c>
      <c r="CD200" s="23" t="e">
        <f>IF(AND(#REF!="",#REF!="",#REF!="",#REF!=""),"",SUM(#REF!,#REF!,#REF!,#REF!))</f>
        <v>#REF!</v>
      </c>
      <c r="CE200" s="23" t="str">
        <f t="shared" ref="CE200:CE206" si="46">IFERROR(IF(CD200="","",IF($CD$5=100,ROUNDUP(CD200*20%,0),IF($CD$5=86,ROUNDUP((CD200/$CD$5)*$CE$5,0),IF($CD$5=66,ROUNDUP((CD200/$CD$5)*$CE$5,0),"")))),"")</f>
        <v/>
      </c>
    </row>
    <row r="201" spans="1:83">
      <c r="A201" s="245">
        <v>195</v>
      </c>
      <c r="B201" s="246"/>
      <c r="C201" s="247"/>
      <c r="D201" s="248"/>
      <c r="E201" s="249"/>
      <c r="F201" s="250"/>
      <c r="G201" s="250"/>
      <c r="H201" s="251"/>
      <c r="I201" s="252"/>
      <c r="J201" s="253"/>
      <c r="K201" s="254"/>
      <c r="L201" s="11"/>
      <c r="M201" s="7"/>
      <c r="N201" s="7"/>
      <c r="O201" s="7"/>
      <c r="P201" s="31"/>
      <c r="Q201" s="34"/>
      <c r="R201" s="7"/>
      <c r="S201" s="448"/>
      <c r="T201" s="449"/>
      <c r="U201" s="449"/>
      <c r="V201" s="7"/>
      <c r="W201" s="36"/>
      <c r="X201" s="34"/>
      <c r="Y201" s="7"/>
      <c r="Z201" s="11"/>
      <c r="AA201" s="7"/>
      <c r="AB201" s="7"/>
      <c r="AC201" s="7"/>
      <c r="AD201" s="31"/>
      <c r="AE201" s="34"/>
      <c r="AF201" s="7"/>
      <c r="AG201" s="11"/>
      <c r="AH201" s="7"/>
      <c r="AI201" s="7"/>
      <c r="AJ201" s="7"/>
      <c r="AK201" s="31"/>
      <c r="AL201" s="34"/>
      <c r="AM201" s="7"/>
      <c r="AN201" s="11"/>
      <c r="AO201" s="7"/>
      <c r="AP201" s="11"/>
      <c r="AQ201" s="7"/>
      <c r="AR201" s="11"/>
      <c r="AS201" s="7"/>
      <c r="AT201" s="7"/>
      <c r="AU201" s="7"/>
      <c r="AV201" s="7"/>
      <c r="AW201" s="7"/>
      <c r="AX201" s="11" t="s">
        <v>221</v>
      </c>
      <c r="AY201" s="66" t="s">
        <v>221</v>
      </c>
      <c r="AZ201" s="1"/>
      <c r="BA201" s="1"/>
      <c r="BB201" s="1"/>
      <c r="BC201" s="1"/>
      <c r="BD201" s="1"/>
      <c r="BP201" s="15"/>
      <c r="BQ201" s="25" t="str">
        <f t="shared" si="35"/>
        <v/>
      </c>
      <c r="BR201" s="26" t="str">
        <f t="shared" si="36"/>
        <v/>
      </c>
      <c r="BS201" s="26" t="str">
        <f t="shared" si="37"/>
        <v/>
      </c>
      <c r="BT201" s="25" t="str">
        <f t="shared" si="38"/>
        <v/>
      </c>
      <c r="BU201" s="26" t="str">
        <f t="shared" si="39"/>
        <v/>
      </c>
      <c r="BV201" s="25" t="e">
        <f>IF(AND(#REF!="",#REF!="",#REF!="",#REF!=""),"",SUM(#REF!,#REF!,#REF!,#REF!,#REF!))</f>
        <v>#REF!</v>
      </c>
      <c r="BW201" s="26" t="str">
        <f t="shared" si="40"/>
        <v/>
      </c>
      <c r="BX201" s="25" t="str">
        <f t="shared" si="41"/>
        <v/>
      </c>
      <c r="BY201" s="26" t="str">
        <f t="shared" si="42"/>
        <v/>
      </c>
      <c r="BZ201" s="25" t="str">
        <f t="shared" si="43"/>
        <v/>
      </c>
      <c r="CA201" s="26" t="str">
        <f t="shared" si="44"/>
        <v/>
      </c>
      <c r="CB201" s="25" t="e">
        <f>IF(AND(#REF!="",#REF!="",#REF!="",#REF!=""),"",SUM(#REF!,#REF!,#REF!,#REF!,#REF!))</f>
        <v>#REF!</v>
      </c>
      <c r="CC201" s="26" t="str">
        <f t="shared" si="45"/>
        <v/>
      </c>
      <c r="CD201" s="23" t="e">
        <f>IF(AND(#REF!="",#REF!="",#REF!="",#REF!=""),"",SUM(#REF!,#REF!,#REF!,#REF!))</f>
        <v>#REF!</v>
      </c>
      <c r="CE201" s="23" t="str">
        <f t="shared" si="46"/>
        <v/>
      </c>
    </row>
    <row r="202" spans="1:83">
      <c r="A202" s="245">
        <v>196</v>
      </c>
      <c r="B202" s="246"/>
      <c r="C202" s="247"/>
      <c r="D202" s="248"/>
      <c r="E202" s="249"/>
      <c r="F202" s="250"/>
      <c r="G202" s="250"/>
      <c r="H202" s="251"/>
      <c r="I202" s="252"/>
      <c r="J202" s="253"/>
      <c r="K202" s="254"/>
      <c r="L202" s="11"/>
      <c r="M202" s="7"/>
      <c r="N202" s="7"/>
      <c r="O202" s="7"/>
      <c r="P202" s="31"/>
      <c r="Q202" s="34"/>
      <c r="R202" s="7"/>
      <c r="S202" s="448"/>
      <c r="T202" s="449"/>
      <c r="U202" s="449"/>
      <c r="V202" s="7"/>
      <c r="W202" s="36"/>
      <c r="X202" s="34"/>
      <c r="Y202" s="7"/>
      <c r="Z202" s="11"/>
      <c r="AA202" s="7"/>
      <c r="AB202" s="7"/>
      <c r="AC202" s="7"/>
      <c r="AD202" s="31"/>
      <c r="AE202" s="34"/>
      <c r="AF202" s="7"/>
      <c r="AG202" s="11"/>
      <c r="AH202" s="7"/>
      <c r="AI202" s="7"/>
      <c r="AJ202" s="7"/>
      <c r="AK202" s="31"/>
      <c r="AL202" s="34"/>
      <c r="AM202" s="7"/>
      <c r="AN202" s="11"/>
      <c r="AO202" s="7"/>
      <c r="AP202" s="11"/>
      <c r="AQ202" s="7"/>
      <c r="AR202" s="11"/>
      <c r="AS202" s="7"/>
      <c r="AT202" s="7"/>
      <c r="AU202" s="7"/>
      <c r="AV202" s="7"/>
      <c r="AW202" s="7"/>
      <c r="AX202" s="11" t="s">
        <v>221</v>
      </c>
      <c r="AY202" s="66" t="s">
        <v>221</v>
      </c>
      <c r="AZ202" s="1"/>
      <c r="BA202" s="1"/>
      <c r="BB202" s="1"/>
      <c r="BC202" s="1"/>
      <c r="BD202" s="1"/>
      <c r="BP202" s="15"/>
      <c r="BQ202" s="25" t="str">
        <f t="shared" si="35"/>
        <v/>
      </c>
      <c r="BR202" s="26" t="str">
        <f t="shared" si="36"/>
        <v/>
      </c>
      <c r="BS202" s="26" t="str">
        <f t="shared" si="37"/>
        <v/>
      </c>
      <c r="BT202" s="25" t="str">
        <f t="shared" si="38"/>
        <v/>
      </c>
      <c r="BU202" s="26" t="str">
        <f t="shared" si="39"/>
        <v/>
      </c>
      <c r="BV202" s="25" t="e">
        <f>IF(AND(#REF!="",#REF!="",#REF!="",#REF!=""),"",SUM(#REF!,#REF!,#REF!,#REF!,#REF!))</f>
        <v>#REF!</v>
      </c>
      <c r="BW202" s="26" t="str">
        <f t="shared" si="40"/>
        <v/>
      </c>
      <c r="BX202" s="25" t="str">
        <f t="shared" si="41"/>
        <v/>
      </c>
      <c r="BY202" s="26" t="str">
        <f t="shared" si="42"/>
        <v/>
      </c>
      <c r="BZ202" s="25" t="str">
        <f t="shared" si="43"/>
        <v/>
      </c>
      <c r="CA202" s="26" t="str">
        <f t="shared" si="44"/>
        <v/>
      </c>
      <c r="CB202" s="25" t="e">
        <f>IF(AND(#REF!="",#REF!="",#REF!="",#REF!=""),"",SUM(#REF!,#REF!,#REF!,#REF!,#REF!))</f>
        <v>#REF!</v>
      </c>
      <c r="CC202" s="26" t="str">
        <f t="shared" si="45"/>
        <v/>
      </c>
      <c r="CD202" s="23" t="e">
        <f>IF(AND(#REF!="",#REF!="",#REF!="",#REF!=""),"",SUM(#REF!,#REF!,#REF!,#REF!))</f>
        <v>#REF!</v>
      </c>
      <c r="CE202" s="23" t="str">
        <f t="shared" si="46"/>
        <v/>
      </c>
    </row>
    <row r="203" spans="1:83">
      <c r="A203" s="245">
        <v>197</v>
      </c>
      <c r="B203" s="246"/>
      <c r="C203" s="247"/>
      <c r="D203" s="248"/>
      <c r="E203" s="249"/>
      <c r="F203" s="250"/>
      <c r="G203" s="250"/>
      <c r="H203" s="251"/>
      <c r="I203" s="252"/>
      <c r="J203" s="253"/>
      <c r="K203" s="254"/>
      <c r="L203" s="11"/>
      <c r="M203" s="7"/>
      <c r="N203" s="7"/>
      <c r="O203" s="7"/>
      <c r="P203" s="31"/>
      <c r="Q203" s="34"/>
      <c r="R203" s="7"/>
      <c r="S203" s="448"/>
      <c r="T203" s="449"/>
      <c r="U203" s="449"/>
      <c r="V203" s="7"/>
      <c r="W203" s="36"/>
      <c r="X203" s="34"/>
      <c r="Y203" s="7"/>
      <c r="Z203" s="11"/>
      <c r="AA203" s="7"/>
      <c r="AB203" s="7"/>
      <c r="AC203" s="7"/>
      <c r="AD203" s="31"/>
      <c r="AE203" s="34"/>
      <c r="AF203" s="7"/>
      <c r="AG203" s="11"/>
      <c r="AH203" s="7"/>
      <c r="AI203" s="7"/>
      <c r="AJ203" s="7"/>
      <c r="AK203" s="31"/>
      <c r="AL203" s="34"/>
      <c r="AM203" s="7"/>
      <c r="AN203" s="11"/>
      <c r="AO203" s="7"/>
      <c r="AP203" s="11"/>
      <c r="AQ203" s="7"/>
      <c r="AR203" s="11"/>
      <c r="AS203" s="7"/>
      <c r="AT203" s="7"/>
      <c r="AU203" s="7"/>
      <c r="AV203" s="7"/>
      <c r="AW203" s="7"/>
      <c r="AX203" s="11" t="s">
        <v>221</v>
      </c>
      <c r="AY203" s="66" t="s">
        <v>221</v>
      </c>
      <c r="AZ203" s="1"/>
      <c r="BA203" s="1"/>
      <c r="BB203" s="1"/>
      <c r="BC203" s="1"/>
      <c r="BD203" s="1"/>
      <c r="BP203" s="15"/>
      <c r="BQ203" s="25" t="str">
        <f t="shared" si="35"/>
        <v/>
      </c>
      <c r="BR203" s="26" t="str">
        <f t="shared" si="36"/>
        <v/>
      </c>
      <c r="BS203" s="26" t="str">
        <f t="shared" si="37"/>
        <v/>
      </c>
      <c r="BT203" s="25" t="str">
        <f t="shared" si="38"/>
        <v/>
      </c>
      <c r="BU203" s="26" t="str">
        <f t="shared" si="39"/>
        <v/>
      </c>
      <c r="BV203" s="25" t="e">
        <f>IF(AND(#REF!="",#REF!="",#REF!="",#REF!=""),"",SUM(#REF!,#REF!,#REF!,#REF!,#REF!))</f>
        <v>#REF!</v>
      </c>
      <c r="BW203" s="26" t="str">
        <f t="shared" si="40"/>
        <v/>
      </c>
      <c r="BX203" s="25" t="str">
        <f t="shared" si="41"/>
        <v/>
      </c>
      <c r="BY203" s="26" t="str">
        <f t="shared" si="42"/>
        <v/>
      </c>
      <c r="BZ203" s="25" t="str">
        <f t="shared" si="43"/>
        <v/>
      </c>
      <c r="CA203" s="26" t="str">
        <f t="shared" si="44"/>
        <v/>
      </c>
      <c r="CB203" s="25" t="e">
        <f>IF(AND(#REF!="",#REF!="",#REF!="",#REF!=""),"",SUM(#REF!,#REF!,#REF!,#REF!,#REF!))</f>
        <v>#REF!</v>
      </c>
      <c r="CC203" s="26" t="str">
        <f t="shared" si="45"/>
        <v/>
      </c>
      <c r="CD203" s="23" t="e">
        <f>IF(AND(#REF!="",#REF!="",#REF!="",#REF!=""),"",SUM(#REF!,#REF!,#REF!,#REF!))</f>
        <v>#REF!</v>
      </c>
      <c r="CE203" s="23" t="str">
        <f t="shared" si="46"/>
        <v/>
      </c>
    </row>
    <row r="204" spans="1:83">
      <c r="A204" s="245">
        <v>198</v>
      </c>
      <c r="B204" s="246"/>
      <c r="C204" s="247"/>
      <c r="D204" s="248"/>
      <c r="E204" s="249"/>
      <c r="F204" s="250"/>
      <c r="G204" s="250"/>
      <c r="H204" s="251"/>
      <c r="I204" s="252"/>
      <c r="J204" s="253"/>
      <c r="K204" s="254"/>
      <c r="L204" s="11"/>
      <c r="M204" s="7"/>
      <c r="N204" s="7"/>
      <c r="O204" s="7"/>
      <c r="P204" s="31"/>
      <c r="Q204" s="34"/>
      <c r="R204" s="7"/>
      <c r="S204" s="448"/>
      <c r="T204" s="449"/>
      <c r="U204" s="449"/>
      <c r="V204" s="7"/>
      <c r="W204" s="36"/>
      <c r="X204" s="34"/>
      <c r="Y204" s="7"/>
      <c r="Z204" s="11"/>
      <c r="AA204" s="7"/>
      <c r="AB204" s="7"/>
      <c r="AC204" s="7"/>
      <c r="AD204" s="31"/>
      <c r="AE204" s="34"/>
      <c r="AF204" s="7"/>
      <c r="AG204" s="11"/>
      <c r="AH204" s="7"/>
      <c r="AI204" s="7"/>
      <c r="AJ204" s="7"/>
      <c r="AK204" s="31"/>
      <c r="AL204" s="34"/>
      <c r="AM204" s="7"/>
      <c r="AN204" s="11"/>
      <c r="AO204" s="7"/>
      <c r="AP204" s="11"/>
      <c r="AQ204" s="7"/>
      <c r="AR204" s="11"/>
      <c r="AS204" s="7"/>
      <c r="AT204" s="7"/>
      <c r="AU204" s="7"/>
      <c r="AV204" s="7"/>
      <c r="AW204" s="7"/>
      <c r="AX204" s="11" t="s">
        <v>221</v>
      </c>
      <c r="AY204" s="66" t="s">
        <v>221</v>
      </c>
      <c r="AZ204" s="1"/>
      <c r="BA204" s="1"/>
      <c r="BB204" s="1"/>
      <c r="BC204" s="1"/>
      <c r="BD204" s="1"/>
      <c r="BP204" s="15"/>
      <c r="BQ204" s="25" t="str">
        <f t="shared" si="35"/>
        <v/>
      </c>
      <c r="BR204" s="26" t="str">
        <f t="shared" si="36"/>
        <v/>
      </c>
      <c r="BS204" s="26" t="str">
        <f t="shared" si="37"/>
        <v/>
      </c>
      <c r="BT204" s="25" t="str">
        <f t="shared" si="38"/>
        <v/>
      </c>
      <c r="BU204" s="26" t="str">
        <f t="shared" si="39"/>
        <v/>
      </c>
      <c r="BV204" s="25" t="e">
        <f>IF(AND(#REF!="",#REF!="",#REF!="",#REF!=""),"",SUM(#REF!,#REF!,#REF!,#REF!,#REF!))</f>
        <v>#REF!</v>
      </c>
      <c r="BW204" s="26" t="str">
        <f t="shared" si="40"/>
        <v/>
      </c>
      <c r="BX204" s="25" t="str">
        <f t="shared" si="41"/>
        <v/>
      </c>
      <c r="BY204" s="26" t="str">
        <f t="shared" si="42"/>
        <v/>
      </c>
      <c r="BZ204" s="25" t="str">
        <f t="shared" si="43"/>
        <v/>
      </c>
      <c r="CA204" s="26" t="str">
        <f t="shared" si="44"/>
        <v/>
      </c>
      <c r="CB204" s="25" t="e">
        <f>IF(AND(#REF!="",#REF!="",#REF!="",#REF!=""),"",SUM(#REF!,#REF!,#REF!,#REF!,#REF!))</f>
        <v>#REF!</v>
      </c>
      <c r="CC204" s="26" t="str">
        <f t="shared" si="45"/>
        <v/>
      </c>
      <c r="CD204" s="23" t="e">
        <f>IF(AND(#REF!="",#REF!="",#REF!="",#REF!=""),"",SUM(#REF!,#REF!,#REF!,#REF!))</f>
        <v>#REF!</v>
      </c>
      <c r="CE204" s="23" t="str">
        <f t="shared" si="46"/>
        <v/>
      </c>
    </row>
    <row r="205" spans="1:83">
      <c r="A205" s="245">
        <v>199</v>
      </c>
      <c r="B205" s="246"/>
      <c r="C205" s="247"/>
      <c r="D205" s="248"/>
      <c r="E205" s="249"/>
      <c r="F205" s="250"/>
      <c r="G205" s="250"/>
      <c r="H205" s="251"/>
      <c r="I205" s="252"/>
      <c r="J205" s="253"/>
      <c r="K205" s="254"/>
      <c r="L205" s="11"/>
      <c r="M205" s="7"/>
      <c r="N205" s="7"/>
      <c r="O205" s="7"/>
      <c r="P205" s="31"/>
      <c r="Q205" s="34"/>
      <c r="R205" s="7"/>
      <c r="S205" s="448"/>
      <c r="T205" s="449"/>
      <c r="U205" s="449"/>
      <c r="V205" s="7"/>
      <c r="W205" s="36"/>
      <c r="X205" s="34"/>
      <c r="Y205" s="7"/>
      <c r="Z205" s="11"/>
      <c r="AA205" s="7"/>
      <c r="AB205" s="7"/>
      <c r="AC205" s="7"/>
      <c r="AD205" s="31"/>
      <c r="AE205" s="34"/>
      <c r="AF205" s="7"/>
      <c r="AG205" s="11"/>
      <c r="AH205" s="7"/>
      <c r="AI205" s="7"/>
      <c r="AJ205" s="7"/>
      <c r="AK205" s="31"/>
      <c r="AL205" s="34"/>
      <c r="AM205" s="7"/>
      <c r="AN205" s="11"/>
      <c r="AO205" s="7"/>
      <c r="AP205" s="11"/>
      <c r="AQ205" s="7"/>
      <c r="AR205" s="11"/>
      <c r="AS205" s="7"/>
      <c r="AT205" s="7"/>
      <c r="AU205" s="7"/>
      <c r="AV205" s="7"/>
      <c r="AW205" s="7"/>
      <c r="AX205" s="11" t="s">
        <v>221</v>
      </c>
      <c r="AY205" s="66" t="s">
        <v>221</v>
      </c>
      <c r="AZ205" s="1"/>
      <c r="BA205" s="1"/>
      <c r="BB205" s="1"/>
      <c r="BC205" s="1"/>
      <c r="BD205" s="1"/>
      <c r="BP205" s="15"/>
      <c r="BQ205" s="25" t="str">
        <f t="shared" si="35"/>
        <v/>
      </c>
      <c r="BR205" s="26" t="str">
        <f t="shared" si="36"/>
        <v/>
      </c>
      <c r="BS205" s="26" t="str">
        <f t="shared" si="37"/>
        <v/>
      </c>
      <c r="BT205" s="25" t="str">
        <f t="shared" si="38"/>
        <v/>
      </c>
      <c r="BU205" s="26" t="str">
        <f t="shared" si="39"/>
        <v/>
      </c>
      <c r="BV205" s="25" t="e">
        <f>IF(AND(#REF!="",#REF!="",#REF!="",#REF!=""),"",SUM(#REF!,#REF!,#REF!,#REF!,#REF!))</f>
        <v>#REF!</v>
      </c>
      <c r="BW205" s="26" t="str">
        <f t="shared" si="40"/>
        <v/>
      </c>
      <c r="BX205" s="25" t="str">
        <f t="shared" si="41"/>
        <v/>
      </c>
      <c r="BY205" s="26" t="str">
        <f t="shared" si="42"/>
        <v/>
      </c>
      <c r="BZ205" s="25" t="str">
        <f t="shared" si="43"/>
        <v/>
      </c>
      <c r="CA205" s="26" t="str">
        <f t="shared" si="44"/>
        <v/>
      </c>
      <c r="CB205" s="25" t="e">
        <f>IF(AND(#REF!="",#REF!="",#REF!="",#REF!=""),"",SUM(#REF!,#REF!,#REF!,#REF!,#REF!))</f>
        <v>#REF!</v>
      </c>
      <c r="CC205" s="26" t="str">
        <f t="shared" si="45"/>
        <v/>
      </c>
      <c r="CD205" s="23" t="e">
        <f>IF(AND(#REF!="",#REF!="",#REF!="",#REF!=""),"",SUM(#REF!,#REF!,#REF!,#REF!))</f>
        <v>#REF!</v>
      </c>
      <c r="CE205" s="23" t="str">
        <f t="shared" si="46"/>
        <v/>
      </c>
    </row>
    <row r="206" spans="1:83">
      <c r="A206" s="245">
        <v>200</v>
      </c>
      <c r="B206" s="246"/>
      <c r="C206" s="247"/>
      <c r="D206" s="248"/>
      <c r="E206" s="249"/>
      <c r="F206" s="250"/>
      <c r="G206" s="250"/>
      <c r="H206" s="251"/>
      <c r="I206" s="252"/>
      <c r="J206" s="253"/>
      <c r="K206" s="254"/>
      <c r="L206" s="13"/>
      <c r="M206" s="14"/>
      <c r="N206" s="14"/>
      <c r="O206" s="7"/>
      <c r="P206" s="32"/>
      <c r="Q206" s="34"/>
      <c r="R206" s="7"/>
      <c r="S206" s="450"/>
      <c r="T206" s="451"/>
      <c r="U206" s="451"/>
      <c r="V206" s="7"/>
      <c r="W206" s="37"/>
      <c r="X206" s="34"/>
      <c r="Y206" s="7"/>
      <c r="Z206" s="13"/>
      <c r="AA206" s="14"/>
      <c r="AB206" s="14"/>
      <c r="AC206" s="7"/>
      <c r="AD206" s="32"/>
      <c r="AE206" s="34"/>
      <c r="AF206" s="7"/>
      <c r="AG206" s="13"/>
      <c r="AH206" s="14"/>
      <c r="AI206" s="14"/>
      <c r="AJ206" s="7"/>
      <c r="AK206" s="32"/>
      <c r="AL206" s="34"/>
      <c r="AM206" s="7"/>
      <c r="AN206" s="13"/>
      <c r="AO206" s="14"/>
      <c r="AP206" s="13"/>
      <c r="AQ206" s="14"/>
      <c r="AR206" s="13"/>
      <c r="AS206" s="14"/>
      <c r="AT206" s="14"/>
      <c r="AU206" s="14"/>
      <c r="AV206" s="14"/>
      <c r="AW206" s="14"/>
      <c r="AX206" s="11" t="s">
        <v>221</v>
      </c>
      <c r="AY206" s="66" t="s">
        <v>221</v>
      </c>
      <c r="AZ206" s="1"/>
      <c r="BA206" s="1"/>
      <c r="BB206" s="1"/>
      <c r="BC206" s="1"/>
      <c r="BD206" s="1"/>
      <c r="BP206" s="15"/>
      <c r="BQ206" s="25" t="str">
        <f t="shared" si="35"/>
        <v/>
      </c>
      <c r="BR206" s="26" t="str">
        <f t="shared" si="36"/>
        <v/>
      </c>
      <c r="BS206" s="26" t="str">
        <f t="shared" si="37"/>
        <v/>
      </c>
      <c r="BT206" s="25" t="str">
        <f t="shared" si="38"/>
        <v/>
      </c>
      <c r="BU206" s="26" t="str">
        <f t="shared" si="39"/>
        <v/>
      </c>
      <c r="BV206" s="25" t="e">
        <f>IF(AND(#REF!="",#REF!="",#REF!="",#REF!=""),"",SUM(#REF!,#REF!,#REF!,#REF!,#REF!))</f>
        <v>#REF!</v>
      </c>
      <c r="BW206" s="26" t="str">
        <f t="shared" si="40"/>
        <v/>
      </c>
      <c r="BX206" s="25" t="str">
        <f t="shared" si="41"/>
        <v/>
      </c>
      <c r="BY206" s="26" t="str">
        <f t="shared" si="42"/>
        <v/>
      </c>
      <c r="BZ206" s="25" t="str">
        <f t="shared" si="43"/>
        <v/>
      </c>
      <c r="CA206" s="26" t="str">
        <f t="shared" si="44"/>
        <v/>
      </c>
      <c r="CB206" s="25" t="e">
        <f>IF(AND(#REF!="",#REF!="",#REF!="",#REF!=""),"",SUM(#REF!,#REF!,#REF!,#REF!,#REF!))</f>
        <v>#REF!</v>
      </c>
      <c r="CC206" s="26" t="str">
        <f t="shared" si="45"/>
        <v/>
      </c>
      <c r="CD206" s="23" t="e">
        <f>IF(AND(#REF!="",#REF!="",#REF!="",#REF!=""),"",SUM(#REF!,#REF!,#REF!,#REF!))</f>
        <v>#REF!</v>
      </c>
      <c r="CE206" s="23" t="str">
        <f t="shared" si="46"/>
        <v/>
      </c>
    </row>
    <row r="207" spans="1:8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P207" s="15"/>
    </row>
    <row r="208" spans="1:8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P208" s="15"/>
    </row>
    <row r="209" spans="1:6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P209" s="15"/>
    </row>
    <row r="210" spans="1:68"/>
    <row r="211" spans="1:68" hidden="1"/>
    <row r="212" spans="1:68" hidden="1"/>
    <row r="213" spans="1:68" hidden="1"/>
    <row r="214" spans="1:68" hidden="1"/>
    <row r="215" spans="1:68" hidden="1"/>
    <row r="216" spans="1:68" hidden="1"/>
    <row r="217" spans="1:68" hidden="1"/>
    <row r="218" spans="1:68" hidden="1"/>
    <row r="219" spans="1:68" hidden="1"/>
    <row r="220" spans="1:68" hidden="1"/>
    <row r="221" spans="1:68" hidden="1"/>
    <row r="222" spans="1:68" hidden="1"/>
    <row r="223" spans="1:68" hidden="1"/>
    <row r="224" spans="1:68"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sheetData>
  <sheetProtection password="D49F" sheet="1" objects="1" scenarios="1" formatCells="0" formatColumns="0" formatRows="0"/>
  <mergeCells count="68">
    <mergeCell ref="AT3:AU3"/>
    <mergeCell ref="AV3:AW3"/>
    <mergeCell ref="AT4:AU4"/>
    <mergeCell ref="AV4:AW4"/>
    <mergeCell ref="AT1:AW2"/>
    <mergeCell ref="J3:K3"/>
    <mergeCell ref="N4:N5"/>
    <mergeCell ref="U4:U5"/>
    <mergeCell ref="V4:W4"/>
    <mergeCell ref="AB4:AB5"/>
    <mergeCell ref="L3:M3"/>
    <mergeCell ref="P3:R3"/>
    <mergeCell ref="W3:Y3"/>
    <mergeCell ref="H4:H6"/>
    <mergeCell ref="C4:C6"/>
    <mergeCell ref="A4:A6"/>
    <mergeCell ref="Q4:R4"/>
    <mergeCell ref="K4:K6"/>
    <mergeCell ref="F4:F6"/>
    <mergeCell ref="I4:I6"/>
    <mergeCell ref="J4:J6"/>
    <mergeCell ref="L4:L5"/>
    <mergeCell ref="D4:D6"/>
    <mergeCell ref="B4:B6"/>
    <mergeCell ref="G4:G6"/>
    <mergeCell ref="E4:E6"/>
    <mergeCell ref="O4:P4"/>
    <mergeCell ref="BA16:BC17"/>
    <mergeCell ref="BA6:BC6"/>
    <mergeCell ref="BA8:BC8"/>
    <mergeCell ref="BA14:BC15"/>
    <mergeCell ref="BA12:BC13"/>
    <mergeCell ref="AY4:AY5"/>
    <mergeCell ref="BA10:BC11"/>
    <mergeCell ref="M4:M5"/>
    <mergeCell ref="S4:S5"/>
    <mergeCell ref="AL4:AM4"/>
    <mergeCell ref="AA4:AA5"/>
    <mergeCell ref="AG4:AG5"/>
    <mergeCell ref="AE4:AF4"/>
    <mergeCell ref="AX4:AX5"/>
    <mergeCell ref="T4:T5"/>
    <mergeCell ref="AH4:AH5"/>
    <mergeCell ref="Z4:Z5"/>
    <mergeCell ref="X4:Y4"/>
    <mergeCell ref="AC4:AD4"/>
    <mergeCell ref="AN1:AS2"/>
    <mergeCell ref="AN4:AO4"/>
    <mergeCell ref="AP4:AQ4"/>
    <mergeCell ref="AR4:AS4"/>
    <mergeCell ref="AI4:AI5"/>
    <mergeCell ref="AJ4:AK4"/>
    <mergeCell ref="AD3:AF3"/>
    <mergeCell ref="AK3:AM3"/>
    <mergeCell ref="AX1:AY2"/>
    <mergeCell ref="A2:G2"/>
    <mergeCell ref="I2:K2"/>
    <mergeCell ref="A1:O1"/>
    <mergeCell ref="AR3:AS3"/>
    <mergeCell ref="AP3:AQ3"/>
    <mergeCell ref="AX3:AY3"/>
    <mergeCell ref="AN3:AO3"/>
    <mergeCell ref="P1:Y2"/>
    <mergeCell ref="Z1:AM2"/>
    <mergeCell ref="Z3:AA3"/>
    <mergeCell ref="AG3:AH3"/>
    <mergeCell ref="S3:T3"/>
    <mergeCell ref="A3:H3"/>
  </mergeCells>
  <dataValidations count="5">
    <dataValidation type="custom" operator="lessThanOrEqual" allowBlank="1" showInputMessage="1" showErrorMessage="1" errorTitle="Write Here Proper Value" error="अधिकतम प्राप्तांक से ज्यादा अंक INPUT नहीं कर सकते " sqref="L7:AY206">
      <formula1>OR(L7&lt;=L$6,L7="ML",L7="NA",L7="ab")</formula1>
    </dataValidation>
    <dataValidation type="textLength" errorStyle="warning" operator="lessThanOrEqual" showInputMessage="1" showErrorMessage="1" errorTitle="long name" error="Please decrease the font size of this cell if name does not fit into the column." sqref="F7:H206">
      <formula1>20</formula1>
    </dataValidation>
    <dataValidation type="list" allowBlank="1" showInputMessage="1" showErrorMessage="1" sqref="J7:J206">
      <formula1>"F, M"</formula1>
    </dataValidation>
    <dataValidation type="list" allowBlank="1" showInputMessage="1" showErrorMessage="1" sqref="K7:K206">
      <formula1>"GEN, OBC, SC, ST, MIN, SBC"</formula1>
    </dataValidation>
    <dataValidation type="list" allowBlank="1" showInputMessage="1" showErrorMessage="1" sqref="J3:K3">
      <formula1>"1st"</formula1>
    </dataValidation>
  </dataValidations>
  <hyperlinks>
    <hyperlink ref="BA8" r:id="rId1"/>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dimension ref="A1:EH413"/>
  <sheetViews>
    <sheetView showGridLines="0" workbookViewId="0">
      <pane xSplit="14" ySplit="6" topLeftCell="O7" activePane="bottomRight" state="frozen"/>
      <selection pane="topRight" activeCell="O1" sqref="O1"/>
      <selection pane="bottomLeft" activeCell="A7" sqref="A7"/>
      <selection pane="bottomRight" sqref="A1:O1"/>
    </sheetView>
  </sheetViews>
  <sheetFormatPr defaultColWidth="0" defaultRowHeight="18.75" zeroHeight="1"/>
  <cols>
    <col min="1" max="1" width="4.75" style="4" customWidth="1"/>
    <col min="2" max="2" width="5.375" style="4" customWidth="1"/>
    <col min="3" max="3" width="4.25" style="4" customWidth="1"/>
    <col min="4" max="4" width="7.875" style="4" customWidth="1"/>
    <col min="5" max="5" width="14.25" style="4" customWidth="1"/>
    <col min="6" max="6" width="19.125" style="2" customWidth="1"/>
    <col min="7" max="8" width="19.625" style="2" customWidth="1"/>
    <col min="9" max="9" width="9.75" style="2" customWidth="1"/>
    <col min="10" max="10" width="6.75" style="2" customWidth="1"/>
    <col min="11" max="11" width="5.875" style="2" customWidth="1"/>
    <col min="12" max="14" width="5.75" style="2" hidden="1" customWidth="1"/>
    <col min="15" max="18" width="8.625" style="2" customWidth="1"/>
    <col min="19" max="21" width="5.75" style="2" hidden="1" customWidth="1"/>
    <col min="22" max="25" width="8.625" style="2" customWidth="1"/>
    <col min="26" max="28" width="5.75" style="2" hidden="1" customWidth="1"/>
    <col min="29" max="32" width="8.625" style="2" customWidth="1"/>
    <col min="33" max="35" width="5.75" style="2" hidden="1" customWidth="1"/>
    <col min="36" max="39" width="8.625" style="2" customWidth="1"/>
    <col min="40" max="49" width="7.625" style="2" customWidth="1"/>
    <col min="50" max="50" width="8.75" style="2" customWidth="1"/>
    <col min="51" max="51" width="9.25" style="2" customWidth="1"/>
    <col min="52" max="52" width="8.25" style="2" customWidth="1"/>
    <col min="53" max="53" width="7.75" style="2" customWidth="1"/>
    <col min="54" max="54" width="30" style="2" customWidth="1"/>
    <col min="55" max="55" width="8" style="2" customWidth="1"/>
    <col min="56" max="56" width="8.75" style="2" customWidth="1"/>
    <col min="57" max="57" width="9.125" style="2" customWidth="1"/>
    <col min="58" max="58" width="9.125" style="2" hidden="1" customWidth="1"/>
    <col min="59" max="68" width="6.75" style="2" hidden="1" customWidth="1"/>
    <col min="69" max="88" width="6.75" style="15" hidden="1" customWidth="1"/>
    <col min="89" max="138" width="6.75" style="2" hidden="1" customWidth="1"/>
    <col min="139" max="16384" width="5.75" style="2" hidden="1"/>
  </cols>
  <sheetData>
    <row r="1" spans="1:88" ht="27.75" customHeight="1">
      <c r="A1" s="554" t="str">
        <f>IF('Master sheet'!D14="Hindi",'Master sheet'!D8,'Master sheet'!D7)</f>
        <v xml:space="preserve">महात्मा गाँधी राजकीय विद्यालय (अंग्रेजी माध्यम) बर, पाली </v>
      </c>
      <c r="B1" s="555"/>
      <c r="C1" s="555"/>
      <c r="D1" s="555"/>
      <c r="E1" s="555"/>
      <c r="F1" s="555"/>
      <c r="G1" s="555"/>
      <c r="H1" s="555"/>
      <c r="I1" s="555"/>
      <c r="J1" s="555"/>
      <c r="K1" s="555"/>
      <c r="L1" s="555"/>
      <c r="M1" s="555"/>
      <c r="N1" s="555"/>
      <c r="O1" s="556"/>
      <c r="P1" s="562" t="s">
        <v>258</v>
      </c>
      <c r="Q1" s="562"/>
      <c r="R1" s="562"/>
      <c r="S1" s="562"/>
      <c r="T1" s="562"/>
      <c r="U1" s="562"/>
      <c r="V1" s="562"/>
      <c r="W1" s="562"/>
      <c r="X1" s="562"/>
      <c r="Y1" s="562"/>
      <c r="Z1" s="564"/>
      <c r="AA1" s="564"/>
      <c r="AB1" s="564"/>
      <c r="AC1" s="564"/>
      <c r="AD1" s="564"/>
      <c r="AE1" s="564"/>
      <c r="AF1" s="564"/>
      <c r="AG1" s="564"/>
      <c r="AH1" s="564"/>
      <c r="AI1" s="564"/>
      <c r="AJ1" s="564"/>
      <c r="AK1" s="564"/>
      <c r="AL1" s="564"/>
      <c r="AM1" s="564"/>
      <c r="AN1" s="550" t="s">
        <v>57</v>
      </c>
      <c r="AO1" s="550"/>
      <c r="AP1" s="550"/>
      <c r="AQ1" s="550"/>
      <c r="AR1" s="550"/>
      <c r="AS1" s="550"/>
      <c r="AT1" s="616" t="str">
        <f>IF('Master sheet'!$D$14="Hindi","अतिरिक्त विषय ","Extra Subject")</f>
        <v xml:space="preserve">अतिरिक्त विषय </v>
      </c>
      <c r="AU1" s="616"/>
      <c r="AV1" s="616"/>
      <c r="AW1" s="616"/>
      <c r="AX1" s="550"/>
      <c r="AY1" s="550"/>
      <c r="AZ1" s="1"/>
      <c r="BA1" s="1"/>
      <c r="BB1" s="1"/>
      <c r="BC1" s="1"/>
      <c r="BD1" s="1"/>
      <c r="CG1" s="15">
        <f>L3</f>
        <v>0</v>
      </c>
      <c r="CJ1" s="15" t="str">
        <f>AN3</f>
        <v>कार्यानुभव</v>
      </c>
    </row>
    <row r="2" spans="1:88" ht="28.5" customHeight="1" thickBot="1">
      <c r="A2" s="552" t="str">
        <f>IF('Master sheet'!D14="Hindi","रिजल्ट वर्कशीट","RESULT WORKSHEET")</f>
        <v>रिजल्ट वर्कशीट</v>
      </c>
      <c r="B2" s="552"/>
      <c r="C2" s="552"/>
      <c r="D2" s="552"/>
      <c r="E2" s="552"/>
      <c r="F2" s="552"/>
      <c r="G2" s="552"/>
      <c r="H2" s="53"/>
      <c r="I2" s="553" t="str">
        <f>IF('Master sheet'!D12="","",'Master sheet'!D12)</f>
        <v>2024-2025</v>
      </c>
      <c r="J2" s="553"/>
      <c r="K2" s="553"/>
      <c r="L2" s="46"/>
      <c r="M2" s="46"/>
      <c r="N2" s="46"/>
      <c r="O2" s="46"/>
      <c r="P2" s="563"/>
      <c r="Q2" s="563"/>
      <c r="R2" s="563"/>
      <c r="S2" s="563"/>
      <c r="T2" s="563"/>
      <c r="U2" s="563"/>
      <c r="V2" s="563"/>
      <c r="W2" s="563"/>
      <c r="X2" s="563"/>
      <c r="Y2" s="563"/>
      <c r="Z2" s="564"/>
      <c r="AA2" s="564"/>
      <c r="AB2" s="564"/>
      <c r="AC2" s="564"/>
      <c r="AD2" s="564"/>
      <c r="AE2" s="564"/>
      <c r="AF2" s="564"/>
      <c r="AG2" s="564"/>
      <c r="AH2" s="564"/>
      <c r="AI2" s="564"/>
      <c r="AJ2" s="564"/>
      <c r="AK2" s="564"/>
      <c r="AL2" s="564"/>
      <c r="AM2" s="564"/>
      <c r="AN2" s="551"/>
      <c r="AO2" s="551"/>
      <c r="AP2" s="551"/>
      <c r="AQ2" s="551"/>
      <c r="AR2" s="551"/>
      <c r="AS2" s="551"/>
      <c r="AT2" s="617"/>
      <c r="AU2" s="617"/>
      <c r="AV2" s="617"/>
      <c r="AW2" s="617"/>
      <c r="AX2" s="551"/>
      <c r="AY2" s="551"/>
      <c r="AZ2" s="1"/>
      <c r="BA2" s="1"/>
      <c r="BB2" s="1"/>
      <c r="BC2" s="1"/>
      <c r="BD2" s="1"/>
      <c r="CG2" s="15">
        <f>S3</f>
        <v>0</v>
      </c>
      <c r="CJ2" s="15" t="str">
        <f>AP3</f>
        <v>कला शिक्षा</v>
      </c>
    </row>
    <row r="3" spans="1:88" s="6" customFormat="1" ht="25.5" customHeight="1" thickTop="1" thickBot="1">
      <c r="A3" s="571" t="str">
        <f>IF('Master sheet'!D14="Hindi","विद्यार्थी की सामान्य जानकारी","General Information of Students")</f>
        <v>विद्यार्थी की सामान्य जानकारी</v>
      </c>
      <c r="B3" s="572"/>
      <c r="C3" s="572"/>
      <c r="D3" s="572"/>
      <c r="E3" s="572"/>
      <c r="F3" s="572"/>
      <c r="G3" s="572"/>
      <c r="H3" s="572"/>
      <c r="I3" s="29" t="str">
        <f>IF('Master sheet'!D14="Hindi","कक्षा  :-","CLASS :- ")</f>
        <v>कक्षा  :-</v>
      </c>
      <c r="J3" s="606" t="s">
        <v>272</v>
      </c>
      <c r="K3" s="607"/>
      <c r="L3" s="608"/>
      <c r="M3" s="609"/>
      <c r="N3" s="376"/>
      <c r="O3" s="392" t="str">
        <f>IF('Master sheet'!$D$14="Hindi","हिंदी","Hindi")</f>
        <v>हिंदी</v>
      </c>
      <c r="P3" s="610" t="str">
        <f>UPPER('Master sheet'!H17)</f>
        <v>ABHIMANYU SINGH</v>
      </c>
      <c r="Q3" s="610"/>
      <c r="R3" s="611"/>
      <c r="S3" s="569"/>
      <c r="T3" s="570"/>
      <c r="U3" s="377"/>
      <c r="V3" s="393" t="str">
        <f>IF('Master sheet'!$D$14="Hindi","अंग्रेजी","English")</f>
        <v>अंग्रेजी</v>
      </c>
      <c r="W3" s="612" t="str">
        <f>UPPER('Master sheet'!H18)</f>
        <v>SAMPAT RAJ</v>
      </c>
      <c r="X3" s="612"/>
      <c r="Y3" s="613"/>
      <c r="Z3" s="565"/>
      <c r="AA3" s="566"/>
      <c r="AB3" s="378"/>
      <c r="AC3" s="387" t="str">
        <f>IF('Master sheet'!$D$14="Hindi","गणित","Maths")</f>
        <v>गणित</v>
      </c>
      <c r="AD3" s="546" t="str">
        <f>UPPER('Master sheet'!H19)</f>
        <v>PRADIP SINGH</v>
      </c>
      <c r="AE3" s="546"/>
      <c r="AF3" s="547"/>
      <c r="AG3" s="567"/>
      <c r="AH3" s="568"/>
      <c r="AI3" s="379"/>
      <c r="AJ3" s="380" t="str">
        <f>IF('Master sheet'!$D$14="Hindi","पर्यावरण अध्ययन","EVS")</f>
        <v>पर्यावरण अध्ययन</v>
      </c>
      <c r="AK3" s="548" t="str">
        <f>UPPER('Master sheet'!H20)</f>
        <v>PUSHPENDRA JAWRA</v>
      </c>
      <c r="AL3" s="548"/>
      <c r="AM3" s="549"/>
      <c r="AN3" s="558" t="str">
        <f>IF('Master sheet'!$D$14="Hindi","कार्यानुभव","WORK EXP.")</f>
        <v>कार्यानुभव</v>
      </c>
      <c r="AO3" s="559"/>
      <c r="AP3" s="558" t="str">
        <f>IF('Master sheet'!$D$14="Hindi","कला शिक्षा","ART EDU.")</f>
        <v>कला शिक्षा</v>
      </c>
      <c r="AQ3" s="559"/>
      <c r="AR3" s="558" t="str">
        <f>IF('Master sheet'!$D$14="Hindi","स्वा. एवं शा. शिक्षा","HE.&amp;PH. EDU.")</f>
        <v>स्वा. एवं शा. शिक्षा</v>
      </c>
      <c r="AS3" s="559"/>
      <c r="AT3" s="614" t="str">
        <f>'Marks Entry class 1st'!AT3:AU3</f>
        <v>Computer</v>
      </c>
      <c r="AU3" s="614"/>
      <c r="AV3" s="614" t="str">
        <f>'Marks Entry class 1st'!AV3:AW3</f>
        <v>G.K.</v>
      </c>
      <c r="AW3" s="614"/>
      <c r="AX3" s="560" t="str">
        <f>IF('Master sheet'!$D$14="Hindi","उपस्थिति","Attendance")</f>
        <v>उपस्थिति</v>
      </c>
      <c r="AY3" s="561"/>
      <c r="AZ3" s="1"/>
      <c r="BA3" s="3"/>
      <c r="BB3" s="3"/>
      <c r="BC3" s="3"/>
      <c r="BD3" s="3"/>
      <c r="BQ3" s="16"/>
      <c r="BR3" s="16"/>
      <c r="BS3" s="16"/>
      <c r="BT3" s="16"/>
      <c r="BU3" s="16"/>
      <c r="BV3" s="16"/>
      <c r="BW3" s="16"/>
      <c r="BX3" s="16"/>
      <c r="BY3" s="16"/>
      <c r="BZ3" s="16"/>
      <c r="CA3" s="16"/>
      <c r="CB3" s="16"/>
      <c r="CC3" s="16"/>
      <c r="CD3" s="16"/>
      <c r="CE3" s="16"/>
      <c r="CF3" s="16"/>
      <c r="CG3" s="16" t="e">
        <f>#REF!</f>
        <v>#REF!</v>
      </c>
      <c r="CH3" s="16"/>
      <c r="CI3" s="16"/>
      <c r="CJ3" s="16" t="str">
        <f>AR3</f>
        <v>स्वा. एवं शा. शिक्षा</v>
      </c>
    </row>
    <row r="4" spans="1:88" ht="24" customHeight="1" thickTop="1" thickBot="1">
      <c r="A4" s="598" t="str">
        <f>IF('Master sheet'!D14="Hindi","क्र. स.","Sr. No. ")</f>
        <v>क्र. स.</v>
      </c>
      <c r="B4" s="601" t="str">
        <f>IF('Master sheet'!D14="Hindi","कक्षा","CLASS ")</f>
        <v>कक्षा</v>
      </c>
      <c r="C4" s="601" t="str">
        <f>IF('Master sheet'!D14="Hindi","सेक्शन","Section ")</f>
        <v>सेक्शन</v>
      </c>
      <c r="D4" s="601" t="str">
        <f>IF('Master sheet'!D14="Hindi","प्रवेशांक","SR. NO.")</f>
        <v>प्रवेशांक</v>
      </c>
      <c r="E4" s="601" t="str">
        <f>IF('Master sheet'!D14="Hindi","जन्म दिनांक","Date of Birth")</f>
        <v>जन्म दिनांक</v>
      </c>
      <c r="F4" s="598" t="str">
        <f>IF('Master sheet'!D14="Hindi","विद्यार्थी का नाम","Student's Name")</f>
        <v>विद्यार्थी का नाम</v>
      </c>
      <c r="G4" s="598" t="str">
        <f>IF('Master sheet'!D14="Hindi","पिता का नाम","Father's Name")</f>
        <v>पिता का नाम</v>
      </c>
      <c r="H4" s="598" t="str">
        <f>IF('Master sheet'!D14="Hindi","माता का नाम ","Mother's Name")</f>
        <v xml:space="preserve">माता का नाम </v>
      </c>
      <c r="I4" s="601" t="str">
        <f>IF('Master sheet'!D14="Hindi","कक्षा रोल न. ","Class Roll No.")</f>
        <v xml:space="preserve">कक्षा रोल न. </v>
      </c>
      <c r="J4" s="602" t="str">
        <f>IF('Master sheet'!D14="Hindi","लिंग ","Gender")</f>
        <v xml:space="preserve">लिंग </v>
      </c>
      <c r="K4" s="602" t="str">
        <f>IF('Master sheet'!D14="Hindi","वर्ग  ","Category")</f>
        <v xml:space="preserve">वर्ग  </v>
      </c>
      <c r="L4" s="618"/>
      <c r="M4" s="618"/>
      <c r="N4" s="618"/>
      <c r="O4" s="604" t="str">
        <f>IF('Master sheet'!$D$14="Hindi","अर्द्धवार्षिक","Half Yearly")</f>
        <v>अर्द्धवार्षिक</v>
      </c>
      <c r="P4" s="605"/>
      <c r="Q4" s="604" t="str">
        <f>IF('Master sheet'!$D$14="Hindi","वार्षिक","Yearly")</f>
        <v>वार्षिक</v>
      </c>
      <c r="R4" s="605"/>
      <c r="S4" s="583"/>
      <c r="T4" s="583"/>
      <c r="U4" s="583"/>
      <c r="V4" s="587" t="str">
        <f>IF('Master sheet'!$D$14="Hindi","अर्द्धवार्षिक","Half Yearly")</f>
        <v>अर्द्धवार्षिक</v>
      </c>
      <c r="W4" s="588"/>
      <c r="X4" s="587" t="str">
        <f>IF('Master sheet'!$D$14="Hindi","वार्षिक","Yearly")</f>
        <v>वार्षिक</v>
      </c>
      <c r="Y4" s="588"/>
      <c r="Z4" s="584"/>
      <c r="AA4" s="584"/>
      <c r="AB4" s="584"/>
      <c r="AC4" s="585" t="str">
        <f>IF('Master sheet'!$D$14="Hindi","अर्द्धवार्षिक","Half Yearly")</f>
        <v>अर्द्धवार्षिक</v>
      </c>
      <c r="AD4" s="586"/>
      <c r="AE4" s="585" t="str">
        <f>IF('Master sheet'!$D$14="Hindi","वार्षिक","Yearly")</f>
        <v>वार्षिक</v>
      </c>
      <c r="AF4" s="586"/>
      <c r="AG4" s="576"/>
      <c r="AH4" s="576"/>
      <c r="AI4" s="576"/>
      <c r="AJ4" s="577" t="str">
        <f>IF('Master sheet'!$D$14="Hindi","अर्द्धवार्षिक","Half Yearly")</f>
        <v>अर्द्धवार्षिक</v>
      </c>
      <c r="AK4" s="578"/>
      <c r="AL4" s="577" t="str">
        <f>IF('Master sheet'!$D$14="Hindi","वार्षिक","Yearly")</f>
        <v>वार्षिक</v>
      </c>
      <c r="AM4" s="578"/>
      <c r="AN4" s="573" t="str">
        <f>UPPER('Master sheet'!H21)</f>
        <v>MUKESH KUMAR</v>
      </c>
      <c r="AO4" s="574"/>
      <c r="AP4" s="573" t="str">
        <f>UPPER('Master sheet'!H22)</f>
        <v>RAMESH KUMAR</v>
      </c>
      <c r="AQ4" s="574"/>
      <c r="AR4" s="575" t="str">
        <f>UPPER('Master sheet'!H23)</f>
        <v>RAJENDRA SEL</v>
      </c>
      <c r="AS4" s="575"/>
      <c r="AT4" s="615" t="s">
        <v>275</v>
      </c>
      <c r="AU4" s="615"/>
      <c r="AV4" s="615" t="s">
        <v>276</v>
      </c>
      <c r="AW4" s="615"/>
      <c r="AX4" s="579" t="str">
        <f>IF('Master sheet'!$D$14="Hindi","कुल कार्य दिवस","Total Meeting")</f>
        <v>कुल कार्य दिवस</v>
      </c>
      <c r="AY4" s="579" t="str">
        <f>IF('Master sheet'!$D$14="Hindi","कुल उपस्थिति","Total Attendance")</f>
        <v>कुल उपस्थिति</v>
      </c>
      <c r="AZ4" s="1"/>
      <c r="BA4" s="1"/>
      <c r="BB4" s="1"/>
      <c r="BC4" s="1"/>
      <c r="BD4" s="1"/>
      <c r="BP4" s="15"/>
      <c r="CG4" s="15">
        <f>Z3</f>
        <v>0</v>
      </c>
    </row>
    <row r="5" spans="1:88" ht="74.25" customHeight="1" thickTop="1" thickBot="1">
      <c r="A5" s="599"/>
      <c r="B5" s="602"/>
      <c r="C5" s="602"/>
      <c r="D5" s="602"/>
      <c r="E5" s="602"/>
      <c r="F5" s="599"/>
      <c r="G5" s="599"/>
      <c r="H5" s="599"/>
      <c r="I5" s="602"/>
      <c r="J5" s="602"/>
      <c r="K5" s="602"/>
      <c r="L5" s="619"/>
      <c r="M5" s="619"/>
      <c r="N5" s="619"/>
      <c r="O5" s="389" t="str">
        <f>IF('Master sheet'!$D$14="Hindi","लिखित","Written")</f>
        <v>लिखित</v>
      </c>
      <c r="P5" s="389" t="str">
        <f>IF('Master sheet'!$D$14="Hindi","मौखिक","Oral")</f>
        <v>मौखिक</v>
      </c>
      <c r="Q5" s="389" t="str">
        <f>IF('Master sheet'!$D$14="Hindi","लिखित","Written")</f>
        <v>लिखित</v>
      </c>
      <c r="R5" s="389" t="str">
        <f>IF('Master sheet'!$D$14="Hindi","मौखिक","Oral")</f>
        <v>मौखिक</v>
      </c>
      <c r="S5" s="583"/>
      <c r="T5" s="583"/>
      <c r="U5" s="583"/>
      <c r="V5" s="390" t="str">
        <f>IF('Master sheet'!$D$14="Hindi","लिखित","Written")</f>
        <v>लिखित</v>
      </c>
      <c r="W5" s="390" t="str">
        <f>IF('Master sheet'!$D$14="Hindi","मौखिक","Oral")</f>
        <v>मौखिक</v>
      </c>
      <c r="X5" s="390" t="str">
        <f>IF('Master sheet'!$D$14="Hindi","लिखित","Written")</f>
        <v>लिखित</v>
      </c>
      <c r="Y5" s="390" t="str">
        <f>IF('Master sheet'!$D$14="Hindi","मौखिक","Oral")</f>
        <v>मौखिक</v>
      </c>
      <c r="Z5" s="584"/>
      <c r="AA5" s="584"/>
      <c r="AB5" s="584"/>
      <c r="AC5" s="391" t="str">
        <f>IF('Master sheet'!$D$14="Hindi","लिखित","Written")</f>
        <v>लिखित</v>
      </c>
      <c r="AD5" s="391" t="str">
        <f>IF('Master sheet'!$D$14="Hindi","मौखिक","Oral")</f>
        <v>मौखिक</v>
      </c>
      <c r="AE5" s="391" t="str">
        <f>IF('Master sheet'!$D$14="Hindi","लिखित","Written")</f>
        <v>लिखित</v>
      </c>
      <c r="AF5" s="391" t="str">
        <f>IF('Master sheet'!$D$14="Hindi","मौखिक","Oral")</f>
        <v>मौखिक</v>
      </c>
      <c r="AG5" s="576"/>
      <c r="AH5" s="576"/>
      <c r="AI5" s="576"/>
      <c r="AJ5" s="388" t="str">
        <f>IF('Master sheet'!$D$14="Hindi","लिखित","Written")</f>
        <v>लिखित</v>
      </c>
      <c r="AK5" s="388" t="str">
        <f>IF('Master sheet'!$D$14="Hindi","मौखिक","Oral")</f>
        <v>मौखिक</v>
      </c>
      <c r="AL5" s="388" t="str">
        <f>IF('Master sheet'!$D$14="Hindi","लिखित","Written")</f>
        <v>लिखित</v>
      </c>
      <c r="AM5" s="388" t="str">
        <f>IF('Master sheet'!$D$14="Hindi","मौखिक","Oral")</f>
        <v>मौखिक</v>
      </c>
      <c r="AN5" s="259" t="str">
        <f>IF('Master sheet'!$D$14="Hindi","अर्द्धवार्षिक","Half Yearly")</f>
        <v>अर्द्धवार्षिक</v>
      </c>
      <c r="AO5" s="259" t="str">
        <f>IF('Master sheet'!$D$14="Hindi","वार्षिक","Yearly")</f>
        <v>वार्षिक</v>
      </c>
      <c r="AP5" s="259" t="str">
        <f>IF('Master sheet'!$D$14="Hindi","अर्द्धवार्षिक","Half Yearly")</f>
        <v>अर्द्धवार्षिक</v>
      </c>
      <c r="AQ5" s="259" t="str">
        <f>IF('Master sheet'!$D$14="Hindi","वार्षिक","Yearly")</f>
        <v>वार्षिक</v>
      </c>
      <c r="AR5" s="259" t="str">
        <f>IF('Master sheet'!$D$14="Hindi","अर्द्धवार्षिक","Half Yearly")</f>
        <v>अर्द्धवार्षिक</v>
      </c>
      <c r="AS5" s="259" t="str">
        <f>IF('Master sheet'!$D$14="Hindi","वार्षिक","Yearly")</f>
        <v>वार्षिक</v>
      </c>
      <c r="AT5" s="344" t="str">
        <f>IF('Master sheet'!$D$14="Hindi","अर्द्धवार्षिक","Half Yearly")</f>
        <v>अर्द्धवार्षिक</v>
      </c>
      <c r="AU5" s="344" t="str">
        <f>IF('Master sheet'!$D$14="Hindi","वार्षिक","Yearly")</f>
        <v>वार्षिक</v>
      </c>
      <c r="AV5" s="344" t="str">
        <f>IF('Master sheet'!$D$14="Hindi","अर्द्धवार्षिक","Half Yearly")</f>
        <v>अर्द्धवार्षिक</v>
      </c>
      <c r="AW5" s="344" t="str">
        <f>IF('Master sheet'!$D$14="Hindi","वार्षिक","Yearly")</f>
        <v>वार्षिक</v>
      </c>
      <c r="AX5" s="579"/>
      <c r="AY5" s="579"/>
      <c r="AZ5" s="1"/>
      <c r="BA5" s="1"/>
      <c r="BB5" s="1"/>
      <c r="BC5" s="1"/>
      <c r="BD5" s="1"/>
      <c r="BP5" s="15"/>
      <c r="BR5" s="15">
        <f>IF(AND(L6="",M6="",N6="",P6=""),"",SUM(L6,M6,N6,O6,P6))</f>
        <v>100</v>
      </c>
      <c r="BS5" s="15">
        <v>20</v>
      </c>
      <c r="BT5" s="15">
        <f>IF(AND(S6="",T6="",U6="",W6=""),"",SUM(S6,T6,U6,V6,W6))</f>
        <v>50</v>
      </c>
      <c r="BU5" s="15">
        <v>20</v>
      </c>
      <c r="BV5" s="15" t="e">
        <f>IF(AND(#REF!="",#REF!="",#REF!="",#REF!=""),"",SUM(#REF!,#REF!,#REF!,#REF!,#REF!))</f>
        <v>#REF!</v>
      </c>
      <c r="BW5" s="15">
        <v>20</v>
      </c>
      <c r="BX5" s="15">
        <f>IF(AND(Z6="",AA6="",AB6="",AD6=""),"",SUM(Z6,AA6,AB6,AC6,AD6))</f>
        <v>100</v>
      </c>
      <c r="BY5" s="15">
        <v>20</v>
      </c>
      <c r="BZ5" s="15" t="str">
        <f>IF(AND(AG6="",AH6="",AI6="",AK6=""),"",SUM(AG6,AH6,AI6,AJ6,AK6))</f>
        <v/>
      </c>
      <c r="CA5" s="15">
        <v>20</v>
      </c>
      <c r="CB5" s="15" t="e">
        <f>IF(AND(#REF!="",#REF!="",#REF!="",#REF!=""),"",SUM(#REF!,#REF!,#REF!,#REF!,#REF!))</f>
        <v>#REF!</v>
      </c>
      <c r="CC5" s="15">
        <v>20</v>
      </c>
      <c r="CG5" s="15">
        <f>AG3</f>
        <v>0</v>
      </c>
    </row>
    <row r="6" spans="1:88" ht="20.25" thickTop="1" thickBot="1">
      <c r="A6" s="600"/>
      <c r="B6" s="603"/>
      <c r="C6" s="603"/>
      <c r="D6" s="603"/>
      <c r="E6" s="603"/>
      <c r="F6" s="600"/>
      <c r="G6" s="600"/>
      <c r="H6" s="600"/>
      <c r="I6" s="603"/>
      <c r="J6" s="603"/>
      <c r="K6" s="603"/>
      <c r="L6" s="368"/>
      <c r="M6" s="368"/>
      <c r="N6" s="368"/>
      <c r="O6" s="8">
        <v>30</v>
      </c>
      <c r="P6" s="8">
        <v>70</v>
      </c>
      <c r="Q6" s="8">
        <v>30</v>
      </c>
      <c r="R6" s="8">
        <v>70</v>
      </c>
      <c r="S6" s="8"/>
      <c r="T6" s="8"/>
      <c r="U6" s="8"/>
      <c r="V6" s="8">
        <v>15</v>
      </c>
      <c r="W6" s="8">
        <v>35</v>
      </c>
      <c r="X6" s="8">
        <v>15</v>
      </c>
      <c r="Y6" s="8">
        <v>35</v>
      </c>
      <c r="Z6" s="8"/>
      <c r="AA6" s="8"/>
      <c r="AB6" s="8"/>
      <c r="AC6" s="8">
        <v>30</v>
      </c>
      <c r="AD6" s="8">
        <v>70</v>
      </c>
      <c r="AE6" s="8">
        <v>30</v>
      </c>
      <c r="AF6" s="8">
        <v>70</v>
      </c>
      <c r="AG6" s="8"/>
      <c r="AH6" s="8"/>
      <c r="AI6" s="8"/>
      <c r="AJ6" s="8">
        <v>50</v>
      </c>
      <c r="AK6" s="8"/>
      <c r="AL6" s="8">
        <v>50</v>
      </c>
      <c r="AM6" s="8"/>
      <c r="AN6" s="8">
        <v>25</v>
      </c>
      <c r="AO6" s="8">
        <v>25</v>
      </c>
      <c r="AP6" s="8">
        <v>25</v>
      </c>
      <c r="AQ6" s="8">
        <v>25</v>
      </c>
      <c r="AR6" s="8">
        <v>50</v>
      </c>
      <c r="AS6" s="8">
        <v>50</v>
      </c>
      <c r="AT6" s="8">
        <v>50</v>
      </c>
      <c r="AU6" s="8">
        <v>50</v>
      </c>
      <c r="AV6" s="8">
        <v>50</v>
      </c>
      <c r="AW6" s="8">
        <v>50</v>
      </c>
      <c r="AX6" s="64">
        <v>350</v>
      </c>
      <c r="AY6" s="8"/>
      <c r="AZ6" s="1"/>
      <c r="BA6" s="591" t="s">
        <v>33</v>
      </c>
      <c r="BB6" s="592"/>
      <c r="BC6" s="592"/>
      <c r="BD6" s="1"/>
      <c r="BP6" s="15"/>
      <c r="BR6" s="15">
        <v>1</v>
      </c>
      <c r="BS6" s="15">
        <v>1</v>
      </c>
      <c r="BT6" s="15">
        <v>2</v>
      </c>
      <c r="BU6" s="15">
        <v>2</v>
      </c>
      <c r="BV6" s="15">
        <v>3</v>
      </c>
      <c r="BW6" s="15">
        <v>3</v>
      </c>
      <c r="BX6" s="15">
        <v>4</v>
      </c>
      <c r="BY6" s="15">
        <v>4</v>
      </c>
      <c r="BZ6" s="15">
        <v>5</v>
      </c>
      <c r="CA6" s="15">
        <v>5</v>
      </c>
      <c r="CB6" s="15">
        <v>6</v>
      </c>
      <c r="CC6" s="15">
        <v>6</v>
      </c>
      <c r="CG6" s="15" t="e">
        <f>#REF!</f>
        <v>#REF!</v>
      </c>
    </row>
    <row r="7" spans="1:88" ht="20.25">
      <c r="A7" s="235">
        <v>1</v>
      </c>
      <c r="B7" s="236">
        <v>2</v>
      </c>
      <c r="C7" s="237" t="s">
        <v>6</v>
      </c>
      <c r="D7" s="238">
        <v>936</v>
      </c>
      <c r="E7" s="239" t="s">
        <v>59</v>
      </c>
      <c r="F7" s="240" t="s">
        <v>150</v>
      </c>
      <c r="G7" s="240" t="s">
        <v>151</v>
      </c>
      <c r="H7" s="241" t="s">
        <v>152</v>
      </c>
      <c r="I7" s="242">
        <v>201</v>
      </c>
      <c r="J7" s="243" t="s">
        <v>7</v>
      </c>
      <c r="K7" s="244" t="s">
        <v>8</v>
      </c>
      <c r="L7" s="9"/>
      <c r="M7" s="10"/>
      <c r="N7" s="10"/>
      <c r="O7" s="10">
        <v>25</v>
      </c>
      <c r="P7" s="30">
        <v>62</v>
      </c>
      <c r="Q7" s="33">
        <v>29</v>
      </c>
      <c r="R7" s="10">
        <v>25</v>
      </c>
      <c r="S7" s="446"/>
      <c r="T7" s="447"/>
      <c r="U7" s="10"/>
      <c r="V7" s="10">
        <v>15</v>
      </c>
      <c r="W7" s="35">
        <v>30</v>
      </c>
      <c r="X7" s="33">
        <v>10</v>
      </c>
      <c r="Y7" s="10">
        <v>30</v>
      </c>
      <c r="Z7" s="9"/>
      <c r="AA7" s="10"/>
      <c r="AB7" s="10"/>
      <c r="AC7" s="10">
        <v>22</v>
      </c>
      <c r="AD7" s="30">
        <v>64</v>
      </c>
      <c r="AE7" s="33">
        <v>21</v>
      </c>
      <c r="AF7" s="10">
        <v>56</v>
      </c>
      <c r="AG7" s="9"/>
      <c r="AH7" s="10"/>
      <c r="AI7" s="10"/>
      <c r="AJ7" s="10">
        <v>45</v>
      </c>
      <c r="AK7" s="30"/>
      <c r="AL7" s="33">
        <v>45</v>
      </c>
      <c r="AM7" s="10"/>
      <c r="AN7" s="9">
        <v>25</v>
      </c>
      <c r="AO7" s="10">
        <v>20</v>
      </c>
      <c r="AP7" s="9">
        <v>11</v>
      </c>
      <c r="AQ7" s="10">
        <v>20</v>
      </c>
      <c r="AR7" s="9">
        <v>41</v>
      </c>
      <c r="AS7" s="10">
        <v>35</v>
      </c>
      <c r="AT7" s="10"/>
      <c r="AU7" s="10"/>
      <c r="AV7" s="10"/>
      <c r="AW7" s="10"/>
      <c r="AX7" s="9">
        <v>220</v>
      </c>
      <c r="AY7" s="65">
        <v>28</v>
      </c>
      <c r="AZ7" s="1"/>
      <c r="BA7" s="1"/>
      <c r="BB7" s="1"/>
      <c r="BC7" s="1"/>
      <c r="BD7" s="3"/>
      <c r="BP7" s="15"/>
      <c r="BQ7" s="15">
        <f>IF(I7="","",I7)</f>
        <v>201</v>
      </c>
      <c r="BR7" s="23">
        <f t="shared" ref="BR7:BR70" si="0">IF(AND(L7="",M7="",N7="",P7=""),"",SUM(L7,M7,N7,O7,P7))</f>
        <v>87</v>
      </c>
      <c r="BS7" s="23">
        <f>IFERROR(IF(BR7="","",ROUNDUP(BR7*20%,0)),"")</f>
        <v>18</v>
      </c>
      <c r="BT7" s="15">
        <f>IF(AND(S7="",T7="",U7="",W7=""),"",SUM(S7,T7,U7,V7,W7))</f>
        <v>45</v>
      </c>
      <c r="BU7" s="23">
        <f>IFERROR(IF(BT7="","",ROUNDUP(BT7*20%,0)),"")</f>
        <v>9</v>
      </c>
      <c r="BV7" s="15" t="e">
        <f>IF(AND(#REF!="",#REF!="",#REF!="",#REF!=""),"",SUM(#REF!,#REF!,#REF!,#REF!,#REF!))</f>
        <v>#REF!</v>
      </c>
      <c r="BW7" s="23" t="str">
        <f>IFERROR(IF(BV7="","",ROUNDUP(BV7*20%,0)),"")</f>
        <v/>
      </c>
      <c r="BX7" s="15">
        <f>IF(AND(Z7="",AA7="",AB7="",AD7=""),"",SUM(Z7,AA7,AB7,AC7,AD7))</f>
        <v>86</v>
      </c>
      <c r="BY7" s="23">
        <f>IFERROR(IF(BX7="","",ROUNDUP(BX7*20%,0)),"")</f>
        <v>18</v>
      </c>
      <c r="BZ7" s="15" t="str">
        <f>IF(AND(AG7="",AH7="",AI7="",AK7=""),"",SUM(AG7,AH7,AI7,AJ7,AK7))</f>
        <v/>
      </c>
      <c r="CA7" s="23" t="str">
        <f>IFERROR(IF(BZ7="","",ROUNDUP(BZ7*20%,0)),"")</f>
        <v/>
      </c>
      <c r="CB7" s="15" t="e">
        <f>IF(AND(#REF!="",#REF!="",#REF!="",#REF!=""),"",SUM(#REF!,#REF!,#REF!,#REF!,#REF!))</f>
        <v>#REF!</v>
      </c>
      <c r="CC7" s="23" t="str">
        <f>IFERROR(IF(CB7="","",ROUNDUP(CB7*20%,0)),"")</f>
        <v/>
      </c>
      <c r="CD7" s="23"/>
      <c r="CE7" s="23"/>
    </row>
    <row r="8" spans="1:88">
      <c r="A8" s="245">
        <v>2</v>
      </c>
      <c r="B8" s="246">
        <v>2</v>
      </c>
      <c r="C8" s="247" t="s">
        <v>6</v>
      </c>
      <c r="D8" s="248">
        <v>944</v>
      </c>
      <c r="E8" s="249">
        <v>42005</v>
      </c>
      <c r="F8" s="250" t="s">
        <v>153</v>
      </c>
      <c r="G8" s="250" t="s">
        <v>154</v>
      </c>
      <c r="H8" s="251" t="s">
        <v>15</v>
      </c>
      <c r="I8" s="252">
        <v>202</v>
      </c>
      <c r="J8" s="253" t="s">
        <v>9</v>
      </c>
      <c r="K8" s="254" t="s">
        <v>8</v>
      </c>
      <c r="L8" s="11"/>
      <c r="M8" s="7"/>
      <c r="N8" s="7"/>
      <c r="O8" s="7">
        <v>20</v>
      </c>
      <c r="P8" s="31">
        <v>63</v>
      </c>
      <c r="Q8" s="34">
        <v>21</v>
      </c>
      <c r="R8" s="7">
        <v>20</v>
      </c>
      <c r="S8" s="448"/>
      <c r="T8" s="449"/>
      <c r="U8" s="7"/>
      <c r="V8" s="7">
        <v>12</v>
      </c>
      <c r="W8" s="36">
        <v>31</v>
      </c>
      <c r="X8" s="34">
        <v>10</v>
      </c>
      <c r="Y8" s="7">
        <v>31</v>
      </c>
      <c r="Z8" s="11"/>
      <c r="AA8" s="7"/>
      <c r="AB8" s="7"/>
      <c r="AC8" s="7">
        <v>23</v>
      </c>
      <c r="AD8" s="31">
        <v>65</v>
      </c>
      <c r="AE8" s="34">
        <v>22</v>
      </c>
      <c r="AF8" s="7">
        <v>60</v>
      </c>
      <c r="AG8" s="11"/>
      <c r="AH8" s="7"/>
      <c r="AI8" s="7"/>
      <c r="AJ8" s="7">
        <v>45</v>
      </c>
      <c r="AK8" s="31"/>
      <c r="AL8" s="34">
        <v>14</v>
      </c>
      <c r="AM8" s="7"/>
      <c r="AN8" s="11">
        <v>24</v>
      </c>
      <c r="AO8" s="7">
        <v>20</v>
      </c>
      <c r="AP8" s="11">
        <v>11</v>
      </c>
      <c r="AQ8" s="7">
        <v>21</v>
      </c>
      <c r="AR8" s="11">
        <v>31</v>
      </c>
      <c r="AS8" s="7">
        <v>36</v>
      </c>
      <c r="AT8" s="7"/>
      <c r="AU8" s="7"/>
      <c r="AV8" s="7"/>
      <c r="AW8" s="7"/>
      <c r="AX8" s="11">
        <v>220</v>
      </c>
      <c r="AY8" s="66">
        <v>24</v>
      </c>
      <c r="AZ8" s="1"/>
      <c r="BA8" s="593" t="s">
        <v>235</v>
      </c>
      <c r="BB8" s="593"/>
      <c r="BC8" s="593"/>
      <c r="BD8" s="1"/>
      <c r="BP8" s="15"/>
      <c r="BQ8" s="15">
        <f t="shared" ref="BQ8:BQ71" si="1">IF(I8="","",I8)</f>
        <v>202</v>
      </c>
      <c r="BR8" s="23">
        <f t="shared" si="0"/>
        <v>83</v>
      </c>
      <c r="BS8" s="23">
        <f t="shared" ref="BS8:BS71" si="2">IFERROR(IF(BR8="","",ROUNDUP(BR8*20%,0)),"")</f>
        <v>17</v>
      </c>
      <c r="BT8" s="15">
        <f t="shared" ref="BT8:BT71" si="3">IF(AND(S8="",T8="",U8="",W8=""),"",SUM(S8,T8,U8,V8,W8))</f>
        <v>43</v>
      </c>
      <c r="BU8" s="23">
        <f t="shared" ref="BU8:BU71" si="4">IFERROR(IF(BT8="","",ROUNDUP(BT8*20%,0)),"")</f>
        <v>9</v>
      </c>
      <c r="BV8" s="15" t="e">
        <f>IF(AND(#REF!="",#REF!="",#REF!="",#REF!=""),"",SUM(#REF!,#REF!,#REF!,#REF!,#REF!))</f>
        <v>#REF!</v>
      </c>
      <c r="BW8" s="23" t="str">
        <f t="shared" ref="BW8:BW71" si="5">IFERROR(IF(BV8="","",ROUNDUP(BV8*20%,0)),"")</f>
        <v/>
      </c>
      <c r="BX8" s="15">
        <f t="shared" ref="BX8:BX71" si="6">IF(AND(Z8="",AA8="",AB8="",AD8=""),"",SUM(Z8,AA8,AB8,AC8,AD8))</f>
        <v>88</v>
      </c>
      <c r="BY8" s="23">
        <f t="shared" ref="BY8:BY71" si="7">IFERROR(IF(BX8="","",ROUNDUP(BX8*20%,0)),"")</f>
        <v>18</v>
      </c>
      <c r="BZ8" s="15" t="str">
        <f t="shared" ref="BZ8:BZ71" si="8">IF(AND(AG8="",AH8="",AI8="",AK8=""),"",SUM(AG8,AH8,AI8,AJ8,AK8))</f>
        <v/>
      </c>
      <c r="CA8" s="23" t="str">
        <f t="shared" ref="CA8:CA71" si="9">IFERROR(IF(BZ8="","",ROUNDUP(BZ8*20%,0)),"")</f>
        <v/>
      </c>
      <c r="CB8" s="15" t="e">
        <f>IF(AND(#REF!="",#REF!="",#REF!="",#REF!=""),"",SUM(#REF!,#REF!,#REF!,#REF!,#REF!))</f>
        <v>#REF!</v>
      </c>
      <c r="CC8" s="23" t="str">
        <f t="shared" ref="CC8:CC71" si="10">IFERROR(IF(CB8="","",ROUNDUP(CB8*20%,0)),"")</f>
        <v/>
      </c>
      <c r="CD8" s="23"/>
      <c r="CE8" s="23"/>
    </row>
    <row r="9" spans="1:88">
      <c r="A9" s="245">
        <v>3</v>
      </c>
      <c r="B9" s="246">
        <v>2</v>
      </c>
      <c r="C9" s="247" t="s">
        <v>6</v>
      </c>
      <c r="D9" s="248">
        <v>934</v>
      </c>
      <c r="E9" s="249">
        <v>42348</v>
      </c>
      <c r="F9" s="250" t="s">
        <v>155</v>
      </c>
      <c r="G9" s="250" t="s">
        <v>156</v>
      </c>
      <c r="H9" s="251" t="s">
        <v>157</v>
      </c>
      <c r="I9" s="252">
        <v>203</v>
      </c>
      <c r="J9" s="253" t="s">
        <v>9</v>
      </c>
      <c r="K9" s="254" t="s">
        <v>8</v>
      </c>
      <c r="L9" s="11"/>
      <c r="M9" s="7"/>
      <c r="N9" s="7"/>
      <c r="O9" s="7">
        <v>21</v>
      </c>
      <c r="P9" s="31">
        <v>69</v>
      </c>
      <c r="Q9" s="34">
        <v>27</v>
      </c>
      <c r="R9" s="7">
        <v>21</v>
      </c>
      <c r="S9" s="448"/>
      <c r="T9" s="449"/>
      <c r="U9" s="449"/>
      <c r="V9" s="7">
        <v>13</v>
      </c>
      <c r="W9" s="36">
        <v>30</v>
      </c>
      <c r="X9" s="34">
        <v>11</v>
      </c>
      <c r="Y9" s="7">
        <v>32</v>
      </c>
      <c r="Z9" s="11"/>
      <c r="AA9" s="7"/>
      <c r="AB9" s="7"/>
      <c r="AC9" s="7">
        <v>24</v>
      </c>
      <c r="AD9" s="31">
        <v>62</v>
      </c>
      <c r="AE9" s="34">
        <v>23</v>
      </c>
      <c r="AF9" s="7">
        <v>62</v>
      </c>
      <c r="AG9" s="11"/>
      <c r="AH9" s="7"/>
      <c r="AI9" s="7"/>
      <c r="AJ9" s="7">
        <v>45</v>
      </c>
      <c r="AK9" s="31"/>
      <c r="AL9" s="34">
        <v>45</v>
      </c>
      <c r="AM9" s="7"/>
      <c r="AN9" s="11" t="s">
        <v>4</v>
      </c>
      <c r="AO9" s="7">
        <v>18</v>
      </c>
      <c r="AP9" s="11">
        <v>11</v>
      </c>
      <c r="AQ9" s="7">
        <v>21</v>
      </c>
      <c r="AR9" s="11">
        <v>45</v>
      </c>
      <c r="AS9" s="7">
        <v>36</v>
      </c>
      <c r="AT9" s="7"/>
      <c r="AU9" s="7"/>
      <c r="AV9" s="7"/>
      <c r="AW9" s="7"/>
      <c r="AX9" s="11">
        <v>220</v>
      </c>
      <c r="AY9" s="66">
        <v>36</v>
      </c>
      <c r="AZ9" s="1"/>
      <c r="BA9" s="1"/>
      <c r="BB9" s="1"/>
      <c r="BC9" s="1"/>
      <c r="BD9" s="1"/>
      <c r="BP9" s="15"/>
      <c r="BQ9" s="15">
        <f t="shared" si="1"/>
        <v>203</v>
      </c>
      <c r="BR9" s="23">
        <f t="shared" si="0"/>
        <v>90</v>
      </c>
      <c r="BS9" s="23">
        <f t="shared" si="2"/>
        <v>18</v>
      </c>
      <c r="BT9" s="15">
        <f t="shared" si="3"/>
        <v>43</v>
      </c>
      <c r="BU9" s="23">
        <f t="shared" si="4"/>
        <v>9</v>
      </c>
      <c r="BV9" s="15" t="e">
        <f>IF(AND(#REF!="",#REF!="",#REF!="",#REF!=""),"",SUM(#REF!,#REF!,#REF!,#REF!,#REF!))</f>
        <v>#REF!</v>
      </c>
      <c r="BW9" s="23" t="str">
        <f t="shared" si="5"/>
        <v/>
      </c>
      <c r="BX9" s="15">
        <f t="shared" si="6"/>
        <v>86</v>
      </c>
      <c r="BY9" s="23">
        <f t="shared" si="7"/>
        <v>18</v>
      </c>
      <c r="BZ9" s="15" t="str">
        <f t="shared" si="8"/>
        <v/>
      </c>
      <c r="CA9" s="23" t="str">
        <f t="shared" si="9"/>
        <v/>
      </c>
      <c r="CB9" s="15" t="e">
        <f>IF(AND(#REF!="",#REF!="",#REF!="",#REF!=""),"",SUM(#REF!,#REF!,#REF!,#REF!,#REF!))</f>
        <v>#REF!</v>
      </c>
      <c r="CC9" s="23" t="str">
        <f t="shared" si="10"/>
        <v/>
      </c>
      <c r="CD9" s="23"/>
      <c r="CE9" s="23"/>
    </row>
    <row r="10" spans="1:88">
      <c r="A10" s="245">
        <v>4</v>
      </c>
      <c r="B10" s="246">
        <v>2</v>
      </c>
      <c r="C10" s="247" t="s">
        <v>6</v>
      </c>
      <c r="D10" s="248">
        <v>926</v>
      </c>
      <c r="E10" s="249">
        <v>42491</v>
      </c>
      <c r="F10" s="250" t="s">
        <v>158</v>
      </c>
      <c r="G10" s="250" t="s">
        <v>159</v>
      </c>
      <c r="H10" s="251" t="s">
        <v>20</v>
      </c>
      <c r="I10" s="252">
        <v>204</v>
      </c>
      <c r="J10" s="253" t="s">
        <v>9</v>
      </c>
      <c r="K10" s="254" t="s">
        <v>8</v>
      </c>
      <c r="L10" s="11"/>
      <c r="M10" s="7"/>
      <c r="N10" s="7"/>
      <c r="O10" s="7">
        <v>23</v>
      </c>
      <c r="P10" s="31">
        <v>68</v>
      </c>
      <c r="Q10" s="34">
        <v>25</v>
      </c>
      <c r="R10" s="7">
        <v>24</v>
      </c>
      <c r="S10" s="448"/>
      <c r="T10" s="449"/>
      <c r="U10" s="449"/>
      <c r="V10" s="7">
        <v>14</v>
      </c>
      <c r="W10" s="36">
        <v>32</v>
      </c>
      <c r="X10" s="34">
        <v>12</v>
      </c>
      <c r="Y10" s="7">
        <v>30</v>
      </c>
      <c r="Z10" s="11"/>
      <c r="AA10" s="7"/>
      <c r="AB10" s="7"/>
      <c r="AC10" s="7">
        <v>25</v>
      </c>
      <c r="AD10" s="31">
        <v>61</v>
      </c>
      <c r="AE10" s="34">
        <v>25</v>
      </c>
      <c r="AF10" s="7">
        <v>63</v>
      </c>
      <c r="AG10" s="11"/>
      <c r="AH10" s="7"/>
      <c r="AI10" s="7"/>
      <c r="AJ10" s="7">
        <v>45</v>
      </c>
      <c r="AK10" s="31"/>
      <c r="AL10" s="34">
        <v>48</v>
      </c>
      <c r="AM10" s="7"/>
      <c r="AN10" s="11">
        <v>20</v>
      </c>
      <c r="AO10" s="7" t="s">
        <v>4</v>
      </c>
      <c r="AP10" s="11">
        <v>11</v>
      </c>
      <c r="AQ10" s="7">
        <v>25</v>
      </c>
      <c r="AR10" s="11">
        <v>46</v>
      </c>
      <c r="AS10" s="7">
        <v>36</v>
      </c>
      <c r="AT10" s="7"/>
      <c r="AU10" s="7"/>
      <c r="AV10" s="7"/>
      <c r="AW10" s="7"/>
      <c r="AX10" s="11">
        <v>220</v>
      </c>
      <c r="AY10" s="66">
        <v>36</v>
      </c>
      <c r="AZ10" s="1"/>
      <c r="BA10" s="580" t="s">
        <v>0</v>
      </c>
      <c r="BB10" s="581"/>
      <c r="BC10" s="581"/>
      <c r="BD10" s="1"/>
      <c r="BP10" s="15"/>
      <c r="BQ10" s="15">
        <f t="shared" si="1"/>
        <v>204</v>
      </c>
      <c r="BR10" s="23">
        <f t="shared" si="0"/>
        <v>91</v>
      </c>
      <c r="BS10" s="23">
        <f t="shared" si="2"/>
        <v>19</v>
      </c>
      <c r="BT10" s="15">
        <f t="shared" si="3"/>
        <v>46</v>
      </c>
      <c r="BU10" s="23">
        <f t="shared" si="4"/>
        <v>10</v>
      </c>
      <c r="BV10" s="15" t="e">
        <f>IF(AND(#REF!="",#REF!="",#REF!="",#REF!=""),"",SUM(#REF!,#REF!,#REF!,#REF!,#REF!))</f>
        <v>#REF!</v>
      </c>
      <c r="BW10" s="23" t="str">
        <f t="shared" si="5"/>
        <v/>
      </c>
      <c r="BX10" s="15">
        <f t="shared" si="6"/>
        <v>86</v>
      </c>
      <c r="BY10" s="23">
        <f t="shared" si="7"/>
        <v>18</v>
      </c>
      <c r="BZ10" s="15" t="str">
        <f t="shared" si="8"/>
        <v/>
      </c>
      <c r="CA10" s="23" t="str">
        <f t="shared" si="9"/>
        <v/>
      </c>
      <c r="CB10" s="15" t="e">
        <f>IF(AND(#REF!="",#REF!="",#REF!="",#REF!=""),"",SUM(#REF!,#REF!,#REF!,#REF!,#REF!))</f>
        <v>#REF!</v>
      </c>
      <c r="CC10" s="23" t="str">
        <f t="shared" si="10"/>
        <v/>
      </c>
      <c r="CD10" s="23"/>
      <c r="CE10" s="23"/>
    </row>
    <row r="11" spans="1:88" ht="24">
      <c r="A11" s="245">
        <v>5</v>
      </c>
      <c r="B11" s="246">
        <v>2</v>
      </c>
      <c r="C11" s="247" t="s">
        <v>6</v>
      </c>
      <c r="D11" s="248">
        <v>951</v>
      </c>
      <c r="E11" s="249" t="s">
        <v>60</v>
      </c>
      <c r="F11" s="250" t="s">
        <v>160</v>
      </c>
      <c r="G11" s="250" t="s">
        <v>30</v>
      </c>
      <c r="H11" s="251" t="s">
        <v>22</v>
      </c>
      <c r="I11" s="252">
        <v>205</v>
      </c>
      <c r="J11" s="253" t="s">
        <v>9</v>
      </c>
      <c r="K11" s="254" t="s">
        <v>8</v>
      </c>
      <c r="L11" s="11"/>
      <c r="M11" s="7"/>
      <c r="N11" s="7"/>
      <c r="O11" s="7">
        <v>25</v>
      </c>
      <c r="P11" s="31">
        <v>67</v>
      </c>
      <c r="Q11" s="34">
        <v>26</v>
      </c>
      <c r="R11" s="7">
        <v>21</v>
      </c>
      <c r="S11" s="448"/>
      <c r="T11" s="449"/>
      <c r="U11" s="449"/>
      <c r="V11" s="7">
        <v>15</v>
      </c>
      <c r="W11" s="36">
        <v>31</v>
      </c>
      <c r="X11" s="34">
        <v>12</v>
      </c>
      <c r="Y11" s="7">
        <v>32</v>
      </c>
      <c r="Z11" s="11"/>
      <c r="AA11" s="7"/>
      <c r="AB11" s="7"/>
      <c r="AC11" s="7">
        <v>26</v>
      </c>
      <c r="AD11" s="31">
        <v>64</v>
      </c>
      <c r="AE11" s="34">
        <v>24</v>
      </c>
      <c r="AF11" s="7">
        <v>65</v>
      </c>
      <c r="AG11" s="11"/>
      <c r="AH11" s="7"/>
      <c r="AI11" s="7"/>
      <c r="AJ11" s="7">
        <v>45</v>
      </c>
      <c r="AK11" s="31"/>
      <c r="AL11" s="34">
        <v>48</v>
      </c>
      <c r="AM11" s="7"/>
      <c r="AN11" s="11">
        <v>22</v>
      </c>
      <c r="AO11" s="7">
        <v>24</v>
      </c>
      <c r="AP11" s="11">
        <v>11</v>
      </c>
      <c r="AQ11" s="7">
        <v>24</v>
      </c>
      <c r="AR11" s="11">
        <v>47</v>
      </c>
      <c r="AS11" s="7">
        <v>36</v>
      </c>
      <c r="AT11" s="7"/>
      <c r="AU11" s="7"/>
      <c r="AV11" s="7"/>
      <c r="AW11" s="7"/>
      <c r="AX11" s="11">
        <v>220</v>
      </c>
      <c r="AY11" s="66">
        <v>0</v>
      </c>
      <c r="AZ11" s="1"/>
      <c r="BA11" s="580"/>
      <c r="BB11" s="581"/>
      <c r="BC11" s="581"/>
      <c r="BD11" s="1"/>
      <c r="BP11" s="15"/>
      <c r="BQ11" s="15">
        <f t="shared" si="1"/>
        <v>205</v>
      </c>
      <c r="BR11" s="23">
        <f t="shared" si="0"/>
        <v>92</v>
      </c>
      <c r="BS11" s="23">
        <f t="shared" si="2"/>
        <v>19</v>
      </c>
      <c r="BT11" s="15">
        <f t="shared" si="3"/>
        <v>46</v>
      </c>
      <c r="BU11" s="23">
        <f t="shared" si="4"/>
        <v>10</v>
      </c>
      <c r="BV11" s="15" t="e">
        <f>IF(AND(#REF!="",#REF!="",#REF!="",#REF!=""),"",SUM(#REF!,#REF!,#REF!,#REF!,#REF!))</f>
        <v>#REF!</v>
      </c>
      <c r="BW11" s="23" t="str">
        <f t="shared" si="5"/>
        <v/>
      </c>
      <c r="BX11" s="15">
        <f t="shared" si="6"/>
        <v>90</v>
      </c>
      <c r="BY11" s="23">
        <f t="shared" si="7"/>
        <v>18</v>
      </c>
      <c r="BZ11" s="15" t="str">
        <f t="shared" si="8"/>
        <v/>
      </c>
      <c r="CA11" s="23" t="str">
        <f t="shared" si="9"/>
        <v/>
      </c>
      <c r="CB11" s="15" t="e">
        <f>IF(AND(#REF!="",#REF!="",#REF!="",#REF!=""),"",SUM(#REF!,#REF!,#REF!,#REF!,#REF!))</f>
        <v>#REF!</v>
      </c>
      <c r="CC11" s="23" t="str">
        <f t="shared" si="10"/>
        <v/>
      </c>
      <c r="CD11" s="23"/>
      <c r="CE11" s="23"/>
    </row>
    <row r="12" spans="1:88">
      <c r="A12" s="245">
        <v>6</v>
      </c>
      <c r="B12" s="246">
        <v>2</v>
      </c>
      <c r="C12" s="247" t="s">
        <v>6</v>
      </c>
      <c r="D12" s="248">
        <v>939</v>
      </c>
      <c r="E12" s="249" t="s">
        <v>61</v>
      </c>
      <c r="F12" s="250" t="s">
        <v>161</v>
      </c>
      <c r="G12" s="250" t="s">
        <v>162</v>
      </c>
      <c r="H12" s="251" t="s">
        <v>163</v>
      </c>
      <c r="I12" s="252">
        <v>206</v>
      </c>
      <c r="J12" s="253" t="s">
        <v>7</v>
      </c>
      <c r="K12" s="254" t="s">
        <v>8</v>
      </c>
      <c r="L12" s="11"/>
      <c r="M12" s="7"/>
      <c r="N12" s="7"/>
      <c r="O12" s="7">
        <v>26</v>
      </c>
      <c r="P12" s="31">
        <v>64</v>
      </c>
      <c r="Q12" s="34">
        <v>28</v>
      </c>
      <c r="R12" s="7">
        <v>20</v>
      </c>
      <c r="S12" s="448"/>
      <c r="T12" s="449"/>
      <c r="U12" s="449"/>
      <c r="V12" s="7">
        <v>12</v>
      </c>
      <c r="W12" s="36">
        <v>30</v>
      </c>
      <c r="X12" s="34">
        <v>10</v>
      </c>
      <c r="Y12" s="7">
        <v>31</v>
      </c>
      <c r="Z12" s="11"/>
      <c r="AA12" s="7"/>
      <c r="AB12" s="7"/>
      <c r="AC12" s="7">
        <v>25</v>
      </c>
      <c r="AD12" s="31">
        <v>64</v>
      </c>
      <c r="AE12" s="34">
        <v>21</v>
      </c>
      <c r="AF12" s="7">
        <v>64</v>
      </c>
      <c r="AG12" s="11"/>
      <c r="AH12" s="7"/>
      <c r="AI12" s="7"/>
      <c r="AJ12" s="7">
        <v>45</v>
      </c>
      <c r="AK12" s="31"/>
      <c r="AL12" s="34">
        <v>47</v>
      </c>
      <c r="AM12" s="7"/>
      <c r="AN12" s="11">
        <v>21</v>
      </c>
      <c r="AO12" s="7">
        <v>22</v>
      </c>
      <c r="AP12" s="11">
        <v>12</v>
      </c>
      <c r="AQ12" s="7">
        <v>21</v>
      </c>
      <c r="AR12" s="11">
        <v>48</v>
      </c>
      <c r="AS12" s="7">
        <v>36</v>
      </c>
      <c r="AT12" s="7"/>
      <c r="AU12" s="7"/>
      <c r="AV12" s="7"/>
      <c r="AW12" s="7"/>
      <c r="AX12" s="11">
        <v>220</v>
      </c>
      <c r="AY12" s="66">
        <v>26</v>
      </c>
      <c r="AZ12" s="1"/>
      <c r="BA12" s="596" t="s">
        <v>1</v>
      </c>
      <c r="BB12" s="597"/>
      <c r="BC12" s="597"/>
      <c r="BD12" s="1"/>
      <c r="BP12" s="15"/>
      <c r="BQ12" s="15">
        <f t="shared" si="1"/>
        <v>206</v>
      </c>
      <c r="BR12" s="23">
        <f t="shared" si="0"/>
        <v>90</v>
      </c>
      <c r="BS12" s="23">
        <f t="shared" si="2"/>
        <v>18</v>
      </c>
      <c r="BT12" s="15">
        <f t="shared" si="3"/>
        <v>42</v>
      </c>
      <c r="BU12" s="23">
        <f t="shared" si="4"/>
        <v>9</v>
      </c>
      <c r="BV12" s="15" t="e">
        <f>IF(AND(#REF!="",#REF!="",#REF!="",#REF!=""),"",SUM(#REF!,#REF!,#REF!,#REF!,#REF!))</f>
        <v>#REF!</v>
      </c>
      <c r="BW12" s="23" t="str">
        <f t="shared" si="5"/>
        <v/>
      </c>
      <c r="BX12" s="15">
        <f t="shared" si="6"/>
        <v>89</v>
      </c>
      <c r="BY12" s="23">
        <f t="shared" si="7"/>
        <v>18</v>
      </c>
      <c r="BZ12" s="15" t="str">
        <f t="shared" si="8"/>
        <v/>
      </c>
      <c r="CA12" s="23" t="str">
        <f t="shared" si="9"/>
        <v/>
      </c>
      <c r="CB12" s="15" t="e">
        <f>IF(AND(#REF!="",#REF!="",#REF!="",#REF!=""),"",SUM(#REF!,#REF!,#REF!,#REF!,#REF!))</f>
        <v>#REF!</v>
      </c>
      <c r="CC12" s="23" t="str">
        <f t="shared" si="10"/>
        <v/>
      </c>
      <c r="CD12" s="23"/>
      <c r="CE12" s="23"/>
    </row>
    <row r="13" spans="1:88">
      <c r="A13" s="245">
        <v>7</v>
      </c>
      <c r="B13" s="246">
        <v>2</v>
      </c>
      <c r="C13" s="247" t="s">
        <v>6</v>
      </c>
      <c r="D13" s="248">
        <v>942</v>
      </c>
      <c r="E13" s="249" t="s">
        <v>62</v>
      </c>
      <c r="F13" s="250" t="s">
        <v>164</v>
      </c>
      <c r="G13" s="250" t="s">
        <v>19</v>
      </c>
      <c r="H13" s="251" t="s">
        <v>165</v>
      </c>
      <c r="I13" s="252">
        <v>207</v>
      </c>
      <c r="J13" s="253" t="s">
        <v>9</v>
      </c>
      <c r="K13" s="254" t="s">
        <v>8</v>
      </c>
      <c r="L13" s="11"/>
      <c r="M13" s="7"/>
      <c r="N13" s="7"/>
      <c r="O13" s="7">
        <v>24</v>
      </c>
      <c r="P13" s="31">
        <v>65</v>
      </c>
      <c r="Q13" s="34">
        <v>29</v>
      </c>
      <c r="R13" s="7">
        <v>25</v>
      </c>
      <c r="S13" s="448"/>
      <c r="T13" s="449"/>
      <c r="U13" s="449"/>
      <c r="V13" s="7">
        <v>13</v>
      </c>
      <c r="W13" s="36">
        <v>32</v>
      </c>
      <c r="X13" s="34">
        <v>12</v>
      </c>
      <c r="Y13" s="7">
        <v>34</v>
      </c>
      <c r="Z13" s="11"/>
      <c r="AA13" s="7"/>
      <c r="AB13" s="7"/>
      <c r="AC13" s="7">
        <v>24</v>
      </c>
      <c r="AD13" s="31">
        <v>64</v>
      </c>
      <c r="AE13" s="34">
        <v>20</v>
      </c>
      <c r="AF13" s="7">
        <v>69</v>
      </c>
      <c r="AG13" s="11"/>
      <c r="AH13" s="7"/>
      <c r="AI13" s="7"/>
      <c r="AJ13" s="7">
        <v>41</v>
      </c>
      <c r="AK13" s="31"/>
      <c r="AL13" s="34">
        <v>48</v>
      </c>
      <c r="AM13" s="7"/>
      <c r="AN13" s="11" t="s">
        <v>31</v>
      </c>
      <c r="AO13" s="7">
        <v>25</v>
      </c>
      <c r="AP13" s="11">
        <v>13</v>
      </c>
      <c r="AQ13" s="7">
        <v>20</v>
      </c>
      <c r="AR13" s="11">
        <v>23</v>
      </c>
      <c r="AS13" s="7">
        <v>36</v>
      </c>
      <c r="AT13" s="7"/>
      <c r="AU13" s="7"/>
      <c r="AV13" s="7"/>
      <c r="AW13" s="7"/>
      <c r="AX13" s="11">
        <v>220</v>
      </c>
      <c r="AY13" s="66">
        <v>36</v>
      </c>
      <c r="AZ13" s="1"/>
      <c r="BA13" s="596"/>
      <c r="BB13" s="597"/>
      <c r="BC13" s="597"/>
      <c r="BD13" s="1"/>
      <c r="BP13" s="15"/>
      <c r="BQ13" s="15">
        <f t="shared" si="1"/>
        <v>207</v>
      </c>
      <c r="BR13" s="23">
        <f t="shared" si="0"/>
        <v>89</v>
      </c>
      <c r="BS13" s="23">
        <f t="shared" si="2"/>
        <v>18</v>
      </c>
      <c r="BT13" s="15">
        <f t="shared" si="3"/>
        <v>45</v>
      </c>
      <c r="BU13" s="23">
        <f t="shared" si="4"/>
        <v>9</v>
      </c>
      <c r="BV13" s="15" t="e">
        <f>IF(AND(#REF!="",#REF!="",#REF!="",#REF!=""),"",SUM(#REF!,#REF!,#REF!,#REF!,#REF!))</f>
        <v>#REF!</v>
      </c>
      <c r="BW13" s="23" t="str">
        <f t="shared" si="5"/>
        <v/>
      </c>
      <c r="BX13" s="15">
        <f t="shared" si="6"/>
        <v>88</v>
      </c>
      <c r="BY13" s="23">
        <f t="shared" si="7"/>
        <v>18</v>
      </c>
      <c r="BZ13" s="15" t="str">
        <f t="shared" si="8"/>
        <v/>
      </c>
      <c r="CA13" s="23" t="str">
        <f t="shared" si="9"/>
        <v/>
      </c>
      <c r="CB13" s="15" t="e">
        <f>IF(AND(#REF!="",#REF!="",#REF!="",#REF!=""),"",SUM(#REF!,#REF!,#REF!,#REF!,#REF!))</f>
        <v>#REF!</v>
      </c>
      <c r="CC13" s="23" t="str">
        <f t="shared" si="10"/>
        <v/>
      </c>
      <c r="CD13" s="23"/>
      <c r="CE13" s="23"/>
    </row>
    <row r="14" spans="1:88">
      <c r="A14" s="245">
        <v>8</v>
      </c>
      <c r="B14" s="246">
        <v>2</v>
      </c>
      <c r="C14" s="247" t="s">
        <v>6</v>
      </c>
      <c r="D14" s="248">
        <v>925</v>
      </c>
      <c r="E14" s="249" t="s">
        <v>63</v>
      </c>
      <c r="F14" s="250" t="s">
        <v>166</v>
      </c>
      <c r="G14" s="250" t="s">
        <v>167</v>
      </c>
      <c r="H14" s="251" t="s">
        <v>29</v>
      </c>
      <c r="I14" s="252">
        <v>208</v>
      </c>
      <c r="J14" s="253" t="s">
        <v>7</v>
      </c>
      <c r="K14" s="254" t="s">
        <v>8</v>
      </c>
      <c r="L14" s="11"/>
      <c r="M14" s="7"/>
      <c r="N14" s="7"/>
      <c r="O14" s="7">
        <v>28</v>
      </c>
      <c r="P14" s="31">
        <v>61</v>
      </c>
      <c r="Q14" s="34">
        <v>24</v>
      </c>
      <c r="R14" s="7">
        <v>24</v>
      </c>
      <c r="S14" s="448"/>
      <c r="T14" s="449"/>
      <c r="U14" s="449"/>
      <c r="V14" s="7">
        <v>10</v>
      </c>
      <c r="W14" s="36">
        <v>31</v>
      </c>
      <c r="X14" s="34">
        <v>14</v>
      </c>
      <c r="Y14" s="7">
        <v>32</v>
      </c>
      <c r="Z14" s="11"/>
      <c r="AA14" s="7"/>
      <c r="AB14" s="7"/>
      <c r="AC14" s="7">
        <v>21</v>
      </c>
      <c r="AD14" s="31">
        <v>64</v>
      </c>
      <c r="AE14" s="34">
        <v>23</v>
      </c>
      <c r="AF14" s="7">
        <v>68</v>
      </c>
      <c r="AG14" s="11"/>
      <c r="AH14" s="7"/>
      <c r="AI14" s="7"/>
      <c r="AJ14" s="7">
        <v>41</v>
      </c>
      <c r="AK14" s="31"/>
      <c r="AL14" s="34">
        <v>49</v>
      </c>
      <c r="AM14" s="7"/>
      <c r="AN14" s="11">
        <v>23</v>
      </c>
      <c r="AO14" s="7">
        <v>24</v>
      </c>
      <c r="AP14" s="11">
        <v>13</v>
      </c>
      <c r="AQ14" s="7">
        <v>23</v>
      </c>
      <c r="AR14" s="11">
        <v>45</v>
      </c>
      <c r="AS14" s="7">
        <v>36</v>
      </c>
      <c r="AT14" s="7"/>
      <c r="AU14" s="7"/>
      <c r="AV14" s="7"/>
      <c r="AW14" s="7"/>
      <c r="AX14" s="11">
        <v>220</v>
      </c>
      <c r="AY14" s="66">
        <v>28</v>
      </c>
      <c r="AZ14" s="1"/>
      <c r="BA14" s="594" t="s">
        <v>5</v>
      </c>
      <c r="BB14" s="595"/>
      <c r="BC14" s="595"/>
      <c r="BD14" s="1"/>
      <c r="BP14" s="15"/>
      <c r="BQ14" s="15">
        <f t="shared" si="1"/>
        <v>208</v>
      </c>
      <c r="BR14" s="23">
        <f t="shared" si="0"/>
        <v>89</v>
      </c>
      <c r="BS14" s="23">
        <f t="shared" si="2"/>
        <v>18</v>
      </c>
      <c r="BT14" s="15">
        <f t="shared" si="3"/>
        <v>41</v>
      </c>
      <c r="BU14" s="23">
        <f t="shared" si="4"/>
        <v>9</v>
      </c>
      <c r="BV14" s="15" t="e">
        <f>IF(AND(#REF!="",#REF!="",#REF!="",#REF!=""),"",SUM(#REF!,#REF!,#REF!,#REF!,#REF!))</f>
        <v>#REF!</v>
      </c>
      <c r="BW14" s="23" t="str">
        <f t="shared" si="5"/>
        <v/>
      </c>
      <c r="BX14" s="15">
        <f t="shared" si="6"/>
        <v>85</v>
      </c>
      <c r="BY14" s="23">
        <f t="shared" si="7"/>
        <v>17</v>
      </c>
      <c r="BZ14" s="15" t="str">
        <f t="shared" si="8"/>
        <v/>
      </c>
      <c r="CA14" s="23" t="str">
        <f t="shared" si="9"/>
        <v/>
      </c>
      <c r="CB14" s="15" t="e">
        <f>IF(AND(#REF!="",#REF!="",#REF!="",#REF!=""),"",SUM(#REF!,#REF!,#REF!,#REF!,#REF!))</f>
        <v>#REF!</v>
      </c>
      <c r="CC14" s="23" t="str">
        <f t="shared" si="10"/>
        <v/>
      </c>
      <c r="CD14" s="23"/>
      <c r="CE14" s="23"/>
    </row>
    <row r="15" spans="1:88">
      <c r="A15" s="245">
        <v>9</v>
      </c>
      <c r="B15" s="246">
        <v>2</v>
      </c>
      <c r="C15" s="247" t="s">
        <v>6</v>
      </c>
      <c r="D15" s="248">
        <v>952</v>
      </c>
      <c r="E15" s="249">
        <v>42047</v>
      </c>
      <c r="F15" s="250" t="s">
        <v>168</v>
      </c>
      <c r="G15" s="250" t="s">
        <v>169</v>
      </c>
      <c r="H15" s="251" t="s">
        <v>170</v>
      </c>
      <c r="I15" s="252">
        <v>209</v>
      </c>
      <c r="J15" s="253" t="s">
        <v>9</v>
      </c>
      <c r="K15" s="254" t="s">
        <v>10</v>
      </c>
      <c r="L15" s="11"/>
      <c r="M15" s="7"/>
      <c r="N15" s="7"/>
      <c r="O15" s="7">
        <v>29</v>
      </c>
      <c r="P15" s="31">
        <v>62</v>
      </c>
      <c r="Q15" s="34">
        <v>24</v>
      </c>
      <c r="R15" s="7">
        <v>21</v>
      </c>
      <c r="S15" s="448"/>
      <c r="T15" s="449"/>
      <c r="U15" s="449"/>
      <c r="V15" s="7">
        <v>14</v>
      </c>
      <c r="W15" s="36">
        <v>30</v>
      </c>
      <c r="X15" s="34">
        <v>10</v>
      </c>
      <c r="Y15" s="7">
        <v>31</v>
      </c>
      <c r="Z15" s="11"/>
      <c r="AA15" s="7"/>
      <c r="AB15" s="7"/>
      <c r="AC15" s="7">
        <v>20</v>
      </c>
      <c r="AD15" s="31">
        <v>64</v>
      </c>
      <c r="AE15" s="34">
        <v>25</v>
      </c>
      <c r="AF15" s="7">
        <v>67</v>
      </c>
      <c r="AG15" s="11"/>
      <c r="AH15" s="7"/>
      <c r="AI15" s="7"/>
      <c r="AJ15" s="7">
        <v>41</v>
      </c>
      <c r="AK15" s="31"/>
      <c r="AL15" s="34">
        <v>47</v>
      </c>
      <c r="AM15" s="7"/>
      <c r="AN15" s="11">
        <v>21</v>
      </c>
      <c r="AO15" s="7">
        <v>21</v>
      </c>
      <c r="AP15" s="11">
        <v>14</v>
      </c>
      <c r="AQ15" s="7">
        <v>20</v>
      </c>
      <c r="AR15" s="11">
        <v>41</v>
      </c>
      <c r="AS15" s="7">
        <v>36</v>
      </c>
      <c r="AT15" s="7"/>
      <c r="AU15" s="7"/>
      <c r="AV15" s="7"/>
      <c r="AW15" s="7"/>
      <c r="AX15" s="11">
        <v>220</v>
      </c>
      <c r="AY15" s="66">
        <v>18</v>
      </c>
      <c r="AZ15" s="1"/>
      <c r="BA15" s="594"/>
      <c r="BB15" s="595"/>
      <c r="BC15" s="595"/>
      <c r="BD15" s="1"/>
      <c r="BP15" s="15"/>
      <c r="BQ15" s="15">
        <f t="shared" si="1"/>
        <v>209</v>
      </c>
      <c r="BR15" s="23">
        <f t="shared" si="0"/>
        <v>91</v>
      </c>
      <c r="BS15" s="23">
        <f t="shared" si="2"/>
        <v>19</v>
      </c>
      <c r="BT15" s="15">
        <f t="shared" si="3"/>
        <v>44</v>
      </c>
      <c r="BU15" s="23">
        <f t="shared" si="4"/>
        <v>9</v>
      </c>
      <c r="BV15" s="15" t="e">
        <f>IF(AND(#REF!="",#REF!="",#REF!="",#REF!=""),"",SUM(#REF!,#REF!,#REF!,#REF!,#REF!))</f>
        <v>#REF!</v>
      </c>
      <c r="BW15" s="23" t="str">
        <f t="shared" si="5"/>
        <v/>
      </c>
      <c r="BX15" s="15">
        <f t="shared" si="6"/>
        <v>84</v>
      </c>
      <c r="BY15" s="23">
        <f t="shared" si="7"/>
        <v>17</v>
      </c>
      <c r="BZ15" s="15" t="str">
        <f t="shared" si="8"/>
        <v/>
      </c>
      <c r="CA15" s="23" t="str">
        <f t="shared" si="9"/>
        <v/>
      </c>
      <c r="CB15" s="15" t="e">
        <f>IF(AND(#REF!="",#REF!="",#REF!="",#REF!=""),"",SUM(#REF!,#REF!,#REF!,#REF!,#REF!))</f>
        <v>#REF!</v>
      </c>
      <c r="CC15" s="23" t="str">
        <f t="shared" si="10"/>
        <v/>
      </c>
      <c r="CD15" s="23"/>
      <c r="CE15" s="23"/>
    </row>
    <row r="16" spans="1:88">
      <c r="A16" s="245">
        <v>10</v>
      </c>
      <c r="B16" s="246">
        <v>2</v>
      </c>
      <c r="C16" s="247" t="s">
        <v>6</v>
      </c>
      <c r="D16" s="248">
        <v>931</v>
      </c>
      <c r="E16" s="249" t="s">
        <v>64</v>
      </c>
      <c r="F16" s="250" t="s">
        <v>171</v>
      </c>
      <c r="G16" s="250" t="s">
        <v>172</v>
      </c>
      <c r="H16" s="251" t="s">
        <v>21</v>
      </c>
      <c r="I16" s="252">
        <v>210</v>
      </c>
      <c r="J16" s="253" t="s">
        <v>9</v>
      </c>
      <c r="K16" s="254" t="s">
        <v>8</v>
      </c>
      <c r="L16" s="11"/>
      <c r="M16" s="7"/>
      <c r="N16" s="7"/>
      <c r="O16" s="7">
        <v>29</v>
      </c>
      <c r="P16" s="31">
        <v>62</v>
      </c>
      <c r="Q16" s="34">
        <v>24</v>
      </c>
      <c r="R16" s="7">
        <v>20</v>
      </c>
      <c r="S16" s="448"/>
      <c r="T16" s="449"/>
      <c r="U16" s="449"/>
      <c r="V16" s="7">
        <v>14</v>
      </c>
      <c r="W16" s="36">
        <v>32</v>
      </c>
      <c r="X16" s="34">
        <v>12</v>
      </c>
      <c r="Y16" s="7">
        <v>30</v>
      </c>
      <c r="Z16" s="11"/>
      <c r="AA16" s="7"/>
      <c r="AB16" s="7"/>
      <c r="AC16" s="7">
        <v>23</v>
      </c>
      <c r="AD16" s="31">
        <v>64</v>
      </c>
      <c r="AE16" s="34">
        <v>26</v>
      </c>
      <c r="AF16" s="7">
        <v>64</v>
      </c>
      <c r="AG16" s="11"/>
      <c r="AH16" s="7"/>
      <c r="AI16" s="7"/>
      <c r="AJ16" s="7">
        <v>41</v>
      </c>
      <c r="AK16" s="31"/>
      <c r="AL16" s="34">
        <v>48</v>
      </c>
      <c r="AM16" s="7"/>
      <c r="AN16" s="11">
        <v>25</v>
      </c>
      <c r="AO16" s="7">
        <v>20</v>
      </c>
      <c r="AP16" s="11">
        <v>15</v>
      </c>
      <c r="AQ16" s="7">
        <v>21</v>
      </c>
      <c r="AR16" s="11">
        <v>40</v>
      </c>
      <c r="AS16" s="7">
        <v>36</v>
      </c>
      <c r="AT16" s="7"/>
      <c r="AU16" s="7"/>
      <c r="AV16" s="7"/>
      <c r="AW16" s="7"/>
      <c r="AX16" s="11">
        <v>220</v>
      </c>
      <c r="AY16" s="66">
        <v>36</v>
      </c>
      <c r="AZ16" s="1"/>
      <c r="BA16" s="589" t="s">
        <v>2</v>
      </c>
      <c r="BB16" s="590"/>
      <c r="BC16" s="590"/>
      <c r="BD16" s="1"/>
      <c r="BP16" s="15"/>
      <c r="BQ16" s="15">
        <f t="shared" si="1"/>
        <v>210</v>
      </c>
      <c r="BR16" s="23">
        <f t="shared" si="0"/>
        <v>91</v>
      </c>
      <c r="BS16" s="23">
        <f t="shared" si="2"/>
        <v>19</v>
      </c>
      <c r="BT16" s="15">
        <f t="shared" si="3"/>
        <v>46</v>
      </c>
      <c r="BU16" s="23">
        <f t="shared" si="4"/>
        <v>10</v>
      </c>
      <c r="BV16" s="15" t="e">
        <f>IF(AND(#REF!="",#REF!="",#REF!="",#REF!=""),"",SUM(#REF!,#REF!,#REF!,#REF!,#REF!))</f>
        <v>#REF!</v>
      </c>
      <c r="BW16" s="23" t="str">
        <f t="shared" si="5"/>
        <v/>
      </c>
      <c r="BX16" s="15">
        <f t="shared" si="6"/>
        <v>87</v>
      </c>
      <c r="BY16" s="23">
        <f t="shared" si="7"/>
        <v>18</v>
      </c>
      <c r="BZ16" s="15" t="str">
        <f t="shared" si="8"/>
        <v/>
      </c>
      <c r="CA16" s="23" t="str">
        <f t="shared" si="9"/>
        <v/>
      </c>
      <c r="CB16" s="15" t="e">
        <f>IF(AND(#REF!="",#REF!="",#REF!="",#REF!=""),"",SUM(#REF!,#REF!,#REF!,#REF!,#REF!))</f>
        <v>#REF!</v>
      </c>
      <c r="CC16" s="23" t="str">
        <f t="shared" si="10"/>
        <v/>
      </c>
      <c r="CD16" s="23"/>
      <c r="CE16" s="23"/>
    </row>
    <row r="17" spans="1:83">
      <c r="A17" s="245">
        <v>11</v>
      </c>
      <c r="B17" s="246">
        <v>2</v>
      </c>
      <c r="C17" s="247" t="s">
        <v>6</v>
      </c>
      <c r="D17" s="248">
        <v>923</v>
      </c>
      <c r="E17" s="249" t="s">
        <v>64</v>
      </c>
      <c r="F17" s="250" t="s">
        <v>173</v>
      </c>
      <c r="G17" s="250" t="s">
        <v>174</v>
      </c>
      <c r="H17" s="251" t="s">
        <v>175</v>
      </c>
      <c r="I17" s="252">
        <v>211</v>
      </c>
      <c r="J17" s="253" t="s">
        <v>7</v>
      </c>
      <c r="K17" s="254" t="s">
        <v>8</v>
      </c>
      <c r="L17" s="11"/>
      <c r="M17" s="7"/>
      <c r="N17" s="7"/>
      <c r="O17" s="7">
        <v>29</v>
      </c>
      <c r="P17" s="31">
        <v>65</v>
      </c>
      <c r="Q17" s="34">
        <v>24</v>
      </c>
      <c r="R17" s="7">
        <v>20</v>
      </c>
      <c r="S17" s="448"/>
      <c r="T17" s="449"/>
      <c r="U17" s="449"/>
      <c r="V17" s="7">
        <v>14</v>
      </c>
      <c r="W17" s="36">
        <v>32</v>
      </c>
      <c r="X17" s="34">
        <v>13</v>
      </c>
      <c r="Y17" s="7">
        <v>32</v>
      </c>
      <c r="Z17" s="11"/>
      <c r="AA17" s="7"/>
      <c r="AB17" s="7"/>
      <c r="AC17" s="7">
        <v>25</v>
      </c>
      <c r="AD17" s="31">
        <v>64</v>
      </c>
      <c r="AE17" s="34">
        <v>24</v>
      </c>
      <c r="AF17" s="7">
        <v>65</v>
      </c>
      <c r="AG17" s="11"/>
      <c r="AH17" s="7"/>
      <c r="AI17" s="7"/>
      <c r="AJ17" s="7">
        <v>41</v>
      </c>
      <c r="AK17" s="31"/>
      <c r="AL17" s="34">
        <v>45</v>
      </c>
      <c r="AM17" s="7"/>
      <c r="AN17" s="11">
        <v>23</v>
      </c>
      <c r="AO17" s="7">
        <v>20</v>
      </c>
      <c r="AP17" s="11">
        <v>15</v>
      </c>
      <c r="AQ17" s="7">
        <v>23</v>
      </c>
      <c r="AR17" s="11">
        <v>42</v>
      </c>
      <c r="AS17" s="7">
        <v>36</v>
      </c>
      <c r="AT17" s="7"/>
      <c r="AU17" s="7"/>
      <c r="AV17" s="7"/>
      <c r="AW17" s="7"/>
      <c r="AX17" s="11">
        <v>220</v>
      </c>
      <c r="AY17" s="66">
        <v>28</v>
      </c>
      <c r="AZ17" s="1"/>
      <c r="BA17" s="589"/>
      <c r="BB17" s="590"/>
      <c r="BC17" s="590"/>
      <c r="BD17" s="1"/>
      <c r="BP17" s="15"/>
      <c r="BQ17" s="15">
        <f t="shared" si="1"/>
        <v>211</v>
      </c>
      <c r="BR17" s="23">
        <f t="shared" si="0"/>
        <v>94</v>
      </c>
      <c r="BS17" s="23">
        <f t="shared" si="2"/>
        <v>19</v>
      </c>
      <c r="BT17" s="15">
        <f t="shared" si="3"/>
        <v>46</v>
      </c>
      <c r="BU17" s="23">
        <f t="shared" si="4"/>
        <v>10</v>
      </c>
      <c r="BV17" s="15" t="e">
        <f>IF(AND(#REF!="",#REF!="",#REF!="",#REF!=""),"",SUM(#REF!,#REF!,#REF!,#REF!,#REF!))</f>
        <v>#REF!</v>
      </c>
      <c r="BW17" s="23" t="str">
        <f t="shared" si="5"/>
        <v/>
      </c>
      <c r="BX17" s="15">
        <f t="shared" si="6"/>
        <v>89</v>
      </c>
      <c r="BY17" s="23">
        <f t="shared" si="7"/>
        <v>18</v>
      </c>
      <c r="BZ17" s="15" t="str">
        <f t="shared" si="8"/>
        <v/>
      </c>
      <c r="CA17" s="23" t="str">
        <f t="shared" si="9"/>
        <v/>
      </c>
      <c r="CB17" s="15" t="e">
        <f>IF(AND(#REF!="",#REF!="",#REF!="",#REF!=""),"",SUM(#REF!,#REF!,#REF!,#REF!,#REF!))</f>
        <v>#REF!</v>
      </c>
      <c r="CC17" s="23" t="str">
        <f t="shared" si="10"/>
        <v/>
      </c>
      <c r="CD17" s="23"/>
      <c r="CE17" s="23"/>
    </row>
    <row r="18" spans="1:83">
      <c r="A18" s="245">
        <v>12</v>
      </c>
      <c r="B18" s="246">
        <v>2</v>
      </c>
      <c r="C18" s="247" t="s">
        <v>6</v>
      </c>
      <c r="D18" s="248">
        <v>949</v>
      </c>
      <c r="E18" s="249" t="s">
        <v>65</v>
      </c>
      <c r="F18" s="250" t="s">
        <v>176</v>
      </c>
      <c r="G18" s="250" t="s">
        <v>177</v>
      </c>
      <c r="H18" s="251" t="s">
        <v>178</v>
      </c>
      <c r="I18" s="252">
        <v>212</v>
      </c>
      <c r="J18" s="253" t="s">
        <v>9</v>
      </c>
      <c r="K18" s="254" t="s">
        <v>8</v>
      </c>
      <c r="L18" s="11"/>
      <c r="M18" s="7"/>
      <c r="N18" s="7"/>
      <c r="O18" s="7">
        <v>29</v>
      </c>
      <c r="P18" s="31">
        <v>68</v>
      </c>
      <c r="Q18" s="34">
        <v>24</v>
      </c>
      <c r="R18" s="7">
        <v>23</v>
      </c>
      <c r="S18" s="448"/>
      <c r="T18" s="449"/>
      <c r="U18" s="449"/>
      <c r="V18" s="7">
        <v>14</v>
      </c>
      <c r="W18" s="36">
        <v>32</v>
      </c>
      <c r="X18" s="34">
        <v>10</v>
      </c>
      <c r="Y18" s="7">
        <v>32</v>
      </c>
      <c r="Z18" s="11"/>
      <c r="AA18" s="7"/>
      <c r="AB18" s="7"/>
      <c r="AC18" s="7">
        <v>26</v>
      </c>
      <c r="AD18" s="31">
        <v>64</v>
      </c>
      <c r="AE18" s="34">
        <v>21</v>
      </c>
      <c r="AF18" s="7">
        <v>62</v>
      </c>
      <c r="AG18" s="11"/>
      <c r="AH18" s="7"/>
      <c r="AI18" s="7"/>
      <c r="AJ18" s="7">
        <v>42</v>
      </c>
      <c r="AK18" s="31"/>
      <c r="AL18" s="34">
        <v>49</v>
      </c>
      <c r="AM18" s="7"/>
      <c r="AN18" s="11" t="s">
        <v>3</v>
      </c>
      <c r="AO18" s="7">
        <v>21</v>
      </c>
      <c r="AP18" s="11">
        <v>15</v>
      </c>
      <c r="AQ18" s="7">
        <v>20</v>
      </c>
      <c r="AR18" s="11">
        <v>43</v>
      </c>
      <c r="AS18" s="7">
        <v>23</v>
      </c>
      <c r="AT18" s="7"/>
      <c r="AU18" s="7"/>
      <c r="AV18" s="7"/>
      <c r="AW18" s="7"/>
      <c r="AX18" s="11">
        <v>220</v>
      </c>
      <c r="AY18" s="66">
        <v>12</v>
      </c>
      <c r="AZ18" s="1"/>
      <c r="BA18" s="1"/>
      <c r="BB18" s="1"/>
      <c r="BC18" s="1"/>
      <c r="BD18" s="1"/>
      <c r="BP18" s="15"/>
      <c r="BQ18" s="15">
        <f t="shared" si="1"/>
        <v>212</v>
      </c>
      <c r="BR18" s="23">
        <f t="shared" si="0"/>
        <v>97</v>
      </c>
      <c r="BS18" s="23">
        <f t="shared" si="2"/>
        <v>20</v>
      </c>
      <c r="BT18" s="15">
        <f t="shared" si="3"/>
        <v>46</v>
      </c>
      <c r="BU18" s="23">
        <f t="shared" si="4"/>
        <v>10</v>
      </c>
      <c r="BV18" s="15" t="e">
        <f>IF(AND(#REF!="",#REF!="",#REF!="",#REF!=""),"",SUM(#REF!,#REF!,#REF!,#REF!,#REF!))</f>
        <v>#REF!</v>
      </c>
      <c r="BW18" s="23" t="str">
        <f t="shared" si="5"/>
        <v/>
      </c>
      <c r="BX18" s="15">
        <f t="shared" si="6"/>
        <v>90</v>
      </c>
      <c r="BY18" s="23">
        <f t="shared" si="7"/>
        <v>18</v>
      </c>
      <c r="BZ18" s="15" t="str">
        <f t="shared" si="8"/>
        <v/>
      </c>
      <c r="CA18" s="23" t="str">
        <f t="shared" si="9"/>
        <v/>
      </c>
      <c r="CB18" s="15" t="e">
        <f>IF(AND(#REF!="",#REF!="",#REF!="",#REF!=""),"",SUM(#REF!,#REF!,#REF!,#REF!,#REF!))</f>
        <v>#REF!</v>
      </c>
      <c r="CC18" s="23" t="str">
        <f t="shared" si="10"/>
        <v/>
      </c>
      <c r="CD18" s="23"/>
      <c r="CE18" s="23"/>
    </row>
    <row r="19" spans="1:83">
      <c r="A19" s="245">
        <v>13</v>
      </c>
      <c r="B19" s="246">
        <v>2</v>
      </c>
      <c r="C19" s="247" t="s">
        <v>6</v>
      </c>
      <c r="D19" s="248">
        <v>933</v>
      </c>
      <c r="E19" s="249" t="s">
        <v>66</v>
      </c>
      <c r="F19" s="250" t="s">
        <v>179</v>
      </c>
      <c r="G19" s="250" t="s">
        <v>180</v>
      </c>
      <c r="H19" s="251" t="s">
        <v>26</v>
      </c>
      <c r="I19" s="252">
        <v>213</v>
      </c>
      <c r="J19" s="253" t="s">
        <v>7</v>
      </c>
      <c r="K19" s="254" t="s">
        <v>8</v>
      </c>
      <c r="L19" s="11"/>
      <c r="M19" s="7"/>
      <c r="N19" s="7"/>
      <c r="O19" s="7">
        <v>29</v>
      </c>
      <c r="P19" s="31">
        <v>69</v>
      </c>
      <c r="Q19" s="34">
        <v>24</v>
      </c>
      <c r="R19" s="7">
        <v>20</v>
      </c>
      <c r="S19" s="448"/>
      <c r="T19" s="449"/>
      <c r="U19" s="449"/>
      <c r="V19" s="7">
        <v>14</v>
      </c>
      <c r="W19" s="36">
        <v>32</v>
      </c>
      <c r="X19" s="34">
        <v>10</v>
      </c>
      <c r="Y19" s="7">
        <v>30</v>
      </c>
      <c r="Z19" s="11"/>
      <c r="AA19" s="7"/>
      <c r="AB19" s="7"/>
      <c r="AC19" s="7">
        <v>28</v>
      </c>
      <c r="AD19" s="31">
        <v>64</v>
      </c>
      <c r="AE19" s="34">
        <v>23</v>
      </c>
      <c r="AF19" s="7">
        <v>63</v>
      </c>
      <c r="AG19" s="11"/>
      <c r="AH19" s="7"/>
      <c r="AI19" s="7"/>
      <c r="AJ19" s="7">
        <v>45</v>
      </c>
      <c r="AK19" s="31"/>
      <c r="AL19" s="34">
        <v>47</v>
      </c>
      <c r="AM19" s="7"/>
      <c r="AN19" s="11">
        <v>23</v>
      </c>
      <c r="AO19" s="7" t="s">
        <v>3</v>
      </c>
      <c r="AP19" s="11">
        <v>15</v>
      </c>
      <c r="AQ19" s="7">
        <v>21</v>
      </c>
      <c r="AR19" s="11">
        <v>40</v>
      </c>
      <c r="AS19" s="7">
        <v>23</v>
      </c>
      <c r="AT19" s="7"/>
      <c r="AU19" s="7"/>
      <c r="AV19" s="7"/>
      <c r="AW19" s="7"/>
      <c r="AX19" s="11">
        <v>220</v>
      </c>
      <c r="AY19" s="66">
        <v>22</v>
      </c>
      <c r="AZ19" s="1"/>
      <c r="BA19" s="1"/>
      <c r="BB19" s="1"/>
      <c r="BC19" s="1"/>
      <c r="BD19" s="1"/>
      <c r="BP19" s="15"/>
      <c r="BQ19" s="15">
        <f t="shared" si="1"/>
        <v>213</v>
      </c>
      <c r="BR19" s="23">
        <f t="shared" si="0"/>
        <v>98</v>
      </c>
      <c r="BS19" s="23">
        <f t="shared" si="2"/>
        <v>20</v>
      </c>
      <c r="BT19" s="15">
        <f t="shared" si="3"/>
        <v>46</v>
      </c>
      <c r="BU19" s="23">
        <f t="shared" si="4"/>
        <v>10</v>
      </c>
      <c r="BV19" s="15" t="e">
        <f>IF(AND(#REF!="",#REF!="",#REF!="",#REF!=""),"",SUM(#REF!,#REF!,#REF!,#REF!,#REF!))</f>
        <v>#REF!</v>
      </c>
      <c r="BW19" s="23" t="str">
        <f t="shared" si="5"/>
        <v/>
      </c>
      <c r="BX19" s="15">
        <f t="shared" si="6"/>
        <v>92</v>
      </c>
      <c r="BY19" s="23">
        <f t="shared" si="7"/>
        <v>19</v>
      </c>
      <c r="BZ19" s="15" t="str">
        <f t="shared" si="8"/>
        <v/>
      </c>
      <c r="CA19" s="23" t="str">
        <f t="shared" si="9"/>
        <v/>
      </c>
      <c r="CB19" s="15" t="e">
        <f>IF(AND(#REF!="",#REF!="",#REF!="",#REF!=""),"",SUM(#REF!,#REF!,#REF!,#REF!,#REF!))</f>
        <v>#REF!</v>
      </c>
      <c r="CC19" s="23" t="str">
        <f t="shared" si="10"/>
        <v/>
      </c>
      <c r="CD19" s="23"/>
      <c r="CE19" s="23"/>
    </row>
    <row r="20" spans="1:83">
      <c r="A20" s="245">
        <v>14</v>
      </c>
      <c r="B20" s="246">
        <v>2</v>
      </c>
      <c r="C20" s="247" t="s">
        <v>6</v>
      </c>
      <c r="D20" s="248">
        <v>946</v>
      </c>
      <c r="E20" s="249" t="s">
        <v>67</v>
      </c>
      <c r="F20" s="250" t="s">
        <v>179</v>
      </c>
      <c r="G20" s="250" t="s">
        <v>181</v>
      </c>
      <c r="H20" s="251" t="s">
        <v>182</v>
      </c>
      <c r="I20" s="252">
        <v>214</v>
      </c>
      <c r="J20" s="253" t="s">
        <v>7</v>
      </c>
      <c r="K20" s="254" t="s">
        <v>8</v>
      </c>
      <c r="L20" s="11"/>
      <c r="M20" s="7"/>
      <c r="N20" s="7"/>
      <c r="O20" s="7">
        <v>29</v>
      </c>
      <c r="P20" s="31">
        <v>68</v>
      </c>
      <c r="Q20" s="34">
        <v>24</v>
      </c>
      <c r="R20" s="7">
        <v>21</v>
      </c>
      <c r="S20" s="448"/>
      <c r="T20" s="449"/>
      <c r="U20" s="449"/>
      <c r="V20" s="7">
        <v>14</v>
      </c>
      <c r="W20" s="36">
        <v>32</v>
      </c>
      <c r="X20" s="34">
        <v>10</v>
      </c>
      <c r="Y20" s="7">
        <v>32</v>
      </c>
      <c r="Z20" s="11"/>
      <c r="AA20" s="7"/>
      <c r="AB20" s="7"/>
      <c r="AC20" s="7">
        <v>22</v>
      </c>
      <c r="AD20" s="31">
        <v>64</v>
      </c>
      <c r="AE20" s="34">
        <v>25</v>
      </c>
      <c r="AF20" s="7">
        <v>65</v>
      </c>
      <c r="AG20" s="11"/>
      <c r="AH20" s="7"/>
      <c r="AI20" s="7"/>
      <c r="AJ20" s="7">
        <v>41</v>
      </c>
      <c r="AK20" s="31"/>
      <c r="AL20" s="34">
        <v>48</v>
      </c>
      <c r="AM20" s="7"/>
      <c r="AN20" s="11" t="s">
        <v>4</v>
      </c>
      <c r="AO20" s="7" t="s">
        <v>4</v>
      </c>
      <c r="AP20" s="11"/>
      <c r="AQ20" s="7">
        <v>23</v>
      </c>
      <c r="AR20" s="11">
        <v>45</v>
      </c>
      <c r="AS20" s="7"/>
      <c r="AT20" s="7"/>
      <c r="AU20" s="7"/>
      <c r="AV20" s="7"/>
      <c r="AW20" s="7"/>
      <c r="AX20" s="11">
        <v>220</v>
      </c>
      <c r="AY20" s="66">
        <v>40</v>
      </c>
      <c r="AZ20" s="1"/>
      <c r="BA20" s="1"/>
      <c r="BB20" s="27"/>
      <c r="BC20" s="1"/>
      <c r="BD20" s="1"/>
      <c r="BP20" s="15"/>
      <c r="BQ20" s="15">
        <f t="shared" si="1"/>
        <v>214</v>
      </c>
      <c r="BR20" s="23">
        <f t="shared" si="0"/>
        <v>97</v>
      </c>
      <c r="BS20" s="23">
        <f t="shared" si="2"/>
        <v>20</v>
      </c>
      <c r="BT20" s="15">
        <f t="shared" si="3"/>
        <v>46</v>
      </c>
      <c r="BU20" s="23">
        <f t="shared" si="4"/>
        <v>10</v>
      </c>
      <c r="BV20" s="15" t="e">
        <f>IF(AND(#REF!="",#REF!="",#REF!="",#REF!=""),"",SUM(#REF!,#REF!,#REF!,#REF!,#REF!))</f>
        <v>#REF!</v>
      </c>
      <c r="BW20" s="23" t="str">
        <f t="shared" si="5"/>
        <v/>
      </c>
      <c r="BX20" s="15">
        <f t="shared" si="6"/>
        <v>86</v>
      </c>
      <c r="BY20" s="23">
        <f t="shared" si="7"/>
        <v>18</v>
      </c>
      <c r="BZ20" s="15" t="str">
        <f t="shared" si="8"/>
        <v/>
      </c>
      <c r="CA20" s="23" t="str">
        <f t="shared" si="9"/>
        <v/>
      </c>
      <c r="CB20" s="15" t="e">
        <f>IF(AND(#REF!="",#REF!="",#REF!="",#REF!=""),"",SUM(#REF!,#REF!,#REF!,#REF!,#REF!))</f>
        <v>#REF!</v>
      </c>
      <c r="CC20" s="23" t="str">
        <f t="shared" si="10"/>
        <v/>
      </c>
      <c r="CD20" s="23"/>
      <c r="CE20" s="23"/>
    </row>
    <row r="21" spans="1:83">
      <c r="A21" s="245">
        <v>15</v>
      </c>
      <c r="B21" s="246">
        <v>2</v>
      </c>
      <c r="C21" s="247" t="s">
        <v>6</v>
      </c>
      <c r="D21" s="248">
        <v>935</v>
      </c>
      <c r="E21" s="249" t="s">
        <v>68</v>
      </c>
      <c r="F21" s="250" t="s">
        <v>183</v>
      </c>
      <c r="G21" s="250" t="s">
        <v>184</v>
      </c>
      <c r="H21" s="251" t="s">
        <v>14</v>
      </c>
      <c r="I21" s="252">
        <v>215</v>
      </c>
      <c r="J21" s="253" t="s">
        <v>9</v>
      </c>
      <c r="K21" s="254" t="s">
        <v>10</v>
      </c>
      <c r="L21" s="11"/>
      <c r="M21" s="7"/>
      <c r="N21" s="7"/>
      <c r="O21" s="7">
        <v>29</v>
      </c>
      <c r="P21" s="31">
        <v>62</v>
      </c>
      <c r="Q21" s="34">
        <v>24</v>
      </c>
      <c r="R21" s="7">
        <v>24</v>
      </c>
      <c r="S21" s="448"/>
      <c r="T21" s="449"/>
      <c r="U21" s="449"/>
      <c r="V21" s="7">
        <v>14</v>
      </c>
      <c r="W21" s="36">
        <v>32</v>
      </c>
      <c r="X21" s="34">
        <v>10</v>
      </c>
      <c r="Y21" s="7">
        <v>30</v>
      </c>
      <c r="Z21" s="11"/>
      <c r="AA21" s="7"/>
      <c r="AB21" s="7"/>
      <c r="AC21" s="7">
        <v>22</v>
      </c>
      <c r="AD21" s="31">
        <v>64</v>
      </c>
      <c r="AE21" s="34">
        <v>26</v>
      </c>
      <c r="AF21" s="7">
        <v>64</v>
      </c>
      <c r="AG21" s="11"/>
      <c r="AH21" s="7"/>
      <c r="AI21" s="7"/>
      <c r="AJ21" s="7">
        <v>42</v>
      </c>
      <c r="AK21" s="31"/>
      <c r="AL21" s="34">
        <v>49</v>
      </c>
      <c r="AM21" s="7"/>
      <c r="AN21" s="11" t="s">
        <v>3</v>
      </c>
      <c r="AO21" s="7" t="s">
        <v>3</v>
      </c>
      <c r="AP21" s="11"/>
      <c r="AQ21" s="7">
        <v>20</v>
      </c>
      <c r="AR21" s="11">
        <v>47</v>
      </c>
      <c r="AS21" s="7"/>
      <c r="AT21" s="7"/>
      <c r="AU21" s="7"/>
      <c r="AV21" s="7"/>
      <c r="AW21" s="7"/>
      <c r="AX21" s="11">
        <v>220</v>
      </c>
      <c r="AY21" s="66">
        <v>4</v>
      </c>
      <c r="AZ21" s="1"/>
      <c r="BA21" s="1"/>
      <c r="BB21" s="28"/>
      <c r="BC21" s="1"/>
      <c r="BD21" s="1"/>
      <c r="BP21" s="15"/>
      <c r="BQ21" s="15">
        <f t="shared" si="1"/>
        <v>215</v>
      </c>
      <c r="BR21" s="23">
        <f t="shared" si="0"/>
        <v>91</v>
      </c>
      <c r="BS21" s="23">
        <f t="shared" si="2"/>
        <v>19</v>
      </c>
      <c r="BT21" s="15">
        <f t="shared" si="3"/>
        <v>46</v>
      </c>
      <c r="BU21" s="23">
        <f t="shared" si="4"/>
        <v>10</v>
      </c>
      <c r="BV21" s="15" t="e">
        <f>IF(AND(#REF!="",#REF!="",#REF!="",#REF!=""),"",SUM(#REF!,#REF!,#REF!,#REF!,#REF!))</f>
        <v>#REF!</v>
      </c>
      <c r="BW21" s="23" t="str">
        <f t="shared" si="5"/>
        <v/>
      </c>
      <c r="BX21" s="15">
        <f t="shared" si="6"/>
        <v>86</v>
      </c>
      <c r="BY21" s="23">
        <f t="shared" si="7"/>
        <v>18</v>
      </c>
      <c r="BZ21" s="15" t="str">
        <f t="shared" si="8"/>
        <v/>
      </c>
      <c r="CA21" s="23" t="str">
        <f t="shared" si="9"/>
        <v/>
      </c>
      <c r="CB21" s="15" t="e">
        <f>IF(AND(#REF!="",#REF!="",#REF!="",#REF!=""),"",SUM(#REF!,#REF!,#REF!,#REF!,#REF!))</f>
        <v>#REF!</v>
      </c>
      <c r="CC21" s="23" t="str">
        <f t="shared" si="10"/>
        <v/>
      </c>
      <c r="CD21" s="23"/>
      <c r="CE21" s="23"/>
    </row>
    <row r="22" spans="1:83">
      <c r="A22" s="245">
        <v>16</v>
      </c>
      <c r="B22" s="246">
        <v>2</v>
      </c>
      <c r="C22" s="247" t="s">
        <v>6</v>
      </c>
      <c r="D22" s="248">
        <v>940</v>
      </c>
      <c r="E22" s="249" t="s">
        <v>69</v>
      </c>
      <c r="F22" s="250" t="s">
        <v>185</v>
      </c>
      <c r="G22" s="250" t="s">
        <v>186</v>
      </c>
      <c r="H22" s="251" t="s">
        <v>21</v>
      </c>
      <c r="I22" s="252">
        <v>216</v>
      </c>
      <c r="J22" s="253" t="s">
        <v>7</v>
      </c>
      <c r="K22" s="254" t="s">
        <v>8</v>
      </c>
      <c r="L22" s="11"/>
      <c r="M22" s="7"/>
      <c r="N22" s="7"/>
      <c r="O22" s="7">
        <v>29</v>
      </c>
      <c r="P22" s="31">
        <v>50</v>
      </c>
      <c r="Q22" s="34">
        <v>24</v>
      </c>
      <c r="R22" s="7">
        <v>21</v>
      </c>
      <c r="S22" s="448"/>
      <c r="T22" s="449"/>
      <c r="U22" s="449"/>
      <c r="V22" s="7">
        <v>14</v>
      </c>
      <c r="W22" s="36">
        <v>32</v>
      </c>
      <c r="X22" s="34">
        <v>10</v>
      </c>
      <c r="Y22" s="7">
        <v>32</v>
      </c>
      <c r="Z22" s="11"/>
      <c r="AA22" s="7"/>
      <c r="AB22" s="7"/>
      <c r="AC22" s="7">
        <v>22</v>
      </c>
      <c r="AD22" s="31">
        <v>64</v>
      </c>
      <c r="AE22" s="34">
        <v>28</v>
      </c>
      <c r="AF22" s="7">
        <v>69</v>
      </c>
      <c r="AG22" s="11"/>
      <c r="AH22" s="7"/>
      <c r="AI22" s="7"/>
      <c r="AJ22" s="7">
        <v>41</v>
      </c>
      <c r="AK22" s="31"/>
      <c r="AL22" s="34">
        <v>48</v>
      </c>
      <c r="AM22" s="7"/>
      <c r="AN22" s="11" t="s">
        <v>31</v>
      </c>
      <c r="AO22" s="7" t="s">
        <v>31</v>
      </c>
      <c r="AP22" s="11"/>
      <c r="AQ22" s="7">
        <v>21</v>
      </c>
      <c r="AR22" s="11">
        <v>48</v>
      </c>
      <c r="AS22" s="7"/>
      <c r="AT22" s="7"/>
      <c r="AU22" s="7"/>
      <c r="AV22" s="7"/>
      <c r="AW22" s="7"/>
      <c r="AX22" s="11">
        <v>220</v>
      </c>
      <c r="AY22" s="66">
        <v>26</v>
      </c>
      <c r="AZ22" s="1"/>
      <c r="BA22" s="1"/>
      <c r="BB22" s="24"/>
      <c r="BC22" s="1"/>
      <c r="BD22" s="1"/>
      <c r="BP22" s="15"/>
      <c r="BQ22" s="15">
        <f t="shared" si="1"/>
        <v>216</v>
      </c>
      <c r="BR22" s="23">
        <f t="shared" si="0"/>
        <v>79</v>
      </c>
      <c r="BS22" s="23">
        <f t="shared" si="2"/>
        <v>16</v>
      </c>
      <c r="BT22" s="15">
        <f t="shared" si="3"/>
        <v>46</v>
      </c>
      <c r="BU22" s="23">
        <f t="shared" si="4"/>
        <v>10</v>
      </c>
      <c r="BV22" s="15" t="e">
        <f>IF(AND(#REF!="",#REF!="",#REF!="",#REF!=""),"",SUM(#REF!,#REF!,#REF!,#REF!,#REF!))</f>
        <v>#REF!</v>
      </c>
      <c r="BW22" s="23" t="str">
        <f t="shared" si="5"/>
        <v/>
      </c>
      <c r="BX22" s="15">
        <f t="shared" si="6"/>
        <v>86</v>
      </c>
      <c r="BY22" s="23">
        <f t="shared" si="7"/>
        <v>18</v>
      </c>
      <c r="BZ22" s="15" t="str">
        <f t="shared" si="8"/>
        <v/>
      </c>
      <c r="CA22" s="23" t="str">
        <f t="shared" si="9"/>
        <v/>
      </c>
      <c r="CB22" s="15" t="e">
        <f>IF(AND(#REF!="",#REF!="",#REF!="",#REF!=""),"",SUM(#REF!,#REF!,#REF!,#REF!,#REF!))</f>
        <v>#REF!</v>
      </c>
      <c r="CC22" s="23" t="str">
        <f t="shared" si="10"/>
        <v/>
      </c>
      <c r="CD22" s="23"/>
      <c r="CE22" s="23"/>
    </row>
    <row r="23" spans="1:83">
      <c r="A23" s="245">
        <v>17</v>
      </c>
      <c r="B23" s="246">
        <v>2</v>
      </c>
      <c r="C23" s="247" t="s">
        <v>6</v>
      </c>
      <c r="D23" s="248">
        <v>924</v>
      </c>
      <c r="E23" s="249" t="s">
        <v>70</v>
      </c>
      <c r="F23" s="250" t="s">
        <v>187</v>
      </c>
      <c r="G23" s="250" t="s">
        <v>188</v>
      </c>
      <c r="H23" s="251" t="s">
        <v>189</v>
      </c>
      <c r="I23" s="252">
        <v>217</v>
      </c>
      <c r="J23" s="253" t="s">
        <v>9</v>
      </c>
      <c r="K23" s="254" t="s">
        <v>8</v>
      </c>
      <c r="L23" s="11"/>
      <c r="M23" s="7"/>
      <c r="N23" s="7"/>
      <c r="O23" s="7">
        <v>29</v>
      </c>
      <c r="P23" s="31">
        <v>51</v>
      </c>
      <c r="Q23" s="34">
        <v>24</v>
      </c>
      <c r="R23" s="7">
        <v>20</v>
      </c>
      <c r="S23" s="448"/>
      <c r="T23" s="449"/>
      <c r="U23" s="449"/>
      <c r="V23" s="7">
        <v>14</v>
      </c>
      <c r="W23" s="36">
        <v>32</v>
      </c>
      <c r="X23" s="34">
        <v>10</v>
      </c>
      <c r="Y23" s="7">
        <v>31</v>
      </c>
      <c r="Z23" s="11"/>
      <c r="AA23" s="7"/>
      <c r="AB23" s="7"/>
      <c r="AC23" s="7">
        <v>22</v>
      </c>
      <c r="AD23" s="31">
        <v>64</v>
      </c>
      <c r="AE23" s="34">
        <v>27</v>
      </c>
      <c r="AF23" s="7">
        <v>68</v>
      </c>
      <c r="AG23" s="11"/>
      <c r="AH23" s="7"/>
      <c r="AI23" s="7"/>
      <c r="AJ23" s="7">
        <v>42</v>
      </c>
      <c r="AK23" s="31"/>
      <c r="AL23" s="34">
        <v>47</v>
      </c>
      <c r="AM23" s="7"/>
      <c r="AN23" s="11" t="s">
        <v>31</v>
      </c>
      <c r="AO23" s="7"/>
      <c r="AP23" s="11"/>
      <c r="AQ23" s="7"/>
      <c r="AR23" s="11">
        <v>49</v>
      </c>
      <c r="AS23" s="7"/>
      <c r="AT23" s="7"/>
      <c r="AU23" s="7"/>
      <c r="AV23" s="7"/>
      <c r="AW23" s="7"/>
      <c r="AX23" s="11">
        <v>220</v>
      </c>
      <c r="AY23" s="66">
        <v>38</v>
      </c>
      <c r="AZ23" s="1"/>
      <c r="BA23" s="1"/>
      <c r="BB23" s="24"/>
      <c r="BC23" s="1"/>
      <c r="BD23" s="1"/>
      <c r="BP23" s="15"/>
      <c r="BQ23" s="15">
        <f t="shared" si="1"/>
        <v>217</v>
      </c>
      <c r="BR23" s="23">
        <f t="shared" si="0"/>
        <v>80</v>
      </c>
      <c r="BS23" s="23">
        <f t="shared" si="2"/>
        <v>16</v>
      </c>
      <c r="BT23" s="15">
        <f t="shared" si="3"/>
        <v>46</v>
      </c>
      <c r="BU23" s="23">
        <f t="shared" si="4"/>
        <v>10</v>
      </c>
      <c r="BV23" s="15" t="e">
        <f>IF(AND(#REF!="",#REF!="",#REF!="",#REF!=""),"",SUM(#REF!,#REF!,#REF!,#REF!,#REF!))</f>
        <v>#REF!</v>
      </c>
      <c r="BW23" s="23" t="str">
        <f t="shared" si="5"/>
        <v/>
      </c>
      <c r="BX23" s="15">
        <f t="shared" si="6"/>
        <v>86</v>
      </c>
      <c r="BY23" s="23">
        <f t="shared" si="7"/>
        <v>18</v>
      </c>
      <c r="BZ23" s="15" t="str">
        <f t="shared" si="8"/>
        <v/>
      </c>
      <c r="CA23" s="23" t="str">
        <f t="shared" si="9"/>
        <v/>
      </c>
      <c r="CB23" s="15" t="e">
        <f>IF(AND(#REF!="",#REF!="",#REF!="",#REF!=""),"",SUM(#REF!,#REF!,#REF!,#REF!,#REF!))</f>
        <v>#REF!</v>
      </c>
      <c r="CC23" s="23" t="str">
        <f t="shared" si="10"/>
        <v/>
      </c>
      <c r="CD23" s="23"/>
      <c r="CE23" s="23"/>
    </row>
    <row r="24" spans="1:83" ht="24">
      <c r="A24" s="245">
        <v>18</v>
      </c>
      <c r="B24" s="246">
        <v>2</v>
      </c>
      <c r="C24" s="247" t="s">
        <v>6</v>
      </c>
      <c r="D24" s="248">
        <v>921</v>
      </c>
      <c r="E24" s="249">
        <v>42008</v>
      </c>
      <c r="F24" s="250" t="s">
        <v>190</v>
      </c>
      <c r="G24" s="250" t="s">
        <v>191</v>
      </c>
      <c r="H24" s="251" t="s">
        <v>192</v>
      </c>
      <c r="I24" s="252">
        <v>218</v>
      </c>
      <c r="J24" s="253" t="s">
        <v>9</v>
      </c>
      <c r="K24" s="254" t="s">
        <v>11</v>
      </c>
      <c r="L24" s="11"/>
      <c r="M24" s="7"/>
      <c r="N24" s="7"/>
      <c r="O24" s="7">
        <v>29</v>
      </c>
      <c r="P24" s="31">
        <v>54</v>
      </c>
      <c r="Q24" s="34">
        <v>24</v>
      </c>
      <c r="R24" s="7">
        <v>21</v>
      </c>
      <c r="S24" s="448"/>
      <c r="T24" s="449"/>
      <c r="U24" s="449"/>
      <c r="V24" s="7">
        <v>14</v>
      </c>
      <c r="W24" s="36">
        <v>32</v>
      </c>
      <c r="X24" s="34">
        <v>10</v>
      </c>
      <c r="Y24" s="7">
        <v>30</v>
      </c>
      <c r="Z24" s="11"/>
      <c r="AA24" s="7"/>
      <c r="AB24" s="7"/>
      <c r="AC24" s="7">
        <v>22</v>
      </c>
      <c r="AD24" s="31">
        <v>64</v>
      </c>
      <c r="AE24" s="34">
        <v>24</v>
      </c>
      <c r="AF24" s="7">
        <v>65</v>
      </c>
      <c r="AG24" s="11"/>
      <c r="AH24" s="7"/>
      <c r="AI24" s="7"/>
      <c r="AJ24" s="7">
        <v>40</v>
      </c>
      <c r="AK24" s="31"/>
      <c r="AL24" s="34">
        <v>49</v>
      </c>
      <c r="AM24" s="7"/>
      <c r="AN24" s="11"/>
      <c r="AO24" s="7" t="s">
        <v>4</v>
      </c>
      <c r="AP24" s="11"/>
      <c r="AQ24" s="7"/>
      <c r="AR24" s="11">
        <v>35</v>
      </c>
      <c r="AS24" s="7"/>
      <c r="AT24" s="7"/>
      <c r="AU24" s="7"/>
      <c r="AV24" s="7"/>
      <c r="AW24" s="7"/>
      <c r="AX24" s="11">
        <v>220</v>
      </c>
      <c r="AY24" s="66">
        <v>22</v>
      </c>
      <c r="AZ24" s="1"/>
      <c r="BA24" s="1"/>
      <c r="BB24" s="24"/>
      <c r="BC24" s="1"/>
      <c r="BD24" s="1"/>
      <c r="BP24" s="15"/>
      <c r="BQ24" s="15">
        <f t="shared" si="1"/>
        <v>218</v>
      </c>
      <c r="BR24" s="23">
        <f t="shared" si="0"/>
        <v>83</v>
      </c>
      <c r="BS24" s="23">
        <f t="shared" si="2"/>
        <v>17</v>
      </c>
      <c r="BT24" s="15">
        <f t="shared" si="3"/>
        <v>46</v>
      </c>
      <c r="BU24" s="23">
        <f t="shared" si="4"/>
        <v>10</v>
      </c>
      <c r="BV24" s="15" t="e">
        <f>IF(AND(#REF!="",#REF!="",#REF!="",#REF!=""),"",SUM(#REF!,#REF!,#REF!,#REF!,#REF!))</f>
        <v>#REF!</v>
      </c>
      <c r="BW24" s="23" t="str">
        <f t="shared" si="5"/>
        <v/>
      </c>
      <c r="BX24" s="15">
        <f t="shared" si="6"/>
        <v>86</v>
      </c>
      <c r="BY24" s="23">
        <f t="shared" si="7"/>
        <v>18</v>
      </c>
      <c r="BZ24" s="15" t="str">
        <f t="shared" si="8"/>
        <v/>
      </c>
      <c r="CA24" s="23" t="str">
        <f t="shared" si="9"/>
        <v/>
      </c>
      <c r="CB24" s="15" t="e">
        <f>IF(AND(#REF!="",#REF!="",#REF!="",#REF!=""),"",SUM(#REF!,#REF!,#REF!,#REF!,#REF!))</f>
        <v>#REF!</v>
      </c>
      <c r="CC24" s="23" t="str">
        <f t="shared" si="10"/>
        <v/>
      </c>
      <c r="CD24" s="23"/>
      <c r="CE24" s="23"/>
    </row>
    <row r="25" spans="1:83">
      <c r="A25" s="245">
        <v>19</v>
      </c>
      <c r="B25" s="246">
        <v>2</v>
      </c>
      <c r="C25" s="247" t="s">
        <v>6</v>
      </c>
      <c r="D25" s="248">
        <v>948</v>
      </c>
      <c r="E25" s="249">
        <v>42257</v>
      </c>
      <c r="F25" s="250" t="s">
        <v>193</v>
      </c>
      <c r="G25" s="250" t="s">
        <v>194</v>
      </c>
      <c r="H25" s="251" t="s">
        <v>195</v>
      </c>
      <c r="I25" s="252">
        <v>219</v>
      </c>
      <c r="J25" s="253" t="s">
        <v>9</v>
      </c>
      <c r="K25" s="254" t="s">
        <v>12</v>
      </c>
      <c r="L25" s="11"/>
      <c r="M25" s="7"/>
      <c r="N25" s="7"/>
      <c r="O25" s="7">
        <v>29</v>
      </c>
      <c r="P25" s="31">
        <v>56</v>
      </c>
      <c r="Q25" s="34">
        <v>24</v>
      </c>
      <c r="R25" s="7">
        <v>24</v>
      </c>
      <c r="S25" s="448"/>
      <c r="T25" s="449"/>
      <c r="U25" s="449"/>
      <c r="V25" s="7">
        <v>14</v>
      </c>
      <c r="W25" s="36">
        <v>32</v>
      </c>
      <c r="X25" s="34">
        <v>10</v>
      </c>
      <c r="Y25" s="7">
        <v>30</v>
      </c>
      <c r="Z25" s="11"/>
      <c r="AA25" s="7"/>
      <c r="AB25" s="7"/>
      <c r="AC25" s="7">
        <v>22</v>
      </c>
      <c r="AD25" s="31">
        <v>64</v>
      </c>
      <c r="AE25" s="34">
        <v>21</v>
      </c>
      <c r="AF25" s="7">
        <v>61</v>
      </c>
      <c r="AG25" s="11"/>
      <c r="AH25" s="7"/>
      <c r="AI25" s="7"/>
      <c r="AJ25" s="7">
        <v>41</v>
      </c>
      <c r="AK25" s="31"/>
      <c r="AL25" s="34">
        <v>41</v>
      </c>
      <c r="AM25" s="7"/>
      <c r="AN25" s="11"/>
      <c r="AO25" s="7"/>
      <c r="AP25" s="11"/>
      <c r="AQ25" s="7"/>
      <c r="AR25" s="11">
        <v>36</v>
      </c>
      <c r="AS25" s="7"/>
      <c r="AT25" s="7"/>
      <c r="AU25" s="7"/>
      <c r="AV25" s="7"/>
      <c r="AW25" s="7"/>
      <c r="AX25" s="11">
        <v>220</v>
      </c>
      <c r="AY25" s="66">
        <v>24</v>
      </c>
      <c r="AZ25" s="1"/>
      <c r="BA25" s="1"/>
      <c r="BB25" s="24"/>
      <c r="BC25" s="1"/>
      <c r="BD25" s="1"/>
      <c r="BP25" s="15"/>
      <c r="BQ25" s="15">
        <f t="shared" si="1"/>
        <v>219</v>
      </c>
      <c r="BR25" s="23">
        <f t="shared" si="0"/>
        <v>85</v>
      </c>
      <c r="BS25" s="23">
        <f t="shared" si="2"/>
        <v>17</v>
      </c>
      <c r="BT25" s="15">
        <f t="shared" si="3"/>
        <v>46</v>
      </c>
      <c r="BU25" s="23">
        <f t="shared" si="4"/>
        <v>10</v>
      </c>
      <c r="BV25" s="15" t="e">
        <f>IF(AND(#REF!="",#REF!="",#REF!="",#REF!=""),"",SUM(#REF!,#REF!,#REF!,#REF!,#REF!))</f>
        <v>#REF!</v>
      </c>
      <c r="BW25" s="23" t="str">
        <f t="shared" si="5"/>
        <v/>
      </c>
      <c r="BX25" s="15">
        <f t="shared" si="6"/>
        <v>86</v>
      </c>
      <c r="BY25" s="23">
        <f t="shared" si="7"/>
        <v>18</v>
      </c>
      <c r="BZ25" s="15" t="str">
        <f t="shared" si="8"/>
        <v/>
      </c>
      <c r="CA25" s="23" t="str">
        <f t="shared" si="9"/>
        <v/>
      </c>
      <c r="CB25" s="15" t="e">
        <f>IF(AND(#REF!="",#REF!="",#REF!="",#REF!=""),"",SUM(#REF!,#REF!,#REF!,#REF!,#REF!))</f>
        <v>#REF!</v>
      </c>
      <c r="CC25" s="23" t="str">
        <f t="shared" si="10"/>
        <v/>
      </c>
      <c r="CD25" s="23"/>
      <c r="CE25" s="23"/>
    </row>
    <row r="26" spans="1:83">
      <c r="A26" s="245">
        <v>20</v>
      </c>
      <c r="B26" s="246">
        <v>2</v>
      </c>
      <c r="C26" s="247" t="s">
        <v>6</v>
      </c>
      <c r="D26" s="248">
        <v>943</v>
      </c>
      <c r="E26" s="249" t="s">
        <v>71</v>
      </c>
      <c r="F26" s="250" t="s">
        <v>196</v>
      </c>
      <c r="G26" s="250" t="s">
        <v>28</v>
      </c>
      <c r="H26" s="251" t="s">
        <v>16</v>
      </c>
      <c r="I26" s="252">
        <v>220</v>
      </c>
      <c r="J26" s="253" t="s">
        <v>7</v>
      </c>
      <c r="K26" s="254" t="s">
        <v>10</v>
      </c>
      <c r="L26" s="11"/>
      <c r="M26" s="7"/>
      <c r="N26" s="7"/>
      <c r="O26" s="7">
        <v>29</v>
      </c>
      <c r="P26" s="31">
        <v>58</v>
      </c>
      <c r="Q26" s="34">
        <v>24</v>
      </c>
      <c r="R26" s="7">
        <v>45</v>
      </c>
      <c r="S26" s="448"/>
      <c r="T26" s="449"/>
      <c r="U26" s="449"/>
      <c r="V26" s="7">
        <v>14</v>
      </c>
      <c r="W26" s="36">
        <v>32</v>
      </c>
      <c r="X26" s="34">
        <v>10</v>
      </c>
      <c r="Y26" s="7">
        <v>30</v>
      </c>
      <c r="Z26" s="11"/>
      <c r="AA26" s="7"/>
      <c r="AB26" s="7"/>
      <c r="AC26" s="7">
        <v>22</v>
      </c>
      <c r="AD26" s="31">
        <v>64</v>
      </c>
      <c r="AE26" s="34">
        <v>25</v>
      </c>
      <c r="AF26" s="7">
        <v>62</v>
      </c>
      <c r="AG26" s="11"/>
      <c r="AH26" s="7"/>
      <c r="AI26" s="7"/>
      <c r="AJ26" s="7">
        <v>42</v>
      </c>
      <c r="AK26" s="31"/>
      <c r="AL26" s="34">
        <v>44</v>
      </c>
      <c r="AM26" s="7"/>
      <c r="AN26" s="11"/>
      <c r="AO26" s="7"/>
      <c r="AP26" s="11"/>
      <c r="AQ26" s="7"/>
      <c r="AR26" s="11"/>
      <c r="AS26" s="7"/>
      <c r="AT26" s="7"/>
      <c r="AU26" s="7"/>
      <c r="AV26" s="7"/>
      <c r="AW26" s="7"/>
      <c r="AX26" s="11">
        <v>220</v>
      </c>
      <c r="AY26" s="66">
        <v>16</v>
      </c>
      <c r="AZ26" s="1"/>
      <c r="BA26" s="1"/>
      <c r="BB26" s="24"/>
      <c r="BC26" s="1"/>
      <c r="BD26" s="1"/>
      <c r="BP26" s="15"/>
      <c r="BQ26" s="15">
        <f t="shared" si="1"/>
        <v>220</v>
      </c>
      <c r="BR26" s="23">
        <f t="shared" si="0"/>
        <v>87</v>
      </c>
      <c r="BS26" s="23">
        <f t="shared" si="2"/>
        <v>18</v>
      </c>
      <c r="BT26" s="15">
        <f t="shared" si="3"/>
        <v>46</v>
      </c>
      <c r="BU26" s="23">
        <f t="shared" si="4"/>
        <v>10</v>
      </c>
      <c r="BV26" s="15" t="e">
        <f>IF(AND(#REF!="",#REF!="",#REF!="",#REF!=""),"",SUM(#REF!,#REF!,#REF!,#REF!,#REF!))</f>
        <v>#REF!</v>
      </c>
      <c r="BW26" s="23" t="str">
        <f t="shared" si="5"/>
        <v/>
      </c>
      <c r="BX26" s="15">
        <f t="shared" si="6"/>
        <v>86</v>
      </c>
      <c r="BY26" s="23">
        <f t="shared" si="7"/>
        <v>18</v>
      </c>
      <c r="BZ26" s="15" t="str">
        <f t="shared" si="8"/>
        <v/>
      </c>
      <c r="CA26" s="23" t="str">
        <f t="shared" si="9"/>
        <v/>
      </c>
      <c r="CB26" s="15" t="e">
        <f>IF(AND(#REF!="",#REF!="",#REF!="",#REF!=""),"",SUM(#REF!,#REF!,#REF!,#REF!,#REF!))</f>
        <v>#REF!</v>
      </c>
      <c r="CC26" s="23" t="str">
        <f t="shared" si="10"/>
        <v/>
      </c>
      <c r="CD26" s="23"/>
      <c r="CE26" s="23"/>
    </row>
    <row r="27" spans="1:83">
      <c r="A27" s="245">
        <v>21</v>
      </c>
      <c r="B27" s="246">
        <v>2</v>
      </c>
      <c r="C27" s="247" t="s">
        <v>6</v>
      </c>
      <c r="D27" s="248">
        <v>929</v>
      </c>
      <c r="E27" s="249" t="s">
        <v>72</v>
      </c>
      <c r="F27" s="250" t="s">
        <v>197</v>
      </c>
      <c r="G27" s="250" t="s">
        <v>198</v>
      </c>
      <c r="H27" s="251" t="s">
        <v>199</v>
      </c>
      <c r="I27" s="252">
        <v>221</v>
      </c>
      <c r="J27" s="253" t="s">
        <v>9</v>
      </c>
      <c r="K27" s="254" t="s">
        <v>8</v>
      </c>
      <c r="L27" s="11"/>
      <c r="M27" s="7"/>
      <c r="N27" s="7"/>
      <c r="O27" s="7">
        <v>29</v>
      </c>
      <c r="P27" s="31">
        <v>59</v>
      </c>
      <c r="Q27" s="34">
        <v>24</v>
      </c>
      <c r="R27" s="7">
        <v>45</v>
      </c>
      <c r="S27" s="448"/>
      <c r="T27" s="449"/>
      <c r="U27" s="449"/>
      <c r="V27" s="7">
        <v>14</v>
      </c>
      <c r="W27" s="36">
        <v>32</v>
      </c>
      <c r="X27" s="34">
        <v>10</v>
      </c>
      <c r="Y27" s="7">
        <v>30</v>
      </c>
      <c r="Z27" s="11"/>
      <c r="AA27" s="7"/>
      <c r="AB27" s="7"/>
      <c r="AC27" s="7">
        <v>22</v>
      </c>
      <c r="AD27" s="31">
        <v>64</v>
      </c>
      <c r="AE27" s="34">
        <v>26</v>
      </c>
      <c r="AF27" s="7">
        <v>63</v>
      </c>
      <c r="AG27" s="11"/>
      <c r="AH27" s="7"/>
      <c r="AI27" s="7"/>
      <c r="AJ27" s="7">
        <v>43</v>
      </c>
      <c r="AK27" s="31"/>
      <c r="AL27" s="34">
        <v>42</v>
      </c>
      <c r="AM27" s="7"/>
      <c r="AN27" s="11"/>
      <c r="AO27" s="7"/>
      <c r="AP27" s="11"/>
      <c r="AQ27" s="7"/>
      <c r="AR27" s="11"/>
      <c r="AS27" s="7"/>
      <c r="AT27" s="7"/>
      <c r="AU27" s="7"/>
      <c r="AV27" s="7"/>
      <c r="AW27" s="7"/>
      <c r="AX27" s="11">
        <v>220</v>
      </c>
      <c r="AY27" s="66">
        <v>34</v>
      </c>
      <c r="AZ27" s="1"/>
      <c r="BA27" s="1"/>
      <c r="BB27" s="24"/>
      <c r="BC27" s="1"/>
      <c r="BD27" s="1"/>
      <c r="BP27" s="15"/>
      <c r="BQ27" s="15">
        <f t="shared" si="1"/>
        <v>221</v>
      </c>
      <c r="BR27" s="23">
        <f t="shared" si="0"/>
        <v>88</v>
      </c>
      <c r="BS27" s="23">
        <f t="shared" si="2"/>
        <v>18</v>
      </c>
      <c r="BT27" s="15">
        <f t="shared" si="3"/>
        <v>46</v>
      </c>
      <c r="BU27" s="23">
        <f t="shared" si="4"/>
        <v>10</v>
      </c>
      <c r="BV27" s="15" t="e">
        <f>IF(AND(#REF!="",#REF!="",#REF!="",#REF!=""),"",SUM(#REF!,#REF!,#REF!,#REF!,#REF!))</f>
        <v>#REF!</v>
      </c>
      <c r="BW27" s="23" t="str">
        <f t="shared" si="5"/>
        <v/>
      </c>
      <c r="BX27" s="15">
        <f t="shared" si="6"/>
        <v>86</v>
      </c>
      <c r="BY27" s="23">
        <f t="shared" si="7"/>
        <v>18</v>
      </c>
      <c r="BZ27" s="15" t="str">
        <f t="shared" si="8"/>
        <v/>
      </c>
      <c r="CA27" s="23" t="str">
        <f t="shared" si="9"/>
        <v/>
      </c>
      <c r="CB27" s="15" t="e">
        <f>IF(AND(#REF!="",#REF!="",#REF!="",#REF!=""),"",SUM(#REF!,#REF!,#REF!,#REF!,#REF!))</f>
        <v>#REF!</v>
      </c>
      <c r="CC27" s="23" t="str">
        <f t="shared" si="10"/>
        <v/>
      </c>
      <c r="CD27" s="23"/>
      <c r="CE27" s="23"/>
    </row>
    <row r="28" spans="1:83">
      <c r="A28" s="245">
        <v>22</v>
      </c>
      <c r="B28" s="246">
        <v>2</v>
      </c>
      <c r="C28" s="247" t="s">
        <v>6</v>
      </c>
      <c r="D28" s="248">
        <v>932</v>
      </c>
      <c r="E28" s="249" t="s">
        <v>73</v>
      </c>
      <c r="F28" s="250" t="s">
        <v>200</v>
      </c>
      <c r="G28" s="250" t="s">
        <v>13</v>
      </c>
      <c r="H28" s="251" t="s">
        <v>24</v>
      </c>
      <c r="I28" s="252">
        <v>222</v>
      </c>
      <c r="J28" s="253" t="s">
        <v>7</v>
      </c>
      <c r="K28" s="254" t="s">
        <v>8</v>
      </c>
      <c r="L28" s="11"/>
      <c r="M28" s="7"/>
      <c r="N28" s="7"/>
      <c r="O28" s="7">
        <v>29</v>
      </c>
      <c r="P28" s="31">
        <v>57</v>
      </c>
      <c r="Q28" s="34">
        <v>24</v>
      </c>
      <c r="R28" s="7">
        <v>45</v>
      </c>
      <c r="S28" s="448"/>
      <c r="T28" s="449"/>
      <c r="U28" s="449"/>
      <c r="V28" s="7">
        <v>14</v>
      </c>
      <c r="W28" s="36">
        <v>32</v>
      </c>
      <c r="X28" s="34">
        <v>10</v>
      </c>
      <c r="Y28" s="7">
        <v>30</v>
      </c>
      <c r="Z28" s="11"/>
      <c r="AA28" s="7"/>
      <c r="AB28" s="7"/>
      <c r="AC28" s="7">
        <v>22</v>
      </c>
      <c r="AD28" s="31">
        <v>64</v>
      </c>
      <c r="AE28" s="34">
        <v>23</v>
      </c>
      <c r="AF28" s="7">
        <v>62</v>
      </c>
      <c r="AG28" s="11"/>
      <c r="AH28" s="7"/>
      <c r="AI28" s="7"/>
      <c r="AJ28" s="7">
        <v>42</v>
      </c>
      <c r="AK28" s="31"/>
      <c r="AL28" s="34">
        <v>45</v>
      </c>
      <c r="AM28" s="7"/>
      <c r="AN28" s="11"/>
      <c r="AO28" s="7"/>
      <c r="AP28" s="11"/>
      <c r="AQ28" s="7"/>
      <c r="AR28" s="11"/>
      <c r="AS28" s="7"/>
      <c r="AT28" s="7"/>
      <c r="AU28" s="7"/>
      <c r="AV28" s="7"/>
      <c r="AW28" s="7"/>
      <c r="AX28" s="11">
        <v>220</v>
      </c>
      <c r="AY28" s="66">
        <v>22</v>
      </c>
      <c r="AZ28" s="1"/>
      <c r="BA28" s="1"/>
      <c r="BB28" s="24"/>
      <c r="BC28" s="1"/>
      <c r="BD28" s="1"/>
      <c r="BP28" s="15"/>
      <c r="BQ28" s="15">
        <f t="shared" si="1"/>
        <v>222</v>
      </c>
      <c r="BR28" s="23">
        <f t="shared" si="0"/>
        <v>86</v>
      </c>
      <c r="BS28" s="23">
        <f t="shared" si="2"/>
        <v>18</v>
      </c>
      <c r="BT28" s="15">
        <f t="shared" si="3"/>
        <v>46</v>
      </c>
      <c r="BU28" s="23">
        <f t="shared" si="4"/>
        <v>10</v>
      </c>
      <c r="BV28" s="15" t="e">
        <f>IF(AND(#REF!="",#REF!="",#REF!="",#REF!=""),"",SUM(#REF!,#REF!,#REF!,#REF!,#REF!))</f>
        <v>#REF!</v>
      </c>
      <c r="BW28" s="23" t="str">
        <f t="shared" si="5"/>
        <v/>
      </c>
      <c r="BX28" s="15">
        <f t="shared" si="6"/>
        <v>86</v>
      </c>
      <c r="BY28" s="23">
        <f t="shared" si="7"/>
        <v>18</v>
      </c>
      <c r="BZ28" s="15" t="str">
        <f t="shared" si="8"/>
        <v/>
      </c>
      <c r="CA28" s="23" t="str">
        <f t="shared" si="9"/>
        <v/>
      </c>
      <c r="CB28" s="15" t="e">
        <f>IF(AND(#REF!="",#REF!="",#REF!="",#REF!=""),"",SUM(#REF!,#REF!,#REF!,#REF!,#REF!))</f>
        <v>#REF!</v>
      </c>
      <c r="CC28" s="23" t="str">
        <f t="shared" si="10"/>
        <v/>
      </c>
      <c r="CD28" s="23"/>
      <c r="CE28" s="23"/>
    </row>
    <row r="29" spans="1:83">
      <c r="A29" s="245">
        <v>23</v>
      </c>
      <c r="B29" s="246">
        <v>2</v>
      </c>
      <c r="C29" s="247" t="s">
        <v>6</v>
      </c>
      <c r="D29" s="248">
        <v>927</v>
      </c>
      <c r="E29" s="249" t="s">
        <v>74</v>
      </c>
      <c r="F29" s="250" t="s">
        <v>201</v>
      </c>
      <c r="G29" s="250" t="s">
        <v>202</v>
      </c>
      <c r="H29" s="251" t="s">
        <v>17</v>
      </c>
      <c r="I29" s="252">
        <v>223</v>
      </c>
      <c r="J29" s="253" t="s">
        <v>9</v>
      </c>
      <c r="K29" s="254" t="s">
        <v>8</v>
      </c>
      <c r="L29" s="11"/>
      <c r="M29" s="7"/>
      <c r="N29" s="7"/>
      <c r="O29" s="7">
        <v>29</v>
      </c>
      <c r="P29" s="31">
        <v>54</v>
      </c>
      <c r="Q29" s="34">
        <v>24</v>
      </c>
      <c r="R29" s="7">
        <v>45</v>
      </c>
      <c r="S29" s="448"/>
      <c r="T29" s="449"/>
      <c r="U29" s="449"/>
      <c r="V29" s="7">
        <v>14</v>
      </c>
      <c r="W29" s="36">
        <v>32</v>
      </c>
      <c r="X29" s="34">
        <v>10</v>
      </c>
      <c r="Y29" s="7">
        <v>30</v>
      </c>
      <c r="Z29" s="11"/>
      <c r="AA29" s="7"/>
      <c r="AB29" s="7"/>
      <c r="AC29" s="7">
        <v>22</v>
      </c>
      <c r="AD29" s="31">
        <v>64</v>
      </c>
      <c r="AE29" s="34">
        <v>21</v>
      </c>
      <c r="AF29" s="7">
        <v>62</v>
      </c>
      <c r="AG29" s="11"/>
      <c r="AH29" s="7"/>
      <c r="AI29" s="7"/>
      <c r="AJ29" s="7">
        <v>45</v>
      </c>
      <c r="AK29" s="31"/>
      <c r="AL29" s="34">
        <v>46</v>
      </c>
      <c r="AM29" s="7"/>
      <c r="AN29" s="11"/>
      <c r="AO29" s="7"/>
      <c r="AP29" s="11"/>
      <c r="AQ29" s="7"/>
      <c r="AR29" s="11"/>
      <c r="AS29" s="7"/>
      <c r="AT29" s="7"/>
      <c r="AU29" s="7"/>
      <c r="AV29" s="7"/>
      <c r="AW29" s="7"/>
      <c r="AX29" s="11">
        <v>220</v>
      </c>
      <c r="AY29" s="66">
        <v>32</v>
      </c>
      <c r="AZ29" s="1"/>
      <c r="BA29" s="1"/>
      <c r="BB29" s="24"/>
      <c r="BC29" s="1"/>
      <c r="BD29" s="1"/>
      <c r="BP29" s="15"/>
      <c r="BQ29" s="15">
        <f t="shared" si="1"/>
        <v>223</v>
      </c>
      <c r="BR29" s="23">
        <f t="shared" si="0"/>
        <v>83</v>
      </c>
      <c r="BS29" s="23">
        <f t="shared" si="2"/>
        <v>17</v>
      </c>
      <c r="BT29" s="15">
        <f t="shared" si="3"/>
        <v>46</v>
      </c>
      <c r="BU29" s="23">
        <f t="shared" si="4"/>
        <v>10</v>
      </c>
      <c r="BV29" s="15" t="e">
        <f>IF(AND(#REF!="",#REF!="",#REF!="",#REF!=""),"",SUM(#REF!,#REF!,#REF!,#REF!,#REF!))</f>
        <v>#REF!</v>
      </c>
      <c r="BW29" s="23" t="str">
        <f t="shared" si="5"/>
        <v/>
      </c>
      <c r="BX29" s="15">
        <f t="shared" si="6"/>
        <v>86</v>
      </c>
      <c r="BY29" s="23">
        <f t="shared" si="7"/>
        <v>18</v>
      </c>
      <c r="BZ29" s="15" t="str">
        <f t="shared" si="8"/>
        <v/>
      </c>
      <c r="CA29" s="23" t="str">
        <f t="shared" si="9"/>
        <v/>
      </c>
      <c r="CB29" s="15" t="e">
        <f>IF(AND(#REF!="",#REF!="",#REF!="",#REF!=""),"",SUM(#REF!,#REF!,#REF!,#REF!,#REF!))</f>
        <v>#REF!</v>
      </c>
      <c r="CC29" s="23" t="str">
        <f t="shared" si="10"/>
        <v/>
      </c>
      <c r="CD29" s="23"/>
      <c r="CE29" s="23"/>
    </row>
    <row r="30" spans="1:83">
      <c r="A30" s="245">
        <v>24</v>
      </c>
      <c r="B30" s="246">
        <v>2</v>
      </c>
      <c r="C30" s="247" t="s">
        <v>6</v>
      </c>
      <c r="D30" s="248">
        <v>938</v>
      </c>
      <c r="E30" s="249" t="s">
        <v>75</v>
      </c>
      <c r="F30" s="250" t="s">
        <v>203</v>
      </c>
      <c r="G30" s="250" t="s">
        <v>204</v>
      </c>
      <c r="H30" s="251" t="s">
        <v>18</v>
      </c>
      <c r="I30" s="252">
        <v>224</v>
      </c>
      <c r="J30" s="253" t="s">
        <v>9</v>
      </c>
      <c r="K30" s="254" t="s">
        <v>12</v>
      </c>
      <c r="L30" s="11"/>
      <c r="M30" s="7"/>
      <c r="N30" s="7"/>
      <c r="O30" s="7">
        <v>29</v>
      </c>
      <c r="P30" s="31">
        <v>51</v>
      </c>
      <c r="Q30" s="34">
        <v>24</v>
      </c>
      <c r="R30" s="7">
        <v>45</v>
      </c>
      <c r="S30" s="448"/>
      <c r="T30" s="449"/>
      <c r="U30" s="449"/>
      <c r="V30" s="7">
        <v>14</v>
      </c>
      <c r="W30" s="36">
        <v>32</v>
      </c>
      <c r="X30" s="34">
        <v>10</v>
      </c>
      <c r="Y30" s="7">
        <v>30</v>
      </c>
      <c r="Z30" s="11"/>
      <c r="AA30" s="7"/>
      <c r="AB30" s="7"/>
      <c r="AC30" s="7">
        <v>22</v>
      </c>
      <c r="AD30" s="31">
        <v>64</v>
      </c>
      <c r="AE30" s="34">
        <v>20</v>
      </c>
      <c r="AF30" s="7">
        <v>62</v>
      </c>
      <c r="AG30" s="11"/>
      <c r="AH30" s="7"/>
      <c r="AI30" s="7"/>
      <c r="AJ30" s="7">
        <v>47</v>
      </c>
      <c r="AK30" s="31"/>
      <c r="AL30" s="34">
        <v>48</v>
      </c>
      <c r="AM30" s="7"/>
      <c r="AN30" s="11"/>
      <c r="AO30" s="7"/>
      <c r="AP30" s="11"/>
      <c r="AQ30" s="7"/>
      <c r="AR30" s="11"/>
      <c r="AS30" s="7"/>
      <c r="AT30" s="7"/>
      <c r="AU30" s="7"/>
      <c r="AV30" s="7"/>
      <c r="AW30" s="7"/>
      <c r="AX30" s="11">
        <v>220</v>
      </c>
      <c r="AY30" s="66">
        <v>20</v>
      </c>
      <c r="AZ30" s="1"/>
      <c r="BA30" s="1"/>
      <c r="BB30" s="24"/>
      <c r="BC30" s="1"/>
      <c r="BD30" s="1"/>
      <c r="BP30" s="15"/>
      <c r="BQ30" s="15">
        <f t="shared" si="1"/>
        <v>224</v>
      </c>
      <c r="BR30" s="23">
        <f t="shared" si="0"/>
        <v>80</v>
      </c>
      <c r="BS30" s="23">
        <f t="shared" si="2"/>
        <v>16</v>
      </c>
      <c r="BT30" s="15">
        <f t="shared" si="3"/>
        <v>46</v>
      </c>
      <c r="BU30" s="23">
        <f t="shared" si="4"/>
        <v>10</v>
      </c>
      <c r="BV30" s="15" t="e">
        <f>IF(AND(#REF!="",#REF!="",#REF!="",#REF!=""),"",SUM(#REF!,#REF!,#REF!,#REF!,#REF!))</f>
        <v>#REF!</v>
      </c>
      <c r="BW30" s="23" t="str">
        <f t="shared" si="5"/>
        <v/>
      </c>
      <c r="BX30" s="15">
        <f t="shared" si="6"/>
        <v>86</v>
      </c>
      <c r="BY30" s="23">
        <f t="shared" si="7"/>
        <v>18</v>
      </c>
      <c r="BZ30" s="15" t="str">
        <f t="shared" si="8"/>
        <v/>
      </c>
      <c r="CA30" s="23" t="str">
        <f t="shared" si="9"/>
        <v/>
      </c>
      <c r="CB30" s="15" t="e">
        <f>IF(AND(#REF!="",#REF!="",#REF!="",#REF!=""),"",SUM(#REF!,#REF!,#REF!,#REF!,#REF!))</f>
        <v>#REF!</v>
      </c>
      <c r="CC30" s="23" t="str">
        <f t="shared" si="10"/>
        <v/>
      </c>
      <c r="CD30" s="23"/>
      <c r="CE30" s="23"/>
    </row>
    <row r="31" spans="1:83">
      <c r="A31" s="245">
        <v>25</v>
      </c>
      <c r="B31" s="246">
        <v>2</v>
      </c>
      <c r="C31" s="247" t="s">
        <v>6</v>
      </c>
      <c r="D31" s="248">
        <v>950</v>
      </c>
      <c r="E31" s="249" t="s">
        <v>76</v>
      </c>
      <c r="F31" s="250" t="s">
        <v>205</v>
      </c>
      <c r="G31" s="250" t="s">
        <v>206</v>
      </c>
      <c r="H31" s="251" t="s">
        <v>207</v>
      </c>
      <c r="I31" s="252">
        <v>225</v>
      </c>
      <c r="J31" s="253" t="s">
        <v>9</v>
      </c>
      <c r="K31" s="254" t="s">
        <v>8</v>
      </c>
      <c r="L31" s="11"/>
      <c r="M31" s="7"/>
      <c r="N31" s="7"/>
      <c r="O31" s="7">
        <v>29</v>
      </c>
      <c r="P31" s="31">
        <v>52</v>
      </c>
      <c r="Q31" s="34">
        <v>24</v>
      </c>
      <c r="R31" s="7">
        <v>45</v>
      </c>
      <c r="S31" s="448"/>
      <c r="T31" s="449"/>
      <c r="U31" s="449"/>
      <c r="V31" s="7">
        <v>14</v>
      </c>
      <c r="W31" s="36">
        <v>32</v>
      </c>
      <c r="X31" s="34">
        <v>10</v>
      </c>
      <c r="Y31" s="7">
        <v>30</v>
      </c>
      <c r="Z31" s="11"/>
      <c r="AA31" s="7"/>
      <c r="AB31" s="7"/>
      <c r="AC31" s="7">
        <v>22</v>
      </c>
      <c r="AD31" s="31">
        <v>64</v>
      </c>
      <c r="AE31" s="34">
        <v>23</v>
      </c>
      <c r="AF31" s="7">
        <v>62</v>
      </c>
      <c r="AG31" s="11"/>
      <c r="AH31" s="7"/>
      <c r="AI31" s="7"/>
      <c r="AJ31" s="7">
        <v>48</v>
      </c>
      <c r="AK31" s="31"/>
      <c r="AL31" s="34">
        <v>48</v>
      </c>
      <c r="AM31" s="7"/>
      <c r="AN31" s="11"/>
      <c r="AO31" s="7"/>
      <c r="AP31" s="11"/>
      <c r="AQ31" s="7"/>
      <c r="AR31" s="11"/>
      <c r="AS31" s="7"/>
      <c r="AT31" s="7"/>
      <c r="AU31" s="7"/>
      <c r="AV31" s="7"/>
      <c r="AW31" s="7"/>
      <c r="AX31" s="11">
        <v>220</v>
      </c>
      <c r="AY31" s="66">
        <v>12</v>
      </c>
      <c r="AZ31" s="1"/>
      <c r="BA31" s="1"/>
      <c r="BB31" s="24"/>
      <c r="BC31" s="1"/>
      <c r="BD31" s="1"/>
      <c r="BP31" s="15"/>
      <c r="BQ31" s="15">
        <f t="shared" si="1"/>
        <v>225</v>
      </c>
      <c r="BR31" s="23">
        <f t="shared" si="0"/>
        <v>81</v>
      </c>
      <c r="BS31" s="23">
        <f t="shared" si="2"/>
        <v>17</v>
      </c>
      <c r="BT31" s="15">
        <f t="shared" si="3"/>
        <v>46</v>
      </c>
      <c r="BU31" s="23">
        <f t="shared" si="4"/>
        <v>10</v>
      </c>
      <c r="BV31" s="15" t="e">
        <f>IF(AND(#REF!="",#REF!="",#REF!="",#REF!=""),"",SUM(#REF!,#REF!,#REF!,#REF!,#REF!))</f>
        <v>#REF!</v>
      </c>
      <c r="BW31" s="23" t="str">
        <f t="shared" si="5"/>
        <v/>
      </c>
      <c r="BX31" s="15">
        <f t="shared" si="6"/>
        <v>86</v>
      </c>
      <c r="BY31" s="23">
        <f t="shared" si="7"/>
        <v>18</v>
      </c>
      <c r="BZ31" s="15" t="str">
        <f t="shared" si="8"/>
        <v/>
      </c>
      <c r="CA31" s="23" t="str">
        <f t="shared" si="9"/>
        <v/>
      </c>
      <c r="CB31" s="15" t="e">
        <f>IF(AND(#REF!="",#REF!="",#REF!="",#REF!=""),"",SUM(#REF!,#REF!,#REF!,#REF!,#REF!))</f>
        <v>#REF!</v>
      </c>
      <c r="CC31" s="23" t="str">
        <f t="shared" si="10"/>
        <v/>
      </c>
      <c r="CD31" s="23"/>
      <c r="CE31" s="23"/>
    </row>
    <row r="32" spans="1:83">
      <c r="A32" s="245">
        <v>26</v>
      </c>
      <c r="B32" s="246">
        <v>2</v>
      </c>
      <c r="C32" s="247" t="s">
        <v>6</v>
      </c>
      <c r="D32" s="248">
        <v>945</v>
      </c>
      <c r="E32" s="249" t="s">
        <v>77</v>
      </c>
      <c r="F32" s="250" t="s">
        <v>208</v>
      </c>
      <c r="G32" s="250" t="s">
        <v>209</v>
      </c>
      <c r="H32" s="251" t="s">
        <v>210</v>
      </c>
      <c r="I32" s="252">
        <v>226</v>
      </c>
      <c r="J32" s="253" t="s">
        <v>9</v>
      </c>
      <c r="K32" s="254" t="s">
        <v>8</v>
      </c>
      <c r="L32" s="11"/>
      <c r="M32" s="7"/>
      <c r="N32" s="7"/>
      <c r="O32" s="7">
        <v>29</v>
      </c>
      <c r="P32" s="31">
        <v>53</v>
      </c>
      <c r="Q32" s="34">
        <v>24</v>
      </c>
      <c r="R32" s="7">
        <v>45</v>
      </c>
      <c r="S32" s="448"/>
      <c r="T32" s="449"/>
      <c r="U32" s="449"/>
      <c r="V32" s="7">
        <v>14</v>
      </c>
      <c r="W32" s="36">
        <v>32</v>
      </c>
      <c r="X32" s="34">
        <v>10</v>
      </c>
      <c r="Y32" s="7">
        <v>30</v>
      </c>
      <c r="Z32" s="11"/>
      <c r="AA32" s="7"/>
      <c r="AB32" s="7"/>
      <c r="AC32" s="7">
        <v>22</v>
      </c>
      <c r="AD32" s="31">
        <v>64</v>
      </c>
      <c r="AE32" s="34">
        <v>20</v>
      </c>
      <c r="AF32" s="7">
        <v>62</v>
      </c>
      <c r="AG32" s="11"/>
      <c r="AH32" s="7"/>
      <c r="AI32" s="7"/>
      <c r="AJ32" s="7">
        <v>49</v>
      </c>
      <c r="AK32" s="31"/>
      <c r="AL32" s="34">
        <v>47</v>
      </c>
      <c r="AM32" s="7"/>
      <c r="AN32" s="11"/>
      <c r="AO32" s="7"/>
      <c r="AP32" s="11"/>
      <c r="AQ32" s="7"/>
      <c r="AR32" s="11"/>
      <c r="AS32" s="7"/>
      <c r="AT32" s="7"/>
      <c r="AU32" s="7"/>
      <c r="AV32" s="7"/>
      <c r="AW32" s="7"/>
      <c r="AX32" s="11">
        <v>220</v>
      </c>
      <c r="AY32" s="66">
        <v>22</v>
      </c>
      <c r="AZ32" s="1"/>
      <c r="BA32" s="1"/>
      <c r="BB32" s="24"/>
      <c r="BC32" s="1"/>
      <c r="BD32" s="1"/>
      <c r="BP32" s="15"/>
      <c r="BQ32" s="15">
        <f t="shared" si="1"/>
        <v>226</v>
      </c>
      <c r="BR32" s="23">
        <f t="shared" si="0"/>
        <v>82</v>
      </c>
      <c r="BS32" s="23">
        <f t="shared" si="2"/>
        <v>17</v>
      </c>
      <c r="BT32" s="15">
        <f t="shared" si="3"/>
        <v>46</v>
      </c>
      <c r="BU32" s="23">
        <f t="shared" si="4"/>
        <v>10</v>
      </c>
      <c r="BV32" s="15" t="e">
        <f>IF(AND(#REF!="",#REF!="",#REF!="",#REF!=""),"",SUM(#REF!,#REF!,#REF!,#REF!,#REF!))</f>
        <v>#REF!</v>
      </c>
      <c r="BW32" s="23" t="str">
        <f t="shared" si="5"/>
        <v/>
      </c>
      <c r="BX32" s="15">
        <f t="shared" si="6"/>
        <v>86</v>
      </c>
      <c r="BY32" s="23">
        <f t="shared" si="7"/>
        <v>18</v>
      </c>
      <c r="BZ32" s="15" t="str">
        <f t="shared" si="8"/>
        <v/>
      </c>
      <c r="CA32" s="23" t="str">
        <f t="shared" si="9"/>
        <v/>
      </c>
      <c r="CB32" s="15" t="e">
        <f>IF(AND(#REF!="",#REF!="",#REF!="",#REF!=""),"",SUM(#REF!,#REF!,#REF!,#REF!,#REF!))</f>
        <v>#REF!</v>
      </c>
      <c r="CC32" s="23" t="str">
        <f t="shared" si="10"/>
        <v/>
      </c>
      <c r="CD32" s="23"/>
      <c r="CE32" s="23"/>
    </row>
    <row r="33" spans="1:83">
      <c r="A33" s="245">
        <v>27</v>
      </c>
      <c r="B33" s="246">
        <v>2</v>
      </c>
      <c r="C33" s="247" t="s">
        <v>6</v>
      </c>
      <c r="D33" s="248">
        <v>928</v>
      </c>
      <c r="E33" s="249">
        <v>42676</v>
      </c>
      <c r="F33" s="250" t="s">
        <v>211</v>
      </c>
      <c r="G33" s="250" t="s">
        <v>212</v>
      </c>
      <c r="H33" s="251" t="s">
        <v>27</v>
      </c>
      <c r="I33" s="252">
        <v>227</v>
      </c>
      <c r="J33" s="253" t="s">
        <v>9</v>
      </c>
      <c r="K33" s="254" t="s">
        <v>8</v>
      </c>
      <c r="L33" s="11"/>
      <c r="M33" s="7"/>
      <c r="N33" s="7"/>
      <c r="O33" s="7">
        <v>29</v>
      </c>
      <c r="P33" s="31">
        <v>56</v>
      </c>
      <c r="Q33" s="34">
        <v>24</v>
      </c>
      <c r="R33" s="7">
        <v>45</v>
      </c>
      <c r="S33" s="448"/>
      <c r="T33" s="449"/>
      <c r="U33" s="449"/>
      <c r="V33" s="7">
        <v>14</v>
      </c>
      <c r="W33" s="36">
        <v>32</v>
      </c>
      <c r="X33" s="34">
        <v>10</v>
      </c>
      <c r="Y33" s="7">
        <v>30</v>
      </c>
      <c r="Z33" s="11"/>
      <c r="AA33" s="7"/>
      <c r="AB33" s="7"/>
      <c r="AC33" s="7">
        <v>22</v>
      </c>
      <c r="AD33" s="31">
        <v>64</v>
      </c>
      <c r="AE33" s="34">
        <v>20</v>
      </c>
      <c r="AF33" s="7">
        <v>62</v>
      </c>
      <c r="AG33" s="11"/>
      <c r="AH33" s="7"/>
      <c r="AI33" s="7"/>
      <c r="AJ33" s="7">
        <v>43</v>
      </c>
      <c r="AK33" s="31"/>
      <c r="AL33" s="34">
        <v>49</v>
      </c>
      <c r="AM33" s="7"/>
      <c r="AN33" s="11"/>
      <c r="AO33" s="7"/>
      <c r="AP33" s="11"/>
      <c r="AQ33" s="7"/>
      <c r="AR33" s="11"/>
      <c r="AS33" s="7"/>
      <c r="AT33" s="7"/>
      <c r="AU33" s="7"/>
      <c r="AV33" s="7"/>
      <c r="AW33" s="7"/>
      <c r="AX33" s="11">
        <v>220</v>
      </c>
      <c r="AY33" s="66">
        <v>24</v>
      </c>
      <c r="AZ33" s="1"/>
      <c r="BA33" s="1"/>
      <c r="BB33" s="24"/>
      <c r="BC33" s="1"/>
      <c r="BD33" s="1"/>
      <c r="BP33" s="15"/>
      <c r="BQ33" s="15">
        <f t="shared" si="1"/>
        <v>227</v>
      </c>
      <c r="BR33" s="23">
        <f t="shared" si="0"/>
        <v>85</v>
      </c>
      <c r="BS33" s="23">
        <f t="shared" si="2"/>
        <v>17</v>
      </c>
      <c r="BT33" s="15">
        <f t="shared" si="3"/>
        <v>46</v>
      </c>
      <c r="BU33" s="23">
        <f t="shared" si="4"/>
        <v>10</v>
      </c>
      <c r="BV33" s="15" t="e">
        <f>IF(AND(#REF!="",#REF!="",#REF!="",#REF!=""),"",SUM(#REF!,#REF!,#REF!,#REF!,#REF!))</f>
        <v>#REF!</v>
      </c>
      <c r="BW33" s="23" t="str">
        <f t="shared" si="5"/>
        <v/>
      </c>
      <c r="BX33" s="15">
        <f t="shared" si="6"/>
        <v>86</v>
      </c>
      <c r="BY33" s="23">
        <f t="shared" si="7"/>
        <v>18</v>
      </c>
      <c r="BZ33" s="15" t="str">
        <f t="shared" si="8"/>
        <v/>
      </c>
      <c r="CA33" s="23" t="str">
        <f t="shared" si="9"/>
        <v/>
      </c>
      <c r="CB33" s="15" t="e">
        <f>IF(AND(#REF!="",#REF!="",#REF!="",#REF!=""),"",SUM(#REF!,#REF!,#REF!,#REF!,#REF!))</f>
        <v>#REF!</v>
      </c>
      <c r="CC33" s="23" t="str">
        <f t="shared" si="10"/>
        <v/>
      </c>
      <c r="CD33" s="23"/>
      <c r="CE33" s="23"/>
    </row>
    <row r="34" spans="1:83">
      <c r="A34" s="245">
        <v>28</v>
      </c>
      <c r="B34" s="246">
        <v>2</v>
      </c>
      <c r="C34" s="247" t="s">
        <v>6</v>
      </c>
      <c r="D34" s="248">
        <v>947</v>
      </c>
      <c r="E34" s="249" t="s">
        <v>78</v>
      </c>
      <c r="F34" s="250" t="s">
        <v>213</v>
      </c>
      <c r="G34" s="250" t="s">
        <v>214</v>
      </c>
      <c r="H34" s="251" t="s">
        <v>25</v>
      </c>
      <c r="I34" s="252">
        <v>228</v>
      </c>
      <c r="J34" s="253" t="s">
        <v>9</v>
      </c>
      <c r="K34" s="254" t="s">
        <v>8</v>
      </c>
      <c r="L34" s="11"/>
      <c r="M34" s="7"/>
      <c r="N34" s="7"/>
      <c r="O34" s="7">
        <v>29</v>
      </c>
      <c r="P34" s="31">
        <v>62</v>
      </c>
      <c r="Q34" s="34">
        <v>24</v>
      </c>
      <c r="R34" s="7">
        <v>45</v>
      </c>
      <c r="S34" s="448"/>
      <c r="T34" s="449"/>
      <c r="U34" s="449"/>
      <c r="V34" s="7">
        <v>13</v>
      </c>
      <c r="W34" s="36">
        <v>32</v>
      </c>
      <c r="X34" s="34">
        <v>10</v>
      </c>
      <c r="Y34" s="7">
        <v>30</v>
      </c>
      <c r="Z34" s="11"/>
      <c r="AA34" s="7"/>
      <c r="AB34" s="7"/>
      <c r="AC34" s="7">
        <v>22</v>
      </c>
      <c r="AD34" s="31">
        <v>64</v>
      </c>
      <c r="AE34" s="34">
        <v>20</v>
      </c>
      <c r="AF34" s="7">
        <v>62</v>
      </c>
      <c r="AG34" s="11"/>
      <c r="AH34" s="7"/>
      <c r="AI34" s="7"/>
      <c r="AJ34" s="7">
        <v>45</v>
      </c>
      <c r="AK34" s="31"/>
      <c r="AL34" s="34">
        <v>46</v>
      </c>
      <c r="AM34" s="7"/>
      <c r="AN34" s="11"/>
      <c r="AO34" s="7"/>
      <c r="AP34" s="11"/>
      <c r="AQ34" s="7"/>
      <c r="AR34" s="11"/>
      <c r="AS34" s="7"/>
      <c r="AT34" s="7"/>
      <c r="AU34" s="7"/>
      <c r="AV34" s="7"/>
      <c r="AW34" s="7"/>
      <c r="AX34" s="11">
        <v>220</v>
      </c>
      <c r="AY34" s="66">
        <v>20</v>
      </c>
      <c r="AZ34" s="1"/>
      <c r="BA34" s="1"/>
      <c r="BB34" s="24"/>
      <c r="BC34" s="1"/>
      <c r="BD34" s="1"/>
      <c r="BP34" s="15"/>
      <c r="BQ34" s="15">
        <f t="shared" si="1"/>
        <v>228</v>
      </c>
      <c r="BR34" s="23">
        <f t="shared" si="0"/>
        <v>91</v>
      </c>
      <c r="BS34" s="23">
        <f t="shared" si="2"/>
        <v>19</v>
      </c>
      <c r="BT34" s="15">
        <f t="shared" si="3"/>
        <v>45</v>
      </c>
      <c r="BU34" s="23">
        <f t="shared" si="4"/>
        <v>9</v>
      </c>
      <c r="BV34" s="15" t="e">
        <f>IF(AND(#REF!="",#REF!="",#REF!="",#REF!=""),"",SUM(#REF!,#REF!,#REF!,#REF!,#REF!))</f>
        <v>#REF!</v>
      </c>
      <c r="BW34" s="23" t="str">
        <f t="shared" si="5"/>
        <v/>
      </c>
      <c r="BX34" s="15">
        <f t="shared" si="6"/>
        <v>86</v>
      </c>
      <c r="BY34" s="23">
        <f t="shared" si="7"/>
        <v>18</v>
      </c>
      <c r="BZ34" s="15" t="str">
        <f t="shared" si="8"/>
        <v/>
      </c>
      <c r="CA34" s="23" t="str">
        <f t="shared" si="9"/>
        <v/>
      </c>
      <c r="CB34" s="15" t="e">
        <f>IF(AND(#REF!="",#REF!="",#REF!="",#REF!=""),"",SUM(#REF!,#REF!,#REF!,#REF!,#REF!))</f>
        <v>#REF!</v>
      </c>
      <c r="CC34" s="23" t="str">
        <f t="shared" si="10"/>
        <v/>
      </c>
      <c r="CD34" s="23"/>
      <c r="CE34" s="23"/>
    </row>
    <row r="35" spans="1:83">
      <c r="A35" s="245">
        <v>29</v>
      </c>
      <c r="B35" s="246">
        <v>2</v>
      </c>
      <c r="C35" s="247" t="s">
        <v>6</v>
      </c>
      <c r="D35" s="248">
        <v>930</v>
      </c>
      <c r="E35" s="249" t="s">
        <v>79</v>
      </c>
      <c r="F35" s="250" t="s">
        <v>215</v>
      </c>
      <c r="G35" s="250" t="s">
        <v>216</v>
      </c>
      <c r="H35" s="251" t="s">
        <v>217</v>
      </c>
      <c r="I35" s="252">
        <v>229</v>
      </c>
      <c r="J35" s="253" t="s">
        <v>9</v>
      </c>
      <c r="K35" s="254" t="s">
        <v>8</v>
      </c>
      <c r="L35" s="11"/>
      <c r="M35" s="7"/>
      <c r="N35" s="7"/>
      <c r="O35" s="7">
        <v>29</v>
      </c>
      <c r="P35" s="31">
        <v>65</v>
      </c>
      <c r="Q35" s="34">
        <v>24</v>
      </c>
      <c r="R35" s="7">
        <v>45</v>
      </c>
      <c r="S35" s="448"/>
      <c r="T35" s="449"/>
      <c r="U35" s="449"/>
      <c r="V35" s="7">
        <v>14</v>
      </c>
      <c r="W35" s="36">
        <v>32</v>
      </c>
      <c r="X35" s="34">
        <v>10</v>
      </c>
      <c r="Y35" s="7">
        <v>30</v>
      </c>
      <c r="Z35" s="11"/>
      <c r="AA35" s="7"/>
      <c r="AB35" s="7"/>
      <c r="AC35" s="7">
        <v>22</v>
      </c>
      <c r="AD35" s="31">
        <v>64</v>
      </c>
      <c r="AE35" s="34">
        <v>20</v>
      </c>
      <c r="AF35" s="7">
        <v>62</v>
      </c>
      <c r="AG35" s="11"/>
      <c r="AH35" s="7"/>
      <c r="AI35" s="7"/>
      <c r="AJ35" s="7">
        <v>41</v>
      </c>
      <c r="AK35" s="31"/>
      <c r="AL35" s="34">
        <v>47</v>
      </c>
      <c r="AM35" s="7"/>
      <c r="AN35" s="11"/>
      <c r="AO35" s="7"/>
      <c r="AP35" s="11"/>
      <c r="AQ35" s="7"/>
      <c r="AR35" s="11"/>
      <c r="AS35" s="7"/>
      <c r="AT35" s="7"/>
      <c r="AU35" s="7"/>
      <c r="AV35" s="7"/>
      <c r="AW35" s="7"/>
      <c r="AX35" s="11">
        <v>220</v>
      </c>
      <c r="AY35" s="66">
        <v>34</v>
      </c>
      <c r="AZ35" s="1"/>
      <c r="BA35" s="1"/>
      <c r="BB35" s="24"/>
      <c r="BC35" s="1"/>
      <c r="BD35" s="1"/>
      <c r="BP35" s="15"/>
      <c r="BQ35" s="15">
        <f t="shared" si="1"/>
        <v>229</v>
      </c>
      <c r="BR35" s="23">
        <f t="shared" si="0"/>
        <v>94</v>
      </c>
      <c r="BS35" s="23">
        <f t="shared" si="2"/>
        <v>19</v>
      </c>
      <c r="BT35" s="15">
        <f t="shared" si="3"/>
        <v>46</v>
      </c>
      <c r="BU35" s="23">
        <f t="shared" si="4"/>
        <v>10</v>
      </c>
      <c r="BV35" s="15" t="e">
        <f>IF(AND(#REF!="",#REF!="",#REF!="",#REF!=""),"",SUM(#REF!,#REF!,#REF!,#REF!,#REF!))</f>
        <v>#REF!</v>
      </c>
      <c r="BW35" s="23" t="str">
        <f t="shared" si="5"/>
        <v/>
      </c>
      <c r="BX35" s="15">
        <f t="shared" si="6"/>
        <v>86</v>
      </c>
      <c r="BY35" s="23">
        <f t="shared" si="7"/>
        <v>18</v>
      </c>
      <c r="BZ35" s="15" t="str">
        <f t="shared" si="8"/>
        <v/>
      </c>
      <c r="CA35" s="23" t="str">
        <f t="shared" si="9"/>
        <v/>
      </c>
      <c r="CB35" s="15" t="e">
        <f>IF(AND(#REF!="",#REF!="",#REF!="",#REF!=""),"",SUM(#REF!,#REF!,#REF!,#REF!,#REF!))</f>
        <v>#REF!</v>
      </c>
      <c r="CC35" s="23" t="str">
        <f t="shared" si="10"/>
        <v/>
      </c>
      <c r="CD35" s="23"/>
      <c r="CE35" s="23"/>
    </row>
    <row r="36" spans="1:83">
      <c r="A36" s="245">
        <v>30</v>
      </c>
      <c r="B36" s="246">
        <v>2</v>
      </c>
      <c r="C36" s="247" t="s">
        <v>6</v>
      </c>
      <c r="D36" s="248">
        <v>941</v>
      </c>
      <c r="E36" s="249">
        <v>42219</v>
      </c>
      <c r="F36" s="250" t="s">
        <v>218</v>
      </c>
      <c r="G36" s="250" t="s">
        <v>219</v>
      </c>
      <c r="H36" s="251" t="s">
        <v>220</v>
      </c>
      <c r="I36" s="252">
        <v>230</v>
      </c>
      <c r="J36" s="253" t="s">
        <v>7</v>
      </c>
      <c r="K36" s="254" t="s">
        <v>11</v>
      </c>
      <c r="L36" s="11"/>
      <c r="M36" s="7"/>
      <c r="N36" s="7"/>
      <c r="O36" s="7">
        <v>29</v>
      </c>
      <c r="P36" s="31">
        <v>68</v>
      </c>
      <c r="Q36" s="34">
        <v>24</v>
      </c>
      <c r="R36" s="7">
        <v>45</v>
      </c>
      <c r="S36" s="448"/>
      <c r="T36" s="449"/>
      <c r="U36" s="449"/>
      <c r="V36" s="7">
        <v>15</v>
      </c>
      <c r="W36" s="36">
        <v>32</v>
      </c>
      <c r="X36" s="34">
        <v>10</v>
      </c>
      <c r="Y36" s="7">
        <v>30</v>
      </c>
      <c r="Z36" s="11"/>
      <c r="AA36" s="7"/>
      <c r="AB36" s="7"/>
      <c r="AC36" s="7">
        <v>22</v>
      </c>
      <c r="AD36" s="31">
        <v>64</v>
      </c>
      <c r="AE36" s="34">
        <v>20</v>
      </c>
      <c r="AF36" s="7">
        <v>62</v>
      </c>
      <c r="AG36" s="11"/>
      <c r="AH36" s="7"/>
      <c r="AI36" s="7"/>
      <c r="AJ36" s="7">
        <v>40</v>
      </c>
      <c r="AK36" s="31"/>
      <c r="AL36" s="34">
        <v>42</v>
      </c>
      <c r="AM36" s="7"/>
      <c r="AN36" s="11"/>
      <c r="AO36" s="7"/>
      <c r="AP36" s="11"/>
      <c r="AQ36" s="7"/>
      <c r="AR36" s="11"/>
      <c r="AS36" s="7"/>
      <c r="AT36" s="7"/>
      <c r="AU36" s="7"/>
      <c r="AV36" s="7"/>
      <c r="AW36" s="7"/>
      <c r="AX36" s="11">
        <v>220</v>
      </c>
      <c r="AY36" s="66">
        <v>28</v>
      </c>
      <c r="AZ36" s="1"/>
      <c r="BA36" s="1"/>
      <c r="BB36" s="24"/>
      <c r="BC36" s="1"/>
      <c r="BD36" s="1"/>
      <c r="BP36" s="15"/>
      <c r="BQ36" s="15">
        <f t="shared" si="1"/>
        <v>230</v>
      </c>
      <c r="BR36" s="23">
        <f t="shared" si="0"/>
        <v>97</v>
      </c>
      <c r="BS36" s="23">
        <f t="shared" si="2"/>
        <v>20</v>
      </c>
      <c r="BT36" s="15">
        <f t="shared" si="3"/>
        <v>47</v>
      </c>
      <c r="BU36" s="23">
        <f t="shared" si="4"/>
        <v>10</v>
      </c>
      <c r="BV36" s="15" t="e">
        <f>IF(AND(#REF!="",#REF!="",#REF!="",#REF!=""),"",SUM(#REF!,#REF!,#REF!,#REF!,#REF!))</f>
        <v>#REF!</v>
      </c>
      <c r="BW36" s="23" t="str">
        <f t="shared" si="5"/>
        <v/>
      </c>
      <c r="BX36" s="15">
        <f t="shared" si="6"/>
        <v>86</v>
      </c>
      <c r="BY36" s="23">
        <f t="shared" si="7"/>
        <v>18</v>
      </c>
      <c r="BZ36" s="15" t="str">
        <f t="shared" si="8"/>
        <v/>
      </c>
      <c r="CA36" s="23" t="str">
        <f t="shared" si="9"/>
        <v/>
      </c>
      <c r="CB36" s="15" t="e">
        <f>IF(AND(#REF!="",#REF!="",#REF!="",#REF!=""),"",SUM(#REF!,#REF!,#REF!,#REF!,#REF!))</f>
        <v>#REF!</v>
      </c>
      <c r="CC36" s="23" t="str">
        <f t="shared" si="10"/>
        <v/>
      </c>
      <c r="CD36" s="23"/>
      <c r="CE36" s="23"/>
    </row>
    <row r="37" spans="1:83">
      <c r="A37" s="245">
        <v>31</v>
      </c>
      <c r="B37" s="246"/>
      <c r="C37" s="247"/>
      <c r="D37" s="248"/>
      <c r="E37" s="249"/>
      <c r="F37" s="250"/>
      <c r="G37" s="250"/>
      <c r="H37" s="251"/>
      <c r="I37" s="252"/>
      <c r="J37" s="253"/>
      <c r="K37" s="254"/>
      <c r="L37" s="11"/>
      <c r="M37" s="7"/>
      <c r="N37" s="7"/>
      <c r="O37" s="7"/>
      <c r="P37" s="31"/>
      <c r="Q37" s="34"/>
      <c r="R37" s="7"/>
      <c r="S37" s="448"/>
      <c r="T37" s="449"/>
      <c r="U37" s="449"/>
      <c r="V37" s="7"/>
      <c r="W37" s="36"/>
      <c r="X37" s="34"/>
      <c r="Y37" s="7"/>
      <c r="Z37" s="11"/>
      <c r="AA37" s="7"/>
      <c r="AB37" s="7"/>
      <c r="AC37" s="7"/>
      <c r="AD37" s="31"/>
      <c r="AE37" s="34"/>
      <c r="AF37" s="7"/>
      <c r="AG37" s="11"/>
      <c r="AH37" s="7"/>
      <c r="AI37" s="7"/>
      <c r="AJ37" s="7"/>
      <c r="AK37" s="31"/>
      <c r="AL37" s="34"/>
      <c r="AM37" s="7"/>
      <c r="AN37" s="11"/>
      <c r="AO37" s="7"/>
      <c r="AP37" s="11"/>
      <c r="AQ37" s="7"/>
      <c r="AR37" s="11"/>
      <c r="AS37" s="7"/>
      <c r="AT37" s="7"/>
      <c r="AU37" s="7"/>
      <c r="AV37" s="7"/>
      <c r="AW37" s="7"/>
      <c r="AX37" s="11"/>
      <c r="AY37" s="66"/>
      <c r="AZ37" s="1"/>
      <c r="BA37" s="1"/>
      <c r="BB37" s="24"/>
      <c r="BC37" s="1"/>
      <c r="BD37" s="1"/>
      <c r="BP37" s="15"/>
      <c r="BQ37" s="15" t="str">
        <f t="shared" si="1"/>
        <v/>
      </c>
      <c r="BR37" s="23" t="str">
        <f t="shared" si="0"/>
        <v/>
      </c>
      <c r="BS37" s="23" t="str">
        <f t="shared" si="2"/>
        <v/>
      </c>
      <c r="BT37" s="15" t="str">
        <f t="shared" si="3"/>
        <v/>
      </c>
      <c r="BU37" s="23" t="str">
        <f t="shared" si="4"/>
        <v/>
      </c>
      <c r="BV37" s="15" t="e">
        <f>IF(AND(#REF!="",#REF!="",#REF!="",#REF!=""),"",SUM(#REF!,#REF!,#REF!,#REF!,#REF!))</f>
        <v>#REF!</v>
      </c>
      <c r="BW37" s="23" t="str">
        <f t="shared" si="5"/>
        <v/>
      </c>
      <c r="BX37" s="15" t="str">
        <f t="shared" si="6"/>
        <v/>
      </c>
      <c r="BY37" s="23" t="str">
        <f t="shared" si="7"/>
        <v/>
      </c>
      <c r="BZ37" s="15" t="str">
        <f t="shared" si="8"/>
        <v/>
      </c>
      <c r="CA37" s="23" t="str">
        <f t="shared" si="9"/>
        <v/>
      </c>
      <c r="CB37" s="15" t="e">
        <f>IF(AND(#REF!="",#REF!="",#REF!="",#REF!=""),"",SUM(#REF!,#REF!,#REF!,#REF!,#REF!))</f>
        <v>#REF!</v>
      </c>
      <c r="CC37" s="23" t="str">
        <f t="shared" si="10"/>
        <v/>
      </c>
      <c r="CD37" s="23"/>
      <c r="CE37" s="23"/>
    </row>
    <row r="38" spans="1:83">
      <c r="A38" s="245">
        <v>32</v>
      </c>
      <c r="B38" s="246"/>
      <c r="C38" s="247"/>
      <c r="D38" s="248"/>
      <c r="E38" s="249"/>
      <c r="F38" s="250"/>
      <c r="G38" s="250"/>
      <c r="H38" s="251"/>
      <c r="I38" s="252"/>
      <c r="J38" s="253"/>
      <c r="K38" s="254"/>
      <c r="L38" s="11"/>
      <c r="M38" s="7"/>
      <c r="N38" s="7"/>
      <c r="O38" s="7"/>
      <c r="P38" s="31"/>
      <c r="Q38" s="34"/>
      <c r="R38" s="7"/>
      <c r="S38" s="448"/>
      <c r="T38" s="449"/>
      <c r="U38" s="449"/>
      <c r="V38" s="7"/>
      <c r="W38" s="36"/>
      <c r="X38" s="34"/>
      <c r="Y38" s="7"/>
      <c r="Z38" s="11"/>
      <c r="AA38" s="7"/>
      <c r="AB38" s="7"/>
      <c r="AC38" s="7"/>
      <c r="AD38" s="31"/>
      <c r="AE38" s="34"/>
      <c r="AF38" s="7"/>
      <c r="AG38" s="11"/>
      <c r="AH38" s="7"/>
      <c r="AI38" s="7"/>
      <c r="AJ38" s="7"/>
      <c r="AK38" s="31"/>
      <c r="AL38" s="34"/>
      <c r="AM38" s="7"/>
      <c r="AN38" s="11"/>
      <c r="AO38" s="7"/>
      <c r="AP38" s="11"/>
      <c r="AQ38" s="7"/>
      <c r="AR38" s="11"/>
      <c r="AS38" s="7"/>
      <c r="AT38" s="7"/>
      <c r="AU38" s="7"/>
      <c r="AV38" s="7"/>
      <c r="AW38" s="7"/>
      <c r="AX38" s="11"/>
      <c r="AY38" s="66"/>
      <c r="AZ38" s="1"/>
      <c r="BA38" s="1"/>
      <c r="BB38" s="24"/>
      <c r="BC38" s="1"/>
      <c r="BD38" s="1"/>
      <c r="BP38" s="15"/>
      <c r="BQ38" s="15" t="str">
        <f t="shared" si="1"/>
        <v/>
      </c>
      <c r="BR38" s="23" t="str">
        <f t="shared" si="0"/>
        <v/>
      </c>
      <c r="BS38" s="23" t="str">
        <f t="shared" si="2"/>
        <v/>
      </c>
      <c r="BT38" s="15" t="str">
        <f t="shared" si="3"/>
        <v/>
      </c>
      <c r="BU38" s="23" t="str">
        <f t="shared" si="4"/>
        <v/>
      </c>
      <c r="BV38" s="15" t="e">
        <f>IF(AND(#REF!="",#REF!="",#REF!="",#REF!=""),"",SUM(#REF!,#REF!,#REF!,#REF!,#REF!))</f>
        <v>#REF!</v>
      </c>
      <c r="BW38" s="23" t="str">
        <f t="shared" si="5"/>
        <v/>
      </c>
      <c r="BX38" s="15" t="str">
        <f t="shared" si="6"/>
        <v/>
      </c>
      <c r="BY38" s="23" t="str">
        <f t="shared" si="7"/>
        <v/>
      </c>
      <c r="BZ38" s="15" t="str">
        <f t="shared" si="8"/>
        <v/>
      </c>
      <c r="CA38" s="23" t="str">
        <f t="shared" si="9"/>
        <v/>
      </c>
      <c r="CB38" s="15" t="e">
        <f>IF(AND(#REF!="",#REF!="",#REF!="",#REF!=""),"",SUM(#REF!,#REF!,#REF!,#REF!,#REF!))</f>
        <v>#REF!</v>
      </c>
      <c r="CC38" s="23" t="str">
        <f t="shared" si="10"/>
        <v/>
      </c>
      <c r="CD38" s="23"/>
      <c r="CE38" s="23"/>
    </row>
    <row r="39" spans="1:83">
      <c r="A39" s="245">
        <v>33</v>
      </c>
      <c r="B39" s="246"/>
      <c r="C39" s="247"/>
      <c r="D39" s="248"/>
      <c r="E39" s="249"/>
      <c r="F39" s="250"/>
      <c r="G39" s="250"/>
      <c r="H39" s="251"/>
      <c r="I39" s="252"/>
      <c r="J39" s="253"/>
      <c r="K39" s="254"/>
      <c r="L39" s="11"/>
      <c r="M39" s="7"/>
      <c r="N39" s="7"/>
      <c r="O39" s="7"/>
      <c r="P39" s="31"/>
      <c r="Q39" s="34"/>
      <c r="R39" s="7"/>
      <c r="S39" s="448"/>
      <c r="T39" s="449"/>
      <c r="U39" s="449"/>
      <c r="V39" s="7"/>
      <c r="W39" s="36"/>
      <c r="X39" s="34"/>
      <c r="Y39" s="7"/>
      <c r="Z39" s="11"/>
      <c r="AA39" s="7"/>
      <c r="AB39" s="7"/>
      <c r="AC39" s="7"/>
      <c r="AD39" s="31"/>
      <c r="AE39" s="34"/>
      <c r="AF39" s="7"/>
      <c r="AG39" s="11"/>
      <c r="AH39" s="7"/>
      <c r="AI39" s="7"/>
      <c r="AJ39" s="7"/>
      <c r="AK39" s="31"/>
      <c r="AL39" s="34"/>
      <c r="AM39" s="7"/>
      <c r="AN39" s="11"/>
      <c r="AO39" s="7"/>
      <c r="AP39" s="11"/>
      <c r="AQ39" s="7"/>
      <c r="AR39" s="11"/>
      <c r="AS39" s="7"/>
      <c r="AT39" s="7"/>
      <c r="AU39" s="7"/>
      <c r="AV39" s="7"/>
      <c r="AW39" s="7"/>
      <c r="AX39" s="11"/>
      <c r="AY39" s="66"/>
      <c r="AZ39" s="1"/>
      <c r="BA39" s="1"/>
      <c r="BB39" s="24"/>
      <c r="BC39" s="1"/>
      <c r="BD39" s="1"/>
      <c r="BP39" s="15"/>
      <c r="BQ39" s="15" t="str">
        <f t="shared" si="1"/>
        <v/>
      </c>
      <c r="BR39" s="23" t="str">
        <f t="shared" si="0"/>
        <v/>
      </c>
      <c r="BS39" s="23" t="str">
        <f t="shared" si="2"/>
        <v/>
      </c>
      <c r="BT39" s="15" t="str">
        <f t="shared" si="3"/>
        <v/>
      </c>
      <c r="BU39" s="23" t="str">
        <f t="shared" si="4"/>
        <v/>
      </c>
      <c r="BV39" s="15" t="e">
        <f>IF(AND(#REF!="",#REF!="",#REF!="",#REF!=""),"",SUM(#REF!,#REF!,#REF!,#REF!,#REF!))</f>
        <v>#REF!</v>
      </c>
      <c r="BW39" s="23" t="str">
        <f t="shared" si="5"/>
        <v/>
      </c>
      <c r="BX39" s="15" t="str">
        <f t="shared" si="6"/>
        <v/>
      </c>
      <c r="BY39" s="23" t="str">
        <f t="shared" si="7"/>
        <v/>
      </c>
      <c r="BZ39" s="15" t="str">
        <f t="shared" si="8"/>
        <v/>
      </c>
      <c r="CA39" s="23" t="str">
        <f t="shared" si="9"/>
        <v/>
      </c>
      <c r="CB39" s="15" t="e">
        <f>IF(AND(#REF!="",#REF!="",#REF!="",#REF!=""),"",SUM(#REF!,#REF!,#REF!,#REF!,#REF!))</f>
        <v>#REF!</v>
      </c>
      <c r="CC39" s="23" t="str">
        <f t="shared" si="10"/>
        <v/>
      </c>
      <c r="CD39" s="23"/>
      <c r="CE39" s="23"/>
    </row>
    <row r="40" spans="1:83">
      <c r="A40" s="245">
        <v>34</v>
      </c>
      <c r="B40" s="246"/>
      <c r="C40" s="247"/>
      <c r="D40" s="248"/>
      <c r="E40" s="249"/>
      <c r="F40" s="250"/>
      <c r="G40" s="250"/>
      <c r="H40" s="251"/>
      <c r="I40" s="252"/>
      <c r="J40" s="253"/>
      <c r="K40" s="254"/>
      <c r="L40" s="11"/>
      <c r="M40" s="7"/>
      <c r="N40" s="7"/>
      <c r="O40" s="7"/>
      <c r="P40" s="31"/>
      <c r="Q40" s="34"/>
      <c r="R40" s="7"/>
      <c r="S40" s="448"/>
      <c r="T40" s="449"/>
      <c r="U40" s="449"/>
      <c r="V40" s="7"/>
      <c r="W40" s="36"/>
      <c r="X40" s="34"/>
      <c r="Y40" s="7"/>
      <c r="Z40" s="11"/>
      <c r="AA40" s="7"/>
      <c r="AB40" s="7"/>
      <c r="AC40" s="7"/>
      <c r="AD40" s="31"/>
      <c r="AE40" s="34"/>
      <c r="AF40" s="7"/>
      <c r="AG40" s="11"/>
      <c r="AH40" s="7"/>
      <c r="AI40" s="7"/>
      <c r="AJ40" s="7"/>
      <c r="AK40" s="31"/>
      <c r="AL40" s="34"/>
      <c r="AM40" s="7"/>
      <c r="AN40" s="11"/>
      <c r="AO40" s="7"/>
      <c r="AP40" s="11"/>
      <c r="AQ40" s="7"/>
      <c r="AR40" s="11"/>
      <c r="AS40" s="7"/>
      <c r="AT40" s="7"/>
      <c r="AU40" s="7"/>
      <c r="AV40" s="7"/>
      <c r="AW40" s="7"/>
      <c r="AX40" s="11"/>
      <c r="AY40" s="66"/>
      <c r="AZ40" s="1"/>
      <c r="BA40" s="1"/>
      <c r="BB40" s="24"/>
      <c r="BC40" s="1"/>
      <c r="BD40" s="1"/>
      <c r="BP40" s="15"/>
      <c r="BQ40" s="15" t="str">
        <f t="shared" si="1"/>
        <v/>
      </c>
      <c r="BR40" s="23" t="str">
        <f t="shared" si="0"/>
        <v/>
      </c>
      <c r="BS40" s="23" t="str">
        <f t="shared" si="2"/>
        <v/>
      </c>
      <c r="BT40" s="15" t="str">
        <f t="shared" si="3"/>
        <v/>
      </c>
      <c r="BU40" s="23" t="str">
        <f t="shared" si="4"/>
        <v/>
      </c>
      <c r="BV40" s="15" t="e">
        <f>IF(AND(#REF!="",#REF!="",#REF!="",#REF!=""),"",SUM(#REF!,#REF!,#REF!,#REF!,#REF!))</f>
        <v>#REF!</v>
      </c>
      <c r="BW40" s="23" t="str">
        <f t="shared" si="5"/>
        <v/>
      </c>
      <c r="BX40" s="15" t="str">
        <f t="shared" si="6"/>
        <v/>
      </c>
      <c r="BY40" s="23" t="str">
        <f t="shared" si="7"/>
        <v/>
      </c>
      <c r="BZ40" s="15" t="str">
        <f t="shared" si="8"/>
        <v/>
      </c>
      <c r="CA40" s="23" t="str">
        <f t="shared" si="9"/>
        <v/>
      </c>
      <c r="CB40" s="15" t="e">
        <f>IF(AND(#REF!="",#REF!="",#REF!="",#REF!=""),"",SUM(#REF!,#REF!,#REF!,#REF!,#REF!))</f>
        <v>#REF!</v>
      </c>
      <c r="CC40" s="23" t="str">
        <f t="shared" si="10"/>
        <v/>
      </c>
      <c r="CD40" s="23"/>
      <c r="CE40" s="23"/>
    </row>
    <row r="41" spans="1:83">
      <c r="A41" s="245">
        <v>35</v>
      </c>
      <c r="B41" s="246"/>
      <c r="C41" s="247"/>
      <c r="D41" s="248"/>
      <c r="E41" s="249"/>
      <c r="F41" s="250"/>
      <c r="G41" s="250"/>
      <c r="H41" s="251"/>
      <c r="I41" s="252"/>
      <c r="J41" s="253"/>
      <c r="K41" s="254"/>
      <c r="L41" s="11"/>
      <c r="M41" s="7"/>
      <c r="N41" s="7"/>
      <c r="O41" s="7"/>
      <c r="P41" s="31"/>
      <c r="Q41" s="34"/>
      <c r="R41" s="7"/>
      <c r="S41" s="448"/>
      <c r="T41" s="449"/>
      <c r="U41" s="449"/>
      <c r="V41" s="7"/>
      <c r="W41" s="36"/>
      <c r="X41" s="34"/>
      <c r="Y41" s="7"/>
      <c r="Z41" s="11"/>
      <c r="AA41" s="7"/>
      <c r="AB41" s="7"/>
      <c r="AC41" s="7"/>
      <c r="AD41" s="31"/>
      <c r="AE41" s="34"/>
      <c r="AF41" s="7"/>
      <c r="AG41" s="11"/>
      <c r="AH41" s="7"/>
      <c r="AI41" s="7"/>
      <c r="AJ41" s="7"/>
      <c r="AK41" s="31"/>
      <c r="AL41" s="34"/>
      <c r="AM41" s="7"/>
      <c r="AN41" s="11"/>
      <c r="AO41" s="7"/>
      <c r="AP41" s="11"/>
      <c r="AQ41" s="7"/>
      <c r="AR41" s="11"/>
      <c r="AS41" s="7"/>
      <c r="AT41" s="7"/>
      <c r="AU41" s="7"/>
      <c r="AV41" s="7"/>
      <c r="AW41" s="7"/>
      <c r="AX41" s="11"/>
      <c r="AY41" s="66"/>
      <c r="AZ41" s="1"/>
      <c r="BA41" s="1"/>
      <c r="BB41" s="24"/>
      <c r="BC41" s="1"/>
      <c r="BD41" s="1"/>
      <c r="BP41" s="15"/>
      <c r="BQ41" s="15" t="str">
        <f t="shared" si="1"/>
        <v/>
      </c>
      <c r="BR41" s="23" t="str">
        <f t="shared" si="0"/>
        <v/>
      </c>
      <c r="BS41" s="23" t="str">
        <f t="shared" si="2"/>
        <v/>
      </c>
      <c r="BT41" s="15" t="str">
        <f t="shared" si="3"/>
        <v/>
      </c>
      <c r="BU41" s="23" t="str">
        <f t="shared" si="4"/>
        <v/>
      </c>
      <c r="BV41" s="15" t="e">
        <f>IF(AND(#REF!="",#REF!="",#REF!="",#REF!=""),"",SUM(#REF!,#REF!,#REF!,#REF!,#REF!))</f>
        <v>#REF!</v>
      </c>
      <c r="BW41" s="23" t="str">
        <f t="shared" si="5"/>
        <v/>
      </c>
      <c r="BX41" s="15" t="str">
        <f t="shared" si="6"/>
        <v/>
      </c>
      <c r="BY41" s="23" t="str">
        <f t="shared" si="7"/>
        <v/>
      </c>
      <c r="BZ41" s="15" t="str">
        <f t="shared" si="8"/>
        <v/>
      </c>
      <c r="CA41" s="23" t="str">
        <f t="shared" si="9"/>
        <v/>
      </c>
      <c r="CB41" s="15" t="e">
        <f>IF(AND(#REF!="",#REF!="",#REF!="",#REF!=""),"",SUM(#REF!,#REF!,#REF!,#REF!,#REF!))</f>
        <v>#REF!</v>
      </c>
      <c r="CC41" s="23" t="str">
        <f t="shared" si="10"/>
        <v/>
      </c>
      <c r="CD41" s="23"/>
      <c r="CE41" s="23"/>
    </row>
    <row r="42" spans="1:83">
      <c r="A42" s="245">
        <v>36</v>
      </c>
      <c r="B42" s="246"/>
      <c r="C42" s="247"/>
      <c r="D42" s="248"/>
      <c r="E42" s="249"/>
      <c r="F42" s="250"/>
      <c r="G42" s="250"/>
      <c r="H42" s="251"/>
      <c r="I42" s="252"/>
      <c r="J42" s="253"/>
      <c r="K42" s="254"/>
      <c r="L42" s="11"/>
      <c r="M42" s="7"/>
      <c r="N42" s="7"/>
      <c r="O42" s="7"/>
      <c r="P42" s="31"/>
      <c r="Q42" s="34"/>
      <c r="R42" s="7"/>
      <c r="S42" s="448"/>
      <c r="T42" s="449"/>
      <c r="U42" s="449"/>
      <c r="V42" s="7"/>
      <c r="W42" s="36"/>
      <c r="X42" s="34"/>
      <c r="Y42" s="7"/>
      <c r="Z42" s="11"/>
      <c r="AA42" s="7"/>
      <c r="AB42" s="7"/>
      <c r="AC42" s="7"/>
      <c r="AD42" s="31"/>
      <c r="AE42" s="34"/>
      <c r="AF42" s="7"/>
      <c r="AG42" s="11"/>
      <c r="AH42" s="7"/>
      <c r="AI42" s="7"/>
      <c r="AJ42" s="7"/>
      <c r="AK42" s="31"/>
      <c r="AL42" s="34"/>
      <c r="AM42" s="7"/>
      <c r="AN42" s="11"/>
      <c r="AO42" s="7"/>
      <c r="AP42" s="11"/>
      <c r="AQ42" s="7"/>
      <c r="AR42" s="11"/>
      <c r="AS42" s="7"/>
      <c r="AT42" s="7"/>
      <c r="AU42" s="7"/>
      <c r="AV42" s="7"/>
      <c r="AW42" s="7"/>
      <c r="AX42" s="11"/>
      <c r="AY42" s="66"/>
      <c r="AZ42" s="1"/>
      <c r="BA42" s="1"/>
      <c r="BB42" s="24"/>
      <c r="BC42" s="1"/>
      <c r="BD42" s="1"/>
      <c r="BP42" s="15"/>
      <c r="BQ42" s="15" t="str">
        <f t="shared" si="1"/>
        <v/>
      </c>
      <c r="BR42" s="23" t="str">
        <f t="shared" si="0"/>
        <v/>
      </c>
      <c r="BS42" s="23" t="str">
        <f t="shared" si="2"/>
        <v/>
      </c>
      <c r="BT42" s="15" t="str">
        <f t="shared" si="3"/>
        <v/>
      </c>
      <c r="BU42" s="23" t="str">
        <f t="shared" si="4"/>
        <v/>
      </c>
      <c r="BV42" s="15" t="e">
        <f>IF(AND(#REF!="",#REF!="",#REF!="",#REF!=""),"",SUM(#REF!,#REF!,#REF!,#REF!,#REF!))</f>
        <v>#REF!</v>
      </c>
      <c r="BW42" s="23" t="str">
        <f t="shared" si="5"/>
        <v/>
      </c>
      <c r="BX42" s="15" t="str">
        <f t="shared" si="6"/>
        <v/>
      </c>
      <c r="BY42" s="23" t="str">
        <f t="shared" si="7"/>
        <v/>
      </c>
      <c r="BZ42" s="15" t="str">
        <f t="shared" si="8"/>
        <v/>
      </c>
      <c r="CA42" s="23" t="str">
        <f t="shared" si="9"/>
        <v/>
      </c>
      <c r="CB42" s="15" t="e">
        <f>IF(AND(#REF!="",#REF!="",#REF!="",#REF!=""),"",SUM(#REF!,#REF!,#REF!,#REF!,#REF!))</f>
        <v>#REF!</v>
      </c>
      <c r="CC42" s="23" t="str">
        <f t="shared" si="10"/>
        <v/>
      </c>
      <c r="CD42" s="23"/>
      <c r="CE42" s="23"/>
    </row>
    <row r="43" spans="1:83">
      <c r="A43" s="245">
        <v>37</v>
      </c>
      <c r="B43" s="246"/>
      <c r="C43" s="247"/>
      <c r="D43" s="248"/>
      <c r="E43" s="249"/>
      <c r="F43" s="250"/>
      <c r="G43" s="250"/>
      <c r="H43" s="251"/>
      <c r="I43" s="252"/>
      <c r="J43" s="253"/>
      <c r="K43" s="254"/>
      <c r="L43" s="11"/>
      <c r="M43" s="7"/>
      <c r="N43" s="7"/>
      <c r="O43" s="7"/>
      <c r="P43" s="31"/>
      <c r="Q43" s="34"/>
      <c r="R43" s="7"/>
      <c r="S43" s="448"/>
      <c r="T43" s="449"/>
      <c r="U43" s="449"/>
      <c r="V43" s="7"/>
      <c r="W43" s="36"/>
      <c r="X43" s="34"/>
      <c r="Y43" s="7"/>
      <c r="Z43" s="11"/>
      <c r="AA43" s="7"/>
      <c r="AB43" s="7"/>
      <c r="AC43" s="7"/>
      <c r="AD43" s="31"/>
      <c r="AE43" s="34"/>
      <c r="AF43" s="7"/>
      <c r="AG43" s="11"/>
      <c r="AH43" s="7"/>
      <c r="AI43" s="7"/>
      <c r="AJ43" s="7"/>
      <c r="AK43" s="31"/>
      <c r="AL43" s="34"/>
      <c r="AM43" s="7"/>
      <c r="AN43" s="11"/>
      <c r="AO43" s="7"/>
      <c r="AP43" s="11"/>
      <c r="AQ43" s="7"/>
      <c r="AR43" s="11"/>
      <c r="AS43" s="7"/>
      <c r="AT43" s="7"/>
      <c r="AU43" s="7"/>
      <c r="AV43" s="7"/>
      <c r="AW43" s="7"/>
      <c r="AX43" s="11"/>
      <c r="AY43" s="66"/>
      <c r="AZ43" s="1"/>
      <c r="BA43" s="1"/>
      <c r="BB43" s="24"/>
      <c r="BC43" s="1"/>
      <c r="BD43" s="1"/>
      <c r="BP43" s="15"/>
      <c r="BQ43" s="15" t="str">
        <f t="shared" si="1"/>
        <v/>
      </c>
      <c r="BR43" s="23" t="str">
        <f t="shared" si="0"/>
        <v/>
      </c>
      <c r="BS43" s="23" t="str">
        <f t="shared" si="2"/>
        <v/>
      </c>
      <c r="BT43" s="15" t="str">
        <f t="shared" si="3"/>
        <v/>
      </c>
      <c r="BU43" s="23" t="str">
        <f t="shared" si="4"/>
        <v/>
      </c>
      <c r="BV43" s="15" t="e">
        <f>IF(AND(#REF!="",#REF!="",#REF!="",#REF!=""),"",SUM(#REF!,#REF!,#REF!,#REF!,#REF!))</f>
        <v>#REF!</v>
      </c>
      <c r="BW43" s="23" t="str">
        <f t="shared" si="5"/>
        <v/>
      </c>
      <c r="BX43" s="15" t="str">
        <f t="shared" si="6"/>
        <v/>
      </c>
      <c r="BY43" s="23" t="str">
        <f t="shared" si="7"/>
        <v/>
      </c>
      <c r="BZ43" s="15" t="str">
        <f t="shared" si="8"/>
        <v/>
      </c>
      <c r="CA43" s="23" t="str">
        <f t="shared" si="9"/>
        <v/>
      </c>
      <c r="CB43" s="15" t="e">
        <f>IF(AND(#REF!="",#REF!="",#REF!="",#REF!=""),"",SUM(#REF!,#REF!,#REF!,#REF!,#REF!))</f>
        <v>#REF!</v>
      </c>
      <c r="CC43" s="23" t="str">
        <f t="shared" si="10"/>
        <v/>
      </c>
      <c r="CD43" s="23"/>
      <c r="CE43" s="23"/>
    </row>
    <row r="44" spans="1:83">
      <c r="A44" s="245">
        <v>38</v>
      </c>
      <c r="B44" s="246"/>
      <c r="C44" s="247"/>
      <c r="D44" s="248"/>
      <c r="E44" s="249"/>
      <c r="F44" s="250"/>
      <c r="G44" s="250"/>
      <c r="H44" s="251"/>
      <c r="I44" s="252"/>
      <c r="J44" s="253"/>
      <c r="K44" s="254"/>
      <c r="L44" s="11"/>
      <c r="M44" s="7"/>
      <c r="N44" s="7"/>
      <c r="O44" s="7"/>
      <c r="P44" s="31"/>
      <c r="Q44" s="34"/>
      <c r="R44" s="7"/>
      <c r="S44" s="448"/>
      <c r="T44" s="449"/>
      <c r="U44" s="449"/>
      <c r="V44" s="7"/>
      <c r="W44" s="36"/>
      <c r="X44" s="34"/>
      <c r="Y44" s="7"/>
      <c r="Z44" s="11"/>
      <c r="AA44" s="7"/>
      <c r="AB44" s="7"/>
      <c r="AC44" s="7"/>
      <c r="AD44" s="31"/>
      <c r="AE44" s="34"/>
      <c r="AF44" s="7"/>
      <c r="AG44" s="11"/>
      <c r="AH44" s="7"/>
      <c r="AI44" s="7"/>
      <c r="AJ44" s="7"/>
      <c r="AK44" s="31"/>
      <c r="AL44" s="34"/>
      <c r="AM44" s="7"/>
      <c r="AN44" s="11"/>
      <c r="AO44" s="7"/>
      <c r="AP44" s="11"/>
      <c r="AQ44" s="7"/>
      <c r="AR44" s="11"/>
      <c r="AS44" s="7"/>
      <c r="AT44" s="7"/>
      <c r="AU44" s="7"/>
      <c r="AV44" s="7"/>
      <c r="AW44" s="7"/>
      <c r="AX44" s="11"/>
      <c r="AY44" s="66"/>
      <c r="AZ44" s="1"/>
      <c r="BA44" s="1"/>
      <c r="BB44" s="24"/>
      <c r="BC44" s="1"/>
      <c r="BD44" s="1"/>
      <c r="BP44" s="15"/>
      <c r="BQ44" s="15" t="str">
        <f t="shared" si="1"/>
        <v/>
      </c>
      <c r="BR44" s="23" t="str">
        <f t="shared" si="0"/>
        <v/>
      </c>
      <c r="BS44" s="23" t="str">
        <f t="shared" si="2"/>
        <v/>
      </c>
      <c r="BT44" s="15" t="str">
        <f t="shared" si="3"/>
        <v/>
      </c>
      <c r="BU44" s="23" t="str">
        <f t="shared" si="4"/>
        <v/>
      </c>
      <c r="BV44" s="15" t="e">
        <f>IF(AND(#REF!="",#REF!="",#REF!="",#REF!=""),"",SUM(#REF!,#REF!,#REF!,#REF!,#REF!))</f>
        <v>#REF!</v>
      </c>
      <c r="BW44" s="23" t="str">
        <f t="shared" si="5"/>
        <v/>
      </c>
      <c r="BX44" s="15" t="str">
        <f t="shared" si="6"/>
        <v/>
      </c>
      <c r="BY44" s="23" t="str">
        <f t="shared" si="7"/>
        <v/>
      </c>
      <c r="BZ44" s="15" t="str">
        <f t="shared" si="8"/>
        <v/>
      </c>
      <c r="CA44" s="23" t="str">
        <f t="shared" si="9"/>
        <v/>
      </c>
      <c r="CB44" s="15" t="e">
        <f>IF(AND(#REF!="",#REF!="",#REF!="",#REF!=""),"",SUM(#REF!,#REF!,#REF!,#REF!,#REF!))</f>
        <v>#REF!</v>
      </c>
      <c r="CC44" s="23" t="str">
        <f t="shared" si="10"/>
        <v/>
      </c>
      <c r="CD44" s="23"/>
      <c r="CE44" s="23"/>
    </row>
    <row r="45" spans="1:83">
      <c r="A45" s="245">
        <v>39</v>
      </c>
      <c r="B45" s="246"/>
      <c r="C45" s="247"/>
      <c r="D45" s="248"/>
      <c r="E45" s="249"/>
      <c r="F45" s="250"/>
      <c r="G45" s="250"/>
      <c r="H45" s="251"/>
      <c r="I45" s="252"/>
      <c r="J45" s="253"/>
      <c r="K45" s="254"/>
      <c r="L45" s="11"/>
      <c r="M45" s="7"/>
      <c r="N45" s="7"/>
      <c r="O45" s="7"/>
      <c r="P45" s="31"/>
      <c r="Q45" s="34"/>
      <c r="R45" s="7"/>
      <c r="S45" s="448"/>
      <c r="T45" s="449"/>
      <c r="U45" s="449"/>
      <c r="V45" s="7"/>
      <c r="W45" s="36"/>
      <c r="X45" s="34"/>
      <c r="Y45" s="7"/>
      <c r="Z45" s="11"/>
      <c r="AA45" s="7"/>
      <c r="AB45" s="7"/>
      <c r="AC45" s="7"/>
      <c r="AD45" s="31"/>
      <c r="AE45" s="34"/>
      <c r="AF45" s="7"/>
      <c r="AG45" s="11"/>
      <c r="AH45" s="7"/>
      <c r="AI45" s="7"/>
      <c r="AJ45" s="7"/>
      <c r="AK45" s="31"/>
      <c r="AL45" s="34"/>
      <c r="AM45" s="7"/>
      <c r="AN45" s="11"/>
      <c r="AO45" s="7"/>
      <c r="AP45" s="11"/>
      <c r="AQ45" s="7"/>
      <c r="AR45" s="11"/>
      <c r="AS45" s="7"/>
      <c r="AT45" s="7"/>
      <c r="AU45" s="7"/>
      <c r="AV45" s="7"/>
      <c r="AW45" s="7"/>
      <c r="AX45" s="11"/>
      <c r="AY45" s="66"/>
      <c r="AZ45" s="1"/>
      <c r="BA45" s="1"/>
      <c r="BB45" s="24"/>
      <c r="BC45" s="1"/>
      <c r="BD45" s="1"/>
      <c r="BP45" s="15"/>
      <c r="BQ45" s="15" t="str">
        <f t="shared" si="1"/>
        <v/>
      </c>
      <c r="BR45" s="23" t="str">
        <f t="shared" si="0"/>
        <v/>
      </c>
      <c r="BS45" s="23" t="str">
        <f t="shared" si="2"/>
        <v/>
      </c>
      <c r="BT45" s="15" t="str">
        <f t="shared" si="3"/>
        <v/>
      </c>
      <c r="BU45" s="23" t="str">
        <f t="shared" si="4"/>
        <v/>
      </c>
      <c r="BV45" s="15" t="e">
        <f>IF(AND(#REF!="",#REF!="",#REF!="",#REF!=""),"",SUM(#REF!,#REF!,#REF!,#REF!,#REF!))</f>
        <v>#REF!</v>
      </c>
      <c r="BW45" s="23" t="str">
        <f t="shared" si="5"/>
        <v/>
      </c>
      <c r="BX45" s="15" t="str">
        <f t="shared" si="6"/>
        <v/>
      </c>
      <c r="BY45" s="23" t="str">
        <f t="shared" si="7"/>
        <v/>
      </c>
      <c r="BZ45" s="15" t="str">
        <f t="shared" si="8"/>
        <v/>
      </c>
      <c r="CA45" s="23" t="str">
        <f t="shared" si="9"/>
        <v/>
      </c>
      <c r="CB45" s="15" t="e">
        <f>IF(AND(#REF!="",#REF!="",#REF!="",#REF!=""),"",SUM(#REF!,#REF!,#REF!,#REF!,#REF!))</f>
        <v>#REF!</v>
      </c>
      <c r="CC45" s="23" t="str">
        <f t="shared" si="10"/>
        <v/>
      </c>
      <c r="CD45" s="23"/>
      <c r="CE45" s="23"/>
    </row>
    <row r="46" spans="1:83">
      <c r="A46" s="245">
        <v>40</v>
      </c>
      <c r="B46" s="246"/>
      <c r="C46" s="247"/>
      <c r="D46" s="248"/>
      <c r="E46" s="249"/>
      <c r="F46" s="250"/>
      <c r="G46" s="250"/>
      <c r="H46" s="251"/>
      <c r="I46" s="252"/>
      <c r="J46" s="253"/>
      <c r="K46" s="254"/>
      <c r="L46" s="11"/>
      <c r="M46" s="7"/>
      <c r="N46" s="7"/>
      <c r="O46" s="7"/>
      <c r="P46" s="31"/>
      <c r="Q46" s="34"/>
      <c r="R46" s="7"/>
      <c r="S46" s="448"/>
      <c r="T46" s="449"/>
      <c r="U46" s="449"/>
      <c r="V46" s="7"/>
      <c r="W46" s="36"/>
      <c r="X46" s="34"/>
      <c r="Y46" s="7"/>
      <c r="Z46" s="11"/>
      <c r="AA46" s="7"/>
      <c r="AB46" s="7"/>
      <c r="AC46" s="7"/>
      <c r="AD46" s="31"/>
      <c r="AE46" s="34"/>
      <c r="AF46" s="7"/>
      <c r="AG46" s="11"/>
      <c r="AH46" s="7"/>
      <c r="AI46" s="7"/>
      <c r="AJ46" s="7"/>
      <c r="AK46" s="31"/>
      <c r="AL46" s="34"/>
      <c r="AM46" s="7"/>
      <c r="AN46" s="11"/>
      <c r="AO46" s="7"/>
      <c r="AP46" s="11"/>
      <c r="AQ46" s="7"/>
      <c r="AR46" s="11"/>
      <c r="AS46" s="7"/>
      <c r="AT46" s="7"/>
      <c r="AU46" s="7"/>
      <c r="AV46" s="7"/>
      <c r="AW46" s="7"/>
      <c r="AX46" s="11"/>
      <c r="AY46" s="66"/>
      <c r="AZ46" s="1"/>
      <c r="BA46" s="1"/>
      <c r="BB46" s="24"/>
      <c r="BC46" s="1"/>
      <c r="BD46" s="1"/>
      <c r="BP46" s="15"/>
      <c r="BQ46" s="15" t="str">
        <f t="shared" si="1"/>
        <v/>
      </c>
      <c r="BR46" s="23" t="str">
        <f t="shared" si="0"/>
        <v/>
      </c>
      <c r="BS46" s="23" t="str">
        <f t="shared" si="2"/>
        <v/>
      </c>
      <c r="BT46" s="15" t="str">
        <f t="shared" si="3"/>
        <v/>
      </c>
      <c r="BU46" s="23" t="str">
        <f t="shared" si="4"/>
        <v/>
      </c>
      <c r="BV46" s="15" t="e">
        <f>IF(AND(#REF!="",#REF!="",#REF!="",#REF!=""),"",SUM(#REF!,#REF!,#REF!,#REF!,#REF!))</f>
        <v>#REF!</v>
      </c>
      <c r="BW46" s="23" t="str">
        <f t="shared" si="5"/>
        <v/>
      </c>
      <c r="BX46" s="15" t="str">
        <f t="shared" si="6"/>
        <v/>
      </c>
      <c r="BY46" s="23" t="str">
        <f t="shared" si="7"/>
        <v/>
      </c>
      <c r="BZ46" s="15" t="str">
        <f t="shared" si="8"/>
        <v/>
      </c>
      <c r="CA46" s="23" t="str">
        <f t="shared" si="9"/>
        <v/>
      </c>
      <c r="CB46" s="15" t="e">
        <f>IF(AND(#REF!="",#REF!="",#REF!="",#REF!=""),"",SUM(#REF!,#REF!,#REF!,#REF!,#REF!))</f>
        <v>#REF!</v>
      </c>
      <c r="CC46" s="23" t="str">
        <f t="shared" si="10"/>
        <v/>
      </c>
      <c r="CD46" s="23"/>
      <c r="CE46" s="23"/>
    </row>
    <row r="47" spans="1:83">
      <c r="A47" s="245">
        <v>41</v>
      </c>
      <c r="B47" s="246"/>
      <c r="C47" s="247"/>
      <c r="D47" s="248"/>
      <c r="E47" s="249"/>
      <c r="F47" s="250"/>
      <c r="G47" s="250"/>
      <c r="H47" s="251"/>
      <c r="I47" s="252"/>
      <c r="J47" s="253"/>
      <c r="K47" s="254"/>
      <c r="L47" s="11"/>
      <c r="M47" s="7"/>
      <c r="N47" s="7"/>
      <c r="O47" s="7"/>
      <c r="P47" s="31"/>
      <c r="Q47" s="34"/>
      <c r="R47" s="7"/>
      <c r="S47" s="448"/>
      <c r="T47" s="449"/>
      <c r="U47" s="449"/>
      <c r="V47" s="7"/>
      <c r="W47" s="36"/>
      <c r="X47" s="34"/>
      <c r="Y47" s="7"/>
      <c r="Z47" s="11"/>
      <c r="AA47" s="7"/>
      <c r="AB47" s="7"/>
      <c r="AC47" s="7"/>
      <c r="AD47" s="31"/>
      <c r="AE47" s="34"/>
      <c r="AF47" s="7"/>
      <c r="AG47" s="11"/>
      <c r="AH47" s="7"/>
      <c r="AI47" s="7"/>
      <c r="AJ47" s="7"/>
      <c r="AK47" s="31"/>
      <c r="AL47" s="34"/>
      <c r="AM47" s="7"/>
      <c r="AN47" s="11"/>
      <c r="AO47" s="7"/>
      <c r="AP47" s="11"/>
      <c r="AQ47" s="7"/>
      <c r="AR47" s="11"/>
      <c r="AS47" s="7"/>
      <c r="AT47" s="7"/>
      <c r="AU47" s="7"/>
      <c r="AV47" s="7"/>
      <c r="AW47" s="7"/>
      <c r="AX47" s="11"/>
      <c r="AY47" s="66"/>
      <c r="AZ47" s="1"/>
      <c r="BA47" s="1"/>
      <c r="BB47" s="24"/>
      <c r="BC47" s="1"/>
      <c r="BD47" s="1"/>
      <c r="BP47" s="15"/>
      <c r="BQ47" s="15" t="str">
        <f t="shared" si="1"/>
        <v/>
      </c>
      <c r="BR47" s="23" t="str">
        <f t="shared" si="0"/>
        <v/>
      </c>
      <c r="BS47" s="23" t="str">
        <f t="shared" si="2"/>
        <v/>
      </c>
      <c r="BT47" s="15" t="str">
        <f t="shared" si="3"/>
        <v/>
      </c>
      <c r="BU47" s="23" t="str">
        <f t="shared" si="4"/>
        <v/>
      </c>
      <c r="BV47" s="15" t="e">
        <f>IF(AND(#REF!="",#REF!="",#REF!="",#REF!=""),"",SUM(#REF!,#REF!,#REF!,#REF!,#REF!))</f>
        <v>#REF!</v>
      </c>
      <c r="BW47" s="23" t="str">
        <f t="shared" si="5"/>
        <v/>
      </c>
      <c r="BX47" s="15" t="str">
        <f t="shared" si="6"/>
        <v/>
      </c>
      <c r="BY47" s="23" t="str">
        <f t="shared" si="7"/>
        <v/>
      </c>
      <c r="BZ47" s="15" t="str">
        <f t="shared" si="8"/>
        <v/>
      </c>
      <c r="CA47" s="23" t="str">
        <f t="shared" si="9"/>
        <v/>
      </c>
      <c r="CB47" s="15" t="e">
        <f>IF(AND(#REF!="",#REF!="",#REF!="",#REF!=""),"",SUM(#REF!,#REF!,#REF!,#REF!,#REF!))</f>
        <v>#REF!</v>
      </c>
      <c r="CC47" s="23" t="str">
        <f t="shared" si="10"/>
        <v/>
      </c>
      <c r="CD47" s="23"/>
      <c r="CE47" s="23"/>
    </row>
    <row r="48" spans="1:83">
      <c r="A48" s="245">
        <v>42</v>
      </c>
      <c r="B48" s="246"/>
      <c r="C48" s="247"/>
      <c r="D48" s="248"/>
      <c r="E48" s="249"/>
      <c r="F48" s="250"/>
      <c r="G48" s="250"/>
      <c r="H48" s="251"/>
      <c r="I48" s="252"/>
      <c r="J48" s="253"/>
      <c r="K48" s="254"/>
      <c r="L48" s="11"/>
      <c r="M48" s="7"/>
      <c r="N48" s="7"/>
      <c r="O48" s="7"/>
      <c r="P48" s="31"/>
      <c r="Q48" s="34"/>
      <c r="R48" s="7"/>
      <c r="S48" s="448"/>
      <c r="T48" s="449"/>
      <c r="U48" s="449"/>
      <c r="V48" s="7"/>
      <c r="W48" s="36"/>
      <c r="X48" s="34"/>
      <c r="Y48" s="7"/>
      <c r="Z48" s="11"/>
      <c r="AA48" s="7"/>
      <c r="AB48" s="7"/>
      <c r="AC48" s="7"/>
      <c r="AD48" s="31"/>
      <c r="AE48" s="34"/>
      <c r="AF48" s="7"/>
      <c r="AG48" s="11"/>
      <c r="AH48" s="7"/>
      <c r="AI48" s="7"/>
      <c r="AJ48" s="7"/>
      <c r="AK48" s="31"/>
      <c r="AL48" s="34"/>
      <c r="AM48" s="7"/>
      <c r="AN48" s="11"/>
      <c r="AO48" s="7"/>
      <c r="AP48" s="11"/>
      <c r="AQ48" s="7"/>
      <c r="AR48" s="11"/>
      <c r="AS48" s="7"/>
      <c r="AT48" s="7"/>
      <c r="AU48" s="7"/>
      <c r="AV48" s="7"/>
      <c r="AW48" s="7"/>
      <c r="AX48" s="11"/>
      <c r="AY48" s="66"/>
      <c r="AZ48" s="1"/>
      <c r="BA48" s="1"/>
      <c r="BB48" s="24"/>
      <c r="BC48" s="1"/>
      <c r="BD48" s="1"/>
      <c r="BP48" s="15"/>
      <c r="BQ48" s="15" t="str">
        <f t="shared" si="1"/>
        <v/>
      </c>
      <c r="BR48" s="23" t="str">
        <f t="shared" si="0"/>
        <v/>
      </c>
      <c r="BS48" s="23" t="str">
        <f t="shared" si="2"/>
        <v/>
      </c>
      <c r="BT48" s="15" t="str">
        <f t="shared" si="3"/>
        <v/>
      </c>
      <c r="BU48" s="23" t="str">
        <f t="shared" si="4"/>
        <v/>
      </c>
      <c r="BV48" s="15" t="e">
        <f>IF(AND(#REF!="",#REF!="",#REF!="",#REF!=""),"",SUM(#REF!,#REF!,#REF!,#REF!,#REF!))</f>
        <v>#REF!</v>
      </c>
      <c r="BW48" s="23" t="str">
        <f t="shared" si="5"/>
        <v/>
      </c>
      <c r="BX48" s="15" t="str">
        <f t="shared" si="6"/>
        <v/>
      </c>
      <c r="BY48" s="23" t="str">
        <f t="shared" si="7"/>
        <v/>
      </c>
      <c r="BZ48" s="15" t="str">
        <f t="shared" si="8"/>
        <v/>
      </c>
      <c r="CA48" s="23" t="str">
        <f t="shared" si="9"/>
        <v/>
      </c>
      <c r="CB48" s="15" t="e">
        <f>IF(AND(#REF!="",#REF!="",#REF!="",#REF!=""),"",SUM(#REF!,#REF!,#REF!,#REF!,#REF!))</f>
        <v>#REF!</v>
      </c>
      <c r="CC48" s="23" t="str">
        <f t="shared" si="10"/>
        <v/>
      </c>
      <c r="CD48" s="23"/>
      <c r="CE48" s="23"/>
    </row>
    <row r="49" spans="1:83">
      <c r="A49" s="245">
        <v>43</v>
      </c>
      <c r="B49" s="246"/>
      <c r="C49" s="247"/>
      <c r="D49" s="248"/>
      <c r="E49" s="249"/>
      <c r="F49" s="250"/>
      <c r="G49" s="250"/>
      <c r="H49" s="251"/>
      <c r="I49" s="252"/>
      <c r="J49" s="253"/>
      <c r="K49" s="254"/>
      <c r="L49" s="11"/>
      <c r="M49" s="7"/>
      <c r="N49" s="7"/>
      <c r="O49" s="7"/>
      <c r="P49" s="31"/>
      <c r="Q49" s="34"/>
      <c r="R49" s="7"/>
      <c r="S49" s="448"/>
      <c r="T49" s="449"/>
      <c r="U49" s="449"/>
      <c r="V49" s="7"/>
      <c r="W49" s="36"/>
      <c r="X49" s="34"/>
      <c r="Y49" s="7"/>
      <c r="Z49" s="11"/>
      <c r="AA49" s="7"/>
      <c r="AB49" s="7"/>
      <c r="AC49" s="7"/>
      <c r="AD49" s="31"/>
      <c r="AE49" s="34"/>
      <c r="AF49" s="7"/>
      <c r="AG49" s="11"/>
      <c r="AH49" s="7"/>
      <c r="AI49" s="7"/>
      <c r="AJ49" s="7"/>
      <c r="AK49" s="31"/>
      <c r="AL49" s="34"/>
      <c r="AM49" s="7"/>
      <c r="AN49" s="11"/>
      <c r="AO49" s="7"/>
      <c r="AP49" s="11"/>
      <c r="AQ49" s="7"/>
      <c r="AR49" s="11"/>
      <c r="AS49" s="7"/>
      <c r="AT49" s="7"/>
      <c r="AU49" s="7"/>
      <c r="AV49" s="7"/>
      <c r="AW49" s="7"/>
      <c r="AX49" s="11"/>
      <c r="AY49" s="66"/>
      <c r="AZ49" s="1"/>
      <c r="BA49" s="1"/>
      <c r="BB49" s="24"/>
      <c r="BC49" s="1"/>
      <c r="BD49" s="1"/>
      <c r="BP49" s="15"/>
      <c r="BQ49" s="15" t="str">
        <f t="shared" si="1"/>
        <v/>
      </c>
      <c r="BR49" s="23" t="str">
        <f t="shared" si="0"/>
        <v/>
      </c>
      <c r="BS49" s="23" t="str">
        <f t="shared" si="2"/>
        <v/>
      </c>
      <c r="BT49" s="15" t="str">
        <f t="shared" si="3"/>
        <v/>
      </c>
      <c r="BU49" s="23" t="str">
        <f t="shared" si="4"/>
        <v/>
      </c>
      <c r="BV49" s="15" t="e">
        <f>IF(AND(#REF!="",#REF!="",#REF!="",#REF!=""),"",SUM(#REF!,#REF!,#REF!,#REF!,#REF!))</f>
        <v>#REF!</v>
      </c>
      <c r="BW49" s="23" t="str">
        <f t="shared" si="5"/>
        <v/>
      </c>
      <c r="BX49" s="15" t="str">
        <f t="shared" si="6"/>
        <v/>
      </c>
      <c r="BY49" s="23" t="str">
        <f t="shared" si="7"/>
        <v/>
      </c>
      <c r="BZ49" s="15" t="str">
        <f t="shared" si="8"/>
        <v/>
      </c>
      <c r="CA49" s="23" t="str">
        <f t="shared" si="9"/>
        <v/>
      </c>
      <c r="CB49" s="15" t="e">
        <f>IF(AND(#REF!="",#REF!="",#REF!="",#REF!=""),"",SUM(#REF!,#REF!,#REF!,#REF!,#REF!))</f>
        <v>#REF!</v>
      </c>
      <c r="CC49" s="23" t="str">
        <f t="shared" si="10"/>
        <v/>
      </c>
      <c r="CD49" s="23"/>
      <c r="CE49" s="23"/>
    </row>
    <row r="50" spans="1:83">
      <c r="A50" s="245">
        <v>44</v>
      </c>
      <c r="B50" s="246"/>
      <c r="C50" s="247"/>
      <c r="D50" s="248"/>
      <c r="E50" s="249"/>
      <c r="F50" s="250"/>
      <c r="G50" s="250"/>
      <c r="H50" s="251"/>
      <c r="I50" s="252"/>
      <c r="J50" s="253"/>
      <c r="K50" s="254"/>
      <c r="L50" s="11"/>
      <c r="M50" s="7"/>
      <c r="N50" s="7"/>
      <c r="O50" s="7"/>
      <c r="P50" s="31"/>
      <c r="Q50" s="34"/>
      <c r="R50" s="7"/>
      <c r="S50" s="448"/>
      <c r="T50" s="449"/>
      <c r="U50" s="449"/>
      <c r="V50" s="7"/>
      <c r="W50" s="36"/>
      <c r="X50" s="34"/>
      <c r="Y50" s="7"/>
      <c r="Z50" s="11"/>
      <c r="AA50" s="7"/>
      <c r="AB50" s="7"/>
      <c r="AC50" s="7"/>
      <c r="AD50" s="31"/>
      <c r="AE50" s="34"/>
      <c r="AF50" s="7"/>
      <c r="AG50" s="11"/>
      <c r="AH50" s="7"/>
      <c r="AI50" s="7"/>
      <c r="AJ50" s="7"/>
      <c r="AK50" s="31"/>
      <c r="AL50" s="34"/>
      <c r="AM50" s="7"/>
      <c r="AN50" s="11"/>
      <c r="AO50" s="7"/>
      <c r="AP50" s="11"/>
      <c r="AQ50" s="7"/>
      <c r="AR50" s="11"/>
      <c r="AS50" s="7"/>
      <c r="AT50" s="7"/>
      <c r="AU50" s="7"/>
      <c r="AV50" s="7"/>
      <c r="AW50" s="7"/>
      <c r="AX50" s="11"/>
      <c r="AY50" s="66"/>
      <c r="AZ50" s="1"/>
      <c r="BA50" s="1"/>
      <c r="BB50" s="24"/>
      <c r="BC50" s="1"/>
      <c r="BD50" s="1"/>
      <c r="BP50" s="15"/>
      <c r="BQ50" s="15" t="str">
        <f t="shared" si="1"/>
        <v/>
      </c>
      <c r="BR50" s="23" t="str">
        <f t="shared" si="0"/>
        <v/>
      </c>
      <c r="BS50" s="23" t="str">
        <f t="shared" si="2"/>
        <v/>
      </c>
      <c r="BT50" s="15" t="str">
        <f t="shared" si="3"/>
        <v/>
      </c>
      <c r="BU50" s="23" t="str">
        <f t="shared" si="4"/>
        <v/>
      </c>
      <c r="BV50" s="15" t="e">
        <f>IF(AND(#REF!="",#REF!="",#REF!="",#REF!=""),"",SUM(#REF!,#REF!,#REF!,#REF!,#REF!))</f>
        <v>#REF!</v>
      </c>
      <c r="BW50" s="23" t="str">
        <f t="shared" si="5"/>
        <v/>
      </c>
      <c r="BX50" s="15" t="str">
        <f t="shared" si="6"/>
        <v/>
      </c>
      <c r="BY50" s="23" t="str">
        <f t="shared" si="7"/>
        <v/>
      </c>
      <c r="BZ50" s="15" t="str">
        <f t="shared" si="8"/>
        <v/>
      </c>
      <c r="CA50" s="23" t="str">
        <f t="shared" si="9"/>
        <v/>
      </c>
      <c r="CB50" s="15" t="e">
        <f>IF(AND(#REF!="",#REF!="",#REF!="",#REF!=""),"",SUM(#REF!,#REF!,#REF!,#REF!,#REF!))</f>
        <v>#REF!</v>
      </c>
      <c r="CC50" s="23" t="str">
        <f t="shared" si="10"/>
        <v/>
      </c>
      <c r="CD50" s="23"/>
      <c r="CE50" s="23"/>
    </row>
    <row r="51" spans="1:83">
      <c r="A51" s="245">
        <v>45</v>
      </c>
      <c r="B51" s="246"/>
      <c r="C51" s="247"/>
      <c r="D51" s="248"/>
      <c r="E51" s="249"/>
      <c r="F51" s="250"/>
      <c r="G51" s="250"/>
      <c r="H51" s="251"/>
      <c r="I51" s="252"/>
      <c r="J51" s="253"/>
      <c r="K51" s="254"/>
      <c r="L51" s="11"/>
      <c r="M51" s="7"/>
      <c r="N51" s="7"/>
      <c r="O51" s="7"/>
      <c r="P51" s="31"/>
      <c r="Q51" s="34"/>
      <c r="R51" s="7"/>
      <c r="S51" s="448"/>
      <c r="T51" s="449"/>
      <c r="U51" s="449"/>
      <c r="V51" s="7"/>
      <c r="W51" s="36"/>
      <c r="X51" s="34"/>
      <c r="Y51" s="7"/>
      <c r="Z51" s="11"/>
      <c r="AA51" s="7"/>
      <c r="AB51" s="7"/>
      <c r="AC51" s="7"/>
      <c r="AD51" s="31"/>
      <c r="AE51" s="34"/>
      <c r="AF51" s="7"/>
      <c r="AG51" s="11"/>
      <c r="AH51" s="7"/>
      <c r="AI51" s="7"/>
      <c r="AJ51" s="7"/>
      <c r="AK51" s="31"/>
      <c r="AL51" s="34"/>
      <c r="AM51" s="7"/>
      <c r="AN51" s="11"/>
      <c r="AO51" s="7"/>
      <c r="AP51" s="11"/>
      <c r="AQ51" s="7"/>
      <c r="AR51" s="11"/>
      <c r="AS51" s="7"/>
      <c r="AT51" s="7"/>
      <c r="AU51" s="7"/>
      <c r="AV51" s="7"/>
      <c r="AW51" s="7"/>
      <c r="AX51" s="11"/>
      <c r="AY51" s="66"/>
      <c r="AZ51" s="1"/>
      <c r="BA51" s="1"/>
      <c r="BB51" s="24"/>
      <c r="BC51" s="1"/>
      <c r="BD51" s="1"/>
      <c r="BP51" s="15"/>
      <c r="BQ51" s="15" t="str">
        <f t="shared" si="1"/>
        <v/>
      </c>
      <c r="BR51" s="23" t="str">
        <f t="shared" si="0"/>
        <v/>
      </c>
      <c r="BS51" s="23" t="str">
        <f t="shared" si="2"/>
        <v/>
      </c>
      <c r="BT51" s="15" t="str">
        <f t="shared" si="3"/>
        <v/>
      </c>
      <c r="BU51" s="23" t="str">
        <f t="shared" si="4"/>
        <v/>
      </c>
      <c r="BV51" s="15" t="e">
        <f>IF(AND(#REF!="",#REF!="",#REF!="",#REF!=""),"",SUM(#REF!,#REF!,#REF!,#REF!,#REF!))</f>
        <v>#REF!</v>
      </c>
      <c r="BW51" s="23" t="str">
        <f t="shared" si="5"/>
        <v/>
      </c>
      <c r="BX51" s="15" t="str">
        <f t="shared" si="6"/>
        <v/>
      </c>
      <c r="BY51" s="23" t="str">
        <f t="shared" si="7"/>
        <v/>
      </c>
      <c r="BZ51" s="15" t="str">
        <f t="shared" si="8"/>
        <v/>
      </c>
      <c r="CA51" s="23" t="str">
        <f t="shared" si="9"/>
        <v/>
      </c>
      <c r="CB51" s="15" t="e">
        <f>IF(AND(#REF!="",#REF!="",#REF!="",#REF!=""),"",SUM(#REF!,#REF!,#REF!,#REF!,#REF!))</f>
        <v>#REF!</v>
      </c>
      <c r="CC51" s="23" t="str">
        <f t="shared" si="10"/>
        <v/>
      </c>
      <c r="CD51" s="23"/>
      <c r="CE51" s="23"/>
    </row>
    <row r="52" spans="1:83">
      <c r="A52" s="245">
        <v>46</v>
      </c>
      <c r="B52" s="246"/>
      <c r="C52" s="247"/>
      <c r="D52" s="248"/>
      <c r="E52" s="249"/>
      <c r="F52" s="250"/>
      <c r="G52" s="250"/>
      <c r="H52" s="251"/>
      <c r="I52" s="252"/>
      <c r="J52" s="253"/>
      <c r="K52" s="254"/>
      <c r="L52" s="11"/>
      <c r="M52" s="7"/>
      <c r="N52" s="7"/>
      <c r="O52" s="7"/>
      <c r="P52" s="31"/>
      <c r="Q52" s="34"/>
      <c r="R52" s="7"/>
      <c r="S52" s="448"/>
      <c r="T52" s="449"/>
      <c r="U52" s="449"/>
      <c r="V52" s="7"/>
      <c r="W52" s="36"/>
      <c r="X52" s="34"/>
      <c r="Y52" s="7"/>
      <c r="Z52" s="11"/>
      <c r="AA52" s="7"/>
      <c r="AB52" s="7"/>
      <c r="AC52" s="7"/>
      <c r="AD52" s="31"/>
      <c r="AE52" s="34"/>
      <c r="AF52" s="7"/>
      <c r="AG52" s="11"/>
      <c r="AH52" s="7"/>
      <c r="AI52" s="7"/>
      <c r="AJ52" s="7"/>
      <c r="AK52" s="31"/>
      <c r="AL52" s="34"/>
      <c r="AM52" s="7"/>
      <c r="AN52" s="11"/>
      <c r="AO52" s="7"/>
      <c r="AP52" s="11"/>
      <c r="AQ52" s="7"/>
      <c r="AR52" s="11"/>
      <c r="AS52" s="7"/>
      <c r="AT52" s="7"/>
      <c r="AU52" s="7"/>
      <c r="AV52" s="7"/>
      <c r="AW52" s="7"/>
      <c r="AX52" s="11"/>
      <c r="AY52" s="66"/>
      <c r="AZ52" s="1"/>
      <c r="BA52" s="1"/>
      <c r="BB52" s="24"/>
      <c r="BC52" s="1"/>
      <c r="BD52" s="1"/>
      <c r="BP52" s="15"/>
      <c r="BQ52" s="15" t="str">
        <f t="shared" si="1"/>
        <v/>
      </c>
      <c r="BR52" s="23" t="str">
        <f t="shared" si="0"/>
        <v/>
      </c>
      <c r="BS52" s="23" t="str">
        <f t="shared" si="2"/>
        <v/>
      </c>
      <c r="BT52" s="15" t="str">
        <f t="shared" si="3"/>
        <v/>
      </c>
      <c r="BU52" s="23" t="str">
        <f t="shared" si="4"/>
        <v/>
      </c>
      <c r="BV52" s="15" t="e">
        <f>IF(AND(#REF!="",#REF!="",#REF!="",#REF!=""),"",SUM(#REF!,#REF!,#REF!,#REF!,#REF!))</f>
        <v>#REF!</v>
      </c>
      <c r="BW52" s="23" t="str">
        <f t="shared" si="5"/>
        <v/>
      </c>
      <c r="BX52" s="15" t="str">
        <f t="shared" si="6"/>
        <v/>
      </c>
      <c r="BY52" s="23" t="str">
        <f t="shared" si="7"/>
        <v/>
      </c>
      <c r="BZ52" s="15" t="str">
        <f t="shared" si="8"/>
        <v/>
      </c>
      <c r="CA52" s="23" t="str">
        <f t="shared" si="9"/>
        <v/>
      </c>
      <c r="CB52" s="15" t="e">
        <f>IF(AND(#REF!="",#REF!="",#REF!="",#REF!=""),"",SUM(#REF!,#REF!,#REF!,#REF!,#REF!))</f>
        <v>#REF!</v>
      </c>
      <c r="CC52" s="23" t="str">
        <f t="shared" si="10"/>
        <v/>
      </c>
      <c r="CD52" s="23"/>
      <c r="CE52" s="23"/>
    </row>
    <row r="53" spans="1:83">
      <c r="A53" s="245">
        <v>47</v>
      </c>
      <c r="B53" s="246"/>
      <c r="C53" s="247"/>
      <c r="D53" s="248"/>
      <c r="E53" s="249"/>
      <c r="F53" s="250"/>
      <c r="G53" s="250"/>
      <c r="H53" s="251"/>
      <c r="I53" s="252"/>
      <c r="J53" s="253"/>
      <c r="K53" s="254"/>
      <c r="L53" s="11"/>
      <c r="M53" s="7"/>
      <c r="N53" s="7"/>
      <c r="O53" s="7"/>
      <c r="P53" s="31"/>
      <c r="Q53" s="34"/>
      <c r="R53" s="7"/>
      <c r="S53" s="448"/>
      <c r="T53" s="449"/>
      <c r="U53" s="449"/>
      <c r="V53" s="7"/>
      <c r="W53" s="36"/>
      <c r="X53" s="34"/>
      <c r="Y53" s="7"/>
      <c r="Z53" s="11"/>
      <c r="AA53" s="7"/>
      <c r="AB53" s="7"/>
      <c r="AC53" s="7"/>
      <c r="AD53" s="31"/>
      <c r="AE53" s="34"/>
      <c r="AF53" s="7"/>
      <c r="AG53" s="11"/>
      <c r="AH53" s="7"/>
      <c r="AI53" s="7"/>
      <c r="AJ53" s="7"/>
      <c r="AK53" s="31"/>
      <c r="AL53" s="34"/>
      <c r="AM53" s="7"/>
      <c r="AN53" s="11"/>
      <c r="AO53" s="7"/>
      <c r="AP53" s="11"/>
      <c r="AQ53" s="7"/>
      <c r="AR53" s="11"/>
      <c r="AS53" s="7"/>
      <c r="AT53" s="7"/>
      <c r="AU53" s="7"/>
      <c r="AV53" s="7"/>
      <c r="AW53" s="7"/>
      <c r="AX53" s="11"/>
      <c r="AY53" s="66"/>
      <c r="AZ53" s="1"/>
      <c r="BA53" s="1"/>
      <c r="BB53" s="24"/>
      <c r="BC53" s="1"/>
      <c r="BD53" s="1"/>
      <c r="BP53" s="15"/>
      <c r="BQ53" s="15" t="str">
        <f t="shared" si="1"/>
        <v/>
      </c>
      <c r="BR53" s="23" t="str">
        <f t="shared" si="0"/>
        <v/>
      </c>
      <c r="BS53" s="23" t="str">
        <f t="shared" si="2"/>
        <v/>
      </c>
      <c r="BT53" s="15" t="str">
        <f t="shared" si="3"/>
        <v/>
      </c>
      <c r="BU53" s="23" t="str">
        <f t="shared" si="4"/>
        <v/>
      </c>
      <c r="BV53" s="15" t="e">
        <f>IF(AND(#REF!="",#REF!="",#REF!="",#REF!=""),"",SUM(#REF!,#REF!,#REF!,#REF!,#REF!))</f>
        <v>#REF!</v>
      </c>
      <c r="BW53" s="23" t="str">
        <f t="shared" si="5"/>
        <v/>
      </c>
      <c r="BX53" s="15" t="str">
        <f t="shared" si="6"/>
        <v/>
      </c>
      <c r="BY53" s="23" t="str">
        <f t="shared" si="7"/>
        <v/>
      </c>
      <c r="BZ53" s="15" t="str">
        <f t="shared" si="8"/>
        <v/>
      </c>
      <c r="CA53" s="23" t="str">
        <f t="shared" si="9"/>
        <v/>
      </c>
      <c r="CB53" s="15" t="e">
        <f>IF(AND(#REF!="",#REF!="",#REF!="",#REF!=""),"",SUM(#REF!,#REF!,#REF!,#REF!,#REF!))</f>
        <v>#REF!</v>
      </c>
      <c r="CC53" s="23" t="str">
        <f t="shared" si="10"/>
        <v/>
      </c>
      <c r="CD53" s="23"/>
      <c r="CE53" s="23"/>
    </row>
    <row r="54" spans="1:83">
      <c r="A54" s="245">
        <v>48</v>
      </c>
      <c r="B54" s="246"/>
      <c r="C54" s="247"/>
      <c r="D54" s="248"/>
      <c r="E54" s="249"/>
      <c r="F54" s="250"/>
      <c r="G54" s="250"/>
      <c r="H54" s="251"/>
      <c r="I54" s="252"/>
      <c r="J54" s="253"/>
      <c r="K54" s="254"/>
      <c r="L54" s="11"/>
      <c r="M54" s="7"/>
      <c r="N54" s="7"/>
      <c r="O54" s="7"/>
      <c r="P54" s="31"/>
      <c r="Q54" s="34"/>
      <c r="R54" s="7"/>
      <c r="S54" s="448"/>
      <c r="T54" s="449"/>
      <c r="U54" s="449"/>
      <c r="V54" s="7"/>
      <c r="W54" s="36"/>
      <c r="X54" s="34"/>
      <c r="Y54" s="7"/>
      <c r="Z54" s="11"/>
      <c r="AA54" s="7"/>
      <c r="AB54" s="7"/>
      <c r="AC54" s="7"/>
      <c r="AD54" s="31"/>
      <c r="AE54" s="34"/>
      <c r="AF54" s="7"/>
      <c r="AG54" s="11"/>
      <c r="AH54" s="7"/>
      <c r="AI54" s="7"/>
      <c r="AJ54" s="7"/>
      <c r="AK54" s="31"/>
      <c r="AL54" s="34"/>
      <c r="AM54" s="7"/>
      <c r="AN54" s="11"/>
      <c r="AO54" s="7"/>
      <c r="AP54" s="11"/>
      <c r="AQ54" s="7"/>
      <c r="AR54" s="11"/>
      <c r="AS54" s="7"/>
      <c r="AT54" s="7"/>
      <c r="AU54" s="7"/>
      <c r="AV54" s="7"/>
      <c r="AW54" s="7"/>
      <c r="AX54" s="11"/>
      <c r="AY54" s="66"/>
      <c r="AZ54" s="1"/>
      <c r="BA54" s="1"/>
      <c r="BB54" s="24"/>
      <c r="BC54" s="1"/>
      <c r="BD54" s="1"/>
      <c r="BP54" s="15"/>
      <c r="BQ54" s="15" t="str">
        <f t="shared" si="1"/>
        <v/>
      </c>
      <c r="BR54" s="23" t="str">
        <f t="shared" si="0"/>
        <v/>
      </c>
      <c r="BS54" s="23" t="str">
        <f t="shared" si="2"/>
        <v/>
      </c>
      <c r="BT54" s="15" t="str">
        <f t="shared" si="3"/>
        <v/>
      </c>
      <c r="BU54" s="23" t="str">
        <f t="shared" si="4"/>
        <v/>
      </c>
      <c r="BV54" s="15" t="e">
        <f>IF(AND(#REF!="",#REF!="",#REF!="",#REF!=""),"",SUM(#REF!,#REF!,#REF!,#REF!,#REF!))</f>
        <v>#REF!</v>
      </c>
      <c r="BW54" s="23" t="str">
        <f t="shared" si="5"/>
        <v/>
      </c>
      <c r="BX54" s="15" t="str">
        <f t="shared" si="6"/>
        <v/>
      </c>
      <c r="BY54" s="23" t="str">
        <f t="shared" si="7"/>
        <v/>
      </c>
      <c r="BZ54" s="15" t="str">
        <f t="shared" si="8"/>
        <v/>
      </c>
      <c r="CA54" s="23" t="str">
        <f t="shared" si="9"/>
        <v/>
      </c>
      <c r="CB54" s="15" t="e">
        <f>IF(AND(#REF!="",#REF!="",#REF!="",#REF!=""),"",SUM(#REF!,#REF!,#REF!,#REF!,#REF!))</f>
        <v>#REF!</v>
      </c>
      <c r="CC54" s="23" t="str">
        <f t="shared" si="10"/>
        <v/>
      </c>
      <c r="CD54" s="23"/>
      <c r="CE54" s="23"/>
    </row>
    <row r="55" spans="1:83">
      <c r="A55" s="245">
        <v>49</v>
      </c>
      <c r="B55" s="246"/>
      <c r="C55" s="247"/>
      <c r="D55" s="248"/>
      <c r="E55" s="249"/>
      <c r="F55" s="250"/>
      <c r="G55" s="250"/>
      <c r="H55" s="251"/>
      <c r="I55" s="252"/>
      <c r="J55" s="253"/>
      <c r="K55" s="254"/>
      <c r="L55" s="11"/>
      <c r="M55" s="7"/>
      <c r="N55" s="7"/>
      <c r="O55" s="7"/>
      <c r="P55" s="31"/>
      <c r="Q55" s="34"/>
      <c r="R55" s="7"/>
      <c r="S55" s="448"/>
      <c r="T55" s="449"/>
      <c r="U55" s="449"/>
      <c r="V55" s="7"/>
      <c r="W55" s="36"/>
      <c r="X55" s="34"/>
      <c r="Y55" s="7"/>
      <c r="Z55" s="11"/>
      <c r="AA55" s="7"/>
      <c r="AB55" s="7"/>
      <c r="AC55" s="7"/>
      <c r="AD55" s="31"/>
      <c r="AE55" s="34"/>
      <c r="AF55" s="7"/>
      <c r="AG55" s="11"/>
      <c r="AH55" s="7"/>
      <c r="AI55" s="7"/>
      <c r="AJ55" s="7"/>
      <c r="AK55" s="31"/>
      <c r="AL55" s="34"/>
      <c r="AM55" s="7"/>
      <c r="AN55" s="11"/>
      <c r="AO55" s="7"/>
      <c r="AP55" s="11"/>
      <c r="AQ55" s="7"/>
      <c r="AR55" s="11"/>
      <c r="AS55" s="7"/>
      <c r="AT55" s="7"/>
      <c r="AU55" s="7"/>
      <c r="AV55" s="7"/>
      <c r="AW55" s="7"/>
      <c r="AX55" s="11"/>
      <c r="AY55" s="66"/>
      <c r="AZ55" s="1"/>
      <c r="BA55" s="1"/>
      <c r="BB55" s="24"/>
      <c r="BC55" s="1"/>
      <c r="BD55" s="1"/>
      <c r="BP55" s="15"/>
      <c r="BQ55" s="15" t="str">
        <f t="shared" si="1"/>
        <v/>
      </c>
      <c r="BR55" s="23" t="str">
        <f t="shared" si="0"/>
        <v/>
      </c>
      <c r="BS55" s="23" t="str">
        <f t="shared" si="2"/>
        <v/>
      </c>
      <c r="BT55" s="15" t="str">
        <f t="shared" si="3"/>
        <v/>
      </c>
      <c r="BU55" s="23" t="str">
        <f t="shared" si="4"/>
        <v/>
      </c>
      <c r="BV55" s="15" t="e">
        <f>IF(AND(#REF!="",#REF!="",#REF!="",#REF!=""),"",SUM(#REF!,#REF!,#REF!,#REF!,#REF!))</f>
        <v>#REF!</v>
      </c>
      <c r="BW55" s="23" t="str">
        <f t="shared" si="5"/>
        <v/>
      </c>
      <c r="BX55" s="15" t="str">
        <f t="shared" si="6"/>
        <v/>
      </c>
      <c r="BY55" s="23" t="str">
        <f t="shared" si="7"/>
        <v/>
      </c>
      <c r="BZ55" s="15" t="str">
        <f t="shared" si="8"/>
        <v/>
      </c>
      <c r="CA55" s="23" t="str">
        <f t="shared" si="9"/>
        <v/>
      </c>
      <c r="CB55" s="15" t="e">
        <f>IF(AND(#REF!="",#REF!="",#REF!="",#REF!=""),"",SUM(#REF!,#REF!,#REF!,#REF!,#REF!))</f>
        <v>#REF!</v>
      </c>
      <c r="CC55" s="23" t="str">
        <f t="shared" si="10"/>
        <v/>
      </c>
      <c r="CD55" s="23"/>
      <c r="CE55" s="23"/>
    </row>
    <row r="56" spans="1:83">
      <c r="A56" s="245">
        <v>50</v>
      </c>
      <c r="B56" s="246"/>
      <c r="C56" s="247"/>
      <c r="D56" s="248"/>
      <c r="E56" s="249"/>
      <c r="F56" s="250"/>
      <c r="G56" s="250"/>
      <c r="H56" s="251"/>
      <c r="I56" s="252"/>
      <c r="J56" s="253"/>
      <c r="K56" s="254"/>
      <c r="L56" s="11"/>
      <c r="M56" s="7"/>
      <c r="N56" s="7"/>
      <c r="O56" s="7"/>
      <c r="P56" s="31"/>
      <c r="Q56" s="34"/>
      <c r="R56" s="7"/>
      <c r="S56" s="448"/>
      <c r="T56" s="449"/>
      <c r="U56" s="449"/>
      <c r="V56" s="7"/>
      <c r="W56" s="36"/>
      <c r="X56" s="34"/>
      <c r="Y56" s="7"/>
      <c r="Z56" s="11"/>
      <c r="AA56" s="7"/>
      <c r="AB56" s="7"/>
      <c r="AC56" s="7"/>
      <c r="AD56" s="31"/>
      <c r="AE56" s="34"/>
      <c r="AF56" s="7"/>
      <c r="AG56" s="11"/>
      <c r="AH56" s="7"/>
      <c r="AI56" s="7"/>
      <c r="AJ56" s="7"/>
      <c r="AK56" s="31"/>
      <c r="AL56" s="34"/>
      <c r="AM56" s="7"/>
      <c r="AN56" s="11"/>
      <c r="AO56" s="7"/>
      <c r="AP56" s="11"/>
      <c r="AQ56" s="7"/>
      <c r="AR56" s="11"/>
      <c r="AS56" s="7"/>
      <c r="AT56" s="7"/>
      <c r="AU56" s="7"/>
      <c r="AV56" s="7"/>
      <c r="AW56" s="7"/>
      <c r="AX56" s="11"/>
      <c r="AY56" s="66"/>
      <c r="AZ56" s="1"/>
      <c r="BA56" s="1"/>
      <c r="BB56" s="24"/>
      <c r="BC56" s="1"/>
      <c r="BD56" s="1"/>
      <c r="BP56" s="15"/>
      <c r="BQ56" s="15" t="str">
        <f t="shared" si="1"/>
        <v/>
      </c>
      <c r="BR56" s="23" t="str">
        <f t="shared" si="0"/>
        <v/>
      </c>
      <c r="BS56" s="23" t="str">
        <f t="shared" si="2"/>
        <v/>
      </c>
      <c r="BT56" s="15" t="str">
        <f t="shared" si="3"/>
        <v/>
      </c>
      <c r="BU56" s="23" t="str">
        <f t="shared" si="4"/>
        <v/>
      </c>
      <c r="BV56" s="15" t="e">
        <f>IF(AND(#REF!="",#REF!="",#REF!="",#REF!=""),"",SUM(#REF!,#REF!,#REF!,#REF!,#REF!))</f>
        <v>#REF!</v>
      </c>
      <c r="BW56" s="23" t="str">
        <f t="shared" si="5"/>
        <v/>
      </c>
      <c r="BX56" s="15" t="str">
        <f t="shared" si="6"/>
        <v/>
      </c>
      <c r="BY56" s="23" t="str">
        <f t="shared" si="7"/>
        <v/>
      </c>
      <c r="BZ56" s="15" t="str">
        <f t="shared" si="8"/>
        <v/>
      </c>
      <c r="CA56" s="23" t="str">
        <f t="shared" si="9"/>
        <v/>
      </c>
      <c r="CB56" s="15" t="e">
        <f>IF(AND(#REF!="",#REF!="",#REF!="",#REF!=""),"",SUM(#REF!,#REF!,#REF!,#REF!,#REF!))</f>
        <v>#REF!</v>
      </c>
      <c r="CC56" s="23" t="str">
        <f t="shared" si="10"/>
        <v/>
      </c>
      <c r="CD56" s="23"/>
      <c r="CE56" s="23"/>
    </row>
    <row r="57" spans="1:83">
      <c r="A57" s="245">
        <v>51</v>
      </c>
      <c r="B57" s="246"/>
      <c r="C57" s="247"/>
      <c r="D57" s="248"/>
      <c r="E57" s="249"/>
      <c r="F57" s="250"/>
      <c r="G57" s="250"/>
      <c r="H57" s="251"/>
      <c r="I57" s="252"/>
      <c r="J57" s="253"/>
      <c r="K57" s="254"/>
      <c r="L57" s="11"/>
      <c r="M57" s="7"/>
      <c r="N57" s="7"/>
      <c r="O57" s="7"/>
      <c r="P57" s="31"/>
      <c r="Q57" s="34"/>
      <c r="R57" s="7"/>
      <c r="S57" s="448"/>
      <c r="T57" s="449"/>
      <c r="U57" s="449"/>
      <c r="V57" s="7"/>
      <c r="W57" s="36"/>
      <c r="X57" s="34"/>
      <c r="Y57" s="7"/>
      <c r="Z57" s="11"/>
      <c r="AA57" s="7"/>
      <c r="AB57" s="7"/>
      <c r="AC57" s="7"/>
      <c r="AD57" s="31"/>
      <c r="AE57" s="34"/>
      <c r="AF57" s="7"/>
      <c r="AG57" s="11"/>
      <c r="AH57" s="7"/>
      <c r="AI57" s="7"/>
      <c r="AJ57" s="7"/>
      <c r="AK57" s="31"/>
      <c r="AL57" s="34"/>
      <c r="AM57" s="7"/>
      <c r="AN57" s="11"/>
      <c r="AO57" s="7"/>
      <c r="AP57" s="11"/>
      <c r="AQ57" s="7"/>
      <c r="AR57" s="11"/>
      <c r="AS57" s="7"/>
      <c r="AT57" s="7"/>
      <c r="AU57" s="7"/>
      <c r="AV57" s="7"/>
      <c r="AW57" s="7"/>
      <c r="AX57" s="11" t="s">
        <v>221</v>
      </c>
      <c r="AY57" s="66" t="s">
        <v>221</v>
      </c>
      <c r="AZ57" s="1"/>
      <c r="BA57" s="1"/>
      <c r="BB57" s="24"/>
      <c r="BC57" s="1"/>
      <c r="BD57" s="1"/>
      <c r="BP57" s="15"/>
      <c r="BQ57" s="15" t="str">
        <f t="shared" si="1"/>
        <v/>
      </c>
      <c r="BR57" s="23" t="str">
        <f t="shared" si="0"/>
        <v/>
      </c>
      <c r="BS57" s="23" t="str">
        <f t="shared" si="2"/>
        <v/>
      </c>
      <c r="BT57" s="15" t="str">
        <f t="shared" si="3"/>
        <v/>
      </c>
      <c r="BU57" s="23" t="str">
        <f t="shared" si="4"/>
        <v/>
      </c>
      <c r="BV57" s="15" t="e">
        <f>IF(AND(#REF!="",#REF!="",#REF!="",#REF!=""),"",SUM(#REF!,#REF!,#REF!,#REF!,#REF!))</f>
        <v>#REF!</v>
      </c>
      <c r="BW57" s="23" t="str">
        <f t="shared" si="5"/>
        <v/>
      </c>
      <c r="BX57" s="15" t="str">
        <f t="shared" si="6"/>
        <v/>
      </c>
      <c r="BY57" s="23" t="str">
        <f t="shared" si="7"/>
        <v/>
      </c>
      <c r="BZ57" s="15" t="str">
        <f t="shared" si="8"/>
        <v/>
      </c>
      <c r="CA57" s="23" t="str">
        <f t="shared" si="9"/>
        <v/>
      </c>
      <c r="CB57" s="15" t="e">
        <f>IF(AND(#REF!="",#REF!="",#REF!="",#REF!=""),"",SUM(#REF!,#REF!,#REF!,#REF!,#REF!))</f>
        <v>#REF!</v>
      </c>
      <c r="CC57" s="23" t="str">
        <f t="shared" si="10"/>
        <v/>
      </c>
      <c r="CD57" s="23"/>
      <c r="CE57" s="23"/>
    </row>
    <row r="58" spans="1:83">
      <c r="A58" s="245">
        <v>52</v>
      </c>
      <c r="B58" s="246"/>
      <c r="C58" s="247"/>
      <c r="D58" s="248"/>
      <c r="E58" s="249"/>
      <c r="F58" s="250"/>
      <c r="G58" s="250"/>
      <c r="H58" s="251"/>
      <c r="I58" s="252"/>
      <c r="J58" s="253"/>
      <c r="K58" s="254"/>
      <c r="L58" s="11"/>
      <c r="M58" s="7"/>
      <c r="N58" s="7"/>
      <c r="O58" s="7"/>
      <c r="P58" s="31"/>
      <c r="Q58" s="34"/>
      <c r="R58" s="7"/>
      <c r="S58" s="448"/>
      <c r="T58" s="449"/>
      <c r="U58" s="449"/>
      <c r="V58" s="7"/>
      <c r="W58" s="36"/>
      <c r="X58" s="34"/>
      <c r="Y58" s="7"/>
      <c r="Z58" s="11"/>
      <c r="AA58" s="7"/>
      <c r="AB58" s="7"/>
      <c r="AC58" s="7"/>
      <c r="AD58" s="31"/>
      <c r="AE58" s="34"/>
      <c r="AF58" s="7"/>
      <c r="AG58" s="11"/>
      <c r="AH58" s="7"/>
      <c r="AI58" s="7"/>
      <c r="AJ58" s="7"/>
      <c r="AK58" s="31"/>
      <c r="AL58" s="34"/>
      <c r="AM58" s="7"/>
      <c r="AN58" s="11"/>
      <c r="AO58" s="7"/>
      <c r="AP58" s="11"/>
      <c r="AQ58" s="7"/>
      <c r="AR58" s="11"/>
      <c r="AS58" s="7"/>
      <c r="AT58" s="7"/>
      <c r="AU58" s="7"/>
      <c r="AV58" s="7"/>
      <c r="AW58" s="7"/>
      <c r="AX58" s="11" t="s">
        <v>221</v>
      </c>
      <c r="AY58" s="66" t="s">
        <v>221</v>
      </c>
      <c r="AZ58" s="1"/>
      <c r="BA58" s="1"/>
      <c r="BB58" s="24"/>
      <c r="BC58" s="1"/>
      <c r="BD58" s="1"/>
      <c r="BP58" s="15"/>
      <c r="BQ58" s="15" t="str">
        <f t="shared" si="1"/>
        <v/>
      </c>
      <c r="BR58" s="23" t="str">
        <f t="shared" si="0"/>
        <v/>
      </c>
      <c r="BS58" s="23" t="str">
        <f t="shared" si="2"/>
        <v/>
      </c>
      <c r="BT58" s="15" t="str">
        <f t="shared" si="3"/>
        <v/>
      </c>
      <c r="BU58" s="23" t="str">
        <f t="shared" si="4"/>
        <v/>
      </c>
      <c r="BV58" s="15" t="e">
        <f>IF(AND(#REF!="",#REF!="",#REF!="",#REF!=""),"",SUM(#REF!,#REF!,#REF!,#REF!,#REF!))</f>
        <v>#REF!</v>
      </c>
      <c r="BW58" s="23" t="str">
        <f t="shared" si="5"/>
        <v/>
      </c>
      <c r="BX58" s="15" t="str">
        <f t="shared" si="6"/>
        <v/>
      </c>
      <c r="BY58" s="23" t="str">
        <f t="shared" si="7"/>
        <v/>
      </c>
      <c r="BZ58" s="15" t="str">
        <f t="shared" si="8"/>
        <v/>
      </c>
      <c r="CA58" s="23" t="str">
        <f t="shared" si="9"/>
        <v/>
      </c>
      <c r="CB58" s="15" t="e">
        <f>IF(AND(#REF!="",#REF!="",#REF!="",#REF!=""),"",SUM(#REF!,#REF!,#REF!,#REF!,#REF!))</f>
        <v>#REF!</v>
      </c>
      <c r="CC58" s="23" t="str">
        <f t="shared" si="10"/>
        <v/>
      </c>
      <c r="CD58" s="23"/>
      <c r="CE58" s="23"/>
    </row>
    <row r="59" spans="1:83">
      <c r="A59" s="245">
        <v>53</v>
      </c>
      <c r="B59" s="246"/>
      <c r="C59" s="247"/>
      <c r="D59" s="248"/>
      <c r="E59" s="249"/>
      <c r="F59" s="250"/>
      <c r="G59" s="250"/>
      <c r="H59" s="251"/>
      <c r="I59" s="252"/>
      <c r="J59" s="253"/>
      <c r="K59" s="254"/>
      <c r="L59" s="11"/>
      <c r="M59" s="7"/>
      <c r="N59" s="7"/>
      <c r="O59" s="7"/>
      <c r="P59" s="31"/>
      <c r="Q59" s="34"/>
      <c r="R59" s="7"/>
      <c r="S59" s="448"/>
      <c r="T59" s="449"/>
      <c r="U59" s="449"/>
      <c r="V59" s="7"/>
      <c r="W59" s="36"/>
      <c r="X59" s="34"/>
      <c r="Y59" s="7"/>
      <c r="Z59" s="11"/>
      <c r="AA59" s="7"/>
      <c r="AB59" s="7"/>
      <c r="AC59" s="7"/>
      <c r="AD59" s="31"/>
      <c r="AE59" s="34"/>
      <c r="AF59" s="7"/>
      <c r="AG59" s="11"/>
      <c r="AH59" s="7"/>
      <c r="AI59" s="7"/>
      <c r="AJ59" s="7"/>
      <c r="AK59" s="31"/>
      <c r="AL59" s="34"/>
      <c r="AM59" s="7"/>
      <c r="AN59" s="11"/>
      <c r="AO59" s="7"/>
      <c r="AP59" s="11"/>
      <c r="AQ59" s="7"/>
      <c r="AR59" s="11"/>
      <c r="AS59" s="7"/>
      <c r="AT59" s="7"/>
      <c r="AU59" s="7"/>
      <c r="AV59" s="7"/>
      <c r="AW59" s="7"/>
      <c r="AX59" s="11" t="s">
        <v>221</v>
      </c>
      <c r="AY59" s="66" t="s">
        <v>221</v>
      </c>
      <c r="AZ59" s="1"/>
      <c r="BA59" s="1"/>
      <c r="BB59" s="24"/>
      <c r="BC59" s="1"/>
      <c r="BD59" s="1"/>
      <c r="BP59" s="15"/>
      <c r="BQ59" s="25" t="str">
        <f t="shared" si="1"/>
        <v/>
      </c>
      <c r="BR59" s="26" t="str">
        <f t="shared" si="0"/>
        <v/>
      </c>
      <c r="BS59" s="26" t="str">
        <f t="shared" si="2"/>
        <v/>
      </c>
      <c r="BT59" s="25" t="str">
        <f t="shared" si="3"/>
        <v/>
      </c>
      <c r="BU59" s="26" t="str">
        <f t="shared" si="4"/>
        <v/>
      </c>
      <c r="BV59" s="25" t="e">
        <f>IF(AND(#REF!="",#REF!="",#REF!="",#REF!=""),"",SUM(#REF!,#REF!,#REF!,#REF!,#REF!))</f>
        <v>#REF!</v>
      </c>
      <c r="BW59" s="26" t="str">
        <f t="shared" si="5"/>
        <v/>
      </c>
      <c r="BX59" s="25" t="str">
        <f t="shared" si="6"/>
        <v/>
      </c>
      <c r="BY59" s="26" t="str">
        <f t="shared" si="7"/>
        <v/>
      </c>
      <c r="BZ59" s="25" t="str">
        <f t="shared" si="8"/>
        <v/>
      </c>
      <c r="CA59" s="26" t="str">
        <f t="shared" si="9"/>
        <v/>
      </c>
      <c r="CB59" s="25" t="e">
        <f>IF(AND(#REF!="",#REF!="",#REF!="",#REF!=""),"",SUM(#REF!,#REF!,#REF!,#REF!,#REF!))</f>
        <v>#REF!</v>
      </c>
      <c r="CC59" s="26" t="str">
        <f t="shared" si="10"/>
        <v/>
      </c>
      <c r="CD59" s="23"/>
      <c r="CE59" s="23"/>
    </row>
    <row r="60" spans="1:83">
      <c r="A60" s="245">
        <v>54</v>
      </c>
      <c r="B60" s="246"/>
      <c r="C60" s="247"/>
      <c r="D60" s="248"/>
      <c r="E60" s="249"/>
      <c r="F60" s="250"/>
      <c r="G60" s="250"/>
      <c r="H60" s="251"/>
      <c r="I60" s="252"/>
      <c r="J60" s="253"/>
      <c r="K60" s="254"/>
      <c r="L60" s="11"/>
      <c r="M60" s="7"/>
      <c r="N60" s="7"/>
      <c r="O60" s="7"/>
      <c r="P60" s="31"/>
      <c r="Q60" s="34"/>
      <c r="R60" s="7"/>
      <c r="S60" s="448"/>
      <c r="T60" s="449"/>
      <c r="U60" s="449"/>
      <c r="V60" s="7"/>
      <c r="W60" s="36"/>
      <c r="X60" s="34"/>
      <c r="Y60" s="7"/>
      <c r="Z60" s="11"/>
      <c r="AA60" s="7"/>
      <c r="AB60" s="7"/>
      <c r="AC60" s="7"/>
      <c r="AD60" s="31"/>
      <c r="AE60" s="34"/>
      <c r="AF60" s="7"/>
      <c r="AG60" s="11"/>
      <c r="AH60" s="7"/>
      <c r="AI60" s="7"/>
      <c r="AJ60" s="7"/>
      <c r="AK60" s="31"/>
      <c r="AL60" s="34"/>
      <c r="AM60" s="7"/>
      <c r="AN60" s="11"/>
      <c r="AO60" s="7"/>
      <c r="AP60" s="11"/>
      <c r="AQ60" s="7"/>
      <c r="AR60" s="11"/>
      <c r="AS60" s="7"/>
      <c r="AT60" s="7"/>
      <c r="AU60" s="7"/>
      <c r="AV60" s="7"/>
      <c r="AW60" s="7"/>
      <c r="AX60" s="11" t="s">
        <v>221</v>
      </c>
      <c r="AY60" s="66" t="s">
        <v>221</v>
      </c>
      <c r="AZ60" s="1"/>
      <c r="BA60" s="1"/>
      <c r="BB60" s="24"/>
      <c r="BC60" s="1"/>
      <c r="BD60" s="1"/>
      <c r="BP60" s="15"/>
      <c r="BQ60" s="25" t="str">
        <f t="shared" si="1"/>
        <v/>
      </c>
      <c r="BR60" s="26" t="str">
        <f t="shared" si="0"/>
        <v/>
      </c>
      <c r="BS60" s="26" t="str">
        <f t="shared" si="2"/>
        <v/>
      </c>
      <c r="BT60" s="25" t="str">
        <f t="shared" si="3"/>
        <v/>
      </c>
      <c r="BU60" s="26" t="str">
        <f t="shared" si="4"/>
        <v/>
      </c>
      <c r="BV60" s="25" t="e">
        <f>IF(AND(#REF!="",#REF!="",#REF!="",#REF!=""),"",SUM(#REF!,#REF!,#REF!,#REF!,#REF!))</f>
        <v>#REF!</v>
      </c>
      <c r="BW60" s="26" t="str">
        <f t="shared" si="5"/>
        <v/>
      </c>
      <c r="BX60" s="25" t="str">
        <f t="shared" si="6"/>
        <v/>
      </c>
      <c r="BY60" s="26" t="str">
        <f t="shared" si="7"/>
        <v/>
      </c>
      <c r="BZ60" s="25" t="str">
        <f t="shared" si="8"/>
        <v/>
      </c>
      <c r="CA60" s="26" t="str">
        <f t="shared" si="9"/>
        <v/>
      </c>
      <c r="CB60" s="25" t="e">
        <f>IF(AND(#REF!="",#REF!="",#REF!="",#REF!=""),"",SUM(#REF!,#REF!,#REF!,#REF!,#REF!))</f>
        <v>#REF!</v>
      </c>
      <c r="CC60" s="26" t="str">
        <f t="shared" si="10"/>
        <v/>
      </c>
      <c r="CD60" s="23"/>
      <c r="CE60" s="23"/>
    </row>
    <row r="61" spans="1:83">
      <c r="A61" s="245">
        <v>55</v>
      </c>
      <c r="B61" s="246"/>
      <c r="C61" s="247"/>
      <c r="D61" s="248"/>
      <c r="E61" s="249"/>
      <c r="F61" s="250"/>
      <c r="G61" s="250"/>
      <c r="H61" s="251"/>
      <c r="I61" s="252"/>
      <c r="J61" s="253"/>
      <c r="K61" s="254"/>
      <c r="L61" s="11"/>
      <c r="M61" s="7"/>
      <c r="N61" s="7"/>
      <c r="O61" s="7"/>
      <c r="P61" s="31"/>
      <c r="Q61" s="34"/>
      <c r="R61" s="7"/>
      <c r="S61" s="448"/>
      <c r="T61" s="449"/>
      <c r="U61" s="449"/>
      <c r="V61" s="7"/>
      <c r="W61" s="36"/>
      <c r="X61" s="34"/>
      <c r="Y61" s="7"/>
      <c r="Z61" s="11"/>
      <c r="AA61" s="7"/>
      <c r="AB61" s="7"/>
      <c r="AC61" s="7"/>
      <c r="AD61" s="31"/>
      <c r="AE61" s="34"/>
      <c r="AF61" s="7"/>
      <c r="AG61" s="11"/>
      <c r="AH61" s="7"/>
      <c r="AI61" s="7"/>
      <c r="AJ61" s="7"/>
      <c r="AK61" s="31"/>
      <c r="AL61" s="34"/>
      <c r="AM61" s="7"/>
      <c r="AN61" s="11"/>
      <c r="AO61" s="7"/>
      <c r="AP61" s="11"/>
      <c r="AQ61" s="7"/>
      <c r="AR61" s="11"/>
      <c r="AS61" s="7"/>
      <c r="AT61" s="7"/>
      <c r="AU61" s="7"/>
      <c r="AV61" s="7"/>
      <c r="AW61" s="7"/>
      <c r="AX61" s="11" t="s">
        <v>221</v>
      </c>
      <c r="AY61" s="66" t="s">
        <v>221</v>
      </c>
      <c r="AZ61" s="1"/>
      <c r="BA61" s="1"/>
      <c r="BB61" s="24"/>
      <c r="BC61" s="1"/>
      <c r="BD61" s="1"/>
      <c r="BP61" s="15"/>
      <c r="BQ61" s="25" t="str">
        <f t="shared" si="1"/>
        <v/>
      </c>
      <c r="BR61" s="26" t="str">
        <f t="shared" si="0"/>
        <v/>
      </c>
      <c r="BS61" s="26" t="str">
        <f t="shared" si="2"/>
        <v/>
      </c>
      <c r="BT61" s="25" t="str">
        <f t="shared" si="3"/>
        <v/>
      </c>
      <c r="BU61" s="26" t="str">
        <f t="shared" si="4"/>
        <v/>
      </c>
      <c r="BV61" s="25" t="e">
        <f>IF(AND(#REF!="",#REF!="",#REF!="",#REF!=""),"",SUM(#REF!,#REF!,#REF!,#REF!,#REF!))</f>
        <v>#REF!</v>
      </c>
      <c r="BW61" s="26" t="str">
        <f t="shared" si="5"/>
        <v/>
      </c>
      <c r="BX61" s="25" t="str">
        <f t="shared" si="6"/>
        <v/>
      </c>
      <c r="BY61" s="26" t="str">
        <f t="shared" si="7"/>
        <v/>
      </c>
      <c r="BZ61" s="25" t="str">
        <f t="shared" si="8"/>
        <v/>
      </c>
      <c r="CA61" s="26" t="str">
        <f t="shared" si="9"/>
        <v/>
      </c>
      <c r="CB61" s="25" t="e">
        <f>IF(AND(#REF!="",#REF!="",#REF!="",#REF!=""),"",SUM(#REF!,#REF!,#REF!,#REF!,#REF!))</f>
        <v>#REF!</v>
      </c>
      <c r="CC61" s="26" t="str">
        <f t="shared" si="10"/>
        <v/>
      </c>
      <c r="CD61" s="23"/>
      <c r="CE61" s="23"/>
    </row>
    <row r="62" spans="1:83">
      <c r="A62" s="245">
        <v>56</v>
      </c>
      <c r="B62" s="246"/>
      <c r="C62" s="247"/>
      <c r="D62" s="248"/>
      <c r="E62" s="249"/>
      <c r="F62" s="250"/>
      <c r="G62" s="250"/>
      <c r="H62" s="251"/>
      <c r="I62" s="252"/>
      <c r="J62" s="253"/>
      <c r="K62" s="254"/>
      <c r="L62" s="11"/>
      <c r="M62" s="7"/>
      <c r="N62" s="7"/>
      <c r="O62" s="7"/>
      <c r="P62" s="31"/>
      <c r="Q62" s="34"/>
      <c r="R62" s="7"/>
      <c r="S62" s="448"/>
      <c r="T62" s="449"/>
      <c r="U62" s="449"/>
      <c r="V62" s="7"/>
      <c r="W62" s="36"/>
      <c r="X62" s="34"/>
      <c r="Y62" s="7"/>
      <c r="Z62" s="11"/>
      <c r="AA62" s="7"/>
      <c r="AB62" s="7"/>
      <c r="AC62" s="7"/>
      <c r="AD62" s="31"/>
      <c r="AE62" s="34"/>
      <c r="AF62" s="7"/>
      <c r="AG62" s="11"/>
      <c r="AH62" s="7"/>
      <c r="AI62" s="7"/>
      <c r="AJ62" s="7"/>
      <c r="AK62" s="31"/>
      <c r="AL62" s="34"/>
      <c r="AM62" s="7"/>
      <c r="AN62" s="11"/>
      <c r="AO62" s="7"/>
      <c r="AP62" s="11"/>
      <c r="AQ62" s="7"/>
      <c r="AR62" s="11"/>
      <c r="AS62" s="7"/>
      <c r="AT62" s="7"/>
      <c r="AU62" s="7"/>
      <c r="AV62" s="7"/>
      <c r="AW62" s="7"/>
      <c r="AX62" s="11" t="s">
        <v>221</v>
      </c>
      <c r="AY62" s="66" t="s">
        <v>221</v>
      </c>
      <c r="AZ62" s="1"/>
      <c r="BA62" s="1"/>
      <c r="BB62" s="24"/>
      <c r="BC62" s="1"/>
      <c r="BD62" s="1"/>
      <c r="BP62" s="15"/>
      <c r="BQ62" s="25" t="str">
        <f t="shared" si="1"/>
        <v/>
      </c>
      <c r="BR62" s="26" t="str">
        <f t="shared" si="0"/>
        <v/>
      </c>
      <c r="BS62" s="26" t="str">
        <f t="shared" si="2"/>
        <v/>
      </c>
      <c r="BT62" s="25" t="str">
        <f t="shared" si="3"/>
        <v/>
      </c>
      <c r="BU62" s="26" t="str">
        <f t="shared" si="4"/>
        <v/>
      </c>
      <c r="BV62" s="25" t="e">
        <f>IF(AND(#REF!="",#REF!="",#REF!="",#REF!=""),"",SUM(#REF!,#REF!,#REF!,#REF!,#REF!))</f>
        <v>#REF!</v>
      </c>
      <c r="BW62" s="26" t="str">
        <f t="shared" si="5"/>
        <v/>
      </c>
      <c r="BX62" s="25" t="str">
        <f t="shared" si="6"/>
        <v/>
      </c>
      <c r="BY62" s="26" t="str">
        <f t="shared" si="7"/>
        <v/>
      </c>
      <c r="BZ62" s="25" t="str">
        <f t="shared" si="8"/>
        <v/>
      </c>
      <c r="CA62" s="26" t="str">
        <f t="shared" si="9"/>
        <v/>
      </c>
      <c r="CB62" s="25" t="e">
        <f>IF(AND(#REF!="",#REF!="",#REF!="",#REF!=""),"",SUM(#REF!,#REF!,#REF!,#REF!,#REF!))</f>
        <v>#REF!</v>
      </c>
      <c r="CC62" s="26" t="str">
        <f t="shared" si="10"/>
        <v/>
      </c>
      <c r="CD62" s="23"/>
      <c r="CE62" s="23"/>
    </row>
    <row r="63" spans="1:83">
      <c r="A63" s="245">
        <v>57</v>
      </c>
      <c r="B63" s="246"/>
      <c r="C63" s="247"/>
      <c r="D63" s="248"/>
      <c r="E63" s="249"/>
      <c r="F63" s="250"/>
      <c r="G63" s="250"/>
      <c r="H63" s="251"/>
      <c r="I63" s="252"/>
      <c r="J63" s="253"/>
      <c r="K63" s="254"/>
      <c r="L63" s="11"/>
      <c r="M63" s="7"/>
      <c r="N63" s="7"/>
      <c r="O63" s="7"/>
      <c r="P63" s="31"/>
      <c r="Q63" s="34"/>
      <c r="R63" s="7"/>
      <c r="S63" s="448"/>
      <c r="T63" s="449"/>
      <c r="U63" s="449"/>
      <c r="V63" s="7"/>
      <c r="W63" s="36"/>
      <c r="X63" s="34"/>
      <c r="Y63" s="7"/>
      <c r="Z63" s="11"/>
      <c r="AA63" s="7"/>
      <c r="AB63" s="7"/>
      <c r="AC63" s="7"/>
      <c r="AD63" s="31"/>
      <c r="AE63" s="34"/>
      <c r="AF63" s="7"/>
      <c r="AG63" s="11"/>
      <c r="AH63" s="7"/>
      <c r="AI63" s="7"/>
      <c r="AJ63" s="7"/>
      <c r="AK63" s="31"/>
      <c r="AL63" s="34"/>
      <c r="AM63" s="7"/>
      <c r="AN63" s="11"/>
      <c r="AO63" s="7"/>
      <c r="AP63" s="11"/>
      <c r="AQ63" s="7"/>
      <c r="AR63" s="11"/>
      <c r="AS63" s="7"/>
      <c r="AT63" s="7"/>
      <c r="AU63" s="7"/>
      <c r="AV63" s="7"/>
      <c r="AW63" s="7"/>
      <c r="AX63" s="11" t="s">
        <v>221</v>
      </c>
      <c r="AY63" s="66" t="s">
        <v>221</v>
      </c>
      <c r="AZ63" s="1"/>
      <c r="BA63" s="1"/>
      <c r="BB63" s="24"/>
      <c r="BC63" s="1"/>
      <c r="BD63" s="1"/>
      <c r="BP63" s="15"/>
      <c r="BQ63" s="25" t="str">
        <f t="shared" si="1"/>
        <v/>
      </c>
      <c r="BR63" s="26" t="str">
        <f t="shared" si="0"/>
        <v/>
      </c>
      <c r="BS63" s="26" t="str">
        <f t="shared" si="2"/>
        <v/>
      </c>
      <c r="BT63" s="25" t="str">
        <f t="shared" si="3"/>
        <v/>
      </c>
      <c r="BU63" s="26" t="str">
        <f t="shared" si="4"/>
        <v/>
      </c>
      <c r="BV63" s="25" t="e">
        <f>IF(AND(#REF!="",#REF!="",#REF!="",#REF!=""),"",SUM(#REF!,#REF!,#REF!,#REF!,#REF!))</f>
        <v>#REF!</v>
      </c>
      <c r="BW63" s="26" t="str">
        <f t="shared" si="5"/>
        <v/>
      </c>
      <c r="BX63" s="25" t="str">
        <f t="shared" si="6"/>
        <v/>
      </c>
      <c r="BY63" s="26" t="str">
        <f t="shared" si="7"/>
        <v/>
      </c>
      <c r="BZ63" s="25" t="str">
        <f t="shared" si="8"/>
        <v/>
      </c>
      <c r="CA63" s="26" t="str">
        <f t="shared" si="9"/>
        <v/>
      </c>
      <c r="CB63" s="25" t="e">
        <f>IF(AND(#REF!="",#REF!="",#REF!="",#REF!=""),"",SUM(#REF!,#REF!,#REF!,#REF!,#REF!))</f>
        <v>#REF!</v>
      </c>
      <c r="CC63" s="26" t="str">
        <f t="shared" si="10"/>
        <v/>
      </c>
      <c r="CD63" s="23"/>
      <c r="CE63" s="23"/>
    </row>
    <row r="64" spans="1:83">
      <c r="A64" s="245">
        <v>58</v>
      </c>
      <c r="B64" s="246"/>
      <c r="C64" s="247"/>
      <c r="D64" s="248"/>
      <c r="E64" s="249"/>
      <c r="F64" s="250"/>
      <c r="G64" s="250"/>
      <c r="H64" s="251"/>
      <c r="I64" s="252"/>
      <c r="J64" s="253"/>
      <c r="K64" s="254"/>
      <c r="L64" s="11"/>
      <c r="M64" s="7"/>
      <c r="N64" s="7"/>
      <c r="O64" s="7"/>
      <c r="P64" s="31"/>
      <c r="Q64" s="34"/>
      <c r="R64" s="7"/>
      <c r="S64" s="448"/>
      <c r="T64" s="449"/>
      <c r="U64" s="449"/>
      <c r="V64" s="7"/>
      <c r="W64" s="36"/>
      <c r="X64" s="34"/>
      <c r="Y64" s="7"/>
      <c r="Z64" s="11"/>
      <c r="AA64" s="7"/>
      <c r="AB64" s="7"/>
      <c r="AC64" s="7"/>
      <c r="AD64" s="31"/>
      <c r="AE64" s="34"/>
      <c r="AF64" s="7"/>
      <c r="AG64" s="11"/>
      <c r="AH64" s="7"/>
      <c r="AI64" s="7"/>
      <c r="AJ64" s="7"/>
      <c r="AK64" s="31"/>
      <c r="AL64" s="34"/>
      <c r="AM64" s="7"/>
      <c r="AN64" s="11"/>
      <c r="AO64" s="7"/>
      <c r="AP64" s="11"/>
      <c r="AQ64" s="7"/>
      <c r="AR64" s="11"/>
      <c r="AS64" s="7"/>
      <c r="AT64" s="7"/>
      <c r="AU64" s="7"/>
      <c r="AV64" s="7"/>
      <c r="AW64" s="7"/>
      <c r="AX64" s="11" t="s">
        <v>221</v>
      </c>
      <c r="AY64" s="66" t="s">
        <v>221</v>
      </c>
      <c r="AZ64" s="1"/>
      <c r="BA64" s="1"/>
      <c r="BB64" s="24"/>
      <c r="BC64" s="1"/>
      <c r="BD64" s="1"/>
      <c r="BP64" s="15"/>
      <c r="BQ64" s="25" t="str">
        <f t="shared" si="1"/>
        <v/>
      </c>
      <c r="BR64" s="26" t="str">
        <f t="shared" si="0"/>
        <v/>
      </c>
      <c r="BS64" s="26" t="str">
        <f t="shared" si="2"/>
        <v/>
      </c>
      <c r="BT64" s="25" t="str">
        <f t="shared" si="3"/>
        <v/>
      </c>
      <c r="BU64" s="26" t="str">
        <f t="shared" si="4"/>
        <v/>
      </c>
      <c r="BV64" s="25" t="e">
        <f>IF(AND(#REF!="",#REF!="",#REF!="",#REF!=""),"",SUM(#REF!,#REF!,#REF!,#REF!,#REF!))</f>
        <v>#REF!</v>
      </c>
      <c r="BW64" s="26" t="str">
        <f t="shared" si="5"/>
        <v/>
      </c>
      <c r="BX64" s="25" t="str">
        <f t="shared" si="6"/>
        <v/>
      </c>
      <c r="BY64" s="26" t="str">
        <f t="shared" si="7"/>
        <v/>
      </c>
      <c r="BZ64" s="25" t="str">
        <f t="shared" si="8"/>
        <v/>
      </c>
      <c r="CA64" s="26" t="str">
        <f t="shared" si="9"/>
        <v/>
      </c>
      <c r="CB64" s="25" t="e">
        <f>IF(AND(#REF!="",#REF!="",#REF!="",#REF!=""),"",SUM(#REF!,#REF!,#REF!,#REF!,#REF!))</f>
        <v>#REF!</v>
      </c>
      <c r="CC64" s="26" t="str">
        <f t="shared" si="10"/>
        <v/>
      </c>
      <c r="CD64" s="23"/>
      <c r="CE64" s="23"/>
    </row>
    <row r="65" spans="1:83">
      <c r="A65" s="245">
        <v>59</v>
      </c>
      <c r="B65" s="246"/>
      <c r="C65" s="247"/>
      <c r="D65" s="248"/>
      <c r="E65" s="249"/>
      <c r="F65" s="250"/>
      <c r="G65" s="250"/>
      <c r="H65" s="251"/>
      <c r="I65" s="252"/>
      <c r="J65" s="253"/>
      <c r="K65" s="254"/>
      <c r="L65" s="11"/>
      <c r="M65" s="7"/>
      <c r="N65" s="7"/>
      <c r="O65" s="7"/>
      <c r="P65" s="31"/>
      <c r="Q65" s="34"/>
      <c r="R65" s="7"/>
      <c r="S65" s="448"/>
      <c r="T65" s="449"/>
      <c r="U65" s="449"/>
      <c r="V65" s="7"/>
      <c r="W65" s="36"/>
      <c r="X65" s="34"/>
      <c r="Y65" s="7"/>
      <c r="Z65" s="11"/>
      <c r="AA65" s="7"/>
      <c r="AB65" s="7"/>
      <c r="AC65" s="7"/>
      <c r="AD65" s="31"/>
      <c r="AE65" s="34"/>
      <c r="AF65" s="7"/>
      <c r="AG65" s="11"/>
      <c r="AH65" s="7"/>
      <c r="AI65" s="7"/>
      <c r="AJ65" s="7"/>
      <c r="AK65" s="31"/>
      <c r="AL65" s="34"/>
      <c r="AM65" s="7"/>
      <c r="AN65" s="11"/>
      <c r="AO65" s="7"/>
      <c r="AP65" s="11"/>
      <c r="AQ65" s="7"/>
      <c r="AR65" s="11"/>
      <c r="AS65" s="7"/>
      <c r="AT65" s="7"/>
      <c r="AU65" s="7"/>
      <c r="AV65" s="7"/>
      <c r="AW65" s="7"/>
      <c r="AX65" s="11" t="s">
        <v>221</v>
      </c>
      <c r="AY65" s="66" t="s">
        <v>221</v>
      </c>
      <c r="AZ65" s="1"/>
      <c r="BA65" s="1"/>
      <c r="BB65" s="24"/>
      <c r="BC65" s="1"/>
      <c r="BD65" s="1"/>
      <c r="BP65" s="15"/>
      <c r="BQ65" s="25" t="str">
        <f t="shared" si="1"/>
        <v/>
      </c>
      <c r="BR65" s="26" t="str">
        <f t="shared" si="0"/>
        <v/>
      </c>
      <c r="BS65" s="26" t="str">
        <f t="shared" si="2"/>
        <v/>
      </c>
      <c r="BT65" s="25" t="str">
        <f t="shared" si="3"/>
        <v/>
      </c>
      <c r="BU65" s="26" t="str">
        <f t="shared" si="4"/>
        <v/>
      </c>
      <c r="BV65" s="25" t="e">
        <f>IF(AND(#REF!="",#REF!="",#REF!="",#REF!=""),"",SUM(#REF!,#REF!,#REF!,#REF!,#REF!))</f>
        <v>#REF!</v>
      </c>
      <c r="BW65" s="26" t="str">
        <f t="shared" si="5"/>
        <v/>
      </c>
      <c r="BX65" s="25" t="str">
        <f t="shared" si="6"/>
        <v/>
      </c>
      <c r="BY65" s="26" t="str">
        <f t="shared" si="7"/>
        <v/>
      </c>
      <c r="BZ65" s="25" t="str">
        <f t="shared" si="8"/>
        <v/>
      </c>
      <c r="CA65" s="26" t="str">
        <f t="shared" si="9"/>
        <v/>
      </c>
      <c r="CB65" s="25" t="e">
        <f>IF(AND(#REF!="",#REF!="",#REF!="",#REF!=""),"",SUM(#REF!,#REF!,#REF!,#REF!,#REF!))</f>
        <v>#REF!</v>
      </c>
      <c r="CC65" s="26" t="str">
        <f t="shared" si="10"/>
        <v/>
      </c>
      <c r="CD65" s="23"/>
      <c r="CE65" s="23"/>
    </row>
    <row r="66" spans="1:83">
      <c r="A66" s="245">
        <v>60</v>
      </c>
      <c r="B66" s="246"/>
      <c r="C66" s="247"/>
      <c r="D66" s="248"/>
      <c r="E66" s="249"/>
      <c r="F66" s="250"/>
      <c r="G66" s="250"/>
      <c r="H66" s="251"/>
      <c r="I66" s="252"/>
      <c r="J66" s="253"/>
      <c r="K66" s="254"/>
      <c r="L66" s="11"/>
      <c r="M66" s="7"/>
      <c r="N66" s="7"/>
      <c r="O66" s="7"/>
      <c r="P66" s="31"/>
      <c r="Q66" s="34"/>
      <c r="R66" s="7"/>
      <c r="S66" s="448"/>
      <c r="T66" s="449"/>
      <c r="U66" s="449"/>
      <c r="V66" s="7"/>
      <c r="W66" s="36"/>
      <c r="X66" s="34"/>
      <c r="Y66" s="7"/>
      <c r="Z66" s="11"/>
      <c r="AA66" s="7"/>
      <c r="AB66" s="7"/>
      <c r="AC66" s="7"/>
      <c r="AD66" s="31"/>
      <c r="AE66" s="34"/>
      <c r="AF66" s="7"/>
      <c r="AG66" s="11"/>
      <c r="AH66" s="7"/>
      <c r="AI66" s="7"/>
      <c r="AJ66" s="7"/>
      <c r="AK66" s="31"/>
      <c r="AL66" s="34"/>
      <c r="AM66" s="7"/>
      <c r="AN66" s="11"/>
      <c r="AO66" s="7"/>
      <c r="AP66" s="11"/>
      <c r="AQ66" s="7"/>
      <c r="AR66" s="11"/>
      <c r="AS66" s="7"/>
      <c r="AT66" s="7"/>
      <c r="AU66" s="7"/>
      <c r="AV66" s="7"/>
      <c r="AW66" s="7"/>
      <c r="AX66" s="11" t="s">
        <v>221</v>
      </c>
      <c r="AY66" s="66" t="s">
        <v>221</v>
      </c>
      <c r="AZ66" s="1"/>
      <c r="BA66" s="1"/>
      <c r="BB66" s="24"/>
      <c r="BC66" s="1"/>
      <c r="BD66" s="1"/>
      <c r="BP66" s="15"/>
      <c r="BQ66" s="25" t="str">
        <f t="shared" si="1"/>
        <v/>
      </c>
      <c r="BR66" s="26" t="str">
        <f t="shared" si="0"/>
        <v/>
      </c>
      <c r="BS66" s="26" t="str">
        <f t="shared" si="2"/>
        <v/>
      </c>
      <c r="BT66" s="25" t="str">
        <f t="shared" si="3"/>
        <v/>
      </c>
      <c r="BU66" s="26" t="str">
        <f t="shared" si="4"/>
        <v/>
      </c>
      <c r="BV66" s="25" t="e">
        <f>IF(AND(#REF!="",#REF!="",#REF!="",#REF!=""),"",SUM(#REF!,#REF!,#REF!,#REF!,#REF!))</f>
        <v>#REF!</v>
      </c>
      <c r="BW66" s="26" t="str">
        <f t="shared" si="5"/>
        <v/>
      </c>
      <c r="BX66" s="25" t="str">
        <f t="shared" si="6"/>
        <v/>
      </c>
      <c r="BY66" s="26" t="str">
        <f t="shared" si="7"/>
        <v/>
      </c>
      <c r="BZ66" s="25" t="str">
        <f t="shared" si="8"/>
        <v/>
      </c>
      <c r="CA66" s="26" t="str">
        <f t="shared" si="9"/>
        <v/>
      </c>
      <c r="CB66" s="25" t="e">
        <f>IF(AND(#REF!="",#REF!="",#REF!="",#REF!=""),"",SUM(#REF!,#REF!,#REF!,#REF!,#REF!))</f>
        <v>#REF!</v>
      </c>
      <c r="CC66" s="26" t="str">
        <f t="shared" si="10"/>
        <v/>
      </c>
      <c r="CD66" s="23"/>
      <c r="CE66" s="23"/>
    </row>
    <row r="67" spans="1:83">
      <c r="A67" s="245">
        <v>61</v>
      </c>
      <c r="B67" s="246"/>
      <c r="C67" s="247"/>
      <c r="D67" s="248"/>
      <c r="E67" s="249"/>
      <c r="F67" s="250"/>
      <c r="G67" s="250"/>
      <c r="H67" s="251"/>
      <c r="I67" s="252"/>
      <c r="J67" s="253"/>
      <c r="K67" s="254"/>
      <c r="L67" s="11"/>
      <c r="M67" s="7"/>
      <c r="N67" s="7"/>
      <c r="O67" s="7"/>
      <c r="P67" s="31"/>
      <c r="Q67" s="34"/>
      <c r="R67" s="7"/>
      <c r="S67" s="448"/>
      <c r="T67" s="449"/>
      <c r="U67" s="449"/>
      <c r="V67" s="7"/>
      <c r="W67" s="36"/>
      <c r="X67" s="34"/>
      <c r="Y67" s="7"/>
      <c r="Z67" s="11"/>
      <c r="AA67" s="7"/>
      <c r="AB67" s="7"/>
      <c r="AC67" s="7"/>
      <c r="AD67" s="31"/>
      <c r="AE67" s="34"/>
      <c r="AF67" s="7"/>
      <c r="AG67" s="11"/>
      <c r="AH67" s="7"/>
      <c r="AI67" s="7"/>
      <c r="AJ67" s="7"/>
      <c r="AK67" s="31"/>
      <c r="AL67" s="34"/>
      <c r="AM67" s="7"/>
      <c r="AN67" s="11"/>
      <c r="AO67" s="7"/>
      <c r="AP67" s="11"/>
      <c r="AQ67" s="7"/>
      <c r="AR67" s="11"/>
      <c r="AS67" s="7"/>
      <c r="AT67" s="7"/>
      <c r="AU67" s="7"/>
      <c r="AV67" s="7"/>
      <c r="AW67" s="7"/>
      <c r="AX67" s="11" t="s">
        <v>221</v>
      </c>
      <c r="AY67" s="66" t="s">
        <v>221</v>
      </c>
      <c r="AZ67" s="1"/>
      <c r="BA67" s="1"/>
      <c r="BB67" s="1"/>
      <c r="BC67" s="1"/>
      <c r="BD67" s="1"/>
      <c r="BP67" s="15"/>
      <c r="BQ67" s="25" t="str">
        <f t="shared" si="1"/>
        <v/>
      </c>
      <c r="BR67" s="26" t="str">
        <f t="shared" si="0"/>
        <v/>
      </c>
      <c r="BS67" s="26" t="str">
        <f t="shared" si="2"/>
        <v/>
      </c>
      <c r="BT67" s="25" t="str">
        <f t="shared" si="3"/>
        <v/>
      </c>
      <c r="BU67" s="26" t="str">
        <f t="shared" si="4"/>
        <v/>
      </c>
      <c r="BV67" s="25" t="e">
        <f>IF(AND(#REF!="",#REF!="",#REF!="",#REF!=""),"",SUM(#REF!,#REF!,#REF!,#REF!,#REF!))</f>
        <v>#REF!</v>
      </c>
      <c r="BW67" s="26" t="str">
        <f t="shared" si="5"/>
        <v/>
      </c>
      <c r="BX67" s="25" t="str">
        <f t="shared" si="6"/>
        <v/>
      </c>
      <c r="BY67" s="26" t="str">
        <f t="shared" si="7"/>
        <v/>
      </c>
      <c r="BZ67" s="25" t="str">
        <f t="shared" si="8"/>
        <v/>
      </c>
      <c r="CA67" s="26" t="str">
        <f t="shared" si="9"/>
        <v/>
      </c>
      <c r="CB67" s="25" t="e">
        <f>IF(AND(#REF!="",#REF!="",#REF!="",#REF!=""),"",SUM(#REF!,#REF!,#REF!,#REF!,#REF!))</f>
        <v>#REF!</v>
      </c>
      <c r="CC67" s="26" t="str">
        <f t="shared" si="10"/>
        <v/>
      </c>
      <c r="CD67" s="23"/>
      <c r="CE67" s="23"/>
    </row>
    <row r="68" spans="1:83">
      <c r="A68" s="245">
        <v>62</v>
      </c>
      <c r="B68" s="246"/>
      <c r="C68" s="247"/>
      <c r="D68" s="248"/>
      <c r="E68" s="249"/>
      <c r="F68" s="250"/>
      <c r="G68" s="250"/>
      <c r="H68" s="251"/>
      <c r="I68" s="252"/>
      <c r="J68" s="253"/>
      <c r="K68" s="254"/>
      <c r="L68" s="11"/>
      <c r="M68" s="7"/>
      <c r="N68" s="7"/>
      <c r="O68" s="7"/>
      <c r="P68" s="31"/>
      <c r="Q68" s="34"/>
      <c r="R68" s="7"/>
      <c r="S68" s="448"/>
      <c r="T68" s="449"/>
      <c r="U68" s="449"/>
      <c r="V68" s="7"/>
      <c r="W68" s="36"/>
      <c r="X68" s="34"/>
      <c r="Y68" s="7"/>
      <c r="Z68" s="11"/>
      <c r="AA68" s="7"/>
      <c r="AB68" s="7"/>
      <c r="AC68" s="7"/>
      <c r="AD68" s="31"/>
      <c r="AE68" s="34"/>
      <c r="AF68" s="7"/>
      <c r="AG68" s="11"/>
      <c r="AH68" s="7"/>
      <c r="AI68" s="7"/>
      <c r="AJ68" s="7"/>
      <c r="AK68" s="31"/>
      <c r="AL68" s="34"/>
      <c r="AM68" s="7"/>
      <c r="AN68" s="11"/>
      <c r="AO68" s="7"/>
      <c r="AP68" s="11"/>
      <c r="AQ68" s="7"/>
      <c r="AR68" s="11"/>
      <c r="AS68" s="7"/>
      <c r="AT68" s="7"/>
      <c r="AU68" s="7"/>
      <c r="AV68" s="7"/>
      <c r="AW68" s="7"/>
      <c r="AX68" s="11" t="s">
        <v>221</v>
      </c>
      <c r="AY68" s="66" t="s">
        <v>221</v>
      </c>
      <c r="AZ68" s="1"/>
      <c r="BA68" s="1"/>
      <c r="BB68" s="1"/>
      <c r="BC68" s="1"/>
      <c r="BD68" s="1"/>
      <c r="BP68" s="15"/>
      <c r="BQ68" s="25" t="str">
        <f t="shared" si="1"/>
        <v/>
      </c>
      <c r="BR68" s="26" t="str">
        <f t="shared" si="0"/>
        <v/>
      </c>
      <c r="BS68" s="26" t="str">
        <f t="shared" si="2"/>
        <v/>
      </c>
      <c r="BT68" s="25" t="str">
        <f t="shared" si="3"/>
        <v/>
      </c>
      <c r="BU68" s="26" t="str">
        <f t="shared" si="4"/>
        <v/>
      </c>
      <c r="BV68" s="25" t="e">
        <f>IF(AND(#REF!="",#REF!="",#REF!="",#REF!=""),"",SUM(#REF!,#REF!,#REF!,#REF!,#REF!))</f>
        <v>#REF!</v>
      </c>
      <c r="BW68" s="26" t="str">
        <f t="shared" si="5"/>
        <v/>
      </c>
      <c r="BX68" s="25" t="str">
        <f t="shared" si="6"/>
        <v/>
      </c>
      <c r="BY68" s="26" t="str">
        <f t="shared" si="7"/>
        <v/>
      </c>
      <c r="BZ68" s="25" t="str">
        <f t="shared" si="8"/>
        <v/>
      </c>
      <c r="CA68" s="26" t="str">
        <f t="shared" si="9"/>
        <v/>
      </c>
      <c r="CB68" s="25" t="e">
        <f>IF(AND(#REF!="",#REF!="",#REF!="",#REF!=""),"",SUM(#REF!,#REF!,#REF!,#REF!,#REF!))</f>
        <v>#REF!</v>
      </c>
      <c r="CC68" s="26" t="str">
        <f t="shared" si="10"/>
        <v/>
      </c>
      <c r="CD68" s="23"/>
      <c r="CE68" s="23"/>
    </row>
    <row r="69" spans="1:83">
      <c r="A69" s="245">
        <v>63</v>
      </c>
      <c r="B69" s="246"/>
      <c r="C69" s="247"/>
      <c r="D69" s="248"/>
      <c r="E69" s="249"/>
      <c r="F69" s="250"/>
      <c r="G69" s="250"/>
      <c r="H69" s="251"/>
      <c r="I69" s="252"/>
      <c r="J69" s="253"/>
      <c r="K69" s="254"/>
      <c r="L69" s="11"/>
      <c r="M69" s="7"/>
      <c r="N69" s="7"/>
      <c r="O69" s="7"/>
      <c r="P69" s="31"/>
      <c r="Q69" s="34"/>
      <c r="R69" s="7"/>
      <c r="S69" s="448"/>
      <c r="T69" s="449"/>
      <c r="U69" s="449"/>
      <c r="V69" s="7"/>
      <c r="W69" s="36"/>
      <c r="X69" s="34"/>
      <c r="Y69" s="7"/>
      <c r="Z69" s="11"/>
      <c r="AA69" s="7"/>
      <c r="AB69" s="7"/>
      <c r="AC69" s="7"/>
      <c r="AD69" s="31"/>
      <c r="AE69" s="34"/>
      <c r="AF69" s="7"/>
      <c r="AG69" s="11"/>
      <c r="AH69" s="7"/>
      <c r="AI69" s="7"/>
      <c r="AJ69" s="7"/>
      <c r="AK69" s="31"/>
      <c r="AL69" s="34"/>
      <c r="AM69" s="7"/>
      <c r="AN69" s="11"/>
      <c r="AO69" s="7"/>
      <c r="AP69" s="11"/>
      <c r="AQ69" s="7"/>
      <c r="AR69" s="11"/>
      <c r="AS69" s="7"/>
      <c r="AT69" s="7"/>
      <c r="AU69" s="7"/>
      <c r="AV69" s="7"/>
      <c r="AW69" s="7"/>
      <c r="AX69" s="11" t="s">
        <v>221</v>
      </c>
      <c r="AY69" s="66" t="s">
        <v>221</v>
      </c>
      <c r="AZ69" s="1"/>
      <c r="BA69" s="1"/>
      <c r="BB69" s="1"/>
      <c r="BC69" s="1"/>
      <c r="BD69" s="1"/>
      <c r="BP69" s="15"/>
      <c r="BQ69" s="25" t="str">
        <f t="shared" si="1"/>
        <v/>
      </c>
      <c r="BR69" s="26" t="str">
        <f t="shared" si="0"/>
        <v/>
      </c>
      <c r="BS69" s="26" t="str">
        <f t="shared" si="2"/>
        <v/>
      </c>
      <c r="BT69" s="25" t="str">
        <f t="shared" si="3"/>
        <v/>
      </c>
      <c r="BU69" s="26" t="str">
        <f t="shared" si="4"/>
        <v/>
      </c>
      <c r="BV69" s="25" t="e">
        <f>IF(AND(#REF!="",#REF!="",#REF!="",#REF!=""),"",SUM(#REF!,#REF!,#REF!,#REF!,#REF!))</f>
        <v>#REF!</v>
      </c>
      <c r="BW69" s="26" t="str">
        <f t="shared" si="5"/>
        <v/>
      </c>
      <c r="BX69" s="25" t="str">
        <f t="shared" si="6"/>
        <v/>
      </c>
      <c r="BY69" s="26" t="str">
        <f t="shared" si="7"/>
        <v/>
      </c>
      <c r="BZ69" s="25" t="str">
        <f t="shared" si="8"/>
        <v/>
      </c>
      <c r="CA69" s="26" t="str">
        <f t="shared" si="9"/>
        <v/>
      </c>
      <c r="CB69" s="25" t="e">
        <f>IF(AND(#REF!="",#REF!="",#REF!="",#REF!=""),"",SUM(#REF!,#REF!,#REF!,#REF!,#REF!))</f>
        <v>#REF!</v>
      </c>
      <c r="CC69" s="26" t="str">
        <f t="shared" si="10"/>
        <v/>
      </c>
      <c r="CD69" s="23"/>
      <c r="CE69" s="23"/>
    </row>
    <row r="70" spans="1:83">
      <c r="A70" s="245">
        <v>64</v>
      </c>
      <c r="B70" s="246"/>
      <c r="C70" s="247"/>
      <c r="D70" s="248"/>
      <c r="E70" s="249"/>
      <c r="F70" s="250"/>
      <c r="G70" s="250"/>
      <c r="H70" s="251"/>
      <c r="I70" s="252"/>
      <c r="J70" s="253"/>
      <c r="K70" s="254"/>
      <c r="L70" s="11"/>
      <c r="M70" s="7"/>
      <c r="N70" s="7"/>
      <c r="O70" s="7"/>
      <c r="P70" s="31"/>
      <c r="Q70" s="34"/>
      <c r="R70" s="7"/>
      <c r="S70" s="448"/>
      <c r="T70" s="449"/>
      <c r="U70" s="449"/>
      <c r="V70" s="7"/>
      <c r="W70" s="36"/>
      <c r="X70" s="34"/>
      <c r="Y70" s="7"/>
      <c r="Z70" s="11"/>
      <c r="AA70" s="7"/>
      <c r="AB70" s="7"/>
      <c r="AC70" s="7"/>
      <c r="AD70" s="31"/>
      <c r="AE70" s="34"/>
      <c r="AF70" s="7"/>
      <c r="AG70" s="11"/>
      <c r="AH70" s="7"/>
      <c r="AI70" s="7"/>
      <c r="AJ70" s="7"/>
      <c r="AK70" s="31"/>
      <c r="AL70" s="34"/>
      <c r="AM70" s="7"/>
      <c r="AN70" s="11"/>
      <c r="AO70" s="7"/>
      <c r="AP70" s="11"/>
      <c r="AQ70" s="7"/>
      <c r="AR70" s="11"/>
      <c r="AS70" s="7"/>
      <c r="AT70" s="7"/>
      <c r="AU70" s="7"/>
      <c r="AV70" s="7"/>
      <c r="AW70" s="7"/>
      <c r="AX70" s="11" t="s">
        <v>221</v>
      </c>
      <c r="AY70" s="66" t="s">
        <v>221</v>
      </c>
      <c r="AZ70" s="1"/>
      <c r="BA70" s="1"/>
      <c r="BB70" s="1"/>
      <c r="BC70" s="1"/>
      <c r="BD70" s="1"/>
      <c r="BP70" s="15"/>
      <c r="BQ70" s="25" t="str">
        <f t="shared" si="1"/>
        <v/>
      </c>
      <c r="BR70" s="26" t="str">
        <f t="shared" si="0"/>
        <v/>
      </c>
      <c r="BS70" s="26" t="str">
        <f t="shared" si="2"/>
        <v/>
      </c>
      <c r="BT70" s="25" t="str">
        <f t="shared" si="3"/>
        <v/>
      </c>
      <c r="BU70" s="26" t="str">
        <f t="shared" si="4"/>
        <v/>
      </c>
      <c r="BV70" s="25" t="e">
        <f>IF(AND(#REF!="",#REF!="",#REF!="",#REF!=""),"",SUM(#REF!,#REF!,#REF!,#REF!,#REF!))</f>
        <v>#REF!</v>
      </c>
      <c r="BW70" s="26" t="str">
        <f t="shared" si="5"/>
        <v/>
      </c>
      <c r="BX70" s="25" t="str">
        <f t="shared" si="6"/>
        <v/>
      </c>
      <c r="BY70" s="26" t="str">
        <f t="shared" si="7"/>
        <v/>
      </c>
      <c r="BZ70" s="25" t="str">
        <f t="shared" si="8"/>
        <v/>
      </c>
      <c r="CA70" s="26" t="str">
        <f t="shared" si="9"/>
        <v/>
      </c>
      <c r="CB70" s="25" t="e">
        <f>IF(AND(#REF!="",#REF!="",#REF!="",#REF!=""),"",SUM(#REF!,#REF!,#REF!,#REF!,#REF!))</f>
        <v>#REF!</v>
      </c>
      <c r="CC70" s="26" t="str">
        <f t="shared" si="10"/>
        <v/>
      </c>
      <c r="CD70" s="23"/>
      <c r="CE70" s="23"/>
    </row>
    <row r="71" spans="1:83">
      <c r="A71" s="245">
        <v>65</v>
      </c>
      <c r="B71" s="246"/>
      <c r="C71" s="247"/>
      <c r="D71" s="248"/>
      <c r="E71" s="249"/>
      <c r="F71" s="250"/>
      <c r="G71" s="250"/>
      <c r="H71" s="251"/>
      <c r="I71" s="252"/>
      <c r="J71" s="253"/>
      <c r="K71" s="254"/>
      <c r="L71" s="11"/>
      <c r="M71" s="7"/>
      <c r="N71" s="7"/>
      <c r="O71" s="7"/>
      <c r="P71" s="31"/>
      <c r="Q71" s="34"/>
      <c r="R71" s="7"/>
      <c r="S71" s="448"/>
      <c r="T71" s="449"/>
      <c r="U71" s="449"/>
      <c r="V71" s="7"/>
      <c r="W71" s="36"/>
      <c r="X71" s="34"/>
      <c r="Y71" s="7"/>
      <c r="Z71" s="11"/>
      <c r="AA71" s="7"/>
      <c r="AB71" s="7"/>
      <c r="AC71" s="7"/>
      <c r="AD71" s="31"/>
      <c r="AE71" s="34"/>
      <c r="AF71" s="7"/>
      <c r="AG71" s="11"/>
      <c r="AH71" s="7"/>
      <c r="AI71" s="7"/>
      <c r="AJ71" s="7"/>
      <c r="AK71" s="31"/>
      <c r="AL71" s="34"/>
      <c r="AM71" s="7"/>
      <c r="AN71" s="11"/>
      <c r="AO71" s="7"/>
      <c r="AP71" s="11"/>
      <c r="AQ71" s="7"/>
      <c r="AR71" s="11"/>
      <c r="AS71" s="7"/>
      <c r="AT71" s="7"/>
      <c r="AU71" s="7"/>
      <c r="AV71" s="7"/>
      <c r="AW71" s="7"/>
      <c r="AX71" s="11" t="s">
        <v>221</v>
      </c>
      <c r="AY71" s="66" t="s">
        <v>221</v>
      </c>
      <c r="AZ71" s="1"/>
      <c r="BA71" s="1"/>
      <c r="BB71" s="1"/>
      <c r="BC71" s="1"/>
      <c r="BD71" s="1"/>
      <c r="BP71" s="15"/>
      <c r="BQ71" s="25" t="str">
        <f t="shared" si="1"/>
        <v/>
      </c>
      <c r="BR71" s="26" t="str">
        <f t="shared" ref="BR71:BR134" si="11">IF(AND(L71="",M71="",N71="",P71=""),"",SUM(L71,M71,N71,O71,P71))</f>
        <v/>
      </c>
      <c r="BS71" s="26" t="str">
        <f t="shared" si="2"/>
        <v/>
      </c>
      <c r="BT71" s="25" t="str">
        <f t="shared" si="3"/>
        <v/>
      </c>
      <c r="BU71" s="26" t="str">
        <f t="shared" si="4"/>
        <v/>
      </c>
      <c r="BV71" s="25" t="e">
        <f>IF(AND(#REF!="",#REF!="",#REF!="",#REF!=""),"",SUM(#REF!,#REF!,#REF!,#REF!,#REF!))</f>
        <v>#REF!</v>
      </c>
      <c r="BW71" s="26" t="str">
        <f t="shared" si="5"/>
        <v/>
      </c>
      <c r="BX71" s="25" t="str">
        <f t="shared" si="6"/>
        <v/>
      </c>
      <c r="BY71" s="26" t="str">
        <f t="shared" si="7"/>
        <v/>
      </c>
      <c r="BZ71" s="25" t="str">
        <f t="shared" si="8"/>
        <v/>
      </c>
      <c r="CA71" s="26" t="str">
        <f t="shared" si="9"/>
        <v/>
      </c>
      <c r="CB71" s="25" t="e">
        <f>IF(AND(#REF!="",#REF!="",#REF!="",#REF!=""),"",SUM(#REF!,#REF!,#REF!,#REF!,#REF!))</f>
        <v>#REF!</v>
      </c>
      <c r="CC71" s="26" t="str">
        <f t="shared" si="10"/>
        <v/>
      </c>
      <c r="CD71" s="23"/>
      <c r="CE71" s="23"/>
    </row>
    <row r="72" spans="1:83">
      <c r="A72" s="245">
        <v>66</v>
      </c>
      <c r="B72" s="246"/>
      <c r="C72" s="247"/>
      <c r="D72" s="248"/>
      <c r="E72" s="249"/>
      <c r="F72" s="250"/>
      <c r="G72" s="250"/>
      <c r="H72" s="251"/>
      <c r="I72" s="252"/>
      <c r="J72" s="253"/>
      <c r="K72" s="254"/>
      <c r="L72" s="11"/>
      <c r="M72" s="7"/>
      <c r="N72" s="7"/>
      <c r="O72" s="7"/>
      <c r="P72" s="31"/>
      <c r="Q72" s="34"/>
      <c r="R72" s="7"/>
      <c r="S72" s="448"/>
      <c r="T72" s="449"/>
      <c r="U72" s="449"/>
      <c r="V72" s="7"/>
      <c r="W72" s="36"/>
      <c r="X72" s="34"/>
      <c r="Y72" s="7"/>
      <c r="Z72" s="11"/>
      <c r="AA72" s="7"/>
      <c r="AB72" s="7"/>
      <c r="AC72" s="7"/>
      <c r="AD72" s="31"/>
      <c r="AE72" s="34"/>
      <c r="AF72" s="7"/>
      <c r="AG72" s="11"/>
      <c r="AH72" s="7"/>
      <c r="AI72" s="7"/>
      <c r="AJ72" s="7"/>
      <c r="AK72" s="31"/>
      <c r="AL72" s="34"/>
      <c r="AM72" s="7"/>
      <c r="AN72" s="11"/>
      <c r="AO72" s="7"/>
      <c r="AP72" s="11"/>
      <c r="AQ72" s="7"/>
      <c r="AR72" s="11"/>
      <c r="AS72" s="7"/>
      <c r="AT72" s="7"/>
      <c r="AU72" s="7"/>
      <c r="AV72" s="7"/>
      <c r="AW72" s="7"/>
      <c r="AX72" s="11" t="s">
        <v>221</v>
      </c>
      <c r="AY72" s="66" t="s">
        <v>221</v>
      </c>
      <c r="AZ72" s="1"/>
      <c r="BA72" s="1"/>
      <c r="BB72" s="1"/>
      <c r="BC72" s="1"/>
      <c r="BD72" s="1"/>
      <c r="BP72" s="15"/>
      <c r="BQ72" s="25" t="str">
        <f t="shared" ref="BQ72:BQ135" si="12">IF(I72="","",I72)</f>
        <v/>
      </c>
      <c r="BR72" s="26" t="str">
        <f t="shared" si="11"/>
        <v/>
      </c>
      <c r="BS72" s="26" t="str">
        <f t="shared" ref="BS72:BS135" si="13">IFERROR(IF(BR72="","",ROUNDUP(BR72*20%,0)),"")</f>
        <v/>
      </c>
      <c r="BT72" s="25" t="str">
        <f t="shared" ref="BT72:BT135" si="14">IF(AND(S72="",T72="",U72="",W72=""),"",SUM(S72,T72,U72,V72,W72))</f>
        <v/>
      </c>
      <c r="BU72" s="26" t="str">
        <f t="shared" ref="BU72:BU135" si="15">IFERROR(IF(BT72="","",ROUNDUP(BT72*20%,0)),"")</f>
        <v/>
      </c>
      <c r="BV72" s="25" t="e">
        <f>IF(AND(#REF!="",#REF!="",#REF!="",#REF!=""),"",SUM(#REF!,#REF!,#REF!,#REF!,#REF!))</f>
        <v>#REF!</v>
      </c>
      <c r="BW72" s="26" t="str">
        <f t="shared" ref="BW72:BW135" si="16">IFERROR(IF(BV72="","",ROUNDUP(BV72*20%,0)),"")</f>
        <v/>
      </c>
      <c r="BX72" s="25" t="str">
        <f t="shared" ref="BX72:BX135" si="17">IF(AND(Z72="",AA72="",AB72="",AD72=""),"",SUM(Z72,AA72,AB72,AC72,AD72))</f>
        <v/>
      </c>
      <c r="BY72" s="26" t="str">
        <f t="shared" ref="BY72:BY135" si="18">IFERROR(IF(BX72="","",ROUNDUP(BX72*20%,0)),"")</f>
        <v/>
      </c>
      <c r="BZ72" s="25" t="str">
        <f t="shared" ref="BZ72:BZ135" si="19">IF(AND(AG72="",AH72="",AI72="",AK72=""),"",SUM(AG72,AH72,AI72,AJ72,AK72))</f>
        <v/>
      </c>
      <c r="CA72" s="26" t="str">
        <f t="shared" ref="CA72:CA135" si="20">IFERROR(IF(BZ72="","",ROUNDUP(BZ72*20%,0)),"")</f>
        <v/>
      </c>
      <c r="CB72" s="25" t="e">
        <f>IF(AND(#REF!="",#REF!="",#REF!="",#REF!=""),"",SUM(#REF!,#REF!,#REF!,#REF!,#REF!))</f>
        <v>#REF!</v>
      </c>
      <c r="CC72" s="26" t="str">
        <f t="shared" ref="CC72:CC135" si="21">IFERROR(IF(CB72="","",ROUNDUP(CB72*20%,0)),"")</f>
        <v/>
      </c>
      <c r="CD72" s="23"/>
      <c r="CE72" s="23"/>
    </row>
    <row r="73" spans="1:83">
      <c r="A73" s="245">
        <v>67</v>
      </c>
      <c r="B73" s="246"/>
      <c r="C73" s="247"/>
      <c r="D73" s="248"/>
      <c r="E73" s="249"/>
      <c r="F73" s="250"/>
      <c r="G73" s="250"/>
      <c r="H73" s="251"/>
      <c r="I73" s="252"/>
      <c r="J73" s="253"/>
      <c r="K73" s="254"/>
      <c r="L73" s="11"/>
      <c r="M73" s="7"/>
      <c r="N73" s="7"/>
      <c r="O73" s="7"/>
      <c r="P73" s="31"/>
      <c r="Q73" s="34"/>
      <c r="R73" s="7"/>
      <c r="S73" s="448"/>
      <c r="T73" s="449"/>
      <c r="U73" s="449"/>
      <c r="V73" s="7"/>
      <c r="W73" s="36"/>
      <c r="X73" s="34"/>
      <c r="Y73" s="7"/>
      <c r="Z73" s="11"/>
      <c r="AA73" s="7"/>
      <c r="AB73" s="7"/>
      <c r="AC73" s="7"/>
      <c r="AD73" s="31"/>
      <c r="AE73" s="34"/>
      <c r="AF73" s="7"/>
      <c r="AG73" s="11"/>
      <c r="AH73" s="7"/>
      <c r="AI73" s="7"/>
      <c r="AJ73" s="7"/>
      <c r="AK73" s="31"/>
      <c r="AL73" s="34"/>
      <c r="AM73" s="7"/>
      <c r="AN73" s="11"/>
      <c r="AO73" s="7"/>
      <c r="AP73" s="11"/>
      <c r="AQ73" s="7"/>
      <c r="AR73" s="11"/>
      <c r="AS73" s="7"/>
      <c r="AT73" s="7"/>
      <c r="AU73" s="7"/>
      <c r="AV73" s="7"/>
      <c r="AW73" s="7"/>
      <c r="AX73" s="11" t="s">
        <v>221</v>
      </c>
      <c r="AY73" s="66" t="s">
        <v>221</v>
      </c>
      <c r="AZ73" s="1"/>
      <c r="BA73" s="1"/>
      <c r="BB73" s="1"/>
      <c r="BC73" s="1"/>
      <c r="BD73" s="1"/>
      <c r="BP73" s="15"/>
      <c r="BQ73" s="25" t="str">
        <f t="shared" si="12"/>
        <v/>
      </c>
      <c r="BR73" s="26" t="str">
        <f t="shared" si="11"/>
        <v/>
      </c>
      <c r="BS73" s="26" t="str">
        <f t="shared" si="13"/>
        <v/>
      </c>
      <c r="BT73" s="25" t="str">
        <f t="shared" si="14"/>
        <v/>
      </c>
      <c r="BU73" s="26" t="str">
        <f t="shared" si="15"/>
        <v/>
      </c>
      <c r="BV73" s="25" t="e">
        <f>IF(AND(#REF!="",#REF!="",#REF!="",#REF!=""),"",SUM(#REF!,#REF!,#REF!,#REF!,#REF!))</f>
        <v>#REF!</v>
      </c>
      <c r="BW73" s="26" t="str">
        <f t="shared" si="16"/>
        <v/>
      </c>
      <c r="BX73" s="25" t="str">
        <f t="shared" si="17"/>
        <v/>
      </c>
      <c r="BY73" s="26" t="str">
        <f t="shared" si="18"/>
        <v/>
      </c>
      <c r="BZ73" s="25" t="str">
        <f t="shared" si="19"/>
        <v/>
      </c>
      <c r="CA73" s="26" t="str">
        <f t="shared" si="20"/>
        <v/>
      </c>
      <c r="CB73" s="25" t="e">
        <f>IF(AND(#REF!="",#REF!="",#REF!="",#REF!=""),"",SUM(#REF!,#REF!,#REF!,#REF!,#REF!))</f>
        <v>#REF!</v>
      </c>
      <c r="CC73" s="26" t="str">
        <f t="shared" si="21"/>
        <v/>
      </c>
      <c r="CD73" s="23"/>
      <c r="CE73" s="23"/>
    </row>
    <row r="74" spans="1:83">
      <c r="A74" s="245">
        <v>68</v>
      </c>
      <c r="B74" s="246"/>
      <c r="C74" s="247"/>
      <c r="D74" s="248"/>
      <c r="E74" s="249"/>
      <c r="F74" s="250"/>
      <c r="G74" s="250"/>
      <c r="H74" s="251"/>
      <c r="I74" s="252"/>
      <c r="J74" s="253"/>
      <c r="K74" s="254"/>
      <c r="L74" s="11"/>
      <c r="M74" s="7"/>
      <c r="N74" s="7"/>
      <c r="O74" s="7"/>
      <c r="P74" s="31"/>
      <c r="Q74" s="34"/>
      <c r="R74" s="7"/>
      <c r="S74" s="448"/>
      <c r="T74" s="449"/>
      <c r="U74" s="449"/>
      <c r="V74" s="7"/>
      <c r="W74" s="36"/>
      <c r="X74" s="34"/>
      <c r="Y74" s="7"/>
      <c r="Z74" s="11"/>
      <c r="AA74" s="7"/>
      <c r="AB74" s="7"/>
      <c r="AC74" s="7"/>
      <c r="AD74" s="31"/>
      <c r="AE74" s="34"/>
      <c r="AF74" s="7"/>
      <c r="AG74" s="11"/>
      <c r="AH74" s="7"/>
      <c r="AI74" s="7"/>
      <c r="AJ74" s="7"/>
      <c r="AK74" s="31"/>
      <c r="AL74" s="34"/>
      <c r="AM74" s="7"/>
      <c r="AN74" s="11"/>
      <c r="AO74" s="7"/>
      <c r="AP74" s="11"/>
      <c r="AQ74" s="7"/>
      <c r="AR74" s="11"/>
      <c r="AS74" s="7"/>
      <c r="AT74" s="7"/>
      <c r="AU74" s="7"/>
      <c r="AV74" s="7"/>
      <c r="AW74" s="7"/>
      <c r="AX74" s="11" t="s">
        <v>221</v>
      </c>
      <c r="AY74" s="66" t="s">
        <v>221</v>
      </c>
      <c r="AZ74" s="1"/>
      <c r="BA74" s="1"/>
      <c r="BB74" s="1"/>
      <c r="BC74" s="1"/>
      <c r="BD74" s="1"/>
      <c r="BP74" s="15"/>
      <c r="BQ74" s="25" t="str">
        <f t="shared" si="12"/>
        <v/>
      </c>
      <c r="BR74" s="26" t="str">
        <f t="shared" si="11"/>
        <v/>
      </c>
      <c r="BS74" s="26" t="str">
        <f t="shared" si="13"/>
        <v/>
      </c>
      <c r="BT74" s="25" t="str">
        <f t="shared" si="14"/>
        <v/>
      </c>
      <c r="BU74" s="26" t="str">
        <f t="shared" si="15"/>
        <v/>
      </c>
      <c r="BV74" s="25" t="e">
        <f>IF(AND(#REF!="",#REF!="",#REF!="",#REF!=""),"",SUM(#REF!,#REF!,#REF!,#REF!,#REF!))</f>
        <v>#REF!</v>
      </c>
      <c r="BW74" s="26" t="str">
        <f t="shared" si="16"/>
        <v/>
      </c>
      <c r="BX74" s="25" t="str">
        <f t="shared" si="17"/>
        <v/>
      </c>
      <c r="BY74" s="26" t="str">
        <f t="shared" si="18"/>
        <v/>
      </c>
      <c r="BZ74" s="25" t="str">
        <f t="shared" si="19"/>
        <v/>
      </c>
      <c r="CA74" s="26" t="str">
        <f t="shared" si="20"/>
        <v/>
      </c>
      <c r="CB74" s="25" t="e">
        <f>IF(AND(#REF!="",#REF!="",#REF!="",#REF!=""),"",SUM(#REF!,#REF!,#REF!,#REF!,#REF!))</f>
        <v>#REF!</v>
      </c>
      <c r="CC74" s="26" t="str">
        <f t="shared" si="21"/>
        <v/>
      </c>
      <c r="CD74" s="23"/>
      <c r="CE74" s="23"/>
    </row>
    <row r="75" spans="1:83">
      <c r="A75" s="245">
        <v>69</v>
      </c>
      <c r="B75" s="246"/>
      <c r="C75" s="247"/>
      <c r="D75" s="248"/>
      <c r="E75" s="249"/>
      <c r="F75" s="250"/>
      <c r="G75" s="250"/>
      <c r="H75" s="251"/>
      <c r="I75" s="252"/>
      <c r="J75" s="253"/>
      <c r="K75" s="254"/>
      <c r="L75" s="11"/>
      <c r="M75" s="7"/>
      <c r="N75" s="7"/>
      <c r="O75" s="7"/>
      <c r="P75" s="31"/>
      <c r="Q75" s="34"/>
      <c r="R75" s="7"/>
      <c r="S75" s="448"/>
      <c r="T75" s="449"/>
      <c r="U75" s="449"/>
      <c r="V75" s="7"/>
      <c r="W75" s="36"/>
      <c r="X75" s="34"/>
      <c r="Y75" s="7"/>
      <c r="Z75" s="11"/>
      <c r="AA75" s="7"/>
      <c r="AB75" s="7"/>
      <c r="AC75" s="7"/>
      <c r="AD75" s="31"/>
      <c r="AE75" s="34"/>
      <c r="AF75" s="7"/>
      <c r="AG75" s="11"/>
      <c r="AH75" s="7"/>
      <c r="AI75" s="7"/>
      <c r="AJ75" s="7"/>
      <c r="AK75" s="31"/>
      <c r="AL75" s="34"/>
      <c r="AM75" s="7"/>
      <c r="AN75" s="11"/>
      <c r="AO75" s="7"/>
      <c r="AP75" s="11"/>
      <c r="AQ75" s="7"/>
      <c r="AR75" s="11"/>
      <c r="AS75" s="7"/>
      <c r="AT75" s="7"/>
      <c r="AU75" s="7"/>
      <c r="AV75" s="7"/>
      <c r="AW75" s="7"/>
      <c r="AX75" s="11" t="s">
        <v>221</v>
      </c>
      <c r="AY75" s="66" t="s">
        <v>221</v>
      </c>
      <c r="AZ75" s="1"/>
      <c r="BA75" s="1"/>
      <c r="BB75" s="1"/>
      <c r="BC75" s="1"/>
      <c r="BD75" s="1"/>
      <c r="BP75" s="15"/>
      <c r="BQ75" s="25" t="str">
        <f t="shared" si="12"/>
        <v/>
      </c>
      <c r="BR75" s="26" t="str">
        <f t="shared" si="11"/>
        <v/>
      </c>
      <c r="BS75" s="26" t="str">
        <f t="shared" si="13"/>
        <v/>
      </c>
      <c r="BT75" s="25" t="str">
        <f t="shared" si="14"/>
        <v/>
      </c>
      <c r="BU75" s="26" t="str">
        <f t="shared" si="15"/>
        <v/>
      </c>
      <c r="BV75" s="25" t="e">
        <f>IF(AND(#REF!="",#REF!="",#REF!="",#REF!=""),"",SUM(#REF!,#REF!,#REF!,#REF!,#REF!))</f>
        <v>#REF!</v>
      </c>
      <c r="BW75" s="26" t="str">
        <f t="shared" si="16"/>
        <v/>
      </c>
      <c r="BX75" s="25" t="str">
        <f t="shared" si="17"/>
        <v/>
      </c>
      <c r="BY75" s="26" t="str">
        <f t="shared" si="18"/>
        <v/>
      </c>
      <c r="BZ75" s="25" t="str">
        <f t="shared" si="19"/>
        <v/>
      </c>
      <c r="CA75" s="26" t="str">
        <f t="shared" si="20"/>
        <v/>
      </c>
      <c r="CB75" s="25" t="e">
        <f>IF(AND(#REF!="",#REF!="",#REF!="",#REF!=""),"",SUM(#REF!,#REF!,#REF!,#REF!,#REF!))</f>
        <v>#REF!</v>
      </c>
      <c r="CC75" s="26" t="str">
        <f t="shared" si="21"/>
        <v/>
      </c>
      <c r="CD75" s="23"/>
      <c r="CE75" s="23"/>
    </row>
    <row r="76" spans="1:83">
      <c r="A76" s="245">
        <v>70</v>
      </c>
      <c r="B76" s="246"/>
      <c r="C76" s="247"/>
      <c r="D76" s="248"/>
      <c r="E76" s="249"/>
      <c r="F76" s="250"/>
      <c r="G76" s="250"/>
      <c r="H76" s="251"/>
      <c r="I76" s="252"/>
      <c r="J76" s="253"/>
      <c r="K76" s="254"/>
      <c r="L76" s="11"/>
      <c r="M76" s="7"/>
      <c r="N76" s="7"/>
      <c r="O76" s="7"/>
      <c r="P76" s="31"/>
      <c r="Q76" s="34"/>
      <c r="R76" s="7"/>
      <c r="S76" s="448"/>
      <c r="T76" s="449"/>
      <c r="U76" s="449"/>
      <c r="V76" s="7"/>
      <c r="W76" s="36"/>
      <c r="X76" s="34"/>
      <c r="Y76" s="7"/>
      <c r="Z76" s="11"/>
      <c r="AA76" s="7"/>
      <c r="AB76" s="7"/>
      <c r="AC76" s="7"/>
      <c r="AD76" s="31"/>
      <c r="AE76" s="34"/>
      <c r="AF76" s="7"/>
      <c r="AG76" s="11"/>
      <c r="AH76" s="7"/>
      <c r="AI76" s="7"/>
      <c r="AJ76" s="7"/>
      <c r="AK76" s="31"/>
      <c r="AL76" s="34"/>
      <c r="AM76" s="7"/>
      <c r="AN76" s="11"/>
      <c r="AO76" s="7"/>
      <c r="AP76" s="11"/>
      <c r="AQ76" s="7"/>
      <c r="AR76" s="11"/>
      <c r="AS76" s="7"/>
      <c r="AT76" s="7"/>
      <c r="AU76" s="7"/>
      <c r="AV76" s="7"/>
      <c r="AW76" s="7"/>
      <c r="AX76" s="11" t="s">
        <v>221</v>
      </c>
      <c r="AY76" s="66" t="s">
        <v>221</v>
      </c>
      <c r="AZ76" s="1"/>
      <c r="BA76" s="1"/>
      <c r="BB76" s="1"/>
      <c r="BC76" s="1"/>
      <c r="BD76" s="1"/>
      <c r="BP76" s="15"/>
      <c r="BQ76" s="25" t="str">
        <f t="shared" si="12"/>
        <v/>
      </c>
      <c r="BR76" s="26" t="str">
        <f t="shared" si="11"/>
        <v/>
      </c>
      <c r="BS76" s="26" t="str">
        <f t="shared" si="13"/>
        <v/>
      </c>
      <c r="BT76" s="25" t="str">
        <f t="shared" si="14"/>
        <v/>
      </c>
      <c r="BU76" s="26" t="str">
        <f t="shared" si="15"/>
        <v/>
      </c>
      <c r="BV76" s="25" t="e">
        <f>IF(AND(#REF!="",#REF!="",#REF!="",#REF!=""),"",SUM(#REF!,#REF!,#REF!,#REF!,#REF!))</f>
        <v>#REF!</v>
      </c>
      <c r="BW76" s="26" t="str">
        <f t="shared" si="16"/>
        <v/>
      </c>
      <c r="BX76" s="25" t="str">
        <f t="shared" si="17"/>
        <v/>
      </c>
      <c r="BY76" s="26" t="str">
        <f t="shared" si="18"/>
        <v/>
      </c>
      <c r="BZ76" s="25" t="str">
        <f t="shared" si="19"/>
        <v/>
      </c>
      <c r="CA76" s="26" t="str">
        <f t="shared" si="20"/>
        <v/>
      </c>
      <c r="CB76" s="25" t="e">
        <f>IF(AND(#REF!="",#REF!="",#REF!="",#REF!=""),"",SUM(#REF!,#REF!,#REF!,#REF!,#REF!))</f>
        <v>#REF!</v>
      </c>
      <c r="CC76" s="26" t="str">
        <f t="shared" si="21"/>
        <v/>
      </c>
      <c r="CD76" s="23"/>
      <c r="CE76" s="23"/>
    </row>
    <row r="77" spans="1:83">
      <c r="A77" s="245">
        <v>71</v>
      </c>
      <c r="B77" s="246"/>
      <c r="C77" s="247"/>
      <c r="D77" s="248"/>
      <c r="E77" s="249"/>
      <c r="F77" s="250"/>
      <c r="G77" s="250"/>
      <c r="H77" s="251"/>
      <c r="I77" s="252"/>
      <c r="J77" s="253"/>
      <c r="K77" s="254"/>
      <c r="L77" s="11"/>
      <c r="M77" s="7"/>
      <c r="N77" s="7"/>
      <c r="O77" s="7"/>
      <c r="P77" s="31"/>
      <c r="Q77" s="34"/>
      <c r="R77" s="7"/>
      <c r="S77" s="448"/>
      <c r="T77" s="449"/>
      <c r="U77" s="449"/>
      <c r="V77" s="7"/>
      <c r="W77" s="36"/>
      <c r="X77" s="34"/>
      <c r="Y77" s="7"/>
      <c r="Z77" s="11"/>
      <c r="AA77" s="7"/>
      <c r="AB77" s="7"/>
      <c r="AC77" s="7"/>
      <c r="AD77" s="31"/>
      <c r="AE77" s="34"/>
      <c r="AF77" s="7"/>
      <c r="AG77" s="11"/>
      <c r="AH77" s="7"/>
      <c r="AI77" s="7"/>
      <c r="AJ77" s="7"/>
      <c r="AK77" s="31"/>
      <c r="AL77" s="34"/>
      <c r="AM77" s="7"/>
      <c r="AN77" s="11"/>
      <c r="AO77" s="7"/>
      <c r="AP77" s="11"/>
      <c r="AQ77" s="7"/>
      <c r="AR77" s="11"/>
      <c r="AS77" s="7"/>
      <c r="AT77" s="7"/>
      <c r="AU77" s="7"/>
      <c r="AV77" s="7"/>
      <c r="AW77" s="7"/>
      <c r="AX77" s="11" t="s">
        <v>221</v>
      </c>
      <c r="AY77" s="66" t="s">
        <v>221</v>
      </c>
      <c r="AZ77" s="1"/>
      <c r="BA77" s="1"/>
      <c r="BB77" s="1"/>
      <c r="BC77" s="1"/>
      <c r="BD77" s="1"/>
      <c r="BP77" s="15"/>
      <c r="BQ77" s="25" t="str">
        <f t="shared" si="12"/>
        <v/>
      </c>
      <c r="BR77" s="26" t="str">
        <f t="shared" si="11"/>
        <v/>
      </c>
      <c r="BS77" s="26" t="str">
        <f t="shared" si="13"/>
        <v/>
      </c>
      <c r="BT77" s="25" t="str">
        <f t="shared" si="14"/>
        <v/>
      </c>
      <c r="BU77" s="26" t="str">
        <f t="shared" si="15"/>
        <v/>
      </c>
      <c r="BV77" s="25" t="e">
        <f>IF(AND(#REF!="",#REF!="",#REF!="",#REF!=""),"",SUM(#REF!,#REF!,#REF!,#REF!,#REF!))</f>
        <v>#REF!</v>
      </c>
      <c r="BW77" s="26" t="str">
        <f t="shared" si="16"/>
        <v/>
      </c>
      <c r="BX77" s="25" t="str">
        <f t="shared" si="17"/>
        <v/>
      </c>
      <c r="BY77" s="26" t="str">
        <f t="shared" si="18"/>
        <v/>
      </c>
      <c r="BZ77" s="25" t="str">
        <f t="shared" si="19"/>
        <v/>
      </c>
      <c r="CA77" s="26" t="str">
        <f t="shared" si="20"/>
        <v/>
      </c>
      <c r="CB77" s="25" t="e">
        <f>IF(AND(#REF!="",#REF!="",#REF!="",#REF!=""),"",SUM(#REF!,#REF!,#REF!,#REF!,#REF!))</f>
        <v>#REF!</v>
      </c>
      <c r="CC77" s="26" t="str">
        <f t="shared" si="21"/>
        <v/>
      </c>
      <c r="CD77" s="23"/>
      <c r="CE77" s="23"/>
    </row>
    <row r="78" spans="1:83">
      <c r="A78" s="245">
        <v>72</v>
      </c>
      <c r="B78" s="246"/>
      <c r="C78" s="247"/>
      <c r="D78" s="248"/>
      <c r="E78" s="249"/>
      <c r="F78" s="250"/>
      <c r="G78" s="250"/>
      <c r="H78" s="251"/>
      <c r="I78" s="252"/>
      <c r="J78" s="253"/>
      <c r="K78" s="254"/>
      <c r="L78" s="11"/>
      <c r="M78" s="7"/>
      <c r="N78" s="7"/>
      <c r="O78" s="7"/>
      <c r="P78" s="31"/>
      <c r="Q78" s="34"/>
      <c r="R78" s="7"/>
      <c r="S78" s="448"/>
      <c r="T78" s="449"/>
      <c r="U78" s="449"/>
      <c r="V78" s="7"/>
      <c r="W78" s="36"/>
      <c r="X78" s="34"/>
      <c r="Y78" s="7"/>
      <c r="Z78" s="11"/>
      <c r="AA78" s="7"/>
      <c r="AB78" s="7"/>
      <c r="AC78" s="7"/>
      <c r="AD78" s="31"/>
      <c r="AE78" s="34"/>
      <c r="AF78" s="7"/>
      <c r="AG78" s="11"/>
      <c r="AH78" s="7"/>
      <c r="AI78" s="7"/>
      <c r="AJ78" s="7"/>
      <c r="AK78" s="31"/>
      <c r="AL78" s="34"/>
      <c r="AM78" s="7"/>
      <c r="AN78" s="11"/>
      <c r="AO78" s="7"/>
      <c r="AP78" s="11"/>
      <c r="AQ78" s="7"/>
      <c r="AR78" s="11"/>
      <c r="AS78" s="7"/>
      <c r="AT78" s="7"/>
      <c r="AU78" s="7"/>
      <c r="AV78" s="7"/>
      <c r="AW78" s="7"/>
      <c r="AX78" s="11" t="s">
        <v>221</v>
      </c>
      <c r="AY78" s="66" t="s">
        <v>221</v>
      </c>
      <c r="AZ78" s="1"/>
      <c r="BA78" s="1"/>
      <c r="BB78" s="1"/>
      <c r="BC78" s="1"/>
      <c r="BD78" s="1"/>
      <c r="BP78" s="15"/>
      <c r="BQ78" s="25" t="str">
        <f t="shared" si="12"/>
        <v/>
      </c>
      <c r="BR78" s="26" t="str">
        <f t="shared" si="11"/>
        <v/>
      </c>
      <c r="BS78" s="26" t="str">
        <f t="shared" si="13"/>
        <v/>
      </c>
      <c r="BT78" s="25" t="str">
        <f t="shared" si="14"/>
        <v/>
      </c>
      <c r="BU78" s="26" t="str">
        <f t="shared" si="15"/>
        <v/>
      </c>
      <c r="BV78" s="25" t="e">
        <f>IF(AND(#REF!="",#REF!="",#REF!="",#REF!=""),"",SUM(#REF!,#REF!,#REF!,#REF!,#REF!))</f>
        <v>#REF!</v>
      </c>
      <c r="BW78" s="26" t="str">
        <f t="shared" si="16"/>
        <v/>
      </c>
      <c r="BX78" s="25" t="str">
        <f t="shared" si="17"/>
        <v/>
      </c>
      <c r="BY78" s="26" t="str">
        <f t="shared" si="18"/>
        <v/>
      </c>
      <c r="BZ78" s="25" t="str">
        <f t="shared" si="19"/>
        <v/>
      </c>
      <c r="CA78" s="26" t="str">
        <f t="shared" si="20"/>
        <v/>
      </c>
      <c r="CB78" s="25" t="e">
        <f>IF(AND(#REF!="",#REF!="",#REF!="",#REF!=""),"",SUM(#REF!,#REF!,#REF!,#REF!,#REF!))</f>
        <v>#REF!</v>
      </c>
      <c r="CC78" s="26" t="str">
        <f t="shared" si="21"/>
        <v/>
      </c>
      <c r="CD78" s="23"/>
      <c r="CE78" s="23"/>
    </row>
    <row r="79" spans="1:83">
      <c r="A79" s="245">
        <v>73</v>
      </c>
      <c r="B79" s="246"/>
      <c r="C79" s="247"/>
      <c r="D79" s="248"/>
      <c r="E79" s="249"/>
      <c r="F79" s="250"/>
      <c r="G79" s="250"/>
      <c r="H79" s="251"/>
      <c r="I79" s="252"/>
      <c r="J79" s="253"/>
      <c r="K79" s="254"/>
      <c r="L79" s="11"/>
      <c r="M79" s="7"/>
      <c r="N79" s="7"/>
      <c r="O79" s="7"/>
      <c r="P79" s="31"/>
      <c r="Q79" s="34"/>
      <c r="R79" s="7"/>
      <c r="S79" s="448"/>
      <c r="T79" s="449"/>
      <c r="U79" s="449"/>
      <c r="V79" s="7"/>
      <c r="W79" s="36"/>
      <c r="X79" s="34"/>
      <c r="Y79" s="7"/>
      <c r="Z79" s="11"/>
      <c r="AA79" s="7"/>
      <c r="AB79" s="7"/>
      <c r="AC79" s="7"/>
      <c r="AD79" s="31"/>
      <c r="AE79" s="34"/>
      <c r="AF79" s="7"/>
      <c r="AG79" s="11"/>
      <c r="AH79" s="7"/>
      <c r="AI79" s="7"/>
      <c r="AJ79" s="7"/>
      <c r="AK79" s="31"/>
      <c r="AL79" s="34"/>
      <c r="AM79" s="7"/>
      <c r="AN79" s="11"/>
      <c r="AO79" s="7"/>
      <c r="AP79" s="11"/>
      <c r="AQ79" s="7"/>
      <c r="AR79" s="11"/>
      <c r="AS79" s="7"/>
      <c r="AT79" s="7"/>
      <c r="AU79" s="7"/>
      <c r="AV79" s="7"/>
      <c r="AW79" s="7"/>
      <c r="AX79" s="11" t="s">
        <v>221</v>
      </c>
      <c r="AY79" s="66" t="s">
        <v>221</v>
      </c>
      <c r="AZ79" s="1"/>
      <c r="BA79" s="1"/>
      <c r="BB79" s="1"/>
      <c r="BC79" s="1"/>
      <c r="BD79" s="1"/>
      <c r="BP79" s="15"/>
      <c r="BQ79" s="25" t="str">
        <f t="shared" si="12"/>
        <v/>
      </c>
      <c r="BR79" s="26" t="str">
        <f t="shared" si="11"/>
        <v/>
      </c>
      <c r="BS79" s="26" t="str">
        <f t="shared" si="13"/>
        <v/>
      </c>
      <c r="BT79" s="25" t="str">
        <f t="shared" si="14"/>
        <v/>
      </c>
      <c r="BU79" s="26" t="str">
        <f t="shared" si="15"/>
        <v/>
      </c>
      <c r="BV79" s="25" t="e">
        <f>IF(AND(#REF!="",#REF!="",#REF!="",#REF!=""),"",SUM(#REF!,#REF!,#REF!,#REF!,#REF!))</f>
        <v>#REF!</v>
      </c>
      <c r="BW79" s="26" t="str">
        <f t="shared" si="16"/>
        <v/>
      </c>
      <c r="BX79" s="25" t="str">
        <f t="shared" si="17"/>
        <v/>
      </c>
      <c r="BY79" s="26" t="str">
        <f t="shared" si="18"/>
        <v/>
      </c>
      <c r="BZ79" s="25" t="str">
        <f t="shared" si="19"/>
        <v/>
      </c>
      <c r="CA79" s="26" t="str">
        <f t="shared" si="20"/>
        <v/>
      </c>
      <c r="CB79" s="25" t="e">
        <f>IF(AND(#REF!="",#REF!="",#REF!="",#REF!=""),"",SUM(#REF!,#REF!,#REF!,#REF!,#REF!))</f>
        <v>#REF!</v>
      </c>
      <c r="CC79" s="26" t="str">
        <f t="shared" si="21"/>
        <v/>
      </c>
      <c r="CD79" s="23"/>
      <c r="CE79" s="23"/>
    </row>
    <row r="80" spans="1:83">
      <c r="A80" s="245">
        <v>74</v>
      </c>
      <c r="B80" s="246"/>
      <c r="C80" s="247"/>
      <c r="D80" s="248"/>
      <c r="E80" s="249"/>
      <c r="F80" s="250"/>
      <c r="G80" s="250"/>
      <c r="H80" s="251"/>
      <c r="I80" s="252"/>
      <c r="J80" s="253"/>
      <c r="K80" s="254"/>
      <c r="L80" s="11"/>
      <c r="M80" s="7"/>
      <c r="N80" s="7"/>
      <c r="O80" s="7"/>
      <c r="P80" s="31"/>
      <c r="Q80" s="34"/>
      <c r="R80" s="7"/>
      <c r="S80" s="448"/>
      <c r="T80" s="449"/>
      <c r="U80" s="449"/>
      <c r="V80" s="7"/>
      <c r="W80" s="36"/>
      <c r="X80" s="34"/>
      <c r="Y80" s="7"/>
      <c r="Z80" s="11"/>
      <c r="AA80" s="7"/>
      <c r="AB80" s="7"/>
      <c r="AC80" s="7"/>
      <c r="AD80" s="31"/>
      <c r="AE80" s="34"/>
      <c r="AF80" s="7"/>
      <c r="AG80" s="11"/>
      <c r="AH80" s="7"/>
      <c r="AI80" s="7"/>
      <c r="AJ80" s="7"/>
      <c r="AK80" s="31"/>
      <c r="AL80" s="34"/>
      <c r="AM80" s="7"/>
      <c r="AN80" s="11"/>
      <c r="AO80" s="7"/>
      <c r="AP80" s="11"/>
      <c r="AQ80" s="7"/>
      <c r="AR80" s="11"/>
      <c r="AS80" s="7"/>
      <c r="AT80" s="7"/>
      <c r="AU80" s="7"/>
      <c r="AV80" s="7"/>
      <c r="AW80" s="7"/>
      <c r="AX80" s="11" t="s">
        <v>221</v>
      </c>
      <c r="AY80" s="66" t="s">
        <v>221</v>
      </c>
      <c r="AZ80" s="1"/>
      <c r="BA80" s="1"/>
      <c r="BB80" s="1"/>
      <c r="BC80" s="1"/>
      <c r="BD80" s="1"/>
      <c r="BP80" s="15"/>
      <c r="BQ80" s="25" t="str">
        <f t="shared" si="12"/>
        <v/>
      </c>
      <c r="BR80" s="26" t="str">
        <f t="shared" si="11"/>
        <v/>
      </c>
      <c r="BS80" s="26" t="str">
        <f t="shared" si="13"/>
        <v/>
      </c>
      <c r="BT80" s="25" t="str">
        <f t="shared" si="14"/>
        <v/>
      </c>
      <c r="BU80" s="26" t="str">
        <f t="shared" si="15"/>
        <v/>
      </c>
      <c r="BV80" s="25" t="e">
        <f>IF(AND(#REF!="",#REF!="",#REF!="",#REF!=""),"",SUM(#REF!,#REF!,#REF!,#REF!,#REF!))</f>
        <v>#REF!</v>
      </c>
      <c r="BW80" s="26" t="str">
        <f t="shared" si="16"/>
        <v/>
      </c>
      <c r="BX80" s="25" t="str">
        <f t="shared" si="17"/>
        <v/>
      </c>
      <c r="BY80" s="26" t="str">
        <f t="shared" si="18"/>
        <v/>
      </c>
      <c r="BZ80" s="25" t="str">
        <f t="shared" si="19"/>
        <v/>
      </c>
      <c r="CA80" s="26" t="str">
        <f t="shared" si="20"/>
        <v/>
      </c>
      <c r="CB80" s="25" t="e">
        <f>IF(AND(#REF!="",#REF!="",#REF!="",#REF!=""),"",SUM(#REF!,#REF!,#REF!,#REF!,#REF!))</f>
        <v>#REF!</v>
      </c>
      <c r="CC80" s="26" t="str">
        <f t="shared" si="21"/>
        <v/>
      </c>
      <c r="CD80" s="23"/>
      <c r="CE80" s="23"/>
    </row>
    <row r="81" spans="1:83">
      <c r="A81" s="245">
        <v>75</v>
      </c>
      <c r="B81" s="246"/>
      <c r="C81" s="247"/>
      <c r="D81" s="248"/>
      <c r="E81" s="249"/>
      <c r="F81" s="250"/>
      <c r="G81" s="250"/>
      <c r="H81" s="251"/>
      <c r="I81" s="252"/>
      <c r="J81" s="253"/>
      <c r="K81" s="254"/>
      <c r="L81" s="11"/>
      <c r="M81" s="7"/>
      <c r="N81" s="7"/>
      <c r="O81" s="7"/>
      <c r="P81" s="31"/>
      <c r="Q81" s="34"/>
      <c r="R81" s="7"/>
      <c r="S81" s="448"/>
      <c r="T81" s="449"/>
      <c r="U81" s="449"/>
      <c r="V81" s="7"/>
      <c r="W81" s="36"/>
      <c r="X81" s="34"/>
      <c r="Y81" s="7"/>
      <c r="Z81" s="11"/>
      <c r="AA81" s="7"/>
      <c r="AB81" s="7"/>
      <c r="AC81" s="7"/>
      <c r="AD81" s="31"/>
      <c r="AE81" s="34"/>
      <c r="AF81" s="7"/>
      <c r="AG81" s="11"/>
      <c r="AH81" s="7"/>
      <c r="AI81" s="7"/>
      <c r="AJ81" s="7"/>
      <c r="AK81" s="31"/>
      <c r="AL81" s="34"/>
      <c r="AM81" s="7"/>
      <c r="AN81" s="11"/>
      <c r="AO81" s="7"/>
      <c r="AP81" s="11"/>
      <c r="AQ81" s="7"/>
      <c r="AR81" s="11"/>
      <c r="AS81" s="7"/>
      <c r="AT81" s="7"/>
      <c r="AU81" s="7"/>
      <c r="AV81" s="7"/>
      <c r="AW81" s="7"/>
      <c r="AX81" s="11" t="s">
        <v>221</v>
      </c>
      <c r="AY81" s="66" t="s">
        <v>221</v>
      </c>
      <c r="AZ81" s="1"/>
      <c r="BA81" s="1"/>
      <c r="BB81" s="1"/>
      <c r="BC81" s="1"/>
      <c r="BD81" s="1"/>
      <c r="BP81" s="15"/>
      <c r="BQ81" s="25" t="str">
        <f t="shared" si="12"/>
        <v/>
      </c>
      <c r="BR81" s="26" t="str">
        <f t="shared" si="11"/>
        <v/>
      </c>
      <c r="BS81" s="26" t="str">
        <f t="shared" si="13"/>
        <v/>
      </c>
      <c r="BT81" s="25" t="str">
        <f t="shared" si="14"/>
        <v/>
      </c>
      <c r="BU81" s="26" t="str">
        <f t="shared" si="15"/>
        <v/>
      </c>
      <c r="BV81" s="25" t="e">
        <f>IF(AND(#REF!="",#REF!="",#REF!="",#REF!=""),"",SUM(#REF!,#REF!,#REF!,#REF!,#REF!))</f>
        <v>#REF!</v>
      </c>
      <c r="BW81" s="26" t="str">
        <f t="shared" si="16"/>
        <v/>
      </c>
      <c r="BX81" s="25" t="str">
        <f t="shared" si="17"/>
        <v/>
      </c>
      <c r="BY81" s="26" t="str">
        <f t="shared" si="18"/>
        <v/>
      </c>
      <c r="BZ81" s="25" t="str">
        <f t="shared" si="19"/>
        <v/>
      </c>
      <c r="CA81" s="26" t="str">
        <f t="shared" si="20"/>
        <v/>
      </c>
      <c r="CB81" s="25" t="e">
        <f>IF(AND(#REF!="",#REF!="",#REF!="",#REF!=""),"",SUM(#REF!,#REF!,#REF!,#REF!,#REF!))</f>
        <v>#REF!</v>
      </c>
      <c r="CC81" s="26" t="str">
        <f t="shared" si="21"/>
        <v/>
      </c>
      <c r="CD81" s="23"/>
      <c r="CE81" s="23"/>
    </row>
    <row r="82" spans="1:83">
      <c r="A82" s="245">
        <v>76</v>
      </c>
      <c r="B82" s="246"/>
      <c r="C82" s="247"/>
      <c r="D82" s="248"/>
      <c r="E82" s="249"/>
      <c r="F82" s="250"/>
      <c r="G82" s="250"/>
      <c r="H82" s="251"/>
      <c r="I82" s="252"/>
      <c r="J82" s="253"/>
      <c r="K82" s="254"/>
      <c r="L82" s="11"/>
      <c r="M82" s="7"/>
      <c r="N82" s="7"/>
      <c r="O82" s="7"/>
      <c r="P82" s="31"/>
      <c r="Q82" s="34"/>
      <c r="R82" s="7"/>
      <c r="S82" s="448"/>
      <c r="T82" s="449"/>
      <c r="U82" s="449"/>
      <c r="V82" s="7"/>
      <c r="W82" s="36"/>
      <c r="X82" s="34"/>
      <c r="Y82" s="7"/>
      <c r="Z82" s="11"/>
      <c r="AA82" s="7"/>
      <c r="AB82" s="7"/>
      <c r="AC82" s="7"/>
      <c r="AD82" s="31"/>
      <c r="AE82" s="34"/>
      <c r="AF82" s="7"/>
      <c r="AG82" s="11"/>
      <c r="AH82" s="7"/>
      <c r="AI82" s="7"/>
      <c r="AJ82" s="7"/>
      <c r="AK82" s="31"/>
      <c r="AL82" s="34"/>
      <c r="AM82" s="7"/>
      <c r="AN82" s="11"/>
      <c r="AO82" s="7"/>
      <c r="AP82" s="11"/>
      <c r="AQ82" s="7"/>
      <c r="AR82" s="11"/>
      <c r="AS82" s="7"/>
      <c r="AT82" s="7"/>
      <c r="AU82" s="7"/>
      <c r="AV82" s="7"/>
      <c r="AW82" s="7"/>
      <c r="AX82" s="11" t="s">
        <v>221</v>
      </c>
      <c r="AY82" s="66" t="s">
        <v>221</v>
      </c>
      <c r="AZ82" s="1"/>
      <c r="BA82" s="1"/>
      <c r="BB82" s="1"/>
      <c r="BC82" s="1"/>
      <c r="BD82" s="1"/>
      <c r="BP82" s="15"/>
      <c r="BQ82" s="25" t="str">
        <f t="shared" si="12"/>
        <v/>
      </c>
      <c r="BR82" s="26" t="str">
        <f t="shared" si="11"/>
        <v/>
      </c>
      <c r="BS82" s="26" t="str">
        <f t="shared" si="13"/>
        <v/>
      </c>
      <c r="BT82" s="25" t="str">
        <f t="shared" si="14"/>
        <v/>
      </c>
      <c r="BU82" s="26" t="str">
        <f t="shared" si="15"/>
        <v/>
      </c>
      <c r="BV82" s="25" t="e">
        <f>IF(AND(#REF!="",#REF!="",#REF!="",#REF!=""),"",SUM(#REF!,#REF!,#REF!,#REF!,#REF!))</f>
        <v>#REF!</v>
      </c>
      <c r="BW82" s="26" t="str">
        <f t="shared" si="16"/>
        <v/>
      </c>
      <c r="BX82" s="25" t="str">
        <f t="shared" si="17"/>
        <v/>
      </c>
      <c r="BY82" s="26" t="str">
        <f t="shared" si="18"/>
        <v/>
      </c>
      <c r="BZ82" s="25" t="str">
        <f t="shared" si="19"/>
        <v/>
      </c>
      <c r="CA82" s="26" t="str">
        <f t="shared" si="20"/>
        <v/>
      </c>
      <c r="CB82" s="25" t="e">
        <f>IF(AND(#REF!="",#REF!="",#REF!="",#REF!=""),"",SUM(#REF!,#REF!,#REF!,#REF!,#REF!))</f>
        <v>#REF!</v>
      </c>
      <c r="CC82" s="26" t="str">
        <f t="shared" si="21"/>
        <v/>
      </c>
      <c r="CD82" s="23"/>
      <c r="CE82" s="23"/>
    </row>
    <row r="83" spans="1:83">
      <c r="A83" s="245">
        <v>77</v>
      </c>
      <c r="B83" s="246"/>
      <c r="C83" s="247"/>
      <c r="D83" s="248"/>
      <c r="E83" s="249"/>
      <c r="F83" s="250"/>
      <c r="G83" s="250"/>
      <c r="H83" s="251"/>
      <c r="I83" s="252"/>
      <c r="J83" s="253"/>
      <c r="K83" s="254"/>
      <c r="L83" s="11"/>
      <c r="M83" s="7"/>
      <c r="N83" s="7"/>
      <c r="O83" s="7"/>
      <c r="P83" s="31"/>
      <c r="Q83" s="34"/>
      <c r="R83" s="7"/>
      <c r="S83" s="448"/>
      <c r="T83" s="449"/>
      <c r="U83" s="449"/>
      <c r="V83" s="7"/>
      <c r="W83" s="36"/>
      <c r="X83" s="34"/>
      <c r="Y83" s="7"/>
      <c r="Z83" s="11"/>
      <c r="AA83" s="7"/>
      <c r="AB83" s="7"/>
      <c r="AC83" s="7"/>
      <c r="AD83" s="31"/>
      <c r="AE83" s="34"/>
      <c r="AF83" s="7"/>
      <c r="AG83" s="11"/>
      <c r="AH83" s="7"/>
      <c r="AI83" s="7"/>
      <c r="AJ83" s="7"/>
      <c r="AK83" s="31"/>
      <c r="AL83" s="34"/>
      <c r="AM83" s="7"/>
      <c r="AN83" s="11"/>
      <c r="AO83" s="7"/>
      <c r="AP83" s="11"/>
      <c r="AQ83" s="7"/>
      <c r="AR83" s="11"/>
      <c r="AS83" s="7"/>
      <c r="AT83" s="7"/>
      <c r="AU83" s="7"/>
      <c r="AV83" s="7"/>
      <c r="AW83" s="7"/>
      <c r="AX83" s="11" t="s">
        <v>221</v>
      </c>
      <c r="AY83" s="66" t="s">
        <v>221</v>
      </c>
      <c r="AZ83" s="1"/>
      <c r="BA83" s="1"/>
      <c r="BB83" s="1"/>
      <c r="BC83" s="1"/>
      <c r="BD83" s="1"/>
      <c r="BP83" s="15"/>
      <c r="BQ83" s="25" t="str">
        <f t="shared" si="12"/>
        <v/>
      </c>
      <c r="BR83" s="26" t="str">
        <f t="shared" si="11"/>
        <v/>
      </c>
      <c r="BS83" s="26" t="str">
        <f t="shared" si="13"/>
        <v/>
      </c>
      <c r="BT83" s="25" t="str">
        <f t="shared" si="14"/>
        <v/>
      </c>
      <c r="BU83" s="26" t="str">
        <f t="shared" si="15"/>
        <v/>
      </c>
      <c r="BV83" s="25" t="e">
        <f>IF(AND(#REF!="",#REF!="",#REF!="",#REF!=""),"",SUM(#REF!,#REF!,#REF!,#REF!,#REF!))</f>
        <v>#REF!</v>
      </c>
      <c r="BW83" s="26" t="str">
        <f t="shared" si="16"/>
        <v/>
      </c>
      <c r="BX83" s="25" t="str">
        <f t="shared" si="17"/>
        <v/>
      </c>
      <c r="BY83" s="26" t="str">
        <f t="shared" si="18"/>
        <v/>
      </c>
      <c r="BZ83" s="25" t="str">
        <f t="shared" si="19"/>
        <v/>
      </c>
      <c r="CA83" s="26" t="str">
        <f t="shared" si="20"/>
        <v/>
      </c>
      <c r="CB83" s="25" t="e">
        <f>IF(AND(#REF!="",#REF!="",#REF!="",#REF!=""),"",SUM(#REF!,#REF!,#REF!,#REF!,#REF!))</f>
        <v>#REF!</v>
      </c>
      <c r="CC83" s="26" t="str">
        <f t="shared" si="21"/>
        <v/>
      </c>
      <c r="CD83" s="23"/>
      <c r="CE83" s="23"/>
    </row>
    <row r="84" spans="1:83">
      <c r="A84" s="245">
        <v>78</v>
      </c>
      <c r="B84" s="246"/>
      <c r="C84" s="247"/>
      <c r="D84" s="248"/>
      <c r="E84" s="249"/>
      <c r="F84" s="250"/>
      <c r="G84" s="250"/>
      <c r="H84" s="251"/>
      <c r="I84" s="252"/>
      <c r="J84" s="253"/>
      <c r="K84" s="254"/>
      <c r="L84" s="11"/>
      <c r="M84" s="7"/>
      <c r="N84" s="7"/>
      <c r="O84" s="7"/>
      <c r="P84" s="31"/>
      <c r="Q84" s="34"/>
      <c r="R84" s="7"/>
      <c r="S84" s="448"/>
      <c r="T84" s="449"/>
      <c r="U84" s="449"/>
      <c r="V84" s="7"/>
      <c r="W84" s="36"/>
      <c r="X84" s="34"/>
      <c r="Y84" s="7"/>
      <c r="Z84" s="11"/>
      <c r="AA84" s="7"/>
      <c r="AB84" s="7"/>
      <c r="AC84" s="7"/>
      <c r="AD84" s="31"/>
      <c r="AE84" s="34"/>
      <c r="AF84" s="7"/>
      <c r="AG84" s="11"/>
      <c r="AH84" s="7"/>
      <c r="AI84" s="7"/>
      <c r="AJ84" s="7"/>
      <c r="AK84" s="31"/>
      <c r="AL84" s="34"/>
      <c r="AM84" s="7"/>
      <c r="AN84" s="11"/>
      <c r="AO84" s="7"/>
      <c r="AP84" s="11"/>
      <c r="AQ84" s="7"/>
      <c r="AR84" s="11"/>
      <c r="AS84" s="7"/>
      <c r="AT84" s="7"/>
      <c r="AU84" s="7"/>
      <c r="AV84" s="7"/>
      <c r="AW84" s="7"/>
      <c r="AX84" s="11" t="s">
        <v>221</v>
      </c>
      <c r="AY84" s="66" t="s">
        <v>221</v>
      </c>
      <c r="AZ84" s="1"/>
      <c r="BA84" s="1"/>
      <c r="BB84" s="1"/>
      <c r="BC84" s="1"/>
      <c r="BD84" s="1"/>
      <c r="BP84" s="15"/>
      <c r="BQ84" s="25" t="str">
        <f t="shared" si="12"/>
        <v/>
      </c>
      <c r="BR84" s="26" t="str">
        <f t="shared" si="11"/>
        <v/>
      </c>
      <c r="BS84" s="26" t="str">
        <f t="shared" si="13"/>
        <v/>
      </c>
      <c r="BT84" s="25" t="str">
        <f t="shared" si="14"/>
        <v/>
      </c>
      <c r="BU84" s="26" t="str">
        <f t="shared" si="15"/>
        <v/>
      </c>
      <c r="BV84" s="25" t="e">
        <f>IF(AND(#REF!="",#REF!="",#REF!="",#REF!=""),"",SUM(#REF!,#REF!,#REF!,#REF!,#REF!))</f>
        <v>#REF!</v>
      </c>
      <c r="BW84" s="26" t="str">
        <f t="shared" si="16"/>
        <v/>
      </c>
      <c r="BX84" s="25" t="str">
        <f t="shared" si="17"/>
        <v/>
      </c>
      <c r="BY84" s="26" t="str">
        <f t="shared" si="18"/>
        <v/>
      </c>
      <c r="BZ84" s="25" t="str">
        <f t="shared" si="19"/>
        <v/>
      </c>
      <c r="CA84" s="26" t="str">
        <f t="shared" si="20"/>
        <v/>
      </c>
      <c r="CB84" s="25" t="e">
        <f>IF(AND(#REF!="",#REF!="",#REF!="",#REF!=""),"",SUM(#REF!,#REF!,#REF!,#REF!,#REF!))</f>
        <v>#REF!</v>
      </c>
      <c r="CC84" s="26" t="str">
        <f t="shared" si="21"/>
        <v/>
      </c>
      <c r="CD84" s="23"/>
      <c r="CE84" s="23"/>
    </row>
    <row r="85" spans="1:83">
      <c r="A85" s="245">
        <v>79</v>
      </c>
      <c r="B85" s="246"/>
      <c r="C85" s="247"/>
      <c r="D85" s="248"/>
      <c r="E85" s="249"/>
      <c r="F85" s="250"/>
      <c r="G85" s="250"/>
      <c r="H85" s="251"/>
      <c r="I85" s="252"/>
      <c r="J85" s="253"/>
      <c r="K85" s="254"/>
      <c r="L85" s="11"/>
      <c r="M85" s="7"/>
      <c r="N85" s="7"/>
      <c r="O85" s="7"/>
      <c r="P85" s="31"/>
      <c r="Q85" s="34"/>
      <c r="R85" s="7"/>
      <c r="S85" s="448"/>
      <c r="T85" s="449"/>
      <c r="U85" s="449"/>
      <c r="V85" s="7"/>
      <c r="W85" s="36"/>
      <c r="X85" s="34"/>
      <c r="Y85" s="7"/>
      <c r="Z85" s="11"/>
      <c r="AA85" s="7"/>
      <c r="AB85" s="7"/>
      <c r="AC85" s="7"/>
      <c r="AD85" s="31"/>
      <c r="AE85" s="34"/>
      <c r="AF85" s="7"/>
      <c r="AG85" s="11"/>
      <c r="AH85" s="7"/>
      <c r="AI85" s="7"/>
      <c r="AJ85" s="7"/>
      <c r="AK85" s="31"/>
      <c r="AL85" s="34"/>
      <c r="AM85" s="7"/>
      <c r="AN85" s="11"/>
      <c r="AO85" s="7"/>
      <c r="AP85" s="11"/>
      <c r="AQ85" s="7"/>
      <c r="AR85" s="11"/>
      <c r="AS85" s="7"/>
      <c r="AT85" s="7"/>
      <c r="AU85" s="7"/>
      <c r="AV85" s="7"/>
      <c r="AW85" s="7"/>
      <c r="AX85" s="11" t="s">
        <v>221</v>
      </c>
      <c r="AY85" s="66" t="s">
        <v>221</v>
      </c>
      <c r="AZ85" s="1"/>
      <c r="BA85" s="1"/>
      <c r="BB85" s="1"/>
      <c r="BC85" s="1"/>
      <c r="BD85" s="1"/>
      <c r="BP85" s="15"/>
      <c r="BQ85" s="25" t="str">
        <f t="shared" si="12"/>
        <v/>
      </c>
      <c r="BR85" s="26" t="str">
        <f t="shared" si="11"/>
        <v/>
      </c>
      <c r="BS85" s="26" t="str">
        <f t="shared" si="13"/>
        <v/>
      </c>
      <c r="BT85" s="25" t="str">
        <f t="shared" si="14"/>
        <v/>
      </c>
      <c r="BU85" s="26" t="str">
        <f t="shared" si="15"/>
        <v/>
      </c>
      <c r="BV85" s="25" t="e">
        <f>IF(AND(#REF!="",#REF!="",#REF!="",#REF!=""),"",SUM(#REF!,#REF!,#REF!,#REF!,#REF!))</f>
        <v>#REF!</v>
      </c>
      <c r="BW85" s="26" t="str">
        <f t="shared" si="16"/>
        <v/>
      </c>
      <c r="BX85" s="25" t="str">
        <f t="shared" si="17"/>
        <v/>
      </c>
      <c r="BY85" s="26" t="str">
        <f t="shared" si="18"/>
        <v/>
      </c>
      <c r="BZ85" s="25" t="str">
        <f t="shared" si="19"/>
        <v/>
      </c>
      <c r="CA85" s="26" t="str">
        <f t="shared" si="20"/>
        <v/>
      </c>
      <c r="CB85" s="25" t="e">
        <f>IF(AND(#REF!="",#REF!="",#REF!="",#REF!=""),"",SUM(#REF!,#REF!,#REF!,#REF!,#REF!))</f>
        <v>#REF!</v>
      </c>
      <c r="CC85" s="26" t="str">
        <f t="shared" si="21"/>
        <v/>
      </c>
      <c r="CD85" s="23"/>
      <c r="CE85" s="23"/>
    </row>
    <row r="86" spans="1:83">
      <c r="A86" s="245">
        <v>80</v>
      </c>
      <c r="B86" s="246"/>
      <c r="C86" s="247"/>
      <c r="D86" s="248"/>
      <c r="E86" s="249"/>
      <c r="F86" s="250"/>
      <c r="G86" s="250"/>
      <c r="H86" s="251"/>
      <c r="I86" s="252"/>
      <c r="J86" s="253"/>
      <c r="K86" s="254"/>
      <c r="L86" s="11"/>
      <c r="M86" s="7"/>
      <c r="N86" s="7"/>
      <c r="O86" s="7"/>
      <c r="P86" s="31"/>
      <c r="Q86" s="34"/>
      <c r="R86" s="7"/>
      <c r="S86" s="448"/>
      <c r="T86" s="449"/>
      <c r="U86" s="449"/>
      <c r="V86" s="7"/>
      <c r="W86" s="36"/>
      <c r="X86" s="34"/>
      <c r="Y86" s="7"/>
      <c r="Z86" s="11"/>
      <c r="AA86" s="7"/>
      <c r="AB86" s="7"/>
      <c r="AC86" s="7"/>
      <c r="AD86" s="31"/>
      <c r="AE86" s="34"/>
      <c r="AF86" s="7"/>
      <c r="AG86" s="11"/>
      <c r="AH86" s="7"/>
      <c r="AI86" s="7"/>
      <c r="AJ86" s="7"/>
      <c r="AK86" s="31"/>
      <c r="AL86" s="34"/>
      <c r="AM86" s="7"/>
      <c r="AN86" s="11"/>
      <c r="AO86" s="7"/>
      <c r="AP86" s="11"/>
      <c r="AQ86" s="7"/>
      <c r="AR86" s="11"/>
      <c r="AS86" s="7"/>
      <c r="AT86" s="7"/>
      <c r="AU86" s="7"/>
      <c r="AV86" s="7"/>
      <c r="AW86" s="7"/>
      <c r="AX86" s="11" t="s">
        <v>221</v>
      </c>
      <c r="AY86" s="66" t="s">
        <v>221</v>
      </c>
      <c r="AZ86" s="1"/>
      <c r="BA86" s="1"/>
      <c r="BB86" s="1"/>
      <c r="BC86" s="1"/>
      <c r="BD86" s="1"/>
      <c r="BP86" s="15"/>
      <c r="BQ86" s="25" t="str">
        <f t="shared" si="12"/>
        <v/>
      </c>
      <c r="BR86" s="26" t="str">
        <f t="shared" si="11"/>
        <v/>
      </c>
      <c r="BS86" s="26" t="str">
        <f t="shared" si="13"/>
        <v/>
      </c>
      <c r="BT86" s="25" t="str">
        <f t="shared" si="14"/>
        <v/>
      </c>
      <c r="BU86" s="26" t="str">
        <f t="shared" si="15"/>
        <v/>
      </c>
      <c r="BV86" s="25" t="e">
        <f>IF(AND(#REF!="",#REF!="",#REF!="",#REF!=""),"",SUM(#REF!,#REF!,#REF!,#REF!,#REF!))</f>
        <v>#REF!</v>
      </c>
      <c r="BW86" s="26" t="str">
        <f t="shared" si="16"/>
        <v/>
      </c>
      <c r="BX86" s="25" t="str">
        <f t="shared" si="17"/>
        <v/>
      </c>
      <c r="BY86" s="26" t="str">
        <f t="shared" si="18"/>
        <v/>
      </c>
      <c r="BZ86" s="25" t="str">
        <f t="shared" si="19"/>
        <v/>
      </c>
      <c r="CA86" s="26" t="str">
        <f t="shared" si="20"/>
        <v/>
      </c>
      <c r="CB86" s="25" t="e">
        <f>IF(AND(#REF!="",#REF!="",#REF!="",#REF!=""),"",SUM(#REF!,#REF!,#REF!,#REF!,#REF!))</f>
        <v>#REF!</v>
      </c>
      <c r="CC86" s="26" t="str">
        <f t="shared" si="21"/>
        <v/>
      </c>
      <c r="CD86" s="23"/>
      <c r="CE86" s="23"/>
    </row>
    <row r="87" spans="1:83">
      <c r="A87" s="245">
        <v>81</v>
      </c>
      <c r="B87" s="246"/>
      <c r="C87" s="247"/>
      <c r="D87" s="248"/>
      <c r="E87" s="249"/>
      <c r="F87" s="250"/>
      <c r="G87" s="250"/>
      <c r="H87" s="251"/>
      <c r="I87" s="252"/>
      <c r="J87" s="253"/>
      <c r="K87" s="254"/>
      <c r="L87" s="11"/>
      <c r="M87" s="7"/>
      <c r="N87" s="7"/>
      <c r="O87" s="7"/>
      <c r="P87" s="31"/>
      <c r="Q87" s="34"/>
      <c r="R87" s="7"/>
      <c r="S87" s="448"/>
      <c r="T87" s="449"/>
      <c r="U87" s="449"/>
      <c r="V87" s="7"/>
      <c r="W87" s="36"/>
      <c r="X87" s="34"/>
      <c r="Y87" s="7"/>
      <c r="Z87" s="11"/>
      <c r="AA87" s="7"/>
      <c r="AB87" s="7"/>
      <c r="AC87" s="7"/>
      <c r="AD87" s="31"/>
      <c r="AE87" s="34"/>
      <c r="AF87" s="7"/>
      <c r="AG87" s="11"/>
      <c r="AH87" s="7"/>
      <c r="AI87" s="7"/>
      <c r="AJ87" s="7"/>
      <c r="AK87" s="31"/>
      <c r="AL87" s="34"/>
      <c r="AM87" s="7"/>
      <c r="AN87" s="11"/>
      <c r="AO87" s="7"/>
      <c r="AP87" s="11"/>
      <c r="AQ87" s="7"/>
      <c r="AR87" s="11"/>
      <c r="AS87" s="7"/>
      <c r="AT87" s="7"/>
      <c r="AU87" s="7"/>
      <c r="AV87" s="7"/>
      <c r="AW87" s="7"/>
      <c r="AX87" s="11" t="s">
        <v>221</v>
      </c>
      <c r="AY87" s="66" t="s">
        <v>221</v>
      </c>
      <c r="AZ87" s="1"/>
      <c r="BA87" s="1"/>
      <c r="BB87" s="1"/>
      <c r="BC87" s="1"/>
      <c r="BD87" s="1"/>
      <c r="BP87" s="15"/>
      <c r="BQ87" s="25" t="str">
        <f t="shared" si="12"/>
        <v/>
      </c>
      <c r="BR87" s="26" t="str">
        <f t="shared" si="11"/>
        <v/>
      </c>
      <c r="BS87" s="26" t="str">
        <f t="shared" si="13"/>
        <v/>
      </c>
      <c r="BT87" s="25" t="str">
        <f t="shared" si="14"/>
        <v/>
      </c>
      <c r="BU87" s="26" t="str">
        <f t="shared" si="15"/>
        <v/>
      </c>
      <c r="BV87" s="25" t="e">
        <f>IF(AND(#REF!="",#REF!="",#REF!="",#REF!=""),"",SUM(#REF!,#REF!,#REF!,#REF!,#REF!))</f>
        <v>#REF!</v>
      </c>
      <c r="BW87" s="26" t="str">
        <f t="shared" si="16"/>
        <v/>
      </c>
      <c r="BX87" s="25" t="str">
        <f t="shared" si="17"/>
        <v/>
      </c>
      <c r="BY87" s="26" t="str">
        <f t="shared" si="18"/>
        <v/>
      </c>
      <c r="BZ87" s="25" t="str">
        <f t="shared" si="19"/>
        <v/>
      </c>
      <c r="CA87" s="26" t="str">
        <f t="shared" si="20"/>
        <v/>
      </c>
      <c r="CB87" s="25" t="e">
        <f>IF(AND(#REF!="",#REF!="",#REF!="",#REF!=""),"",SUM(#REF!,#REF!,#REF!,#REF!,#REF!))</f>
        <v>#REF!</v>
      </c>
      <c r="CC87" s="26" t="str">
        <f t="shared" si="21"/>
        <v/>
      </c>
      <c r="CD87" s="23"/>
      <c r="CE87" s="23"/>
    </row>
    <row r="88" spans="1:83">
      <c r="A88" s="245">
        <v>82</v>
      </c>
      <c r="B88" s="246"/>
      <c r="C88" s="247"/>
      <c r="D88" s="248"/>
      <c r="E88" s="249"/>
      <c r="F88" s="250"/>
      <c r="G88" s="250"/>
      <c r="H88" s="251"/>
      <c r="I88" s="252"/>
      <c r="J88" s="253"/>
      <c r="K88" s="254"/>
      <c r="L88" s="11"/>
      <c r="M88" s="7"/>
      <c r="N88" s="7"/>
      <c r="O88" s="7"/>
      <c r="P88" s="31"/>
      <c r="Q88" s="34"/>
      <c r="R88" s="7"/>
      <c r="S88" s="448"/>
      <c r="T88" s="449"/>
      <c r="U88" s="449"/>
      <c r="V88" s="7"/>
      <c r="W88" s="36"/>
      <c r="X88" s="34"/>
      <c r="Y88" s="7"/>
      <c r="Z88" s="11"/>
      <c r="AA88" s="7"/>
      <c r="AB88" s="7"/>
      <c r="AC88" s="7"/>
      <c r="AD88" s="31"/>
      <c r="AE88" s="34"/>
      <c r="AF88" s="7"/>
      <c r="AG88" s="11"/>
      <c r="AH88" s="7"/>
      <c r="AI88" s="7"/>
      <c r="AJ88" s="7"/>
      <c r="AK88" s="31"/>
      <c r="AL88" s="34"/>
      <c r="AM88" s="7"/>
      <c r="AN88" s="11"/>
      <c r="AO88" s="7"/>
      <c r="AP88" s="11"/>
      <c r="AQ88" s="7"/>
      <c r="AR88" s="11"/>
      <c r="AS88" s="7"/>
      <c r="AT88" s="7"/>
      <c r="AU88" s="7"/>
      <c r="AV88" s="7"/>
      <c r="AW88" s="7"/>
      <c r="AX88" s="11" t="s">
        <v>221</v>
      </c>
      <c r="AY88" s="66" t="s">
        <v>221</v>
      </c>
      <c r="AZ88" s="1"/>
      <c r="BA88" s="1"/>
      <c r="BB88" s="1"/>
      <c r="BC88" s="1"/>
      <c r="BD88" s="1"/>
      <c r="BP88" s="15"/>
      <c r="BQ88" s="25" t="str">
        <f t="shared" si="12"/>
        <v/>
      </c>
      <c r="BR88" s="26" t="str">
        <f t="shared" si="11"/>
        <v/>
      </c>
      <c r="BS88" s="26" t="str">
        <f t="shared" si="13"/>
        <v/>
      </c>
      <c r="BT88" s="25" t="str">
        <f t="shared" si="14"/>
        <v/>
      </c>
      <c r="BU88" s="26" t="str">
        <f t="shared" si="15"/>
        <v/>
      </c>
      <c r="BV88" s="25" t="e">
        <f>IF(AND(#REF!="",#REF!="",#REF!="",#REF!=""),"",SUM(#REF!,#REF!,#REF!,#REF!,#REF!))</f>
        <v>#REF!</v>
      </c>
      <c r="BW88" s="26" t="str">
        <f t="shared" si="16"/>
        <v/>
      </c>
      <c r="BX88" s="25" t="str">
        <f t="shared" si="17"/>
        <v/>
      </c>
      <c r="BY88" s="26" t="str">
        <f t="shared" si="18"/>
        <v/>
      </c>
      <c r="BZ88" s="25" t="str">
        <f t="shared" si="19"/>
        <v/>
      </c>
      <c r="CA88" s="26" t="str">
        <f t="shared" si="20"/>
        <v/>
      </c>
      <c r="CB88" s="25" t="e">
        <f>IF(AND(#REF!="",#REF!="",#REF!="",#REF!=""),"",SUM(#REF!,#REF!,#REF!,#REF!,#REF!))</f>
        <v>#REF!</v>
      </c>
      <c r="CC88" s="26" t="str">
        <f t="shared" si="21"/>
        <v/>
      </c>
      <c r="CD88" s="23"/>
      <c r="CE88" s="23"/>
    </row>
    <row r="89" spans="1:83">
      <c r="A89" s="245">
        <v>83</v>
      </c>
      <c r="B89" s="246"/>
      <c r="C89" s="247"/>
      <c r="D89" s="248"/>
      <c r="E89" s="249"/>
      <c r="F89" s="250"/>
      <c r="G89" s="250"/>
      <c r="H89" s="251"/>
      <c r="I89" s="252"/>
      <c r="J89" s="253"/>
      <c r="K89" s="254"/>
      <c r="L89" s="11"/>
      <c r="M89" s="7"/>
      <c r="N89" s="7"/>
      <c r="O89" s="7"/>
      <c r="P89" s="31"/>
      <c r="Q89" s="34"/>
      <c r="R89" s="7"/>
      <c r="S89" s="448"/>
      <c r="T89" s="449"/>
      <c r="U89" s="449"/>
      <c r="V89" s="7"/>
      <c r="W89" s="36"/>
      <c r="X89" s="34"/>
      <c r="Y89" s="7"/>
      <c r="Z89" s="11"/>
      <c r="AA89" s="7"/>
      <c r="AB89" s="7"/>
      <c r="AC89" s="7"/>
      <c r="AD89" s="31"/>
      <c r="AE89" s="34"/>
      <c r="AF89" s="7"/>
      <c r="AG89" s="11"/>
      <c r="AH89" s="7"/>
      <c r="AI89" s="7"/>
      <c r="AJ89" s="7"/>
      <c r="AK89" s="31"/>
      <c r="AL89" s="34"/>
      <c r="AM89" s="7"/>
      <c r="AN89" s="11"/>
      <c r="AO89" s="7"/>
      <c r="AP89" s="11"/>
      <c r="AQ89" s="7"/>
      <c r="AR89" s="11"/>
      <c r="AS89" s="7"/>
      <c r="AT89" s="7"/>
      <c r="AU89" s="7"/>
      <c r="AV89" s="7"/>
      <c r="AW89" s="7"/>
      <c r="AX89" s="11" t="s">
        <v>221</v>
      </c>
      <c r="AY89" s="66" t="s">
        <v>221</v>
      </c>
      <c r="AZ89" s="1"/>
      <c r="BA89" s="1"/>
      <c r="BB89" s="1"/>
      <c r="BC89" s="1"/>
      <c r="BD89" s="1"/>
      <c r="BP89" s="15"/>
      <c r="BQ89" s="25" t="str">
        <f t="shared" si="12"/>
        <v/>
      </c>
      <c r="BR89" s="26" t="str">
        <f t="shared" si="11"/>
        <v/>
      </c>
      <c r="BS89" s="26" t="str">
        <f t="shared" si="13"/>
        <v/>
      </c>
      <c r="BT89" s="25" t="str">
        <f t="shared" si="14"/>
        <v/>
      </c>
      <c r="BU89" s="26" t="str">
        <f t="shared" si="15"/>
        <v/>
      </c>
      <c r="BV89" s="25" t="e">
        <f>IF(AND(#REF!="",#REF!="",#REF!="",#REF!=""),"",SUM(#REF!,#REF!,#REF!,#REF!,#REF!))</f>
        <v>#REF!</v>
      </c>
      <c r="BW89" s="26" t="str">
        <f t="shared" si="16"/>
        <v/>
      </c>
      <c r="BX89" s="25" t="str">
        <f t="shared" si="17"/>
        <v/>
      </c>
      <c r="BY89" s="26" t="str">
        <f t="shared" si="18"/>
        <v/>
      </c>
      <c r="BZ89" s="25" t="str">
        <f t="shared" si="19"/>
        <v/>
      </c>
      <c r="CA89" s="26" t="str">
        <f t="shared" si="20"/>
        <v/>
      </c>
      <c r="CB89" s="25" t="e">
        <f>IF(AND(#REF!="",#REF!="",#REF!="",#REF!=""),"",SUM(#REF!,#REF!,#REF!,#REF!,#REF!))</f>
        <v>#REF!</v>
      </c>
      <c r="CC89" s="26" t="str">
        <f t="shared" si="21"/>
        <v/>
      </c>
      <c r="CD89" s="23"/>
      <c r="CE89" s="23"/>
    </row>
    <row r="90" spans="1:83">
      <c r="A90" s="245">
        <v>84</v>
      </c>
      <c r="B90" s="246"/>
      <c r="C90" s="247"/>
      <c r="D90" s="248"/>
      <c r="E90" s="249"/>
      <c r="F90" s="250"/>
      <c r="G90" s="250"/>
      <c r="H90" s="251"/>
      <c r="I90" s="252"/>
      <c r="J90" s="253"/>
      <c r="K90" s="254"/>
      <c r="L90" s="11"/>
      <c r="M90" s="7"/>
      <c r="N90" s="7"/>
      <c r="O90" s="7"/>
      <c r="P90" s="31"/>
      <c r="Q90" s="34"/>
      <c r="R90" s="7"/>
      <c r="S90" s="448"/>
      <c r="T90" s="449"/>
      <c r="U90" s="449"/>
      <c r="V90" s="7"/>
      <c r="W90" s="36"/>
      <c r="X90" s="34"/>
      <c r="Y90" s="7"/>
      <c r="Z90" s="11"/>
      <c r="AA90" s="7"/>
      <c r="AB90" s="7"/>
      <c r="AC90" s="7"/>
      <c r="AD90" s="31"/>
      <c r="AE90" s="34"/>
      <c r="AF90" s="7"/>
      <c r="AG90" s="11"/>
      <c r="AH90" s="7"/>
      <c r="AI90" s="7"/>
      <c r="AJ90" s="7"/>
      <c r="AK90" s="31"/>
      <c r="AL90" s="34"/>
      <c r="AM90" s="7"/>
      <c r="AN90" s="11"/>
      <c r="AO90" s="7"/>
      <c r="AP90" s="11"/>
      <c r="AQ90" s="7"/>
      <c r="AR90" s="11"/>
      <c r="AS90" s="7"/>
      <c r="AT90" s="7"/>
      <c r="AU90" s="7"/>
      <c r="AV90" s="7"/>
      <c r="AW90" s="7"/>
      <c r="AX90" s="11" t="s">
        <v>221</v>
      </c>
      <c r="AY90" s="66" t="s">
        <v>221</v>
      </c>
      <c r="AZ90" s="1"/>
      <c r="BA90" s="1"/>
      <c r="BB90" s="1"/>
      <c r="BC90" s="1"/>
      <c r="BD90" s="1"/>
      <c r="BP90" s="15"/>
      <c r="BQ90" s="25" t="str">
        <f t="shared" si="12"/>
        <v/>
      </c>
      <c r="BR90" s="26" t="str">
        <f t="shared" si="11"/>
        <v/>
      </c>
      <c r="BS90" s="26" t="str">
        <f t="shared" si="13"/>
        <v/>
      </c>
      <c r="BT90" s="25" t="str">
        <f t="shared" si="14"/>
        <v/>
      </c>
      <c r="BU90" s="26" t="str">
        <f t="shared" si="15"/>
        <v/>
      </c>
      <c r="BV90" s="25" t="e">
        <f>IF(AND(#REF!="",#REF!="",#REF!="",#REF!=""),"",SUM(#REF!,#REF!,#REF!,#REF!,#REF!))</f>
        <v>#REF!</v>
      </c>
      <c r="BW90" s="26" t="str">
        <f t="shared" si="16"/>
        <v/>
      </c>
      <c r="BX90" s="25" t="str">
        <f t="shared" si="17"/>
        <v/>
      </c>
      <c r="BY90" s="26" t="str">
        <f t="shared" si="18"/>
        <v/>
      </c>
      <c r="BZ90" s="25" t="str">
        <f t="shared" si="19"/>
        <v/>
      </c>
      <c r="CA90" s="26" t="str">
        <f t="shared" si="20"/>
        <v/>
      </c>
      <c r="CB90" s="25" t="e">
        <f>IF(AND(#REF!="",#REF!="",#REF!="",#REF!=""),"",SUM(#REF!,#REF!,#REF!,#REF!,#REF!))</f>
        <v>#REF!</v>
      </c>
      <c r="CC90" s="26" t="str">
        <f t="shared" si="21"/>
        <v/>
      </c>
      <c r="CD90" s="23"/>
      <c r="CE90" s="23"/>
    </row>
    <row r="91" spans="1:83">
      <c r="A91" s="245">
        <v>85</v>
      </c>
      <c r="B91" s="246"/>
      <c r="C91" s="247"/>
      <c r="D91" s="248"/>
      <c r="E91" s="249"/>
      <c r="F91" s="250"/>
      <c r="G91" s="250"/>
      <c r="H91" s="251"/>
      <c r="I91" s="252"/>
      <c r="J91" s="253"/>
      <c r="K91" s="254"/>
      <c r="L91" s="11"/>
      <c r="M91" s="7"/>
      <c r="N91" s="7"/>
      <c r="O91" s="7"/>
      <c r="P91" s="31"/>
      <c r="Q91" s="34"/>
      <c r="R91" s="7"/>
      <c r="S91" s="448"/>
      <c r="T91" s="449"/>
      <c r="U91" s="449"/>
      <c r="V91" s="7"/>
      <c r="W91" s="36"/>
      <c r="X91" s="34"/>
      <c r="Y91" s="7"/>
      <c r="Z91" s="11"/>
      <c r="AA91" s="7"/>
      <c r="AB91" s="7"/>
      <c r="AC91" s="7"/>
      <c r="AD91" s="31"/>
      <c r="AE91" s="34"/>
      <c r="AF91" s="7"/>
      <c r="AG91" s="11"/>
      <c r="AH91" s="7"/>
      <c r="AI91" s="7"/>
      <c r="AJ91" s="7"/>
      <c r="AK91" s="31"/>
      <c r="AL91" s="34"/>
      <c r="AM91" s="7"/>
      <c r="AN91" s="11"/>
      <c r="AO91" s="7"/>
      <c r="AP91" s="11"/>
      <c r="AQ91" s="7"/>
      <c r="AR91" s="11"/>
      <c r="AS91" s="7"/>
      <c r="AT91" s="7"/>
      <c r="AU91" s="7"/>
      <c r="AV91" s="7"/>
      <c r="AW91" s="7"/>
      <c r="AX91" s="11" t="s">
        <v>221</v>
      </c>
      <c r="AY91" s="66" t="s">
        <v>221</v>
      </c>
      <c r="AZ91" s="1"/>
      <c r="BA91" s="1"/>
      <c r="BB91" s="1"/>
      <c r="BC91" s="1"/>
      <c r="BD91" s="1"/>
      <c r="BP91" s="15"/>
      <c r="BQ91" s="25" t="str">
        <f t="shared" si="12"/>
        <v/>
      </c>
      <c r="BR91" s="26" t="str">
        <f t="shared" si="11"/>
        <v/>
      </c>
      <c r="BS91" s="26" t="str">
        <f t="shared" si="13"/>
        <v/>
      </c>
      <c r="BT91" s="25" t="str">
        <f t="shared" si="14"/>
        <v/>
      </c>
      <c r="BU91" s="26" t="str">
        <f t="shared" si="15"/>
        <v/>
      </c>
      <c r="BV91" s="25" t="e">
        <f>IF(AND(#REF!="",#REF!="",#REF!="",#REF!=""),"",SUM(#REF!,#REF!,#REF!,#REF!,#REF!))</f>
        <v>#REF!</v>
      </c>
      <c r="BW91" s="26" t="str">
        <f t="shared" si="16"/>
        <v/>
      </c>
      <c r="BX91" s="25" t="str">
        <f t="shared" si="17"/>
        <v/>
      </c>
      <c r="BY91" s="26" t="str">
        <f t="shared" si="18"/>
        <v/>
      </c>
      <c r="BZ91" s="25" t="str">
        <f t="shared" si="19"/>
        <v/>
      </c>
      <c r="CA91" s="26" t="str">
        <f t="shared" si="20"/>
        <v/>
      </c>
      <c r="CB91" s="25" t="e">
        <f>IF(AND(#REF!="",#REF!="",#REF!="",#REF!=""),"",SUM(#REF!,#REF!,#REF!,#REF!,#REF!))</f>
        <v>#REF!</v>
      </c>
      <c r="CC91" s="26" t="str">
        <f t="shared" si="21"/>
        <v/>
      </c>
      <c r="CD91" s="23"/>
      <c r="CE91" s="23"/>
    </row>
    <row r="92" spans="1:83">
      <c r="A92" s="245">
        <v>86</v>
      </c>
      <c r="B92" s="246"/>
      <c r="C92" s="247"/>
      <c r="D92" s="248"/>
      <c r="E92" s="249"/>
      <c r="F92" s="250"/>
      <c r="G92" s="250"/>
      <c r="H92" s="251"/>
      <c r="I92" s="252"/>
      <c r="J92" s="253"/>
      <c r="K92" s="254"/>
      <c r="L92" s="11"/>
      <c r="M92" s="7"/>
      <c r="N92" s="7"/>
      <c r="O92" s="7"/>
      <c r="P92" s="31"/>
      <c r="Q92" s="34"/>
      <c r="R92" s="7"/>
      <c r="S92" s="448"/>
      <c r="T92" s="449"/>
      <c r="U92" s="449"/>
      <c r="V92" s="7"/>
      <c r="W92" s="36"/>
      <c r="X92" s="34"/>
      <c r="Y92" s="7"/>
      <c r="Z92" s="11"/>
      <c r="AA92" s="7"/>
      <c r="AB92" s="7"/>
      <c r="AC92" s="7"/>
      <c r="AD92" s="31"/>
      <c r="AE92" s="34"/>
      <c r="AF92" s="7"/>
      <c r="AG92" s="11"/>
      <c r="AH92" s="7"/>
      <c r="AI92" s="7"/>
      <c r="AJ92" s="7"/>
      <c r="AK92" s="31"/>
      <c r="AL92" s="34"/>
      <c r="AM92" s="7"/>
      <c r="AN92" s="11"/>
      <c r="AO92" s="7"/>
      <c r="AP92" s="11"/>
      <c r="AQ92" s="7"/>
      <c r="AR92" s="11"/>
      <c r="AS92" s="7"/>
      <c r="AT92" s="7"/>
      <c r="AU92" s="7"/>
      <c r="AV92" s="7"/>
      <c r="AW92" s="7"/>
      <c r="AX92" s="11" t="s">
        <v>221</v>
      </c>
      <c r="AY92" s="66" t="s">
        <v>221</v>
      </c>
      <c r="AZ92" s="1"/>
      <c r="BA92" s="1"/>
      <c r="BB92" s="1"/>
      <c r="BC92" s="1"/>
      <c r="BD92" s="1"/>
      <c r="BP92" s="15"/>
      <c r="BQ92" s="25" t="str">
        <f t="shared" si="12"/>
        <v/>
      </c>
      <c r="BR92" s="26" t="str">
        <f t="shared" si="11"/>
        <v/>
      </c>
      <c r="BS92" s="26" t="str">
        <f t="shared" si="13"/>
        <v/>
      </c>
      <c r="BT92" s="25" t="str">
        <f t="shared" si="14"/>
        <v/>
      </c>
      <c r="BU92" s="26" t="str">
        <f t="shared" si="15"/>
        <v/>
      </c>
      <c r="BV92" s="25" t="e">
        <f>IF(AND(#REF!="",#REF!="",#REF!="",#REF!=""),"",SUM(#REF!,#REF!,#REF!,#REF!,#REF!))</f>
        <v>#REF!</v>
      </c>
      <c r="BW92" s="26" t="str">
        <f t="shared" si="16"/>
        <v/>
      </c>
      <c r="BX92" s="25" t="str">
        <f t="shared" si="17"/>
        <v/>
      </c>
      <c r="BY92" s="26" t="str">
        <f t="shared" si="18"/>
        <v/>
      </c>
      <c r="BZ92" s="25" t="str">
        <f t="shared" si="19"/>
        <v/>
      </c>
      <c r="CA92" s="26" t="str">
        <f t="shared" si="20"/>
        <v/>
      </c>
      <c r="CB92" s="25" t="e">
        <f>IF(AND(#REF!="",#REF!="",#REF!="",#REF!=""),"",SUM(#REF!,#REF!,#REF!,#REF!,#REF!))</f>
        <v>#REF!</v>
      </c>
      <c r="CC92" s="26" t="str">
        <f t="shared" si="21"/>
        <v/>
      </c>
      <c r="CD92" s="23"/>
      <c r="CE92" s="23"/>
    </row>
    <row r="93" spans="1:83">
      <c r="A93" s="245">
        <v>87</v>
      </c>
      <c r="B93" s="246"/>
      <c r="C93" s="247"/>
      <c r="D93" s="248"/>
      <c r="E93" s="249"/>
      <c r="F93" s="250"/>
      <c r="G93" s="250"/>
      <c r="H93" s="251"/>
      <c r="I93" s="252"/>
      <c r="J93" s="253"/>
      <c r="K93" s="254"/>
      <c r="L93" s="11"/>
      <c r="M93" s="7"/>
      <c r="N93" s="7"/>
      <c r="O93" s="7"/>
      <c r="P93" s="31"/>
      <c r="Q93" s="34"/>
      <c r="R93" s="7"/>
      <c r="S93" s="448"/>
      <c r="T93" s="449"/>
      <c r="U93" s="449"/>
      <c r="V93" s="7"/>
      <c r="W93" s="36"/>
      <c r="X93" s="34"/>
      <c r="Y93" s="7"/>
      <c r="Z93" s="11"/>
      <c r="AA93" s="7"/>
      <c r="AB93" s="7"/>
      <c r="AC93" s="7"/>
      <c r="AD93" s="31"/>
      <c r="AE93" s="34"/>
      <c r="AF93" s="7"/>
      <c r="AG93" s="11"/>
      <c r="AH93" s="7"/>
      <c r="AI93" s="7"/>
      <c r="AJ93" s="7"/>
      <c r="AK93" s="31"/>
      <c r="AL93" s="34"/>
      <c r="AM93" s="7"/>
      <c r="AN93" s="11"/>
      <c r="AO93" s="7"/>
      <c r="AP93" s="11"/>
      <c r="AQ93" s="7"/>
      <c r="AR93" s="11"/>
      <c r="AS93" s="7"/>
      <c r="AT93" s="7"/>
      <c r="AU93" s="7"/>
      <c r="AV93" s="7"/>
      <c r="AW93" s="7"/>
      <c r="AX93" s="11" t="s">
        <v>221</v>
      </c>
      <c r="AY93" s="66" t="s">
        <v>221</v>
      </c>
      <c r="AZ93" s="1"/>
      <c r="BA93" s="1"/>
      <c r="BB93" s="1"/>
      <c r="BC93" s="1"/>
      <c r="BD93" s="1"/>
      <c r="BP93" s="15"/>
      <c r="BQ93" s="25" t="str">
        <f t="shared" si="12"/>
        <v/>
      </c>
      <c r="BR93" s="26" t="str">
        <f t="shared" si="11"/>
        <v/>
      </c>
      <c r="BS93" s="26" t="str">
        <f t="shared" si="13"/>
        <v/>
      </c>
      <c r="BT93" s="25" t="str">
        <f t="shared" si="14"/>
        <v/>
      </c>
      <c r="BU93" s="26" t="str">
        <f t="shared" si="15"/>
        <v/>
      </c>
      <c r="BV93" s="25" t="e">
        <f>IF(AND(#REF!="",#REF!="",#REF!="",#REF!=""),"",SUM(#REF!,#REF!,#REF!,#REF!,#REF!))</f>
        <v>#REF!</v>
      </c>
      <c r="BW93" s="26" t="str">
        <f t="shared" si="16"/>
        <v/>
      </c>
      <c r="BX93" s="25" t="str">
        <f t="shared" si="17"/>
        <v/>
      </c>
      <c r="BY93" s="26" t="str">
        <f t="shared" si="18"/>
        <v/>
      </c>
      <c r="BZ93" s="25" t="str">
        <f t="shared" si="19"/>
        <v/>
      </c>
      <c r="CA93" s="26" t="str">
        <f t="shared" si="20"/>
        <v/>
      </c>
      <c r="CB93" s="25" t="e">
        <f>IF(AND(#REF!="",#REF!="",#REF!="",#REF!=""),"",SUM(#REF!,#REF!,#REF!,#REF!,#REF!))</f>
        <v>#REF!</v>
      </c>
      <c r="CC93" s="26" t="str">
        <f t="shared" si="21"/>
        <v/>
      </c>
      <c r="CD93" s="23"/>
      <c r="CE93" s="23"/>
    </row>
    <row r="94" spans="1:83">
      <c r="A94" s="245">
        <v>88</v>
      </c>
      <c r="B94" s="246"/>
      <c r="C94" s="247"/>
      <c r="D94" s="248"/>
      <c r="E94" s="249"/>
      <c r="F94" s="250"/>
      <c r="G94" s="250"/>
      <c r="H94" s="251"/>
      <c r="I94" s="252"/>
      <c r="J94" s="253"/>
      <c r="K94" s="254"/>
      <c r="L94" s="11"/>
      <c r="M94" s="7"/>
      <c r="N94" s="7"/>
      <c r="O94" s="7"/>
      <c r="P94" s="31"/>
      <c r="Q94" s="34"/>
      <c r="R94" s="7"/>
      <c r="S94" s="448"/>
      <c r="T94" s="449"/>
      <c r="U94" s="449"/>
      <c r="V94" s="7"/>
      <c r="W94" s="36"/>
      <c r="X94" s="34"/>
      <c r="Y94" s="7"/>
      <c r="Z94" s="11"/>
      <c r="AA94" s="7"/>
      <c r="AB94" s="7"/>
      <c r="AC94" s="7"/>
      <c r="AD94" s="31"/>
      <c r="AE94" s="34"/>
      <c r="AF94" s="7"/>
      <c r="AG94" s="11"/>
      <c r="AH94" s="7"/>
      <c r="AI94" s="7"/>
      <c r="AJ94" s="7"/>
      <c r="AK94" s="31"/>
      <c r="AL94" s="34"/>
      <c r="AM94" s="7"/>
      <c r="AN94" s="11"/>
      <c r="AO94" s="7"/>
      <c r="AP94" s="11"/>
      <c r="AQ94" s="7"/>
      <c r="AR94" s="11"/>
      <c r="AS94" s="7"/>
      <c r="AT94" s="7"/>
      <c r="AU94" s="7"/>
      <c r="AV94" s="7"/>
      <c r="AW94" s="7"/>
      <c r="AX94" s="11" t="s">
        <v>221</v>
      </c>
      <c r="AY94" s="66" t="s">
        <v>221</v>
      </c>
      <c r="AZ94" s="1"/>
      <c r="BA94" s="1"/>
      <c r="BB94" s="1"/>
      <c r="BC94" s="1"/>
      <c r="BD94" s="1"/>
      <c r="BP94" s="15"/>
      <c r="BQ94" s="25" t="str">
        <f t="shared" si="12"/>
        <v/>
      </c>
      <c r="BR94" s="26" t="str">
        <f t="shared" si="11"/>
        <v/>
      </c>
      <c r="BS94" s="26" t="str">
        <f t="shared" si="13"/>
        <v/>
      </c>
      <c r="BT94" s="25" t="str">
        <f t="shared" si="14"/>
        <v/>
      </c>
      <c r="BU94" s="26" t="str">
        <f t="shared" si="15"/>
        <v/>
      </c>
      <c r="BV94" s="25" t="e">
        <f>IF(AND(#REF!="",#REF!="",#REF!="",#REF!=""),"",SUM(#REF!,#REF!,#REF!,#REF!,#REF!))</f>
        <v>#REF!</v>
      </c>
      <c r="BW94" s="26" t="str">
        <f t="shared" si="16"/>
        <v/>
      </c>
      <c r="BX94" s="25" t="str">
        <f t="shared" si="17"/>
        <v/>
      </c>
      <c r="BY94" s="26" t="str">
        <f t="shared" si="18"/>
        <v/>
      </c>
      <c r="BZ94" s="25" t="str">
        <f t="shared" si="19"/>
        <v/>
      </c>
      <c r="CA94" s="26" t="str">
        <f t="shared" si="20"/>
        <v/>
      </c>
      <c r="CB94" s="25" t="e">
        <f>IF(AND(#REF!="",#REF!="",#REF!="",#REF!=""),"",SUM(#REF!,#REF!,#REF!,#REF!,#REF!))</f>
        <v>#REF!</v>
      </c>
      <c r="CC94" s="26" t="str">
        <f t="shared" si="21"/>
        <v/>
      </c>
      <c r="CD94" s="23"/>
      <c r="CE94" s="23"/>
    </row>
    <row r="95" spans="1:83">
      <c r="A95" s="245">
        <v>89</v>
      </c>
      <c r="B95" s="246"/>
      <c r="C95" s="247"/>
      <c r="D95" s="248"/>
      <c r="E95" s="249"/>
      <c r="F95" s="250"/>
      <c r="G95" s="250"/>
      <c r="H95" s="251"/>
      <c r="I95" s="252"/>
      <c r="J95" s="253"/>
      <c r="K95" s="254"/>
      <c r="L95" s="11"/>
      <c r="M95" s="7"/>
      <c r="N95" s="7"/>
      <c r="O95" s="7"/>
      <c r="P95" s="31"/>
      <c r="Q95" s="34"/>
      <c r="R95" s="7"/>
      <c r="S95" s="448"/>
      <c r="T95" s="449"/>
      <c r="U95" s="449"/>
      <c r="V95" s="7"/>
      <c r="W95" s="36"/>
      <c r="X95" s="34"/>
      <c r="Y95" s="7"/>
      <c r="Z95" s="11"/>
      <c r="AA95" s="7"/>
      <c r="AB95" s="7"/>
      <c r="AC95" s="7"/>
      <c r="AD95" s="31"/>
      <c r="AE95" s="34"/>
      <c r="AF95" s="7"/>
      <c r="AG95" s="11"/>
      <c r="AH95" s="7"/>
      <c r="AI95" s="7"/>
      <c r="AJ95" s="7"/>
      <c r="AK95" s="31"/>
      <c r="AL95" s="34"/>
      <c r="AM95" s="7"/>
      <c r="AN95" s="11"/>
      <c r="AO95" s="7"/>
      <c r="AP95" s="11"/>
      <c r="AQ95" s="7"/>
      <c r="AR95" s="11"/>
      <c r="AS95" s="7"/>
      <c r="AT95" s="7"/>
      <c r="AU95" s="7"/>
      <c r="AV95" s="7"/>
      <c r="AW95" s="7"/>
      <c r="AX95" s="11" t="s">
        <v>221</v>
      </c>
      <c r="AY95" s="66" t="s">
        <v>221</v>
      </c>
      <c r="AZ95" s="1"/>
      <c r="BA95" s="1"/>
      <c r="BB95" s="1"/>
      <c r="BC95" s="1"/>
      <c r="BD95" s="1"/>
      <c r="BP95" s="15"/>
      <c r="BQ95" s="25" t="str">
        <f t="shared" si="12"/>
        <v/>
      </c>
      <c r="BR95" s="26" t="str">
        <f t="shared" si="11"/>
        <v/>
      </c>
      <c r="BS95" s="26" t="str">
        <f t="shared" si="13"/>
        <v/>
      </c>
      <c r="BT95" s="25" t="str">
        <f t="shared" si="14"/>
        <v/>
      </c>
      <c r="BU95" s="26" t="str">
        <f t="shared" si="15"/>
        <v/>
      </c>
      <c r="BV95" s="25" t="e">
        <f>IF(AND(#REF!="",#REF!="",#REF!="",#REF!=""),"",SUM(#REF!,#REF!,#REF!,#REF!,#REF!))</f>
        <v>#REF!</v>
      </c>
      <c r="BW95" s="26" t="str">
        <f t="shared" si="16"/>
        <v/>
      </c>
      <c r="BX95" s="25" t="str">
        <f t="shared" si="17"/>
        <v/>
      </c>
      <c r="BY95" s="26" t="str">
        <f t="shared" si="18"/>
        <v/>
      </c>
      <c r="BZ95" s="25" t="str">
        <f t="shared" si="19"/>
        <v/>
      </c>
      <c r="CA95" s="26" t="str">
        <f t="shared" si="20"/>
        <v/>
      </c>
      <c r="CB95" s="25" t="e">
        <f>IF(AND(#REF!="",#REF!="",#REF!="",#REF!=""),"",SUM(#REF!,#REF!,#REF!,#REF!,#REF!))</f>
        <v>#REF!</v>
      </c>
      <c r="CC95" s="26" t="str">
        <f t="shared" si="21"/>
        <v/>
      </c>
      <c r="CD95" s="23"/>
      <c r="CE95" s="23"/>
    </row>
    <row r="96" spans="1:83">
      <c r="A96" s="245">
        <v>90</v>
      </c>
      <c r="B96" s="246"/>
      <c r="C96" s="247"/>
      <c r="D96" s="248"/>
      <c r="E96" s="249"/>
      <c r="F96" s="250"/>
      <c r="G96" s="250"/>
      <c r="H96" s="251"/>
      <c r="I96" s="252"/>
      <c r="J96" s="253"/>
      <c r="K96" s="254"/>
      <c r="L96" s="11"/>
      <c r="M96" s="7"/>
      <c r="N96" s="7"/>
      <c r="O96" s="7"/>
      <c r="P96" s="31"/>
      <c r="Q96" s="34"/>
      <c r="R96" s="7"/>
      <c r="S96" s="448"/>
      <c r="T96" s="449"/>
      <c r="U96" s="449"/>
      <c r="V96" s="7"/>
      <c r="W96" s="36"/>
      <c r="X96" s="34"/>
      <c r="Y96" s="7"/>
      <c r="Z96" s="11"/>
      <c r="AA96" s="7"/>
      <c r="AB96" s="7"/>
      <c r="AC96" s="7"/>
      <c r="AD96" s="31"/>
      <c r="AE96" s="34"/>
      <c r="AF96" s="7"/>
      <c r="AG96" s="11"/>
      <c r="AH96" s="7"/>
      <c r="AI96" s="7"/>
      <c r="AJ96" s="7"/>
      <c r="AK96" s="31"/>
      <c r="AL96" s="34"/>
      <c r="AM96" s="7"/>
      <c r="AN96" s="11"/>
      <c r="AO96" s="7"/>
      <c r="AP96" s="11"/>
      <c r="AQ96" s="7"/>
      <c r="AR96" s="11"/>
      <c r="AS96" s="7"/>
      <c r="AT96" s="7"/>
      <c r="AU96" s="7"/>
      <c r="AV96" s="7"/>
      <c r="AW96" s="7"/>
      <c r="AX96" s="11" t="s">
        <v>221</v>
      </c>
      <c r="AY96" s="66" t="s">
        <v>221</v>
      </c>
      <c r="AZ96" s="1"/>
      <c r="BA96" s="1"/>
      <c r="BB96" s="1"/>
      <c r="BC96" s="1"/>
      <c r="BD96" s="1"/>
      <c r="BP96" s="15"/>
      <c r="BQ96" s="25" t="str">
        <f t="shared" si="12"/>
        <v/>
      </c>
      <c r="BR96" s="26" t="str">
        <f t="shared" si="11"/>
        <v/>
      </c>
      <c r="BS96" s="26" t="str">
        <f t="shared" si="13"/>
        <v/>
      </c>
      <c r="BT96" s="25" t="str">
        <f t="shared" si="14"/>
        <v/>
      </c>
      <c r="BU96" s="26" t="str">
        <f t="shared" si="15"/>
        <v/>
      </c>
      <c r="BV96" s="25" t="e">
        <f>IF(AND(#REF!="",#REF!="",#REF!="",#REF!=""),"",SUM(#REF!,#REF!,#REF!,#REF!,#REF!))</f>
        <v>#REF!</v>
      </c>
      <c r="BW96" s="26" t="str">
        <f t="shared" si="16"/>
        <v/>
      </c>
      <c r="BX96" s="25" t="str">
        <f t="shared" si="17"/>
        <v/>
      </c>
      <c r="BY96" s="26" t="str">
        <f t="shared" si="18"/>
        <v/>
      </c>
      <c r="BZ96" s="25" t="str">
        <f t="shared" si="19"/>
        <v/>
      </c>
      <c r="CA96" s="26" t="str">
        <f t="shared" si="20"/>
        <v/>
      </c>
      <c r="CB96" s="25" t="e">
        <f>IF(AND(#REF!="",#REF!="",#REF!="",#REF!=""),"",SUM(#REF!,#REF!,#REF!,#REF!,#REF!))</f>
        <v>#REF!</v>
      </c>
      <c r="CC96" s="26" t="str">
        <f t="shared" si="21"/>
        <v/>
      </c>
      <c r="CD96" s="23"/>
      <c r="CE96" s="23"/>
    </row>
    <row r="97" spans="1:83">
      <c r="A97" s="245">
        <v>91</v>
      </c>
      <c r="B97" s="246"/>
      <c r="C97" s="247"/>
      <c r="D97" s="248"/>
      <c r="E97" s="249"/>
      <c r="F97" s="250"/>
      <c r="G97" s="250"/>
      <c r="H97" s="251"/>
      <c r="I97" s="252"/>
      <c r="J97" s="253"/>
      <c r="K97" s="254"/>
      <c r="L97" s="11"/>
      <c r="M97" s="7"/>
      <c r="N97" s="7"/>
      <c r="O97" s="7"/>
      <c r="P97" s="31"/>
      <c r="Q97" s="34"/>
      <c r="R97" s="7"/>
      <c r="S97" s="448"/>
      <c r="T97" s="449"/>
      <c r="U97" s="449"/>
      <c r="V97" s="7"/>
      <c r="W97" s="36"/>
      <c r="X97" s="34"/>
      <c r="Y97" s="7"/>
      <c r="Z97" s="11"/>
      <c r="AA97" s="7"/>
      <c r="AB97" s="7"/>
      <c r="AC97" s="7"/>
      <c r="AD97" s="31"/>
      <c r="AE97" s="34"/>
      <c r="AF97" s="7"/>
      <c r="AG97" s="11"/>
      <c r="AH97" s="7"/>
      <c r="AI97" s="7"/>
      <c r="AJ97" s="7"/>
      <c r="AK97" s="31"/>
      <c r="AL97" s="34"/>
      <c r="AM97" s="7"/>
      <c r="AN97" s="11"/>
      <c r="AO97" s="7"/>
      <c r="AP97" s="11"/>
      <c r="AQ97" s="7"/>
      <c r="AR97" s="11"/>
      <c r="AS97" s="7"/>
      <c r="AT97" s="7"/>
      <c r="AU97" s="7"/>
      <c r="AV97" s="7"/>
      <c r="AW97" s="7"/>
      <c r="AX97" s="11" t="s">
        <v>221</v>
      </c>
      <c r="AY97" s="66" t="s">
        <v>221</v>
      </c>
      <c r="AZ97" s="1"/>
      <c r="BA97" s="1"/>
      <c r="BB97" s="1"/>
      <c r="BC97" s="1"/>
      <c r="BD97" s="1"/>
      <c r="BP97" s="15"/>
      <c r="BQ97" s="25" t="str">
        <f t="shared" si="12"/>
        <v/>
      </c>
      <c r="BR97" s="26" t="str">
        <f t="shared" si="11"/>
        <v/>
      </c>
      <c r="BS97" s="26" t="str">
        <f t="shared" si="13"/>
        <v/>
      </c>
      <c r="BT97" s="25" t="str">
        <f t="shared" si="14"/>
        <v/>
      </c>
      <c r="BU97" s="26" t="str">
        <f t="shared" si="15"/>
        <v/>
      </c>
      <c r="BV97" s="25" t="e">
        <f>IF(AND(#REF!="",#REF!="",#REF!="",#REF!=""),"",SUM(#REF!,#REF!,#REF!,#REF!,#REF!))</f>
        <v>#REF!</v>
      </c>
      <c r="BW97" s="26" t="str">
        <f t="shared" si="16"/>
        <v/>
      </c>
      <c r="BX97" s="25" t="str">
        <f t="shared" si="17"/>
        <v/>
      </c>
      <c r="BY97" s="26" t="str">
        <f t="shared" si="18"/>
        <v/>
      </c>
      <c r="BZ97" s="25" t="str">
        <f t="shared" si="19"/>
        <v/>
      </c>
      <c r="CA97" s="26" t="str">
        <f t="shared" si="20"/>
        <v/>
      </c>
      <c r="CB97" s="25" t="e">
        <f>IF(AND(#REF!="",#REF!="",#REF!="",#REF!=""),"",SUM(#REF!,#REF!,#REF!,#REF!,#REF!))</f>
        <v>#REF!</v>
      </c>
      <c r="CC97" s="26" t="str">
        <f t="shared" si="21"/>
        <v/>
      </c>
      <c r="CD97" s="23"/>
      <c r="CE97" s="23"/>
    </row>
    <row r="98" spans="1:83">
      <c r="A98" s="245">
        <v>92</v>
      </c>
      <c r="B98" s="246"/>
      <c r="C98" s="247"/>
      <c r="D98" s="248"/>
      <c r="E98" s="249"/>
      <c r="F98" s="250"/>
      <c r="G98" s="250"/>
      <c r="H98" s="251"/>
      <c r="I98" s="252"/>
      <c r="J98" s="253"/>
      <c r="K98" s="254"/>
      <c r="L98" s="11"/>
      <c r="M98" s="7"/>
      <c r="N98" s="7"/>
      <c r="O98" s="7"/>
      <c r="P98" s="31"/>
      <c r="Q98" s="34"/>
      <c r="R98" s="7"/>
      <c r="S98" s="448"/>
      <c r="T98" s="449"/>
      <c r="U98" s="449"/>
      <c r="V98" s="7"/>
      <c r="W98" s="36"/>
      <c r="X98" s="34"/>
      <c r="Y98" s="7"/>
      <c r="Z98" s="11"/>
      <c r="AA98" s="7"/>
      <c r="AB98" s="7"/>
      <c r="AC98" s="7"/>
      <c r="AD98" s="31"/>
      <c r="AE98" s="34"/>
      <c r="AF98" s="7"/>
      <c r="AG98" s="11"/>
      <c r="AH98" s="7"/>
      <c r="AI98" s="7"/>
      <c r="AJ98" s="7"/>
      <c r="AK98" s="31"/>
      <c r="AL98" s="34"/>
      <c r="AM98" s="7"/>
      <c r="AN98" s="11"/>
      <c r="AO98" s="7"/>
      <c r="AP98" s="11"/>
      <c r="AQ98" s="7"/>
      <c r="AR98" s="11"/>
      <c r="AS98" s="7"/>
      <c r="AT98" s="7"/>
      <c r="AU98" s="7"/>
      <c r="AV98" s="7"/>
      <c r="AW98" s="7"/>
      <c r="AX98" s="11" t="s">
        <v>221</v>
      </c>
      <c r="AY98" s="66" t="s">
        <v>221</v>
      </c>
      <c r="AZ98" s="1"/>
      <c r="BA98" s="1"/>
      <c r="BB98" s="1"/>
      <c r="BC98" s="1"/>
      <c r="BD98" s="1"/>
      <c r="BP98" s="15"/>
      <c r="BQ98" s="25" t="str">
        <f t="shared" si="12"/>
        <v/>
      </c>
      <c r="BR98" s="26" t="str">
        <f t="shared" si="11"/>
        <v/>
      </c>
      <c r="BS98" s="26" t="str">
        <f t="shared" si="13"/>
        <v/>
      </c>
      <c r="BT98" s="25" t="str">
        <f t="shared" si="14"/>
        <v/>
      </c>
      <c r="BU98" s="26" t="str">
        <f t="shared" si="15"/>
        <v/>
      </c>
      <c r="BV98" s="25" t="e">
        <f>IF(AND(#REF!="",#REF!="",#REF!="",#REF!=""),"",SUM(#REF!,#REF!,#REF!,#REF!,#REF!))</f>
        <v>#REF!</v>
      </c>
      <c r="BW98" s="26" t="str">
        <f t="shared" si="16"/>
        <v/>
      </c>
      <c r="BX98" s="25" t="str">
        <f t="shared" si="17"/>
        <v/>
      </c>
      <c r="BY98" s="26" t="str">
        <f t="shared" si="18"/>
        <v/>
      </c>
      <c r="BZ98" s="25" t="str">
        <f t="shared" si="19"/>
        <v/>
      </c>
      <c r="CA98" s="26" t="str">
        <f t="shared" si="20"/>
        <v/>
      </c>
      <c r="CB98" s="25" t="e">
        <f>IF(AND(#REF!="",#REF!="",#REF!="",#REF!=""),"",SUM(#REF!,#REF!,#REF!,#REF!,#REF!))</f>
        <v>#REF!</v>
      </c>
      <c r="CC98" s="26" t="str">
        <f t="shared" si="21"/>
        <v/>
      </c>
      <c r="CD98" s="23"/>
      <c r="CE98" s="23"/>
    </row>
    <row r="99" spans="1:83">
      <c r="A99" s="245">
        <v>93</v>
      </c>
      <c r="B99" s="246"/>
      <c r="C99" s="247"/>
      <c r="D99" s="248"/>
      <c r="E99" s="249"/>
      <c r="F99" s="250"/>
      <c r="G99" s="250"/>
      <c r="H99" s="251"/>
      <c r="I99" s="252"/>
      <c r="J99" s="253"/>
      <c r="K99" s="254"/>
      <c r="L99" s="11"/>
      <c r="M99" s="7"/>
      <c r="N99" s="7"/>
      <c r="O99" s="7"/>
      <c r="P99" s="31"/>
      <c r="Q99" s="34"/>
      <c r="R99" s="7"/>
      <c r="S99" s="448"/>
      <c r="T99" s="449"/>
      <c r="U99" s="449"/>
      <c r="V99" s="7"/>
      <c r="W99" s="36"/>
      <c r="X99" s="34"/>
      <c r="Y99" s="7"/>
      <c r="Z99" s="11"/>
      <c r="AA99" s="7"/>
      <c r="AB99" s="7"/>
      <c r="AC99" s="7"/>
      <c r="AD99" s="31"/>
      <c r="AE99" s="34"/>
      <c r="AF99" s="7"/>
      <c r="AG99" s="11"/>
      <c r="AH99" s="7"/>
      <c r="AI99" s="7"/>
      <c r="AJ99" s="7"/>
      <c r="AK99" s="31"/>
      <c r="AL99" s="34"/>
      <c r="AM99" s="7"/>
      <c r="AN99" s="11"/>
      <c r="AO99" s="7"/>
      <c r="AP99" s="11"/>
      <c r="AQ99" s="7"/>
      <c r="AR99" s="11"/>
      <c r="AS99" s="7"/>
      <c r="AT99" s="7"/>
      <c r="AU99" s="7"/>
      <c r="AV99" s="7"/>
      <c r="AW99" s="7"/>
      <c r="AX99" s="11" t="s">
        <v>221</v>
      </c>
      <c r="AY99" s="66" t="s">
        <v>221</v>
      </c>
      <c r="AZ99" s="1"/>
      <c r="BA99" s="1"/>
      <c r="BB99" s="1"/>
      <c r="BC99" s="1"/>
      <c r="BD99" s="1"/>
      <c r="BP99" s="15"/>
      <c r="BQ99" s="25" t="str">
        <f t="shared" si="12"/>
        <v/>
      </c>
      <c r="BR99" s="26" t="str">
        <f t="shared" si="11"/>
        <v/>
      </c>
      <c r="BS99" s="26" t="str">
        <f t="shared" si="13"/>
        <v/>
      </c>
      <c r="BT99" s="25" t="str">
        <f t="shared" si="14"/>
        <v/>
      </c>
      <c r="BU99" s="26" t="str">
        <f t="shared" si="15"/>
        <v/>
      </c>
      <c r="BV99" s="25" t="e">
        <f>IF(AND(#REF!="",#REF!="",#REF!="",#REF!=""),"",SUM(#REF!,#REF!,#REF!,#REF!,#REF!))</f>
        <v>#REF!</v>
      </c>
      <c r="BW99" s="26" t="str">
        <f t="shared" si="16"/>
        <v/>
      </c>
      <c r="BX99" s="25" t="str">
        <f t="shared" si="17"/>
        <v/>
      </c>
      <c r="BY99" s="26" t="str">
        <f t="shared" si="18"/>
        <v/>
      </c>
      <c r="BZ99" s="25" t="str">
        <f t="shared" si="19"/>
        <v/>
      </c>
      <c r="CA99" s="26" t="str">
        <f t="shared" si="20"/>
        <v/>
      </c>
      <c r="CB99" s="25" t="e">
        <f>IF(AND(#REF!="",#REF!="",#REF!="",#REF!=""),"",SUM(#REF!,#REF!,#REF!,#REF!,#REF!))</f>
        <v>#REF!</v>
      </c>
      <c r="CC99" s="26" t="str">
        <f t="shared" si="21"/>
        <v/>
      </c>
      <c r="CD99" s="23"/>
      <c r="CE99" s="23"/>
    </row>
    <row r="100" spans="1:83">
      <c r="A100" s="245">
        <v>94</v>
      </c>
      <c r="B100" s="246"/>
      <c r="C100" s="247"/>
      <c r="D100" s="248"/>
      <c r="E100" s="249"/>
      <c r="F100" s="250"/>
      <c r="G100" s="250"/>
      <c r="H100" s="251"/>
      <c r="I100" s="252"/>
      <c r="J100" s="253"/>
      <c r="K100" s="254"/>
      <c r="L100" s="11"/>
      <c r="M100" s="7"/>
      <c r="N100" s="7"/>
      <c r="O100" s="7"/>
      <c r="P100" s="31"/>
      <c r="Q100" s="34"/>
      <c r="R100" s="7"/>
      <c r="S100" s="448"/>
      <c r="T100" s="449"/>
      <c r="U100" s="449"/>
      <c r="V100" s="7"/>
      <c r="W100" s="36"/>
      <c r="X100" s="34"/>
      <c r="Y100" s="7"/>
      <c r="Z100" s="11"/>
      <c r="AA100" s="7"/>
      <c r="AB100" s="7"/>
      <c r="AC100" s="7"/>
      <c r="AD100" s="31"/>
      <c r="AE100" s="34"/>
      <c r="AF100" s="7"/>
      <c r="AG100" s="11"/>
      <c r="AH100" s="7"/>
      <c r="AI100" s="7"/>
      <c r="AJ100" s="7"/>
      <c r="AK100" s="31"/>
      <c r="AL100" s="34"/>
      <c r="AM100" s="7"/>
      <c r="AN100" s="11"/>
      <c r="AO100" s="7"/>
      <c r="AP100" s="11"/>
      <c r="AQ100" s="7"/>
      <c r="AR100" s="11"/>
      <c r="AS100" s="7"/>
      <c r="AT100" s="7"/>
      <c r="AU100" s="7"/>
      <c r="AV100" s="7"/>
      <c r="AW100" s="7"/>
      <c r="AX100" s="11" t="s">
        <v>221</v>
      </c>
      <c r="AY100" s="66" t="s">
        <v>221</v>
      </c>
      <c r="AZ100" s="1"/>
      <c r="BA100" s="1"/>
      <c r="BB100" s="1"/>
      <c r="BC100" s="1"/>
      <c r="BD100" s="1"/>
      <c r="BP100" s="15"/>
      <c r="BQ100" s="25" t="str">
        <f t="shared" si="12"/>
        <v/>
      </c>
      <c r="BR100" s="26" t="str">
        <f t="shared" si="11"/>
        <v/>
      </c>
      <c r="BS100" s="26" t="str">
        <f t="shared" si="13"/>
        <v/>
      </c>
      <c r="BT100" s="25" t="str">
        <f t="shared" si="14"/>
        <v/>
      </c>
      <c r="BU100" s="26" t="str">
        <f t="shared" si="15"/>
        <v/>
      </c>
      <c r="BV100" s="25" t="e">
        <f>IF(AND(#REF!="",#REF!="",#REF!="",#REF!=""),"",SUM(#REF!,#REF!,#REF!,#REF!,#REF!))</f>
        <v>#REF!</v>
      </c>
      <c r="BW100" s="26" t="str">
        <f t="shared" si="16"/>
        <v/>
      </c>
      <c r="BX100" s="25" t="str">
        <f t="shared" si="17"/>
        <v/>
      </c>
      <c r="BY100" s="26" t="str">
        <f t="shared" si="18"/>
        <v/>
      </c>
      <c r="BZ100" s="25" t="str">
        <f t="shared" si="19"/>
        <v/>
      </c>
      <c r="CA100" s="26" t="str">
        <f t="shared" si="20"/>
        <v/>
      </c>
      <c r="CB100" s="25" t="e">
        <f>IF(AND(#REF!="",#REF!="",#REF!="",#REF!=""),"",SUM(#REF!,#REF!,#REF!,#REF!,#REF!))</f>
        <v>#REF!</v>
      </c>
      <c r="CC100" s="26" t="str">
        <f t="shared" si="21"/>
        <v/>
      </c>
      <c r="CD100" s="23"/>
      <c r="CE100" s="23"/>
    </row>
    <row r="101" spans="1:83">
      <c r="A101" s="245">
        <v>95</v>
      </c>
      <c r="B101" s="246"/>
      <c r="C101" s="247"/>
      <c r="D101" s="248"/>
      <c r="E101" s="249"/>
      <c r="F101" s="250"/>
      <c r="G101" s="250"/>
      <c r="H101" s="251"/>
      <c r="I101" s="252"/>
      <c r="J101" s="253"/>
      <c r="K101" s="254"/>
      <c r="L101" s="11"/>
      <c r="M101" s="7"/>
      <c r="N101" s="7"/>
      <c r="O101" s="7"/>
      <c r="P101" s="31"/>
      <c r="Q101" s="34"/>
      <c r="R101" s="7"/>
      <c r="S101" s="448"/>
      <c r="T101" s="449"/>
      <c r="U101" s="449"/>
      <c r="V101" s="7"/>
      <c r="W101" s="36"/>
      <c r="X101" s="34"/>
      <c r="Y101" s="7"/>
      <c r="Z101" s="11"/>
      <c r="AA101" s="7"/>
      <c r="AB101" s="7"/>
      <c r="AC101" s="7"/>
      <c r="AD101" s="31"/>
      <c r="AE101" s="34"/>
      <c r="AF101" s="7"/>
      <c r="AG101" s="11"/>
      <c r="AH101" s="7"/>
      <c r="AI101" s="7"/>
      <c r="AJ101" s="7"/>
      <c r="AK101" s="31"/>
      <c r="AL101" s="34"/>
      <c r="AM101" s="7"/>
      <c r="AN101" s="11"/>
      <c r="AO101" s="7"/>
      <c r="AP101" s="11"/>
      <c r="AQ101" s="7"/>
      <c r="AR101" s="11"/>
      <c r="AS101" s="7"/>
      <c r="AT101" s="7"/>
      <c r="AU101" s="7"/>
      <c r="AV101" s="7"/>
      <c r="AW101" s="7"/>
      <c r="AX101" s="11" t="s">
        <v>221</v>
      </c>
      <c r="AY101" s="66" t="s">
        <v>221</v>
      </c>
      <c r="AZ101" s="1"/>
      <c r="BA101" s="1"/>
      <c r="BB101" s="1"/>
      <c r="BC101" s="1"/>
      <c r="BD101" s="1"/>
      <c r="BP101" s="15"/>
      <c r="BQ101" s="25" t="str">
        <f t="shared" si="12"/>
        <v/>
      </c>
      <c r="BR101" s="26" t="str">
        <f t="shared" si="11"/>
        <v/>
      </c>
      <c r="BS101" s="26" t="str">
        <f t="shared" si="13"/>
        <v/>
      </c>
      <c r="BT101" s="25" t="str">
        <f t="shared" si="14"/>
        <v/>
      </c>
      <c r="BU101" s="26" t="str">
        <f t="shared" si="15"/>
        <v/>
      </c>
      <c r="BV101" s="25" t="e">
        <f>IF(AND(#REF!="",#REF!="",#REF!="",#REF!=""),"",SUM(#REF!,#REF!,#REF!,#REF!,#REF!))</f>
        <v>#REF!</v>
      </c>
      <c r="BW101" s="26" t="str">
        <f t="shared" si="16"/>
        <v/>
      </c>
      <c r="BX101" s="25" t="str">
        <f t="shared" si="17"/>
        <v/>
      </c>
      <c r="BY101" s="26" t="str">
        <f t="shared" si="18"/>
        <v/>
      </c>
      <c r="BZ101" s="25" t="str">
        <f t="shared" si="19"/>
        <v/>
      </c>
      <c r="CA101" s="26" t="str">
        <f t="shared" si="20"/>
        <v/>
      </c>
      <c r="CB101" s="25" t="e">
        <f>IF(AND(#REF!="",#REF!="",#REF!="",#REF!=""),"",SUM(#REF!,#REF!,#REF!,#REF!,#REF!))</f>
        <v>#REF!</v>
      </c>
      <c r="CC101" s="26" t="str">
        <f t="shared" si="21"/>
        <v/>
      </c>
      <c r="CD101" s="23"/>
      <c r="CE101" s="23"/>
    </row>
    <row r="102" spans="1:83">
      <c r="A102" s="245">
        <v>96</v>
      </c>
      <c r="B102" s="246"/>
      <c r="C102" s="247"/>
      <c r="D102" s="248"/>
      <c r="E102" s="249"/>
      <c r="F102" s="250"/>
      <c r="G102" s="250"/>
      <c r="H102" s="251"/>
      <c r="I102" s="252"/>
      <c r="J102" s="253"/>
      <c r="K102" s="254"/>
      <c r="L102" s="11"/>
      <c r="M102" s="7"/>
      <c r="N102" s="7"/>
      <c r="O102" s="7"/>
      <c r="P102" s="31"/>
      <c r="Q102" s="34"/>
      <c r="R102" s="7"/>
      <c r="S102" s="448"/>
      <c r="T102" s="449"/>
      <c r="U102" s="449"/>
      <c r="V102" s="7"/>
      <c r="W102" s="36"/>
      <c r="X102" s="34"/>
      <c r="Y102" s="7"/>
      <c r="Z102" s="11"/>
      <c r="AA102" s="7"/>
      <c r="AB102" s="7"/>
      <c r="AC102" s="7"/>
      <c r="AD102" s="31"/>
      <c r="AE102" s="34"/>
      <c r="AF102" s="7"/>
      <c r="AG102" s="11"/>
      <c r="AH102" s="7"/>
      <c r="AI102" s="7"/>
      <c r="AJ102" s="7"/>
      <c r="AK102" s="31"/>
      <c r="AL102" s="34"/>
      <c r="AM102" s="7"/>
      <c r="AN102" s="11"/>
      <c r="AO102" s="7"/>
      <c r="AP102" s="11"/>
      <c r="AQ102" s="7"/>
      <c r="AR102" s="11"/>
      <c r="AS102" s="7"/>
      <c r="AT102" s="7"/>
      <c r="AU102" s="7"/>
      <c r="AV102" s="7"/>
      <c r="AW102" s="7"/>
      <c r="AX102" s="11" t="s">
        <v>221</v>
      </c>
      <c r="AY102" s="66" t="s">
        <v>221</v>
      </c>
      <c r="AZ102" s="1"/>
      <c r="BA102" s="1"/>
      <c r="BB102" s="1"/>
      <c r="BC102" s="1"/>
      <c r="BD102" s="1"/>
      <c r="BP102" s="15"/>
      <c r="BQ102" s="25" t="str">
        <f t="shared" si="12"/>
        <v/>
      </c>
      <c r="BR102" s="26" t="str">
        <f t="shared" si="11"/>
        <v/>
      </c>
      <c r="BS102" s="26" t="str">
        <f t="shared" si="13"/>
        <v/>
      </c>
      <c r="BT102" s="25" t="str">
        <f t="shared" si="14"/>
        <v/>
      </c>
      <c r="BU102" s="26" t="str">
        <f t="shared" si="15"/>
        <v/>
      </c>
      <c r="BV102" s="25" t="e">
        <f>IF(AND(#REF!="",#REF!="",#REF!="",#REF!=""),"",SUM(#REF!,#REF!,#REF!,#REF!,#REF!))</f>
        <v>#REF!</v>
      </c>
      <c r="BW102" s="26" t="str">
        <f t="shared" si="16"/>
        <v/>
      </c>
      <c r="BX102" s="25" t="str">
        <f t="shared" si="17"/>
        <v/>
      </c>
      <c r="BY102" s="26" t="str">
        <f t="shared" si="18"/>
        <v/>
      </c>
      <c r="BZ102" s="25" t="str">
        <f t="shared" si="19"/>
        <v/>
      </c>
      <c r="CA102" s="26" t="str">
        <f t="shared" si="20"/>
        <v/>
      </c>
      <c r="CB102" s="25" t="e">
        <f>IF(AND(#REF!="",#REF!="",#REF!="",#REF!=""),"",SUM(#REF!,#REF!,#REF!,#REF!,#REF!))</f>
        <v>#REF!</v>
      </c>
      <c r="CC102" s="26" t="str">
        <f t="shared" si="21"/>
        <v/>
      </c>
      <c r="CD102" s="23"/>
      <c r="CE102" s="23"/>
    </row>
    <row r="103" spans="1:83">
      <c r="A103" s="245">
        <v>97</v>
      </c>
      <c r="B103" s="246"/>
      <c r="C103" s="247"/>
      <c r="D103" s="248"/>
      <c r="E103" s="249"/>
      <c r="F103" s="250"/>
      <c r="G103" s="250"/>
      <c r="H103" s="251"/>
      <c r="I103" s="252"/>
      <c r="J103" s="253"/>
      <c r="K103" s="254"/>
      <c r="L103" s="11"/>
      <c r="M103" s="7"/>
      <c r="N103" s="7"/>
      <c r="O103" s="7"/>
      <c r="P103" s="31"/>
      <c r="Q103" s="34"/>
      <c r="R103" s="7"/>
      <c r="S103" s="448"/>
      <c r="T103" s="449"/>
      <c r="U103" s="449"/>
      <c r="V103" s="7"/>
      <c r="W103" s="36"/>
      <c r="X103" s="34"/>
      <c r="Y103" s="7"/>
      <c r="Z103" s="11"/>
      <c r="AA103" s="7"/>
      <c r="AB103" s="7"/>
      <c r="AC103" s="7"/>
      <c r="AD103" s="31"/>
      <c r="AE103" s="34"/>
      <c r="AF103" s="7"/>
      <c r="AG103" s="11"/>
      <c r="AH103" s="7"/>
      <c r="AI103" s="7"/>
      <c r="AJ103" s="7"/>
      <c r="AK103" s="31"/>
      <c r="AL103" s="34"/>
      <c r="AM103" s="7"/>
      <c r="AN103" s="11"/>
      <c r="AO103" s="7"/>
      <c r="AP103" s="11"/>
      <c r="AQ103" s="7"/>
      <c r="AR103" s="11"/>
      <c r="AS103" s="7"/>
      <c r="AT103" s="7"/>
      <c r="AU103" s="7"/>
      <c r="AV103" s="7"/>
      <c r="AW103" s="7"/>
      <c r="AX103" s="11" t="s">
        <v>221</v>
      </c>
      <c r="AY103" s="66" t="s">
        <v>221</v>
      </c>
      <c r="AZ103" s="1"/>
      <c r="BA103" s="1"/>
      <c r="BB103" s="1"/>
      <c r="BC103" s="1"/>
      <c r="BD103" s="1"/>
      <c r="BP103" s="15"/>
      <c r="BQ103" s="25" t="str">
        <f t="shared" si="12"/>
        <v/>
      </c>
      <c r="BR103" s="26" t="str">
        <f t="shared" si="11"/>
        <v/>
      </c>
      <c r="BS103" s="26" t="str">
        <f t="shared" si="13"/>
        <v/>
      </c>
      <c r="BT103" s="25" t="str">
        <f t="shared" si="14"/>
        <v/>
      </c>
      <c r="BU103" s="26" t="str">
        <f t="shared" si="15"/>
        <v/>
      </c>
      <c r="BV103" s="25" t="e">
        <f>IF(AND(#REF!="",#REF!="",#REF!="",#REF!=""),"",SUM(#REF!,#REF!,#REF!,#REF!,#REF!))</f>
        <v>#REF!</v>
      </c>
      <c r="BW103" s="26" t="str">
        <f t="shared" si="16"/>
        <v/>
      </c>
      <c r="BX103" s="25" t="str">
        <f t="shared" si="17"/>
        <v/>
      </c>
      <c r="BY103" s="26" t="str">
        <f t="shared" si="18"/>
        <v/>
      </c>
      <c r="BZ103" s="25" t="str">
        <f t="shared" si="19"/>
        <v/>
      </c>
      <c r="CA103" s="26" t="str">
        <f t="shared" si="20"/>
        <v/>
      </c>
      <c r="CB103" s="25" t="e">
        <f>IF(AND(#REF!="",#REF!="",#REF!="",#REF!=""),"",SUM(#REF!,#REF!,#REF!,#REF!,#REF!))</f>
        <v>#REF!</v>
      </c>
      <c r="CC103" s="26" t="str">
        <f t="shared" si="21"/>
        <v/>
      </c>
      <c r="CD103" s="23"/>
      <c r="CE103" s="23"/>
    </row>
    <row r="104" spans="1:83">
      <c r="A104" s="245">
        <v>98</v>
      </c>
      <c r="B104" s="246"/>
      <c r="C104" s="247"/>
      <c r="D104" s="248"/>
      <c r="E104" s="249"/>
      <c r="F104" s="250"/>
      <c r="G104" s="250"/>
      <c r="H104" s="251"/>
      <c r="I104" s="252"/>
      <c r="J104" s="253"/>
      <c r="K104" s="254"/>
      <c r="L104" s="11"/>
      <c r="M104" s="7"/>
      <c r="N104" s="7"/>
      <c r="O104" s="7"/>
      <c r="P104" s="31"/>
      <c r="Q104" s="34"/>
      <c r="R104" s="7"/>
      <c r="S104" s="448"/>
      <c r="T104" s="449"/>
      <c r="U104" s="449"/>
      <c r="V104" s="7"/>
      <c r="W104" s="36"/>
      <c r="X104" s="34"/>
      <c r="Y104" s="7"/>
      <c r="Z104" s="11"/>
      <c r="AA104" s="7"/>
      <c r="AB104" s="7"/>
      <c r="AC104" s="7"/>
      <c r="AD104" s="31"/>
      <c r="AE104" s="34"/>
      <c r="AF104" s="7"/>
      <c r="AG104" s="11"/>
      <c r="AH104" s="7"/>
      <c r="AI104" s="7"/>
      <c r="AJ104" s="7"/>
      <c r="AK104" s="31"/>
      <c r="AL104" s="34"/>
      <c r="AM104" s="7"/>
      <c r="AN104" s="11"/>
      <c r="AO104" s="7"/>
      <c r="AP104" s="11"/>
      <c r="AQ104" s="7"/>
      <c r="AR104" s="11"/>
      <c r="AS104" s="7"/>
      <c r="AT104" s="7"/>
      <c r="AU104" s="7"/>
      <c r="AV104" s="7"/>
      <c r="AW104" s="7"/>
      <c r="AX104" s="11" t="s">
        <v>221</v>
      </c>
      <c r="AY104" s="66" t="s">
        <v>221</v>
      </c>
      <c r="AZ104" s="1"/>
      <c r="BA104" s="1"/>
      <c r="BB104" s="1"/>
      <c r="BC104" s="1"/>
      <c r="BD104" s="1"/>
      <c r="BP104" s="15"/>
      <c r="BQ104" s="25" t="str">
        <f t="shared" si="12"/>
        <v/>
      </c>
      <c r="BR104" s="26" t="str">
        <f t="shared" si="11"/>
        <v/>
      </c>
      <c r="BS104" s="26" t="str">
        <f t="shared" si="13"/>
        <v/>
      </c>
      <c r="BT104" s="25" t="str">
        <f t="shared" si="14"/>
        <v/>
      </c>
      <c r="BU104" s="26" t="str">
        <f t="shared" si="15"/>
        <v/>
      </c>
      <c r="BV104" s="25" t="e">
        <f>IF(AND(#REF!="",#REF!="",#REF!="",#REF!=""),"",SUM(#REF!,#REF!,#REF!,#REF!,#REF!))</f>
        <v>#REF!</v>
      </c>
      <c r="BW104" s="26" t="str">
        <f t="shared" si="16"/>
        <v/>
      </c>
      <c r="BX104" s="25" t="str">
        <f t="shared" si="17"/>
        <v/>
      </c>
      <c r="BY104" s="26" t="str">
        <f t="shared" si="18"/>
        <v/>
      </c>
      <c r="BZ104" s="25" t="str">
        <f t="shared" si="19"/>
        <v/>
      </c>
      <c r="CA104" s="26" t="str">
        <f t="shared" si="20"/>
        <v/>
      </c>
      <c r="CB104" s="25" t="e">
        <f>IF(AND(#REF!="",#REF!="",#REF!="",#REF!=""),"",SUM(#REF!,#REF!,#REF!,#REF!,#REF!))</f>
        <v>#REF!</v>
      </c>
      <c r="CC104" s="26" t="str">
        <f t="shared" si="21"/>
        <v/>
      </c>
      <c r="CD104" s="23"/>
      <c r="CE104" s="23"/>
    </row>
    <row r="105" spans="1:83">
      <c r="A105" s="245">
        <v>99</v>
      </c>
      <c r="B105" s="246"/>
      <c r="C105" s="247"/>
      <c r="D105" s="248"/>
      <c r="E105" s="249"/>
      <c r="F105" s="250"/>
      <c r="G105" s="250"/>
      <c r="H105" s="251"/>
      <c r="I105" s="252"/>
      <c r="J105" s="253"/>
      <c r="K105" s="254"/>
      <c r="L105" s="11"/>
      <c r="M105" s="7"/>
      <c r="N105" s="7"/>
      <c r="O105" s="7"/>
      <c r="P105" s="31"/>
      <c r="Q105" s="34"/>
      <c r="R105" s="7"/>
      <c r="S105" s="448"/>
      <c r="T105" s="449"/>
      <c r="U105" s="449"/>
      <c r="V105" s="7"/>
      <c r="W105" s="36"/>
      <c r="X105" s="34"/>
      <c r="Y105" s="7"/>
      <c r="Z105" s="11"/>
      <c r="AA105" s="7"/>
      <c r="AB105" s="7"/>
      <c r="AC105" s="7"/>
      <c r="AD105" s="31"/>
      <c r="AE105" s="34"/>
      <c r="AF105" s="7"/>
      <c r="AG105" s="11"/>
      <c r="AH105" s="7"/>
      <c r="AI105" s="7"/>
      <c r="AJ105" s="7"/>
      <c r="AK105" s="31"/>
      <c r="AL105" s="34"/>
      <c r="AM105" s="7"/>
      <c r="AN105" s="11"/>
      <c r="AO105" s="7"/>
      <c r="AP105" s="11"/>
      <c r="AQ105" s="7"/>
      <c r="AR105" s="11"/>
      <c r="AS105" s="7"/>
      <c r="AT105" s="7"/>
      <c r="AU105" s="7"/>
      <c r="AV105" s="7"/>
      <c r="AW105" s="7"/>
      <c r="AX105" s="11" t="s">
        <v>221</v>
      </c>
      <c r="AY105" s="66" t="s">
        <v>221</v>
      </c>
      <c r="AZ105" s="1"/>
      <c r="BA105" s="1"/>
      <c r="BB105" s="1"/>
      <c r="BC105" s="1"/>
      <c r="BD105" s="1"/>
      <c r="BP105" s="15"/>
      <c r="BQ105" s="25" t="str">
        <f t="shared" si="12"/>
        <v/>
      </c>
      <c r="BR105" s="26" t="str">
        <f t="shared" si="11"/>
        <v/>
      </c>
      <c r="BS105" s="26" t="str">
        <f t="shared" si="13"/>
        <v/>
      </c>
      <c r="BT105" s="25" t="str">
        <f t="shared" si="14"/>
        <v/>
      </c>
      <c r="BU105" s="26" t="str">
        <f t="shared" si="15"/>
        <v/>
      </c>
      <c r="BV105" s="25" t="e">
        <f>IF(AND(#REF!="",#REF!="",#REF!="",#REF!=""),"",SUM(#REF!,#REF!,#REF!,#REF!,#REF!))</f>
        <v>#REF!</v>
      </c>
      <c r="BW105" s="26" t="str">
        <f t="shared" si="16"/>
        <v/>
      </c>
      <c r="BX105" s="25" t="str">
        <f t="shared" si="17"/>
        <v/>
      </c>
      <c r="BY105" s="26" t="str">
        <f t="shared" si="18"/>
        <v/>
      </c>
      <c r="BZ105" s="25" t="str">
        <f t="shared" si="19"/>
        <v/>
      </c>
      <c r="CA105" s="26" t="str">
        <f t="shared" si="20"/>
        <v/>
      </c>
      <c r="CB105" s="25" t="e">
        <f>IF(AND(#REF!="",#REF!="",#REF!="",#REF!=""),"",SUM(#REF!,#REF!,#REF!,#REF!,#REF!))</f>
        <v>#REF!</v>
      </c>
      <c r="CC105" s="26" t="str">
        <f t="shared" si="21"/>
        <v/>
      </c>
      <c r="CD105" s="23"/>
      <c r="CE105" s="23"/>
    </row>
    <row r="106" spans="1:83">
      <c r="A106" s="245">
        <v>100</v>
      </c>
      <c r="B106" s="246"/>
      <c r="C106" s="247"/>
      <c r="D106" s="248"/>
      <c r="E106" s="249"/>
      <c r="F106" s="250"/>
      <c r="G106" s="250"/>
      <c r="H106" s="251"/>
      <c r="I106" s="252"/>
      <c r="J106" s="253"/>
      <c r="K106" s="254"/>
      <c r="L106" s="11"/>
      <c r="M106" s="7"/>
      <c r="N106" s="7"/>
      <c r="O106" s="7"/>
      <c r="P106" s="31"/>
      <c r="Q106" s="34"/>
      <c r="R106" s="7"/>
      <c r="S106" s="448"/>
      <c r="T106" s="449"/>
      <c r="U106" s="449"/>
      <c r="V106" s="7"/>
      <c r="W106" s="36"/>
      <c r="X106" s="34"/>
      <c r="Y106" s="7"/>
      <c r="Z106" s="11"/>
      <c r="AA106" s="7"/>
      <c r="AB106" s="7"/>
      <c r="AC106" s="7"/>
      <c r="AD106" s="31"/>
      <c r="AE106" s="34"/>
      <c r="AF106" s="7"/>
      <c r="AG106" s="11"/>
      <c r="AH106" s="7"/>
      <c r="AI106" s="7"/>
      <c r="AJ106" s="7"/>
      <c r="AK106" s="31"/>
      <c r="AL106" s="34"/>
      <c r="AM106" s="7"/>
      <c r="AN106" s="11"/>
      <c r="AO106" s="7"/>
      <c r="AP106" s="11"/>
      <c r="AQ106" s="7"/>
      <c r="AR106" s="11"/>
      <c r="AS106" s="7"/>
      <c r="AT106" s="7"/>
      <c r="AU106" s="7"/>
      <c r="AV106" s="7"/>
      <c r="AW106" s="7"/>
      <c r="AX106" s="11" t="s">
        <v>221</v>
      </c>
      <c r="AY106" s="66" t="s">
        <v>221</v>
      </c>
      <c r="AZ106" s="1"/>
      <c r="BA106" s="1"/>
      <c r="BB106" s="1"/>
      <c r="BC106" s="1"/>
      <c r="BD106" s="1"/>
      <c r="BP106" s="15"/>
      <c r="BQ106" s="25" t="str">
        <f t="shared" si="12"/>
        <v/>
      </c>
      <c r="BR106" s="26" t="str">
        <f t="shared" si="11"/>
        <v/>
      </c>
      <c r="BS106" s="26" t="str">
        <f t="shared" si="13"/>
        <v/>
      </c>
      <c r="BT106" s="25" t="str">
        <f t="shared" si="14"/>
        <v/>
      </c>
      <c r="BU106" s="26" t="str">
        <f t="shared" si="15"/>
        <v/>
      </c>
      <c r="BV106" s="25" t="e">
        <f>IF(AND(#REF!="",#REF!="",#REF!="",#REF!=""),"",SUM(#REF!,#REF!,#REF!,#REF!,#REF!))</f>
        <v>#REF!</v>
      </c>
      <c r="BW106" s="26" t="str">
        <f t="shared" si="16"/>
        <v/>
      </c>
      <c r="BX106" s="25" t="str">
        <f t="shared" si="17"/>
        <v/>
      </c>
      <c r="BY106" s="26" t="str">
        <f t="shared" si="18"/>
        <v/>
      </c>
      <c r="BZ106" s="25" t="str">
        <f t="shared" si="19"/>
        <v/>
      </c>
      <c r="CA106" s="26" t="str">
        <f t="shared" si="20"/>
        <v/>
      </c>
      <c r="CB106" s="25" t="e">
        <f>IF(AND(#REF!="",#REF!="",#REF!="",#REF!=""),"",SUM(#REF!,#REF!,#REF!,#REF!,#REF!))</f>
        <v>#REF!</v>
      </c>
      <c r="CC106" s="26" t="str">
        <f t="shared" si="21"/>
        <v/>
      </c>
      <c r="CD106" s="23"/>
      <c r="CE106" s="23"/>
    </row>
    <row r="107" spans="1:83">
      <c r="A107" s="245">
        <v>101</v>
      </c>
      <c r="B107" s="246"/>
      <c r="C107" s="247"/>
      <c r="D107" s="248"/>
      <c r="E107" s="249"/>
      <c r="F107" s="250"/>
      <c r="G107" s="250"/>
      <c r="H107" s="251"/>
      <c r="I107" s="252"/>
      <c r="J107" s="253"/>
      <c r="K107" s="254"/>
      <c r="L107" s="11"/>
      <c r="M107" s="7"/>
      <c r="N107" s="7"/>
      <c r="O107" s="7"/>
      <c r="P107" s="31"/>
      <c r="Q107" s="34"/>
      <c r="R107" s="7"/>
      <c r="S107" s="448"/>
      <c r="T107" s="449"/>
      <c r="U107" s="449"/>
      <c r="V107" s="7"/>
      <c r="W107" s="36"/>
      <c r="X107" s="34"/>
      <c r="Y107" s="7"/>
      <c r="Z107" s="11"/>
      <c r="AA107" s="7"/>
      <c r="AB107" s="7"/>
      <c r="AC107" s="7"/>
      <c r="AD107" s="31"/>
      <c r="AE107" s="34"/>
      <c r="AF107" s="7"/>
      <c r="AG107" s="11"/>
      <c r="AH107" s="7"/>
      <c r="AI107" s="7"/>
      <c r="AJ107" s="7"/>
      <c r="AK107" s="31"/>
      <c r="AL107" s="34"/>
      <c r="AM107" s="7"/>
      <c r="AN107" s="11"/>
      <c r="AO107" s="7"/>
      <c r="AP107" s="11"/>
      <c r="AQ107" s="7"/>
      <c r="AR107" s="11"/>
      <c r="AS107" s="7"/>
      <c r="AT107" s="7"/>
      <c r="AU107" s="7"/>
      <c r="AV107" s="7"/>
      <c r="AW107" s="7"/>
      <c r="AX107" s="11" t="s">
        <v>221</v>
      </c>
      <c r="AY107" s="66" t="s">
        <v>221</v>
      </c>
      <c r="AZ107" s="1"/>
      <c r="BA107" s="1"/>
      <c r="BB107" s="1"/>
      <c r="BC107" s="1"/>
      <c r="BD107" s="1"/>
      <c r="BP107" s="15"/>
      <c r="BQ107" s="25" t="str">
        <f t="shared" si="12"/>
        <v/>
      </c>
      <c r="BR107" s="26" t="str">
        <f t="shared" si="11"/>
        <v/>
      </c>
      <c r="BS107" s="26" t="str">
        <f t="shared" si="13"/>
        <v/>
      </c>
      <c r="BT107" s="25" t="str">
        <f t="shared" si="14"/>
        <v/>
      </c>
      <c r="BU107" s="26" t="str">
        <f t="shared" si="15"/>
        <v/>
      </c>
      <c r="BV107" s="25" t="e">
        <f>IF(AND(#REF!="",#REF!="",#REF!="",#REF!=""),"",SUM(#REF!,#REF!,#REF!,#REF!,#REF!))</f>
        <v>#REF!</v>
      </c>
      <c r="BW107" s="26" t="str">
        <f t="shared" si="16"/>
        <v/>
      </c>
      <c r="BX107" s="25" t="str">
        <f t="shared" si="17"/>
        <v/>
      </c>
      <c r="BY107" s="26" t="str">
        <f t="shared" si="18"/>
        <v/>
      </c>
      <c r="BZ107" s="25" t="str">
        <f t="shared" si="19"/>
        <v/>
      </c>
      <c r="CA107" s="26" t="str">
        <f t="shared" si="20"/>
        <v/>
      </c>
      <c r="CB107" s="25" t="e">
        <f>IF(AND(#REF!="",#REF!="",#REF!="",#REF!=""),"",SUM(#REF!,#REF!,#REF!,#REF!,#REF!))</f>
        <v>#REF!</v>
      </c>
      <c r="CC107" s="26" t="str">
        <f t="shared" si="21"/>
        <v/>
      </c>
      <c r="CD107" s="23"/>
      <c r="CE107" s="23"/>
    </row>
    <row r="108" spans="1:83">
      <c r="A108" s="245">
        <v>102</v>
      </c>
      <c r="B108" s="246"/>
      <c r="C108" s="247"/>
      <c r="D108" s="248"/>
      <c r="E108" s="249"/>
      <c r="F108" s="250"/>
      <c r="G108" s="250"/>
      <c r="H108" s="251"/>
      <c r="I108" s="252"/>
      <c r="J108" s="253"/>
      <c r="K108" s="254"/>
      <c r="L108" s="11"/>
      <c r="M108" s="7"/>
      <c r="N108" s="7"/>
      <c r="O108" s="7"/>
      <c r="P108" s="31"/>
      <c r="Q108" s="34"/>
      <c r="R108" s="7"/>
      <c r="S108" s="448"/>
      <c r="T108" s="449"/>
      <c r="U108" s="449"/>
      <c r="V108" s="7"/>
      <c r="W108" s="36"/>
      <c r="X108" s="34"/>
      <c r="Y108" s="7"/>
      <c r="Z108" s="11"/>
      <c r="AA108" s="7"/>
      <c r="AB108" s="7"/>
      <c r="AC108" s="7"/>
      <c r="AD108" s="31"/>
      <c r="AE108" s="34"/>
      <c r="AF108" s="7"/>
      <c r="AG108" s="11"/>
      <c r="AH108" s="7"/>
      <c r="AI108" s="7"/>
      <c r="AJ108" s="7"/>
      <c r="AK108" s="31"/>
      <c r="AL108" s="34"/>
      <c r="AM108" s="7"/>
      <c r="AN108" s="11"/>
      <c r="AO108" s="7"/>
      <c r="AP108" s="11"/>
      <c r="AQ108" s="7"/>
      <c r="AR108" s="11"/>
      <c r="AS108" s="7"/>
      <c r="AT108" s="7"/>
      <c r="AU108" s="7"/>
      <c r="AV108" s="7"/>
      <c r="AW108" s="7"/>
      <c r="AX108" s="11" t="s">
        <v>221</v>
      </c>
      <c r="AY108" s="66" t="s">
        <v>221</v>
      </c>
      <c r="AZ108" s="1"/>
      <c r="BA108" s="1"/>
      <c r="BB108" s="1"/>
      <c r="BC108" s="1"/>
      <c r="BD108" s="1"/>
      <c r="BP108" s="15"/>
      <c r="BQ108" s="25" t="str">
        <f t="shared" si="12"/>
        <v/>
      </c>
      <c r="BR108" s="26" t="str">
        <f t="shared" si="11"/>
        <v/>
      </c>
      <c r="BS108" s="26" t="str">
        <f t="shared" si="13"/>
        <v/>
      </c>
      <c r="BT108" s="25" t="str">
        <f t="shared" si="14"/>
        <v/>
      </c>
      <c r="BU108" s="26" t="str">
        <f t="shared" si="15"/>
        <v/>
      </c>
      <c r="BV108" s="25" t="e">
        <f>IF(AND(#REF!="",#REF!="",#REF!="",#REF!=""),"",SUM(#REF!,#REF!,#REF!,#REF!,#REF!))</f>
        <v>#REF!</v>
      </c>
      <c r="BW108" s="26" t="str">
        <f t="shared" si="16"/>
        <v/>
      </c>
      <c r="BX108" s="25" t="str">
        <f t="shared" si="17"/>
        <v/>
      </c>
      <c r="BY108" s="26" t="str">
        <f t="shared" si="18"/>
        <v/>
      </c>
      <c r="BZ108" s="25" t="str">
        <f t="shared" si="19"/>
        <v/>
      </c>
      <c r="CA108" s="26" t="str">
        <f t="shared" si="20"/>
        <v/>
      </c>
      <c r="CB108" s="25" t="e">
        <f>IF(AND(#REF!="",#REF!="",#REF!="",#REF!=""),"",SUM(#REF!,#REF!,#REF!,#REF!,#REF!))</f>
        <v>#REF!</v>
      </c>
      <c r="CC108" s="26" t="str">
        <f t="shared" si="21"/>
        <v/>
      </c>
      <c r="CD108" s="23"/>
      <c r="CE108" s="23"/>
    </row>
    <row r="109" spans="1:83">
      <c r="A109" s="245">
        <v>103</v>
      </c>
      <c r="B109" s="246"/>
      <c r="C109" s="247"/>
      <c r="D109" s="248"/>
      <c r="E109" s="249"/>
      <c r="F109" s="250"/>
      <c r="G109" s="250"/>
      <c r="H109" s="251"/>
      <c r="I109" s="252"/>
      <c r="J109" s="253"/>
      <c r="K109" s="254"/>
      <c r="L109" s="11"/>
      <c r="M109" s="7"/>
      <c r="N109" s="7"/>
      <c r="O109" s="7"/>
      <c r="P109" s="31"/>
      <c r="Q109" s="34"/>
      <c r="R109" s="7"/>
      <c r="S109" s="448"/>
      <c r="T109" s="449"/>
      <c r="U109" s="449"/>
      <c r="V109" s="7"/>
      <c r="W109" s="36"/>
      <c r="X109" s="34"/>
      <c r="Y109" s="7"/>
      <c r="Z109" s="11"/>
      <c r="AA109" s="7"/>
      <c r="AB109" s="7"/>
      <c r="AC109" s="7"/>
      <c r="AD109" s="31"/>
      <c r="AE109" s="34"/>
      <c r="AF109" s="7"/>
      <c r="AG109" s="11"/>
      <c r="AH109" s="7"/>
      <c r="AI109" s="7"/>
      <c r="AJ109" s="7"/>
      <c r="AK109" s="31"/>
      <c r="AL109" s="34"/>
      <c r="AM109" s="7"/>
      <c r="AN109" s="11"/>
      <c r="AO109" s="7"/>
      <c r="AP109" s="11"/>
      <c r="AQ109" s="7"/>
      <c r="AR109" s="11"/>
      <c r="AS109" s="7"/>
      <c r="AT109" s="7"/>
      <c r="AU109" s="7"/>
      <c r="AV109" s="7"/>
      <c r="AW109" s="7"/>
      <c r="AX109" s="11" t="s">
        <v>221</v>
      </c>
      <c r="AY109" s="66" t="s">
        <v>221</v>
      </c>
      <c r="AZ109" s="1"/>
      <c r="BA109" s="1"/>
      <c r="BB109" s="1"/>
      <c r="BC109" s="1"/>
      <c r="BD109" s="1"/>
      <c r="BP109" s="15"/>
      <c r="BQ109" s="25" t="str">
        <f t="shared" si="12"/>
        <v/>
      </c>
      <c r="BR109" s="26" t="str">
        <f t="shared" si="11"/>
        <v/>
      </c>
      <c r="BS109" s="26" t="str">
        <f t="shared" si="13"/>
        <v/>
      </c>
      <c r="BT109" s="25" t="str">
        <f t="shared" si="14"/>
        <v/>
      </c>
      <c r="BU109" s="26" t="str">
        <f t="shared" si="15"/>
        <v/>
      </c>
      <c r="BV109" s="25" t="e">
        <f>IF(AND(#REF!="",#REF!="",#REF!="",#REF!=""),"",SUM(#REF!,#REF!,#REF!,#REF!,#REF!))</f>
        <v>#REF!</v>
      </c>
      <c r="BW109" s="26" t="str">
        <f t="shared" si="16"/>
        <v/>
      </c>
      <c r="BX109" s="25" t="str">
        <f t="shared" si="17"/>
        <v/>
      </c>
      <c r="BY109" s="26" t="str">
        <f t="shared" si="18"/>
        <v/>
      </c>
      <c r="BZ109" s="25" t="str">
        <f t="shared" si="19"/>
        <v/>
      </c>
      <c r="CA109" s="26" t="str">
        <f t="shared" si="20"/>
        <v/>
      </c>
      <c r="CB109" s="25" t="e">
        <f>IF(AND(#REF!="",#REF!="",#REF!="",#REF!=""),"",SUM(#REF!,#REF!,#REF!,#REF!,#REF!))</f>
        <v>#REF!</v>
      </c>
      <c r="CC109" s="26" t="str">
        <f t="shared" si="21"/>
        <v/>
      </c>
      <c r="CD109" s="23"/>
      <c r="CE109" s="23"/>
    </row>
    <row r="110" spans="1:83">
      <c r="A110" s="245">
        <v>104</v>
      </c>
      <c r="B110" s="246"/>
      <c r="C110" s="247"/>
      <c r="D110" s="248"/>
      <c r="E110" s="249"/>
      <c r="F110" s="250"/>
      <c r="G110" s="250"/>
      <c r="H110" s="251"/>
      <c r="I110" s="252"/>
      <c r="J110" s="253"/>
      <c r="K110" s="254"/>
      <c r="L110" s="11"/>
      <c r="M110" s="7"/>
      <c r="N110" s="7"/>
      <c r="O110" s="7"/>
      <c r="P110" s="31"/>
      <c r="Q110" s="34"/>
      <c r="R110" s="7"/>
      <c r="S110" s="448"/>
      <c r="T110" s="449"/>
      <c r="U110" s="449"/>
      <c r="V110" s="7"/>
      <c r="W110" s="36"/>
      <c r="X110" s="34"/>
      <c r="Y110" s="7"/>
      <c r="Z110" s="11"/>
      <c r="AA110" s="7"/>
      <c r="AB110" s="7"/>
      <c r="AC110" s="7"/>
      <c r="AD110" s="31"/>
      <c r="AE110" s="34"/>
      <c r="AF110" s="7"/>
      <c r="AG110" s="11"/>
      <c r="AH110" s="7"/>
      <c r="AI110" s="7"/>
      <c r="AJ110" s="7"/>
      <c r="AK110" s="31"/>
      <c r="AL110" s="34"/>
      <c r="AM110" s="7"/>
      <c r="AN110" s="11"/>
      <c r="AO110" s="7"/>
      <c r="AP110" s="11"/>
      <c r="AQ110" s="7"/>
      <c r="AR110" s="11"/>
      <c r="AS110" s="7"/>
      <c r="AT110" s="7"/>
      <c r="AU110" s="7"/>
      <c r="AV110" s="7"/>
      <c r="AW110" s="7"/>
      <c r="AX110" s="11" t="s">
        <v>221</v>
      </c>
      <c r="AY110" s="66" t="s">
        <v>221</v>
      </c>
      <c r="AZ110" s="1"/>
      <c r="BA110" s="1"/>
      <c r="BB110" s="1"/>
      <c r="BC110" s="1"/>
      <c r="BD110" s="1"/>
      <c r="BP110" s="15"/>
      <c r="BQ110" s="25" t="str">
        <f t="shared" si="12"/>
        <v/>
      </c>
      <c r="BR110" s="26" t="str">
        <f t="shared" si="11"/>
        <v/>
      </c>
      <c r="BS110" s="26" t="str">
        <f t="shared" si="13"/>
        <v/>
      </c>
      <c r="BT110" s="25" t="str">
        <f t="shared" si="14"/>
        <v/>
      </c>
      <c r="BU110" s="26" t="str">
        <f t="shared" si="15"/>
        <v/>
      </c>
      <c r="BV110" s="25" t="e">
        <f>IF(AND(#REF!="",#REF!="",#REF!="",#REF!=""),"",SUM(#REF!,#REF!,#REF!,#REF!,#REF!))</f>
        <v>#REF!</v>
      </c>
      <c r="BW110" s="26" t="str">
        <f t="shared" si="16"/>
        <v/>
      </c>
      <c r="BX110" s="25" t="str">
        <f t="shared" si="17"/>
        <v/>
      </c>
      <c r="BY110" s="26" t="str">
        <f t="shared" si="18"/>
        <v/>
      </c>
      <c r="BZ110" s="25" t="str">
        <f t="shared" si="19"/>
        <v/>
      </c>
      <c r="CA110" s="26" t="str">
        <f t="shared" si="20"/>
        <v/>
      </c>
      <c r="CB110" s="25" t="e">
        <f>IF(AND(#REF!="",#REF!="",#REF!="",#REF!=""),"",SUM(#REF!,#REF!,#REF!,#REF!,#REF!))</f>
        <v>#REF!</v>
      </c>
      <c r="CC110" s="26" t="str">
        <f t="shared" si="21"/>
        <v/>
      </c>
      <c r="CD110" s="23"/>
      <c r="CE110" s="23"/>
    </row>
    <row r="111" spans="1:83">
      <c r="A111" s="245">
        <v>105</v>
      </c>
      <c r="B111" s="246"/>
      <c r="C111" s="247"/>
      <c r="D111" s="248"/>
      <c r="E111" s="249"/>
      <c r="F111" s="250"/>
      <c r="G111" s="250"/>
      <c r="H111" s="251"/>
      <c r="I111" s="252"/>
      <c r="J111" s="253"/>
      <c r="K111" s="254"/>
      <c r="L111" s="11"/>
      <c r="M111" s="7"/>
      <c r="N111" s="7"/>
      <c r="O111" s="7"/>
      <c r="P111" s="31"/>
      <c r="Q111" s="34"/>
      <c r="R111" s="7"/>
      <c r="S111" s="448"/>
      <c r="T111" s="449"/>
      <c r="U111" s="449"/>
      <c r="V111" s="7"/>
      <c r="W111" s="36"/>
      <c r="X111" s="34"/>
      <c r="Y111" s="7"/>
      <c r="Z111" s="11"/>
      <c r="AA111" s="7"/>
      <c r="AB111" s="7"/>
      <c r="AC111" s="7"/>
      <c r="AD111" s="31"/>
      <c r="AE111" s="34"/>
      <c r="AF111" s="7"/>
      <c r="AG111" s="11"/>
      <c r="AH111" s="7"/>
      <c r="AI111" s="7"/>
      <c r="AJ111" s="7"/>
      <c r="AK111" s="31"/>
      <c r="AL111" s="34"/>
      <c r="AM111" s="7"/>
      <c r="AN111" s="11"/>
      <c r="AO111" s="7"/>
      <c r="AP111" s="11"/>
      <c r="AQ111" s="7"/>
      <c r="AR111" s="11"/>
      <c r="AS111" s="7"/>
      <c r="AT111" s="7"/>
      <c r="AU111" s="7"/>
      <c r="AV111" s="7"/>
      <c r="AW111" s="7"/>
      <c r="AX111" s="11" t="s">
        <v>221</v>
      </c>
      <c r="AY111" s="66" t="s">
        <v>221</v>
      </c>
      <c r="AZ111" s="1"/>
      <c r="BA111" s="1"/>
      <c r="BB111" s="1"/>
      <c r="BC111" s="1"/>
      <c r="BD111" s="1"/>
      <c r="BP111" s="15"/>
      <c r="BQ111" s="25" t="str">
        <f t="shared" si="12"/>
        <v/>
      </c>
      <c r="BR111" s="26" t="str">
        <f t="shared" si="11"/>
        <v/>
      </c>
      <c r="BS111" s="26" t="str">
        <f t="shared" si="13"/>
        <v/>
      </c>
      <c r="BT111" s="25" t="str">
        <f t="shared" si="14"/>
        <v/>
      </c>
      <c r="BU111" s="26" t="str">
        <f t="shared" si="15"/>
        <v/>
      </c>
      <c r="BV111" s="25" t="e">
        <f>IF(AND(#REF!="",#REF!="",#REF!="",#REF!=""),"",SUM(#REF!,#REF!,#REF!,#REF!,#REF!))</f>
        <v>#REF!</v>
      </c>
      <c r="BW111" s="26" t="str">
        <f t="shared" si="16"/>
        <v/>
      </c>
      <c r="BX111" s="25" t="str">
        <f t="shared" si="17"/>
        <v/>
      </c>
      <c r="BY111" s="26" t="str">
        <f t="shared" si="18"/>
        <v/>
      </c>
      <c r="BZ111" s="25" t="str">
        <f t="shared" si="19"/>
        <v/>
      </c>
      <c r="CA111" s="26" t="str">
        <f t="shared" si="20"/>
        <v/>
      </c>
      <c r="CB111" s="25" t="e">
        <f>IF(AND(#REF!="",#REF!="",#REF!="",#REF!=""),"",SUM(#REF!,#REF!,#REF!,#REF!,#REF!))</f>
        <v>#REF!</v>
      </c>
      <c r="CC111" s="26" t="str">
        <f t="shared" si="21"/>
        <v/>
      </c>
      <c r="CD111" s="23"/>
      <c r="CE111" s="23"/>
    </row>
    <row r="112" spans="1:83">
      <c r="A112" s="245">
        <v>106</v>
      </c>
      <c r="B112" s="246"/>
      <c r="C112" s="247"/>
      <c r="D112" s="248"/>
      <c r="E112" s="249"/>
      <c r="F112" s="250"/>
      <c r="G112" s="250"/>
      <c r="H112" s="251"/>
      <c r="I112" s="252"/>
      <c r="J112" s="253"/>
      <c r="K112" s="254"/>
      <c r="L112" s="11"/>
      <c r="M112" s="7"/>
      <c r="N112" s="7"/>
      <c r="O112" s="7"/>
      <c r="P112" s="31"/>
      <c r="Q112" s="34"/>
      <c r="R112" s="7"/>
      <c r="S112" s="448"/>
      <c r="T112" s="449"/>
      <c r="U112" s="449"/>
      <c r="V112" s="7"/>
      <c r="W112" s="36"/>
      <c r="X112" s="34"/>
      <c r="Y112" s="7"/>
      <c r="Z112" s="11"/>
      <c r="AA112" s="7"/>
      <c r="AB112" s="7"/>
      <c r="AC112" s="7"/>
      <c r="AD112" s="31"/>
      <c r="AE112" s="34"/>
      <c r="AF112" s="7"/>
      <c r="AG112" s="11"/>
      <c r="AH112" s="7"/>
      <c r="AI112" s="7"/>
      <c r="AJ112" s="7"/>
      <c r="AK112" s="31"/>
      <c r="AL112" s="34"/>
      <c r="AM112" s="7"/>
      <c r="AN112" s="11"/>
      <c r="AO112" s="7"/>
      <c r="AP112" s="11"/>
      <c r="AQ112" s="7"/>
      <c r="AR112" s="11"/>
      <c r="AS112" s="7"/>
      <c r="AT112" s="7"/>
      <c r="AU112" s="7"/>
      <c r="AV112" s="7"/>
      <c r="AW112" s="7"/>
      <c r="AX112" s="11" t="s">
        <v>221</v>
      </c>
      <c r="AY112" s="66" t="s">
        <v>221</v>
      </c>
      <c r="AZ112" s="1"/>
      <c r="BA112" s="1"/>
      <c r="BB112" s="1"/>
      <c r="BC112" s="1"/>
      <c r="BD112" s="1"/>
      <c r="BP112" s="15"/>
      <c r="BQ112" s="25" t="str">
        <f t="shared" si="12"/>
        <v/>
      </c>
      <c r="BR112" s="26" t="str">
        <f t="shared" si="11"/>
        <v/>
      </c>
      <c r="BS112" s="26" t="str">
        <f t="shared" si="13"/>
        <v/>
      </c>
      <c r="BT112" s="25" t="str">
        <f t="shared" si="14"/>
        <v/>
      </c>
      <c r="BU112" s="26" t="str">
        <f t="shared" si="15"/>
        <v/>
      </c>
      <c r="BV112" s="25" t="e">
        <f>IF(AND(#REF!="",#REF!="",#REF!="",#REF!=""),"",SUM(#REF!,#REF!,#REF!,#REF!,#REF!))</f>
        <v>#REF!</v>
      </c>
      <c r="BW112" s="26" t="str">
        <f t="shared" si="16"/>
        <v/>
      </c>
      <c r="BX112" s="25" t="str">
        <f t="shared" si="17"/>
        <v/>
      </c>
      <c r="BY112" s="26" t="str">
        <f t="shared" si="18"/>
        <v/>
      </c>
      <c r="BZ112" s="25" t="str">
        <f t="shared" si="19"/>
        <v/>
      </c>
      <c r="CA112" s="26" t="str">
        <f t="shared" si="20"/>
        <v/>
      </c>
      <c r="CB112" s="25" t="e">
        <f>IF(AND(#REF!="",#REF!="",#REF!="",#REF!=""),"",SUM(#REF!,#REF!,#REF!,#REF!,#REF!))</f>
        <v>#REF!</v>
      </c>
      <c r="CC112" s="26" t="str">
        <f t="shared" si="21"/>
        <v/>
      </c>
      <c r="CD112" s="23"/>
      <c r="CE112" s="23"/>
    </row>
    <row r="113" spans="1:83">
      <c r="A113" s="245">
        <v>107</v>
      </c>
      <c r="B113" s="246"/>
      <c r="C113" s="247"/>
      <c r="D113" s="248"/>
      <c r="E113" s="249"/>
      <c r="F113" s="250"/>
      <c r="G113" s="250"/>
      <c r="H113" s="251"/>
      <c r="I113" s="252"/>
      <c r="J113" s="253"/>
      <c r="K113" s="254"/>
      <c r="L113" s="11"/>
      <c r="M113" s="7"/>
      <c r="N113" s="7"/>
      <c r="O113" s="7"/>
      <c r="P113" s="31"/>
      <c r="Q113" s="34"/>
      <c r="R113" s="7"/>
      <c r="S113" s="448"/>
      <c r="T113" s="449"/>
      <c r="U113" s="449"/>
      <c r="V113" s="7"/>
      <c r="W113" s="36"/>
      <c r="X113" s="34"/>
      <c r="Y113" s="7"/>
      <c r="Z113" s="11"/>
      <c r="AA113" s="7"/>
      <c r="AB113" s="7"/>
      <c r="AC113" s="7"/>
      <c r="AD113" s="31"/>
      <c r="AE113" s="34"/>
      <c r="AF113" s="7"/>
      <c r="AG113" s="11"/>
      <c r="AH113" s="7"/>
      <c r="AI113" s="7"/>
      <c r="AJ113" s="7"/>
      <c r="AK113" s="31"/>
      <c r="AL113" s="34"/>
      <c r="AM113" s="7"/>
      <c r="AN113" s="11"/>
      <c r="AO113" s="7"/>
      <c r="AP113" s="11"/>
      <c r="AQ113" s="7"/>
      <c r="AR113" s="11"/>
      <c r="AS113" s="7"/>
      <c r="AT113" s="7"/>
      <c r="AU113" s="7"/>
      <c r="AV113" s="7"/>
      <c r="AW113" s="7"/>
      <c r="AX113" s="11" t="s">
        <v>221</v>
      </c>
      <c r="AY113" s="66" t="s">
        <v>221</v>
      </c>
      <c r="AZ113" s="1"/>
      <c r="BA113" s="1"/>
      <c r="BB113" s="1"/>
      <c r="BC113" s="1"/>
      <c r="BD113" s="1"/>
      <c r="BP113" s="15"/>
      <c r="BQ113" s="25" t="str">
        <f t="shared" si="12"/>
        <v/>
      </c>
      <c r="BR113" s="26" t="str">
        <f t="shared" si="11"/>
        <v/>
      </c>
      <c r="BS113" s="26" t="str">
        <f t="shared" si="13"/>
        <v/>
      </c>
      <c r="BT113" s="25" t="str">
        <f t="shared" si="14"/>
        <v/>
      </c>
      <c r="BU113" s="26" t="str">
        <f t="shared" si="15"/>
        <v/>
      </c>
      <c r="BV113" s="25" t="e">
        <f>IF(AND(#REF!="",#REF!="",#REF!="",#REF!=""),"",SUM(#REF!,#REF!,#REF!,#REF!,#REF!))</f>
        <v>#REF!</v>
      </c>
      <c r="BW113" s="26" t="str">
        <f t="shared" si="16"/>
        <v/>
      </c>
      <c r="BX113" s="25" t="str">
        <f t="shared" si="17"/>
        <v/>
      </c>
      <c r="BY113" s="26" t="str">
        <f t="shared" si="18"/>
        <v/>
      </c>
      <c r="BZ113" s="25" t="str">
        <f t="shared" si="19"/>
        <v/>
      </c>
      <c r="CA113" s="26" t="str">
        <f t="shared" si="20"/>
        <v/>
      </c>
      <c r="CB113" s="25" t="e">
        <f>IF(AND(#REF!="",#REF!="",#REF!="",#REF!=""),"",SUM(#REF!,#REF!,#REF!,#REF!,#REF!))</f>
        <v>#REF!</v>
      </c>
      <c r="CC113" s="26" t="str">
        <f t="shared" si="21"/>
        <v/>
      </c>
      <c r="CD113" s="23"/>
      <c r="CE113" s="23"/>
    </row>
    <row r="114" spans="1:83">
      <c r="A114" s="245">
        <v>108</v>
      </c>
      <c r="B114" s="246"/>
      <c r="C114" s="247"/>
      <c r="D114" s="248"/>
      <c r="E114" s="249"/>
      <c r="F114" s="250"/>
      <c r="G114" s="250"/>
      <c r="H114" s="251"/>
      <c r="I114" s="252"/>
      <c r="J114" s="253"/>
      <c r="K114" s="254"/>
      <c r="L114" s="11"/>
      <c r="M114" s="7"/>
      <c r="N114" s="7"/>
      <c r="O114" s="7"/>
      <c r="P114" s="31"/>
      <c r="Q114" s="34"/>
      <c r="R114" s="7"/>
      <c r="S114" s="448"/>
      <c r="T114" s="449"/>
      <c r="U114" s="449"/>
      <c r="V114" s="7"/>
      <c r="W114" s="36"/>
      <c r="X114" s="34"/>
      <c r="Y114" s="7"/>
      <c r="Z114" s="11"/>
      <c r="AA114" s="7"/>
      <c r="AB114" s="7"/>
      <c r="AC114" s="7"/>
      <c r="AD114" s="31"/>
      <c r="AE114" s="34"/>
      <c r="AF114" s="7"/>
      <c r="AG114" s="11"/>
      <c r="AH114" s="7"/>
      <c r="AI114" s="7"/>
      <c r="AJ114" s="7"/>
      <c r="AK114" s="31"/>
      <c r="AL114" s="34"/>
      <c r="AM114" s="7"/>
      <c r="AN114" s="11"/>
      <c r="AO114" s="7"/>
      <c r="AP114" s="11"/>
      <c r="AQ114" s="7"/>
      <c r="AR114" s="11"/>
      <c r="AS114" s="7"/>
      <c r="AT114" s="7"/>
      <c r="AU114" s="7"/>
      <c r="AV114" s="7"/>
      <c r="AW114" s="7"/>
      <c r="AX114" s="11" t="s">
        <v>221</v>
      </c>
      <c r="AY114" s="66" t="s">
        <v>221</v>
      </c>
      <c r="AZ114" s="1"/>
      <c r="BA114" s="1"/>
      <c r="BB114" s="1"/>
      <c r="BC114" s="1"/>
      <c r="BD114" s="1"/>
      <c r="BP114" s="15"/>
      <c r="BQ114" s="25" t="str">
        <f t="shared" si="12"/>
        <v/>
      </c>
      <c r="BR114" s="26" t="str">
        <f t="shared" si="11"/>
        <v/>
      </c>
      <c r="BS114" s="26" t="str">
        <f t="shared" si="13"/>
        <v/>
      </c>
      <c r="BT114" s="25" t="str">
        <f t="shared" si="14"/>
        <v/>
      </c>
      <c r="BU114" s="26" t="str">
        <f t="shared" si="15"/>
        <v/>
      </c>
      <c r="BV114" s="25" t="e">
        <f>IF(AND(#REF!="",#REF!="",#REF!="",#REF!=""),"",SUM(#REF!,#REF!,#REF!,#REF!,#REF!))</f>
        <v>#REF!</v>
      </c>
      <c r="BW114" s="26" t="str">
        <f t="shared" si="16"/>
        <v/>
      </c>
      <c r="BX114" s="25" t="str">
        <f t="shared" si="17"/>
        <v/>
      </c>
      <c r="BY114" s="26" t="str">
        <f t="shared" si="18"/>
        <v/>
      </c>
      <c r="BZ114" s="25" t="str">
        <f t="shared" si="19"/>
        <v/>
      </c>
      <c r="CA114" s="26" t="str">
        <f t="shared" si="20"/>
        <v/>
      </c>
      <c r="CB114" s="25" t="e">
        <f>IF(AND(#REF!="",#REF!="",#REF!="",#REF!=""),"",SUM(#REF!,#REF!,#REF!,#REF!,#REF!))</f>
        <v>#REF!</v>
      </c>
      <c r="CC114" s="26" t="str">
        <f t="shared" si="21"/>
        <v/>
      </c>
      <c r="CD114" s="23"/>
      <c r="CE114" s="23"/>
    </row>
    <row r="115" spans="1:83">
      <c r="A115" s="245">
        <v>109</v>
      </c>
      <c r="B115" s="246"/>
      <c r="C115" s="247"/>
      <c r="D115" s="248"/>
      <c r="E115" s="249"/>
      <c r="F115" s="250"/>
      <c r="G115" s="250"/>
      <c r="H115" s="251"/>
      <c r="I115" s="252"/>
      <c r="J115" s="253"/>
      <c r="K115" s="254"/>
      <c r="L115" s="11"/>
      <c r="M115" s="7"/>
      <c r="N115" s="7"/>
      <c r="O115" s="7"/>
      <c r="P115" s="31"/>
      <c r="Q115" s="34"/>
      <c r="R115" s="7"/>
      <c r="S115" s="448"/>
      <c r="T115" s="449"/>
      <c r="U115" s="449"/>
      <c r="V115" s="7"/>
      <c r="W115" s="36"/>
      <c r="X115" s="34"/>
      <c r="Y115" s="7"/>
      <c r="Z115" s="11"/>
      <c r="AA115" s="7"/>
      <c r="AB115" s="7"/>
      <c r="AC115" s="7"/>
      <c r="AD115" s="31"/>
      <c r="AE115" s="34"/>
      <c r="AF115" s="7"/>
      <c r="AG115" s="11"/>
      <c r="AH115" s="7"/>
      <c r="AI115" s="7"/>
      <c r="AJ115" s="7"/>
      <c r="AK115" s="31"/>
      <c r="AL115" s="34"/>
      <c r="AM115" s="7"/>
      <c r="AN115" s="11"/>
      <c r="AO115" s="7"/>
      <c r="AP115" s="11"/>
      <c r="AQ115" s="7"/>
      <c r="AR115" s="11"/>
      <c r="AS115" s="7"/>
      <c r="AT115" s="7"/>
      <c r="AU115" s="7"/>
      <c r="AV115" s="7"/>
      <c r="AW115" s="7"/>
      <c r="AX115" s="11" t="s">
        <v>221</v>
      </c>
      <c r="AY115" s="66" t="s">
        <v>221</v>
      </c>
      <c r="AZ115" s="1"/>
      <c r="BA115" s="1"/>
      <c r="BB115" s="1"/>
      <c r="BC115" s="1"/>
      <c r="BD115" s="1"/>
      <c r="BP115" s="15"/>
      <c r="BQ115" s="25" t="str">
        <f t="shared" si="12"/>
        <v/>
      </c>
      <c r="BR115" s="26" t="str">
        <f t="shared" si="11"/>
        <v/>
      </c>
      <c r="BS115" s="26" t="str">
        <f t="shared" si="13"/>
        <v/>
      </c>
      <c r="BT115" s="25" t="str">
        <f t="shared" si="14"/>
        <v/>
      </c>
      <c r="BU115" s="26" t="str">
        <f t="shared" si="15"/>
        <v/>
      </c>
      <c r="BV115" s="25" t="e">
        <f>IF(AND(#REF!="",#REF!="",#REF!="",#REF!=""),"",SUM(#REF!,#REF!,#REF!,#REF!,#REF!))</f>
        <v>#REF!</v>
      </c>
      <c r="BW115" s="26" t="str">
        <f t="shared" si="16"/>
        <v/>
      </c>
      <c r="BX115" s="25" t="str">
        <f t="shared" si="17"/>
        <v/>
      </c>
      <c r="BY115" s="26" t="str">
        <f t="shared" si="18"/>
        <v/>
      </c>
      <c r="BZ115" s="25" t="str">
        <f t="shared" si="19"/>
        <v/>
      </c>
      <c r="CA115" s="26" t="str">
        <f t="shared" si="20"/>
        <v/>
      </c>
      <c r="CB115" s="25" t="e">
        <f>IF(AND(#REF!="",#REF!="",#REF!="",#REF!=""),"",SUM(#REF!,#REF!,#REF!,#REF!,#REF!))</f>
        <v>#REF!</v>
      </c>
      <c r="CC115" s="26" t="str">
        <f t="shared" si="21"/>
        <v/>
      </c>
      <c r="CD115" s="23"/>
      <c r="CE115" s="23"/>
    </row>
    <row r="116" spans="1:83">
      <c r="A116" s="245">
        <v>110</v>
      </c>
      <c r="B116" s="246"/>
      <c r="C116" s="247"/>
      <c r="D116" s="248"/>
      <c r="E116" s="249"/>
      <c r="F116" s="250"/>
      <c r="G116" s="250"/>
      <c r="H116" s="251"/>
      <c r="I116" s="252"/>
      <c r="J116" s="253"/>
      <c r="K116" s="254"/>
      <c r="L116" s="11"/>
      <c r="M116" s="7"/>
      <c r="N116" s="7"/>
      <c r="O116" s="7"/>
      <c r="P116" s="31"/>
      <c r="Q116" s="34"/>
      <c r="R116" s="7"/>
      <c r="S116" s="448"/>
      <c r="T116" s="449"/>
      <c r="U116" s="449"/>
      <c r="V116" s="7"/>
      <c r="W116" s="36"/>
      <c r="X116" s="34"/>
      <c r="Y116" s="7"/>
      <c r="Z116" s="11"/>
      <c r="AA116" s="7"/>
      <c r="AB116" s="7"/>
      <c r="AC116" s="7"/>
      <c r="AD116" s="31"/>
      <c r="AE116" s="34"/>
      <c r="AF116" s="7"/>
      <c r="AG116" s="11"/>
      <c r="AH116" s="7"/>
      <c r="AI116" s="7"/>
      <c r="AJ116" s="7"/>
      <c r="AK116" s="31"/>
      <c r="AL116" s="34"/>
      <c r="AM116" s="7"/>
      <c r="AN116" s="11"/>
      <c r="AO116" s="7"/>
      <c r="AP116" s="11"/>
      <c r="AQ116" s="7"/>
      <c r="AR116" s="11"/>
      <c r="AS116" s="7"/>
      <c r="AT116" s="7"/>
      <c r="AU116" s="7"/>
      <c r="AV116" s="7"/>
      <c r="AW116" s="7"/>
      <c r="AX116" s="11" t="s">
        <v>221</v>
      </c>
      <c r="AY116" s="66" t="s">
        <v>221</v>
      </c>
      <c r="AZ116" s="1"/>
      <c r="BA116" s="1"/>
      <c r="BB116" s="1"/>
      <c r="BC116" s="1"/>
      <c r="BD116" s="1"/>
      <c r="BP116" s="15"/>
      <c r="BQ116" s="25" t="str">
        <f t="shared" si="12"/>
        <v/>
      </c>
      <c r="BR116" s="26" t="str">
        <f t="shared" si="11"/>
        <v/>
      </c>
      <c r="BS116" s="26" t="str">
        <f t="shared" si="13"/>
        <v/>
      </c>
      <c r="BT116" s="25" t="str">
        <f t="shared" si="14"/>
        <v/>
      </c>
      <c r="BU116" s="26" t="str">
        <f t="shared" si="15"/>
        <v/>
      </c>
      <c r="BV116" s="25" t="e">
        <f>IF(AND(#REF!="",#REF!="",#REF!="",#REF!=""),"",SUM(#REF!,#REF!,#REF!,#REF!,#REF!))</f>
        <v>#REF!</v>
      </c>
      <c r="BW116" s="26" t="str">
        <f t="shared" si="16"/>
        <v/>
      </c>
      <c r="BX116" s="25" t="str">
        <f t="shared" si="17"/>
        <v/>
      </c>
      <c r="BY116" s="26" t="str">
        <f t="shared" si="18"/>
        <v/>
      </c>
      <c r="BZ116" s="25" t="str">
        <f t="shared" si="19"/>
        <v/>
      </c>
      <c r="CA116" s="26" t="str">
        <f t="shared" si="20"/>
        <v/>
      </c>
      <c r="CB116" s="25" t="e">
        <f>IF(AND(#REF!="",#REF!="",#REF!="",#REF!=""),"",SUM(#REF!,#REF!,#REF!,#REF!,#REF!))</f>
        <v>#REF!</v>
      </c>
      <c r="CC116" s="26" t="str">
        <f t="shared" si="21"/>
        <v/>
      </c>
      <c r="CD116" s="23"/>
      <c r="CE116" s="23"/>
    </row>
    <row r="117" spans="1:83">
      <c r="A117" s="245">
        <v>111</v>
      </c>
      <c r="B117" s="246"/>
      <c r="C117" s="247"/>
      <c r="D117" s="248"/>
      <c r="E117" s="249"/>
      <c r="F117" s="250"/>
      <c r="G117" s="250"/>
      <c r="H117" s="251"/>
      <c r="I117" s="252"/>
      <c r="J117" s="253"/>
      <c r="K117" s="254"/>
      <c r="L117" s="11"/>
      <c r="M117" s="7"/>
      <c r="N117" s="7"/>
      <c r="O117" s="7"/>
      <c r="P117" s="31"/>
      <c r="Q117" s="34"/>
      <c r="R117" s="7"/>
      <c r="S117" s="448"/>
      <c r="T117" s="449"/>
      <c r="U117" s="449"/>
      <c r="V117" s="7"/>
      <c r="W117" s="36"/>
      <c r="X117" s="34"/>
      <c r="Y117" s="7"/>
      <c r="Z117" s="11"/>
      <c r="AA117" s="7"/>
      <c r="AB117" s="7"/>
      <c r="AC117" s="7"/>
      <c r="AD117" s="31"/>
      <c r="AE117" s="34"/>
      <c r="AF117" s="7"/>
      <c r="AG117" s="11"/>
      <c r="AH117" s="7"/>
      <c r="AI117" s="7"/>
      <c r="AJ117" s="7"/>
      <c r="AK117" s="31"/>
      <c r="AL117" s="34"/>
      <c r="AM117" s="7"/>
      <c r="AN117" s="11"/>
      <c r="AO117" s="7"/>
      <c r="AP117" s="11"/>
      <c r="AQ117" s="7"/>
      <c r="AR117" s="11"/>
      <c r="AS117" s="7"/>
      <c r="AT117" s="7"/>
      <c r="AU117" s="7"/>
      <c r="AV117" s="7"/>
      <c r="AW117" s="7"/>
      <c r="AX117" s="11" t="s">
        <v>221</v>
      </c>
      <c r="AY117" s="66" t="s">
        <v>221</v>
      </c>
      <c r="AZ117" s="1"/>
      <c r="BA117" s="1"/>
      <c r="BB117" s="1"/>
      <c r="BC117" s="1"/>
      <c r="BD117" s="1"/>
      <c r="BP117" s="15"/>
      <c r="BQ117" s="25" t="str">
        <f t="shared" si="12"/>
        <v/>
      </c>
      <c r="BR117" s="26" t="str">
        <f t="shared" si="11"/>
        <v/>
      </c>
      <c r="BS117" s="26" t="str">
        <f t="shared" si="13"/>
        <v/>
      </c>
      <c r="BT117" s="25" t="str">
        <f t="shared" si="14"/>
        <v/>
      </c>
      <c r="BU117" s="26" t="str">
        <f t="shared" si="15"/>
        <v/>
      </c>
      <c r="BV117" s="25" t="e">
        <f>IF(AND(#REF!="",#REF!="",#REF!="",#REF!=""),"",SUM(#REF!,#REF!,#REF!,#REF!,#REF!))</f>
        <v>#REF!</v>
      </c>
      <c r="BW117" s="26" t="str">
        <f t="shared" si="16"/>
        <v/>
      </c>
      <c r="BX117" s="25" t="str">
        <f t="shared" si="17"/>
        <v/>
      </c>
      <c r="BY117" s="26" t="str">
        <f t="shared" si="18"/>
        <v/>
      </c>
      <c r="BZ117" s="25" t="str">
        <f t="shared" si="19"/>
        <v/>
      </c>
      <c r="CA117" s="26" t="str">
        <f t="shared" si="20"/>
        <v/>
      </c>
      <c r="CB117" s="25" t="e">
        <f>IF(AND(#REF!="",#REF!="",#REF!="",#REF!=""),"",SUM(#REF!,#REF!,#REF!,#REF!,#REF!))</f>
        <v>#REF!</v>
      </c>
      <c r="CC117" s="26" t="str">
        <f t="shared" si="21"/>
        <v/>
      </c>
      <c r="CD117" s="23"/>
      <c r="CE117" s="23"/>
    </row>
    <row r="118" spans="1:83">
      <c r="A118" s="245">
        <v>112</v>
      </c>
      <c r="B118" s="246"/>
      <c r="C118" s="247"/>
      <c r="D118" s="248"/>
      <c r="E118" s="249"/>
      <c r="F118" s="250"/>
      <c r="G118" s="250"/>
      <c r="H118" s="251"/>
      <c r="I118" s="252"/>
      <c r="J118" s="253"/>
      <c r="K118" s="254"/>
      <c r="L118" s="11"/>
      <c r="M118" s="7"/>
      <c r="N118" s="7"/>
      <c r="O118" s="7"/>
      <c r="P118" s="31"/>
      <c r="Q118" s="34"/>
      <c r="R118" s="7"/>
      <c r="S118" s="448"/>
      <c r="T118" s="449"/>
      <c r="U118" s="449"/>
      <c r="V118" s="7"/>
      <c r="W118" s="36"/>
      <c r="X118" s="34"/>
      <c r="Y118" s="7"/>
      <c r="Z118" s="11"/>
      <c r="AA118" s="7"/>
      <c r="AB118" s="7"/>
      <c r="AC118" s="7"/>
      <c r="AD118" s="31"/>
      <c r="AE118" s="34"/>
      <c r="AF118" s="7"/>
      <c r="AG118" s="11"/>
      <c r="AH118" s="7"/>
      <c r="AI118" s="7"/>
      <c r="AJ118" s="7"/>
      <c r="AK118" s="31"/>
      <c r="AL118" s="34"/>
      <c r="AM118" s="7"/>
      <c r="AN118" s="11"/>
      <c r="AO118" s="7"/>
      <c r="AP118" s="11"/>
      <c r="AQ118" s="7"/>
      <c r="AR118" s="11"/>
      <c r="AS118" s="7"/>
      <c r="AT118" s="7"/>
      <c r="AU118" s="7"/>
      <c r="AV118" s="7"/>
      <c r="AW118" s="7"/>
      <c r="AX118" s="11" t="s">
        <v>221</v>
      </c>
      <c r="AY118" s="66" t="s">
        <v>221</v>
      </c>
      <c r="AZ118" s="1"/>
      <c r="BA118" s="1"/>
      <c r="BB118" s="1"/>
      <c r="BC118" s="1"/>
      <c r="BD118" s="1"/>
      <c r="BP118" s="15"/>
      <c r="BQ118" s="25" t="str">
        <f t="shared" si="12"/>
        <v/>
      </c>
      <c r="BR118" s="26" t="str">
        <f t="shared" si="11"/>
        <v/>
      </c>
      <c r="BS118" s="26" t="str">
        <f t="shared" si="13"/>
        <v/>
      </c>
      <c r="BT118" s="25" t="str">
        <f t="shared" si="14"/>
        <v/>
      </c>
      <c r="BU118" s="26" t="str">
        <f t="shared" si="15"/>
        <v/>
      </c>
      <c r="BV118" s="25" t="e">
        <f>IF(AND(#REF!="",#REF!="",#REF!="",#REF!=""),"",SUM(#REF!,#REF!,#REF!,#REF!,#REF!))</f>
        <v>#REF!</v>
      </c>
      <c r="BW118" s="26" t="str">
        <f t="shared" si="16"/>
        <v/>
      </c>
      <c r="BX118" s="25" t="str">
        <f t="shared" si="17"/>
        <v/>
      </c>
      <c r="BY118" s="26" t="str">
        <f t="shared" si="18"/>
        <v/>
      </c>
      <c r="BZ118" s="25" t="str">
        <f t="shared" si="19"/>
        <v/>
      </c>
      <c r="CA118" s="26" t="str">
        <f t="shared" si="20"/>
        <v/>
      </c>
      <c r="CB118" s="25" t="e">
        <f>IF(AND(#REF!="",#REF!="",#REF!="",#REF!=""),"",SUM(#REF!,#REF!,#REF!,#REF!,#REF!))</f>
        <v>#REF!</v>
      </c>
      <c r="CC118" s="26" t="str">
        <f t="shared" si="21"/>
        <v/>
      </c>
      <c r="CD118" s="23"/>
      <c r="CE118" s="23"/>
    </row>
    <row r="119" spans="1:83">
      <c r="A119" s="245">
        <v>113</v>
      </c>
      <c r="B119" s="246"/>
      <c r="C119" s="247"/>
      <c r="D119" s="248"/>
      <c r="E119" s="249"/>
      <c r="F119" s="250"/>
      <c r="G119" s="250"/>
      <c r="H119" s="251"/>
      <c r="I119" s="252"/>
      <c r="J119" s="253"/>
      <c r="K119" s="254"/>
      <c r="L119" s="11"/>
      <c r="M119" s="7"/>
      <c r="N119" s="7"/>
      <c r="O119" s="7"/>
      <c r="P119" s="31"/>
      <c r="Q119" s="34"/>
      <c r="R119" s="7"/>
      <c r="S119" s="448"/>
      <c r="T119" s="449"/>
      <c r="U119" s="449"/>
      <c r="V119" s="7"/>
      <c r="W119" s="36"/>
      <c r="X119" s="34"/>
      <c r="Y119" s="7"/>
      <c r="Z119" s="11"/>
      <c r="AA119" s="7"/>
      <c r="AB119" s="7"/>
      <c r="AC119" s="7"/>
      <c r="AD119" s="31"/>
      <c r="AE119" s="34"/>
      <c r="AF119" s="7"/>
      <c r="AG119" s="11"/>
      <c r="AH119" s="7"/>
      <c r="AI119" s="7"/>
      <c r="AJ119" s="7"/>
      <c r="AK119" s="31"/>
      <c r="AL119" s="34"/>
      <c r="AM119" s="7"/>
      <c r="AN119" s="11"/>
      <c r="AO119" s="7"/>
      <c r="AP119" s="11"/>
      <c r="AQ119" s="7"/>
      <c r="AR119" s="11"/>
      <c r="AS119" s="7"/>
      <c r="AT119" s="7"/>
      <c r="AU119" s="7"/>
      <c r="AV119" s="7"/>
      <c r="AW119" s="7"/>
      <c r="AX119" s="11" t="s">
        <v>221</v>
      </c>
      <c r="AY119" s="66" t="s">
        <v>221</v>
      </c>
      <c r="AZ119" s="1"/>
      <c r="BA119" s="1"/>
      <c r="BB119" s="1"/>
      <c r="BC119" s="1"/>
      <c r="BD119" s="1"/>
      <c r="BP119" s="15"/>
      <c r="BQ119" s="25" t="str">
        <f t="shared" si="12"/>
        <v/>
      </c>
      <c r="BR119" s="26" t="str">
        <f t="shared" si="11"/>
        <v/>
      </c>
      <c r="BS119" s="26" t="str">
        <f t="shared" si="13"/>
        <v/>
      </c>
      <c r="BT119" s="25" t="str">
        <f t="shared" si="14"/>
        <v/>
      </c>
      <c r="BU119" s="26" t="str">
        <f t="shared" si="15"/>
        <v/>
      </c>
      <c r="BV119" s="25" t="e">
        <f>IF(AND(#REF!="",#REF!="",#REF!="",#REF!=""),"",SUM(#REF!,#REF!,#REF!,#REF!,#REF!))</f>
        <v>#REF!</v>
      </c>
      <c r="BW119" s="26" t="str">
        <f t="shared" si="16"/>
        <v/>
      </c>
      <c r="BX119" s="25" t="str">
        <f t="shared" si="17"/>
        <v/>
      </c>
      <c r="BY119" s="26" t="str">
        <f t="shared" si="18"/>
        <v/>
      </c>
      <c r="BZ119" s="25" t="str">
        <f t="shared" si="19"/>
        <v/>
      </c>
      <c r="CA119" s="26" t="str">
        <f t="shared" si="20"/>
        <v/>
      </c>
      <c r="CB119" s="25" t="e">
        <f>IF(AND(#REF!="",#REF!="",#REF!="",#REF!=""),"",SUM(#REF!,#REF!,#REF!,#REF!,#REF!))</f>
        <v>#REF!</v>
      </c>
      <c r="CC119" s="26" t="str">
        <f t="shared" si="21"/>
        <v/>
      </c>
      <c r="CD119" s="23"/>
      <c r="CE119" s="23"/>
    </row>
    <row r="120" spans="1:83">
      <c r="A120" s="245">
        <v>114</v>
      </c>
      <c r="B120" s="246"/>
      <c r="C120" s="247"/>
      <c r="D120" s="248"/>
      <c r="E120" s="249"/>
      <c r="F120" s="250"/>
      <c r="G120" s="250"/>
      <c r="H120" s="251"/>
      <c r="I120" s="252"/>
      <c r="J120" s="253"/>
      <c r="K120" s="254"/>
      <c r="L120" s="11"/>
      <c r="M120" s="7"/>
      <c r="N120" s="7"/>
      <c r="O120" s="7"/>
      <c r="P120" s="31"/>
      <c r="Q120" s="34"/>
      <c r="R120" s="7"/>
      <c r="S120" s="448"/>
      <c r="T120" s="449"/>
      <c r="U120" s="449"/>
      <c r="V120" s="7"/>
      <c r="W120" s="36"/>
      <c r="X120" s="34"/>
      <c r="Y120" s="7"/>
      <c r="Z120" s="11"/>
      <c r="AA120" s="7"/>
      <c r="AB120" s="7"/>
      <c r="AC120" s="7"/>
      <c r="AD120" s="31"/>
      <c r="AE120" s="34"/>
      <c r="AF120" s="7"/>
      <c r="AG120" s="11"/>
      <c r="AH120" s="7"/>
      <c r="AI120" s="7"/>
      <c r="AJ120" s="7"/>
      <c r="AK120" s="31"/>
      <c r="AL120" s="34"/>
      <c r="AM120" s="7"/>
      <c r="AN120" s="11"/>
      <c r="AO120" s="7"/>
      <c r="AP120" s="11"/>
      <c r="AQ120" s="7"/>
      <c r="AR120" s="11"/>
      <c r="AS120" s="7"/>
      <c r="AT120" s="7"/>
      <c r="AU120" s="7"/>
      <c r="AV120" s="7"/>
      <c r="AW120" s="7"/>
      <c r="AX120" s="11" t="s">
        <v>221</v>
      </c>
      <c r="AY120" s="66" t="s">
        <v>221</v>
      </c>
      <c r="AZ120" s="1"/>
      <c r="BA120" s="1"/>
      <c r="BB120" s="1"/>
      <c r="BC120" s="1"/>
      <c r="BD120" s="1"/>
      <c r="BP120" s="15"/>
      <c r="BQ120" s="25" t="str">
        <f t="shared" si="12"/>
        <v/>
      </c>
      <c r="BR120" s="26" t="str">
        <f t="shared" si="11"/>
        <v/>
      </c>
      <c r="BS120" s="26" t="str">
        <f t="shared" si="13"/>
        <v/>
      </c>
      <c r="BT120" s="25" t="str">
        <f t="shared" si="14"/>
        <v/>
      </c>
      <c r="BU120" s="26" t="str">
        <f t="shared" si="15"/>
        <v/>
      </c>
      <c r="BV120" s="25" t="e">
        <f>IF(AND(#REF!="",#REF!="",#REF!="",#REF!=""),"",SUM(#REF!,#REF!,#REF!,#REF!,#REF!))</f>
        <v>#REF!</v>
      </c>
      <c r="BW120" s="26" t="str">
        <f t="shared" si="16"/>
        <v/>
      </c>
      <c r="BX120" s="25" t="str">
        <f t="shared" si="17"/>
        <v/>
      </c>
      <c r="BY120" s="26" t="str">
        <f t="shared" si="18"/>
        <v/>
      </c>
      <c r="BZ120" s="25" t="str">
        <f t="shared" si="19"/>
        <v/>
      </c>
      <c r="CA120" s="26" t="str">
        <f t="shared" si="20"/>
        <v/>
      </c>
      <c r="CB120" s="25" t="e">
        <f>IF(AND(#REF!="",#REF!="",#REF!="",#REF!=""),"",SUM(#REF!,#REF!,#REF!,#REF!,#REF!))</f>
        <v>#REF!</v>
      </c>
      <c r="CC120" s="26" t="str">
        <f t="shared" si="21"/>
        <v/>
      </c>
      <c r="CD120" s="23"/>
      <c r="CE120" s="23"/>
    </row>
    <row r="121" spans="1:83">
      <c r="A121" s="245">
        <v>115</v>
      </c>
      <c r="B121" s="246"/>
      <c r="C121" s="247"/>
      <c r="D121" s="248"/>
      <c r="E121" s="249"/>
      <c r="F121" s="250"/>
      <c r="G121" s="250"/>
      <c r="H121" s="251"/>
      <c r="I121" s="252"/>
      <c r="J121" s="253"/>
      <c r="K121" s="254"/>
      <c r="L121" s="11"/>
      <c r="M121" s="7"/>
      <c r="N121" s="7"/>
      <c r="O121" s="7"/>
      <c r="P121" s="31"/>
      <c r="Q121" s="34"/>
      <c r="R121" s="7"/>
      <c r="S121" s="448"/>
      <c r="T121" s="449"/>
      <c r="U121" s="449"/>
      <c r="V121" s="7"/>
      <c r="W121" s="36"/>
      <c r="X121" s="34"/>
      <c r="Y121" s="7"/>
      <c r="Z121" s="11"/>
      <c r="AA121" s="7"/>
      <c r="AB121" s="7"/>
      <c r="AC121" s="7"/>
      <c r="AD121" s="31"/>
      <c r="AE121" s="34"/>
      <c r="AF121" s="7"/>
      <c r="AG121" s="11"/>
      <c r="AH121" s="7"/>
      <c r="AI121" s="7"/>
      <c r="AJ121" s="7"/>
      <c r="AK121" s="31"/>
      <c r="AL121" s="34"/>
      <c r="AM121" s="7"/>
      <c r="AN121" s="11"/>
      <c r="AO121" s="7"/>
      <c r="AP121" s="11"/>
      <c r="AQ121" s="7"/>
      <c r="AR121" s="11"/>
      <c r="AS121" s="7"/>
      <c r="AT121" s="7"/>
      <c r="AU121" s="7"/>
      <c r="AV121" s="7"/>
      <c r="AW121" s="7"/>
      <c r="AX121" s="11" t="s">
        <v>221</v>
      </c>
      <c r="AY121" s="66" t="s">
        <v>221</v>
      </c>
      <c r="AZ121" s="1"/>
      <c r="BA121" s="1"/>
      <c r="BB121" s="1"/>
      <c r="BC121" s="1"/>
      <c r="BD121" s="1"/>
      <c r="BP121" s="15"/>
      <c r="BQ121" s="25" t="str">
        <f t="shared" si="12"/>
        <v/>
      </c>
      <c r="BR121" s="26" t="str">
        <f t="shared" si="11"/>
        <v/>
      </c>
      <c r="BS121" s="26" t="str">
        <f t="shared" si="13"/>
        <v/>
      </c>
      <c r="BT121" s="25" t="str">
        <f t="shared" si="14"/>
        <v/>
      </c>
      <c r="BU121" s="26" t="str">
        <f t="shared" si="15"/>
        <v/>
      </c>
      <c r="BV121" s="25" t="e">
        <f>IF(AND(#REF!="",#REF!="",#REF!="",#REF!=""),"",SUM(#REF!,#REF!,#REF!,#REF!,#REF!))</f>
        <v>#REF!</v>
      </c>
      <c r="BW121" s="26" t="str">
        <f t="shared" si="16"/>
        <v/>
      </c>
      <c r="BX121" s="25" t="str">
        <f t="shared" si="17"/>
        <v/>
      </c>
      <c r="BY121" s="26" t="str">
        <f t="shared" si="18"/>
        <v/>
      </c>
      <c r="BZ121" s="25" t="str">
        <f t="shared" si="19"/>
        <v/>
      </c>
      <c r="CA121" s="26" t="str">
        <f t="shared" si="20"/>
        <v/>
      </c>
      <c r="CB121" s="25" t="e">
        <f>IF(AND(#REF!="",#REF!="",#REF!="",#REF!=""),"",SUM(#REF!,#REF!,#REF!,#REF!,#REF!))</f>
        <v>#REF!</v>
      </c>
      <c r="CC121" s="26" t="str">
        <f t="shared" si="21"/>
        <v/>
      </c>
      <c r="CD121" s="23"/>
      <c r="CE121" s="23"/>
    </row>
    <row r="122" spans="1:83">
      <c r="A122" s="245">
        <v>116</v>
      </c>
      <c r="B122" s="246"/>
      <c r="C122" s="247"/>
      <c r="D122" s="248"/>
      <c r="E122" s="249"/>
      <c r="F122" s="250"/>
      <c r="G122" s="250"/>
      <c r="H122" s="251"/>
      <c r="I122" s="252"/>
      <c r="J122" s="253"/>
      <c r="K122" s="254"/>
      <c r="L122" s="11"/>
      <c r="M122" s="7"/>
      <c r="N122" s="7"/>
      <c r="O122" s="7"/>
      <c r="P122" s="31"/>
      <c r="Q122" s="34"/>
      <c r="R122" s="7"/>
      <c r="S122" s="448"/>
      <c r="T122" s="449"/>
      <c r="U122" s="449"/>
      <c r="V122" s="7"/>
      <c r="W122" s="36"/>
      <c r="X122" s="34"/>
      <c r="Y122" s="7"/>
      <c r="Z122" s="11"/>
      <c r="AA122" s="7"/>
      <c r="AB122" s="7"/>
      <c r="AC122" s="7"/>
      <c r="AD122" s="31"/>
      <c r="AE122" s="34"/>
      <c r="AF122" s="7"/>
      <c r="AG122" s="11"/>
      <c r="AH122" s="7"/>
      <c r="AI122" s="7"/>
      <c r="AJ122" s="7"/>
      <c r="AK122" s="31"/>
      <c r="AL122" s="34"/>
      <c r="AM122" s="7"/>
      <c r="AN122" s="11"/>
      <c r="AO122" s="7"/>
      <c r="AP122" s="11"/>
      <c r="AQ122" s="7"/>
      <c r="AR122" s="11"/>
      <c r="AS122" s="7"/>
      <c r="AT122" s="7"/>
      <c r="AU122" s="7"/>
      <c r="AV122" s="7"/>
      <c r="AW122" s="7"/>
      <c r="AX122" s="11" t="s">
        <v>221</v>
      </c>
      <c r="AY122" s="66" t="s">
        <v>221</v>
      </c>
      <c r="AZ122" s="1"/>
      <c r="BA122" s="1"/>
      <c r="BB122" s="1"/>
      <c r="BC122" s="1"/>
      <c r="BD122" s="1"/>
      <c r="BP122" s="15"/>
      <c r="BQ122" s="25" t="str">
        <f t="shared" si="12"/>
        <v/>
      </c>
      <c r="BR122" s="26" t="str">
        <f t="shared" si="11"/>
        <v/>
      </c>
      <c r="BS122" s="26" t="str">
        <f t="shared" si="13"/>
        <v/>
      </c>
      <c r="BT122" s="25" t="str">
        <f t="shared" si="14"/>
        <v/>
      </c>
      <c r="BU122" s="26" t="str">
        <f t="shared" si="15"/>
        <v/>
      </c>
      <c r="BV122" s="25" t="e">
        <f>IF(AND(#REF!="",#REF!="",#REF!="",#REF!=""),"",SUM(#REF!,#REF!,#REF!,#REF!,#REF!))</f>
        <v>#REF!</v>
      </c>
      <c r="BW122" s="26" t="str">
        <f t="shared" si="16"/>
        <v/>
      </c>
      <c r="BX122" s="25" t="str">
        <f t="shared" si="17"/>
        <v/>
      </c>
      <c r="BY122" s="26" t="str">
        <f t="shared" si="18"/>
        <v/>
      </c>
      <c r="BZ122" s="25" t="str">
        <f t="shared" si="19"/>
        <v/>
      </c>
      <c r="CA122" s="26" t="str">
        <f t="shared" si="20"/>
        <v/>
      </c>
      <c r="CB122" s="25" t="e">
        <f>IF(AND(#REF!="",#REF!="",#REF!="",#REF!=""),"",SUM(#REF!,#REF!,#REF!,#REF!,#REF!))</f>
        <v>#REF!</v>
      </c>
      <c r="CC122" s="26" t="str">
        <f t="shared" si="21"/>
        <v/>
      </c>
      <c r="CD122" s="23"/>
      <c r="CE122" s="23"/>
    </row>
    <row r="123" spans="1:83">
      <c r="A123" s="245">
        <v>117</v>
      </c>
      <c r="B123" s="246"/>
      <c r="C123" s="247"/>
      <c r="D123" s="248"/>
      <c r="E123" s="249"/>
      <c r="F123" s="250"/>
      <c r="G123" s="250"/>
      <c r="H123" s="251"/>
      <c r="I123" s="252"/>
      <c r="J123" s="253"/>
      <c r="K123" s="254"/>
      <c r="L123" s="11"/>
      <c r="M123" s="7"/>
      <c r="N123" s="7"/>
      <c r="O123" s="7"/>
      <c r="P123" s="31"/>
      <c r="Q123" s="34"/>
      <c r="R123" s="7"/>
      <c r="S123" s="448"/>
      <c r="T123" s="449"/>
      <c r="U123" s="449"/>
      <c r="V123" s="7"/>
      <c r="W123" s="36"/>
      <c r="X123" s="34"/>
      <c r="Y123" s="7"/>
      <c r="Z123" s="11"/>
      <c r="AA123" s="7"/>
      <c r="AB123" s="7"/>
      <c r="AC123" s="7"/>
      <c r="AD123" s="31"/>
      <c r="AE123" s="34"/>
      <c r="AF123" s="7"/>
      <c r="AG123" s="11"/>
      <c r="AH123" s="7"/>
      <c r="AI123" s="7"/>
      <c r="AJ123" s="7"/>
      <c r="AK123" s="31"/>
      <c r="AL123" s="34"/>
      <c r="AM123" s="7"/>
      <c r="AN123" s="11"/>
      <c r="AO123" s="7"/>
      <c r="AP123" s="11"/>
      <c r="AQ123" s="7"/>
      <c r="AR123" s="11"/>
      <c r="AS123" s="7"/>
      <c r="AT123" s="7"/>
      <c r="AU123" s="7"/>
      <c r="AV123" s="7"/>
      <c r="AW123" s="7"/>
      <c r="AX123" s="11" t="s">
        <v>221</v>
      </c>
      <c r="AY123" s="66" t="s">
        <v>221</v>
      </c>
      <c r="AZ123" s="1"/>
      <c r="BA123" s="1"/>
      <c r="BB123" s="1"/>
      <c r="BC123" s="1"/>
      <c r="BD123" s="1"/>
      <c r="BP123" s="15"/>
      <c r="BQ123" s="25" t="str">
        <f t="shared" si="12"/>
        <v/>
      </c>
      <c r="BR123" s="26" t="str">
        <f t="shared" si="11"/>
        <v/>
      </c>
      <c r="BS123" s="26" t="str">
        <f t="shared" si="13"/>
        <v/>
      </c>
      <c r="BT123" s="25" t="str">
        <f t="shared" si="14"/>
        <v/>
      </c>
      <c r="BU123" s="26" t="str">
        <f t="shared" si="15"/>
        <v/>
      </c>
      <c r="BV123" s="25" t="e">
        <f>IF(AND(#REF!="",#REF!="",#REF!="",#REF!=""),"",SUM(#REF!,#REF!,#REF!,#REF!,#REF!))</f>
        <v>#REF!</v>
      </c>
      <c r="BW123" s="26" t="str">
        <f t="shared" si="16"/>
        <v/>
      </c>
      <c r="BX123" s="25" t="str">
        <f t="shared" si="17"/>
        <v/>
      </c>
      <c r="BY123" s="26" t="str">
        <f t="shared" si="18"/>
        <v/>
      </c>
      <c r="BZ123" s="25" t="str">
        <f t="shared" si="19"/>
        <v/>
      </c>
      <c r="CA123" s="26" t="str">
        <f t="shared" si="20"/>
        <v/>
      </c>
      <c r="CB123" s="25" t="e">
        <f>IF(AND(#REF!="",#REF!="",#REF!="",#REF!=""),"",SUM(#REF!,#REF!,#REF!,#REF!,#REF!))</f>
        <v>#REF!</v>
      </c>
      <c r="CC123" s="26" t="str">
        <f t="shared" si="21"/>
        <v/>
      </c>
      <c r="CD123" s="23"/>
      <c r="CE123" s="23"/>
    </row>
    <row r="124" spans="1:83">
      <c r="A124" s="245">
        <v>118</v>
      </c>
      <c r="B124" s="246"/>
      <c r="C124" s="247"/>
      <c r="D124" s="248"/>
      <c r="E124" s="249"/>
      <c r="F124" s="250"/>
      <c r="G124" s="250"/>
      <c r="H124" s="251"/>
      <c r="I124" s="252"/>
      <c r="J124" s="253"/>
      <c r="K124" s="254"/>
      <c r="L124" s="11"/>
      <c r="M124" s="7"/>
      <c r="N124" s="7"/>
      <c r="O124" s="7"/>
      <c r="P124" s="31"/>
      <c r="Q124" s="34"/>
      <c r="R124" s="7"/>
      <c r="S124" s="448"/>
      <c r="T124" s="449"/>
      <c r="U124" s="449"/>
      <c r="V124" s="7"/>
      <c r="W124" s="36"/>
      <c r="X124" s="34"/>
      <c r="Y124" s="7"/>
      <c r="Z124" s="11"/>
      <c r="AA124" s="7"/>
      <c r="AB124" s="7"/>
      <c r="AC124" s="7"/>
      <c r="AD124" s="31"/>
      <c r="AE124" s="34"/>
      <c r="AF124" s="7"/>
      <c r="AG124" s="11"/>
      <c r="AH124" s="7"/>
      <c r="AI124" s="7"/>
      <c r="AJ124" s="7"/>
      <c r="AK124" s="31"/>
      <c r="AL124" s="34"/>
      <c r="AM124" s="7"/>
      <c r="AN124" s="11"/>
      <c r="AO124" s="7"/>
      <c r="AP124" s="11"/>
      <c r="AQ124" s="7"/>
      <c r="AR124" s="11"/>
      <c r="AS124" s="7"/>
      <c r="AT124" s="7"/>
      <c r="AU124" s="7"/>
      <c r="AV124" s="7"/>
      <c r="AW124" s="7"/>
      <c r="AX124" s="11" t="s">
        <v>221</v>
      </c>
      <c r="AY124" s="66" t="s">
        <v>221</v>
      </c>
      <c r="AZ124" s="1"/>
      <c r="BA124" s="1"/>
      <c r="BB124" s="1"/>
      <c r="BC124" s="1"/>
      <c r="BD124" s="1"/>
      <c r="BP124" s="15"/>
      <c r="BQ124" s="25" t="str">
        <f t="shared" si="12"/>
        <v/>
      </c>
      <c r="BR124" s="26" t="str">
        <f t="shared" si="11"/>
        <v/>
      </c>
      <c r="BS124" s="26" t="str">
        <f t="shared" si="13"/>
        <v/>
      </c>
      <c r="BT124" s="25" t="str">
        <f t="shared" si="14"/>
        <v/>
      </c>
      <c r="BU124" s="26" t="str">
        <f t="shared" si="15"/>
        <v/>
      </c>
      <c r="BV124" s="25" t="e">
        <f>IF(AND(#REF!="",#REF!="",#REF!="",#REF!=""),"",SUM(#REF!,#REF!,#REF!,#REF!,#REF!))</f>
        <v>#REF!</v>
      </c>
      <c r="BW124" s="26" t="str">
        <f t="shared" si="16"/>
        <v/>
      </c>
      <c r="BX124" s="25" t="str">
        <f t="shared" si="17"/>
        <v/>
      </c>
      <c r="BY124" s="26" t="str">
        <f t="shared" si="18"/>
        <v/>
      </c>
      <c r="BZ124" s="25" t="str">
        <f t="shared" si="19"/>
        <v/>
      </c>
      <c r="CA124" s="26" t="str">
        <f t="shared" si="20"/>
        <v/>
      </c>
      <c r="CB124" s="25" t="e">
        <f>IF(AND(#REF!="",#REF!="",#REF!="",#REF!=""),"",SUM(#REF!,#REF!,#REF!,#REF!,#REF!))</f>
        <v>#REF!</v>
      </c>
      <c r="CC124" s="26" t="str">
        <f t="shared" si="21"/>
        <v/>
      </c>
      <c r="CD124" s="23"/>
      <c r="CE124" s="23"/>
    </row>
    <row r="125" spans="1:83">
      <c r="A125" s="245">
        <v>119</v>
      </c>
      <c r="B125" s="246"/>
      <c r="C125" s="247"/>
      <c r="D125" s="248"/>
      <c r="E125" s="249"/>
      <c r="F125" s="250"/>
      <c r="G125" s="250"/>
      <c r="H125" s="251"/>
      <c r="I125" s="252"/>
      <c r="J125" s="253"/>
      <c r="K125" s="254"/>
      <c r="L125" s="11"/>
      <c r="M125" s="7"/>
      <c r="N125" s="7"/>
      <c r="O125" s="7"/>
      <c r="P125" s="31"/>
      <c r="Q125" s="34"/>
      <c r="R125" s="7"/>
      <c r="S125" s="448"/>
      <c r="T125" s="449"/>
      <c r="U125" s="449"/>
      <c r="V125" s="7"/>
      <c r="W125" s="36"/>
      <c r="X125" s="34"/>
      <c r="Y125" s="7"/>
      <c r="Z125" s="11"/>
      <c r="AA125" s="7"/>
      <c r="AB125" s="7"/>
      <c r="AC125" s="7"/>
      <c r="AD125" s="31"/>
      <c r="AE125" s="34"/>
      <c r="AF125" s="7"/>
      <c r="AG125" s="11"/>
      <c r="AH125" s="7"/>
      <c r="AI125" s="7"/>
      <c r="AJ125" s="7"/>
      <c r="AK125" s="31"/>
      <c r="AL125" s="34"/>
      <c r="AM125" s="7"/>
      <c r="AN125" s="11"/>
      <c r="AO125" s="7"/>
      <c r="AP125" s="11"/>
      <c r="AQ125" s="7"/>
      <c r="AR125" s="11"/>
      <c r="AS125" s="7"/>
      <c r="AT125" s="7"/>
      <c r="AU125" s="7"/>
      <c r="AV125" s="7"/>
      <c r="AW125" s="7"/>
      <c r="AX125" s="11" t="s">
        <v>221</v>
      </c>
      <c r="AY125" s="66" t="s">
        <v>221</v>
      </c>
      <c r="AZ125" s="1"/>
      <c r="BA125" s="1"/>
      <c r="BB125" s="1"/>
      <c r="BC125" s="1"/>
      <c r="BD125" s="1"/>
      <c r="BP125" s="15"/>
      <c r="BQ125" s="25" t="str">
        <f t="shared" si="12"/>
        <v/>
      </c>
      <c r="BR125" s="26" t="str">
        <f t="shared" si="11"/>
        <v/>
      </c>
      <c r="BS125" s="26" t="str">
        <f t="shared" si="13"/>
        <v/>
      </c>
      <c r="BT125" s="25" t="str">
        <f t="shared" si="14"/>
        <v/>
      </c>
      <c r="BU125" s="26" t="str">
        <f t="shared" si="15"/>
        <v/>
      </c>
      <c r="BV125" s="25" t="e">
        <f>IF(AND(#REF!="",#REF!="",#REF!="",#REF!=""),"",SUM(#REF!,#REF!,#REF!,#REF!,#REF!))</f>
        <v>#REF!</v>
      </c>
      <c r="BW125" s="26" t="str">
        <f t="shared" si="16"/>
        <v/>
      </c>
      <c r="BX125" s="25" t="str">
        <f t="shared" si="17"/>
        <v/>
      </c>
      <c r="BY125" s="26" t="str">
        <f t="shared" si="18"/>
        <v/>
      </c>
      <c r="BZ125" s="25" t="str">
        <f t="shared" si="19"/>
        <v/>
      </c>
      <c r="CA125" s="26" t="str">
        <f t="shared" si="20"/>
        <v/>
      </c>
      <c r="CB125" s="25" t="e">
        <f>IF(AND(#REF!="",#REF!="",#REF!="",#REF!=""),"",SUM(#REF!,#REF!,#REF!,#REF!,#REF!))</f>
        <v>#REF!</v>
      </c>
      <c r="CC125" s="26" t="str">
        <f t="shared" si="21"/>
        <v/>
      </c>
      <c r="CD125" s="23"/>
      <c r="CE125" s="23"/>
    </row>
    <row r="126" spans="1:83">
      <c r="A126" s="245">
        <v>120</v>
      </c>
      <c r="B126" s="246"/>
      <c r="C126" s="247"/>
      <c r="D126" s="248"/>
      <c r="E126" s="249"/>
      <c r="F126" s="250"/>
      <c r="G126" s="250"/>
      <c r="H126" s="251"/>
      <c r="I126" s="252"/>
      <c r="J126" s="253"/>
      <c r="K126" s="254"/>
      <c r="L126" s="11"/>
      <c r="M126" s="7"/>
      <c r="N126" s="7"/>
      <c r="O126" s="7"/>
      <c r="P126" s="31"/>
      <c r="Q126" s="34"/>
      <c r="R126" s="7"/>
      <c r="S126" s="448"/>
      <c r="T126" s="449"/>
      <c r="U126" s="449"/>
      <c r="V126" s="7"/>
      <c r="W126" s="36"/>
      <c r="X126" s="34"/>
      <c r="Y126" s="7"/>
      <c r="Z126" s="11"/>
      <c r="AA126" s="7"/>
      <c r="AB126" s="7"/>
      <c r="AC126" s="7"/>
      <c r="AD126" s="31"/>
      <c r="AE126" s="34"/>
      <c r="AF126" s="7"/>
      <c r="AG126" s="11"/>
      <c r="AH126" s="7"/>
      <c r="AI126" s="7"/>
      <c r="AJ126" s="7"/>
      <c r="AK126" s="31"/>
      <c r="AL126" s="34"/>
      <c r="AM126" s="7"/>
      <c r="AN126" s="11"/>
      <c r="AO126" s="7"/>
      <c r="AP126" s="11"/>
      <c r="AQ126" s="7"/>
      <c r="AR126" s="11"/>
      <c r="AS126" s="7"/>
      <c r="AT126" s="7"/>
      <c r="AU126" s="7"/>
      <c r="AV126" s="7"/>
      <c r="AW126" s="7"/>
      <c r="AX126" s="11" t="s">
        <v>221</v>
      </c>
      <c r="AY126" s="66" t="s">
        <v>221</v>
      </c>
      <c r="AZ126" s="1"/>
      <c r="BA126" s="1"/>
      <c r="BB126" s="1"/>
      <c r="BC126" s="1"/>
      <c r="BD126" s="1"/>
      <c r="BP126" s="15"/>
      <c r="BQ126" s="25" t="str">
        <f t="shared" si="12"/>
        <v/>
      </c>
      <c r="BR126" s="26" t="str">
        <f t="shared" si="11"/>
        <v/>
      </c>
      <c r="BS126" s="26" t="str">
        <f t="shared" si="13"/>
        <v/>
      </c>
      <c r="BT126" s="25" t="str">
        <f t="shared" si="14"/>
        <v/>
      </c>
      <c r="BU126" s="26" t="str">
        <f t="shared" si="15"/>
        <v/>
      </c>
      <c r="BV126" s="25" t="e">
        <f>IF(AND(#REF!="",#REF!="",#REF!="",#REF!=""),"",SUM(#REF!,#REF!,#REF!,#REF!,#REF!))</f>
        <v>#REF!</v>
      </c>
      <c r="BW126" s="26" t="str">
        <f t="shared" si="16"/>
        <v/>
      </c>
      <c r="BX126" s="25" t="str">
        <f t="shared" si="17"/>
        <v/>
      </c>
      <c r="BY126" s="26" t="str">
        <f t="shared" si="18"/>
        <v/>
      </c>
      <c r="BZ126" s="25" t="str">
        <f t="shared" si="19"/>
        <v/>
      </c>
      <c r="CA126" s="26" t="str">
        <f t="shared" si="20"/>
        <v/>
      </c>
      <c r="CB126" s="25" t="e">
        <f>IF(AND(#REF!="",#REF!="",#REF!="",#REF!=""),"",SUM(#REF!,#REF!,#REF!,#REF!,#REF!))</f>
        <v>#REF!</v>
      </c>
      <c r="CC126" s="26" t="str">
        <f t="shared" si="21"/>
        <v/>
      </c>
      <c r="CD126" s="23"/>
      <c r="CE126" s="23"/>
    </row>
    <row r="127" spans="1:83">
      <c r="A127" s="245">
        <v>121</v>
      </c>
      <c r="B127" s="246"/>
      <c r="C127" s="247"/>
      <c r="D127" s="248"/>
      <c r="E127" s="249"/>
      <c r="F127" s="250"/>
      <c r="G127" s="250"/>
      <c r="H127" s="251"/>
      <c r="I127" s="252"/>
      <c r="J127" s="253"/>
      <c r="K127" s="254"/>
      <c r="L127" s="11"/>
      <c r="M127" s="7"/>
      <c r="N127" s="7"/>
      <c r="O127" s="7"/>
      <c r="P127" s="31"/>
      <c r="Q127" s="34"/>
      <c r="R127" s="7"/>
      <c r="S127" s="448"/>
      <c r="T127" s="449"/>
      <c r="U127" s="449"/>
      <c r="V127" s="7"/>
      <c r="W127" s="36"/>
      <c r="X127" s="34"/>
      <c r="Y127" s="7"/>
      <c r="Z127" s="11"/>
      <c r="AA127" s="7"/>
      <c r="AB127" s="7"/>
      <c r="AC127" s="7"/>
      <c r="AD127" s="31"/>
      <c r="AE127" s="34"/>
      <c r="AF127" s="7"/>
      <c r="AG127" s="11"/>
      <c r="AH127" s="7"/>
      <c r="AI127" s="7"/>
      <c r="AJ127" s="7"/>
      <c r="AK127" s="31"/>
      <c r="AL127" s="34"/>
      <c r="AM127" s="7"/>
      <c r="AN127" s="11"/>
      <c r="AO127" s="7"/>
      <c r="AP127" s="11"/>
      <c r="AQ127" s="7"/>
      <c r="AR127" s="11"/>
      <c r="AS127" s="7"/>
      <c r="AT127" s="7"/>
      <c r="AU127" s="7"/>
      <c r="AV127" s="7"/>
      <c r="AW127" s="7"/>
      <c r="AX127" s="11" t="s">
        <v>221</v>
      </c>
      <c r="AY127" s="66" t="s">
        <v>221</v>
      </c>
      <c r="AZ127" s="1"/>
      <c r="BA127" s="1"/>
      <c r="BB127" s="1"/>
      <c r="BC127" s="1"/>
      <c r="BD127" s="1"/>
      <c r="BP127" s="15"/>
      <c r="BQ127" s="25" t="str">
        <f t="shared" si="12"/>
        <v/>
      </c>
      <c r="BR127" s="26" t="str">
        <f t="shared" si="11"/>
        <v/>
      </c>
      <c r="BS127" s="26" t="str">
        <f t="shared" si="13"/>
        <v/>
      </c>
      <c r="BT127" s="25" t="str">
        <f t="shared" si="14"/>
        <v/>
      </c>
      <c r="BU127" s="26" t="str">
        <f t="shared" si="15"/>
        <v/>
      </c>
      <c r="BV127" s="25" t="e">
        <f>IF(AND(#REF!="",#REF!="",#REF!="",#REF!=""),"",SUM(#REF!,#REF!,#REF!,#REF!,#REF!))</f>
        <v>#REF!</v>
      </c>
      <c r="BW127" s="26" t="str">
        <f t="shared" si="16"/>
        <v/>
      </c>
      <c r="BX127" s="25" t="str">
        <f t="shared" si="17"/>
        <v/>
      </c>
      <c r="BY127" s="26" t="str">
        <f t="shared" si="18"/>
        <v/>
      </c>
      <c r="BZ127" s="25" t="str">
        <f t="shared" si="19"/>
        <v/>
      </c>
      <c r="CA127" s="26" t="str">
        <f t="shared" si="20"/>
        <v/>
      </c>
      <c r="CB127" s="25" t="e">
        <f>IF(AND(#REF!="",#REF!="",#REF!="",#REF!=""),"",SUM(#REF!,#REF!,#REF!,#REF!,#REF!))</f>
        <v>#REF!</v>
      </c>
      <c r="CC127" s="26" t="str">
        <f t="shared" si="21"/>
        <v/>
      </c>
      <c r="CD127" s="23" t="e">
        <f>IF(AND(#REF!="",#REF!="",#REF!="",#REF!=""),"",SUM(#REF!,#REF!,#REF!,#REF!))</f>
        <v>#REF!</v>
      </c>
      <c r="CE127" s="23" t="str">
        <f t="shared" ref="CE127:CE190" si="22">IFERROR(IF(CD127="","",IF($CD$5=100,ROUNDUP(CD127*20%,0),IF($CD$5=86,ROUNDUP((CD127/$CD$5)*$CE$5,0),IF($CD$5=66,ROUNDUP((CD127/$CD$5)*$CE$5,0),"")))),"")</f>
        <v/>
      </c>
    </row>
    <row r="128" spans="1:83">
      <c r="A128" s="245">
        <v>122</v>
      </c>
      <c r="B128" s="246"/>
      <c r="C128" s="247"/>
      <c r="D128" s="248"/>
      <c r="E128" s="249"/>
      <c r="F128" s="250"/>
      <c r="G128" s="250"/>
      <c r="H128" s="251"/>
      <c r="I128" s="252"/>
      <c r="J128" s="253"/>
      <c r="K128" s="254"/>
      <c r="L128" s="11"/>
      <c r="M128" s="7"/>
      <c r="N128" s="7"/>
      <c r="O128" s="7"/>
      <c r="P128" s="31"/>
      <c r="Q128" s="34"/>
      <c r="R128" s="7"/>
      <c r="S128" s="448"/>
      <c r="T128" s="449"/>
      <c r="U128" s="449"/>
      <c r="V128" s="7"/>
      <c r="W128" s="36"/>
      <c r="X128" s="34"/>
      <c r="Y128" s="7"/>
      <c r="Z128" s="11"/>
      <c r="AA128" s="7"/>
      <c r="AB128" s="7"/>
      <c r="AC128" s="7"/>
      <c r="AD128" s="31"/>
      <c r="AE128" s="34"/>
      <c r="AF128" s="7"/>
      <c r="AG128" s="11"/>
      <c r="AH128" s="7"/>
      <c r="AI128" s="7"/>
      <c r="AJ128" s="7"/>
      <c r="AK128" s="31"/>
      <c r="AL128" s="34"/>
      <c r="AM128" s="7"/>
      <c r="AN128" s="11"/>
      <c r="AO128" s="7"/>
      <c r="AP128" s="11"/>
      <c r="AQ128" s="7"/>
      <c r="AR128" s="11"/>
      <c r="AS128" s="7"/>
      <c r="AT128" s="7"/>
      <c r="AU128" s="7"/>
      <c r="AV128" s="7"/>
      <c r="AW128" s="7"/>
      <c r="AX128" s="11" t="s">
        <v>221</v>
      </c>
      <c r="AY128" s="66" t="s">
        <v>221</v>
      </c>
      <c r="AZ128" s="1"/>
      <c r="BA128" s="1"/>
      <c r="BB128" s="1"/>
      <c r="BC128" s="1"/>
      <c r="BD128" s="1"/>
      <c r="BP128" s="15"/>
      <c r="BQ128" s="25" t="str">
        <f t="shared" si="12"/>
        <v/>
      </c>
      <c r="BR128" s="26" t="str">
        <f t="shared" si="11"/>
        <v/>
      </c>
      <c r="BS128" s="26" t="str">
        <f t="shared" si="13"/>
        <v/>
      </c>
      <c r="BT128" s="25" t="str">
        <f t="shared" si="14"/>
        <v/>
      </c>
      <c r="BU128" s="26" t="str">
        <f t="shared" si="15"/>
        <v/>
      </c>
      <c r="BV128" s="25" t="e">
        <f>IF(AND(#REF!="",#REF!="",#REF!="",#REF!=""),"",SUM(#REF!,#REF!,#REF!,#REF!,#REF!))</f>
        <v>#REF!</v>
      </c>
      <c r="BW128" s="26" t="str">
        <f t="shared" si="16"/>
        <v/>
      </c>
      <c r="BX128" s="25" t="str">
        <f t="shared" si="17"/>
        <v/>
      </c>
      <c r="BY128" s="26" t="str">
        <f t="shared" si="18"/>
        <v/>
      </c>
      <c r="BZ128" s="25" t="str">
        <f t="shared" si="19"/>
        <v/>
      </c>
      <c r="CA128" s="26" t="str">
        <f t="shared" si="20"/>
        <v/>
      </c>
      <c r="CB128" s="25" t="e">
        <f>IF(AND(#REF!="",#REF!="",#REF!="",#REF!=""),"",SUM(#REF!,#REF!,#REF!,#REF!,#REF!))</f>
        <v>#REF!</v>
      </c>
      <c r="CC128" s="26" t="str">
        <f t="shared" si="21"/>
        <v/>
      </c>
      <c r="CD128" s="23" t="e">
        <f>IF(AND(#REF!="",#REF!="",#REF!="",#REF!=""),"",SUM(#REF!,#REF!,#REF!,#REF!))</f>
        <v>#REF!</v>
      </c>
      <c r="CE128" s="23" t="str">
        <f t="shared" si="22"/>
        <v/>
      </c>
    </row>
    <row r="129" spans="1:83">
      <c r="A129" s="245">
        <v>123</v>
      </c>
      <c r="B129" s="246"/>
      <c r="C129" s="247"/>
      <c r="D129" s="248"/>
      <c r="E129" s="249"/>
      <c r="F129" s="250"/>
      <c r="G129" s="250"/>
      <c r="H129" s="251"/>
      <c r="I129" s="252"/>
      <c r="J129" s="253"/>
      <c r="K129" s="254"/>
      <c r="L129" s="11"/>
      <c r="M129" s="7"/>
      <c r="N129" s="7"/>
      <c r="O129" s="7"/>
      <c r="P129" s="31"/>
      <c r="Q129" s="34"/>
      <c r="R129" s="7"/>
      <c r="S129" s="448"/>
      <c r="T129" s="449"/>
      <c r="U129" s="449"/>
      <c r="V129" s="7"/>
      <c r="W129" s="36"/>
      <c r="X129" s="34"/>
      <c r="Y129" s="7"/>
      <c r="Z129" s="11"/>
      <c r="AA129" s="7"/>
      <c r="AB129" s="7"/>
      <c r="AC129" s="7"/>
      <c r="AD129" s="31"/>
      <c r="AE129" s="34"/>
      <c r="AF129" s="7"/>
      <c r="AG129" s="11"/>
      <c r="AH129" s="7"/>
      <c r="AI129" s="7"/>
      <c r="AJ129" s="7"/>
      <c r="AK129" s="31"/>
      <c r="AL129" s="34"/>
      <c r="AM129" s="7"/>
      <c r="AN129" s="11"/>
      <c r="AO129" s="7"/>
      <c r="AP129" s="11"/>
      <c r="AQ129" s="7"/>
      <c r="AR129" s="11"/>
      <c r="AS129" s="7"/>
      <c r="AT129" s="7"/>
      <c r="AU129" s="7"/>
      <c r="AV129" s="7"/>
      <c r="AW129" s="7"/>
      <c r="AX129" s="11" t="s">
        <v>221</v>
      </c>
      <c r="AY129" s="66" t="s">
        <v>221</v>
      </c>
      <c r="AZ129" s="1"/>
      <c r="BA129" s="1"/>
      <c r="BB129" s="1"/>
      <c r="BC129" s="1"/>
      <c r="BD129" s="1"/>
      <c r="BP129" s="15"/>
      <c r="BQ129" s="25" t="str">
        <f t="shared" si="12"/>
        <v/>
      </c>
      <c r="BR129" s="26" t="str">
        <f t="shared" si="11"/>
        <v/>
      </c>
      <c r="BS129" s="26" t="str">
        <f t="shared" si="13"/>
        <v/>
      </c>
      <c r="BT129" s="25" t="str">
        <f t="shared" si="14"/>
        <v/>
      </c>
      <c r="BU129" s="26" t="str">
        <f t="shared" si="15"/>
        <v/>
      </c>
      <c r="BV129" s="25" t="e">
        <f>IF(AND(#REF!="",#REF!="",#REF!="",#REF!=""),"",SUM(#REF!,#REF!,#REF!,#REF!,#REF!))</f>
        <v>#REF!</v>
      </c>
      <c r="BW129" s="26" t="str">
        <f t="shared" si="16"/>
        <v/>
      </c>
      <c r="BX129" s="25" t="str">
        <f t="shared" si="17"/>
        <v/>
      </c>
      <c r="BY129" s="26" t="str">
        <f t="shared" si="18"/>
        <v/>
      </c>
      <c r="BZ129" s="25" t="str">
        <f t="shared" si="19"/>
        <v/>
      </c>
      <c r="CA129" s="26" t="str">
        <f t="shared" si="20"/>
        <v/>
      </c>
      <c r="CB129" s="25" t="e">
        <f>IF(AND(#REF!="",#REF!="",#REF!="",#REF!=""),"",SUM(#REF!,#REF!,#REF!,#REF!,#REF!))</f>
        <v>#REF!</v>
      </c>
      <c r="CC129" s="26" t="str">
        <f t="shared" si="21"/>
        <v/>
      </c>
      <c r="CD129" s="23" t="e">
        <f>IF(AND(#REF!="",#REF!="",#REF!="",#REF!=""),"",SUM(#REF!,#REF!,#REF!,#REF!))</f>
        <v>#REF!</v>
      </c>
      <c r="CE129" s="23" t="str">
        <f t="shared" si="22"/>
        <v/>
      </c>
    </row>
    <row r="130" spans="1:83">
      <c r="A130" s="245">
        <v>124</v>
      </c>
      <c r="B130" s="246"/>
      <c r="C130" s="247"/>
      <c r="D130" s="248"/>
      <c r="E130" s="249"/>
      <c r="F130" s="250"/>
      <c r="G130" s="250"/>
      <c r="H130" s="251"/>
      <c r="I130" s="252"/>
      <c r="J130" s="253"/>
      <c r="K130" s="254"/>
      <c r="L130" s="11"/>
      <c r="M130" s="7"/>
      <c r="N130" s="7"/>
      <c r="O130" s="7"/>
      <c r="P130" s="31"/>
      <c r="Q130" s="34"/>
      <c r="R130" s="7"/>
      <c r="S130" s="448"/>
      <c r="T130" s="449"/>
      <c r="U130" s="449"/>
      <c r="V130" s="7"/>
      <c r="W130" s="36"/>
      <c r="X130" s="34"/>
      <c r="Y130" s="7"/>
      <c r="Z130" s="11"/>
      <c r="AA130" s="7"/>
      <c r="AB130" s="7"/>
      <c r="AC130" s="7"/>
      <c r="AD130" s="31"/>
      <c r="AE130" s="34"/>
      <c r="AF130" s="7"/>
      <c r="AG130" s="11"/>
      <c r="AH130" s="7"/>
      <c r="AI130" s="7"/>
      <c r="AJ130" s="7"/>
      <c r="AK130" s="31"/>
      <c r="AL130" s="34"/>
      <c r="AM130" s="7"/>
      <c r="AN130" s="11"/>
      <c r="AO130" s="7"/>
      <c r="AP130" s="11"/>
      <c r="AQ130" s="7"/>
      <c r="AR130" s="11"/>
      <c r="AS130" s="7"/>
      <c r="AT130" s="7"/>
      <c r="AU130" s="7"/>
      <c r="AV130" s="7"/>
      <c r="AW130" s="7"/>
      <c r="AX130" s="11" t="s">
        <v>221</v>
      </c>
      <c r="AY130" s="66" t="s">
        <v>221</v>
      </c>
      <c r="AZ130" s="1"/>
      <c r="BA130" s="1"/>
      <c r="BB130" s="1"/>
      <c r="BC130" s="1"/>
      <c r="BD130" s="1"/>
      <c r="BP130" s="15"/>
      <c r="BQ130" s="25" t="str">
        <f t="shared" si="12"/>
        <v/>
      </c>
      <c r="BR130" s="26" t="str">
        <f t="shared" si="11"/>
        <v/>
      </c>
      <c r="BS130" s="26" t="str">
        <f t="shared" si="13"/>
        <v/>
      </c>
      <c r="BT130" s="25" t="str">
        <f t="shared" si="14"/>
        <v/>
      </c>
      <c r="BU130" s="26" t="str">
        <f t="shared" si="15"/>
        <v/>
      </c>
      <c r="BV130" s="25" t="e">
        <f>IF(AND(#REF!="",#REF!="",#REF!="",#REF!=""),"",SUM(#REF!,#REF!,#REF!,#REF!,#REF!))</f>
        <v>#REF!</v>
      </c>
      <c r="BW130" s="26" t="str">
        <f t="shared" si="16"/>
        <v/>
      </c>
      <c r="BX130" s="25" t="str">
        <f t="shared" si="17"/>
        <v/>
      </c>
      <c r="BY130" s="26" t="str">
        <f t="shared" si="18"/>
        <v/>
      </c>
      <c r="BZ130" s="25" t="str">
        <f t="shared" si="19"/>
        <v/>
      </c>
      <c r="CA130" s="26" t="str">
        <f t="shared" si="20"/>
        <v/>
      </c>
      <c r="CB130" s="25" t="e">
        <f>IF(AND(#REF!="",#REF!="",#REF!="",#REF!=""),"",SUM(#REF!,#REF!,#REF!,#REF!,#REF!))</f>
        <v>#REF!</v>
      </c>
      <c r="CC130" s="26" t="str">
        <f t="shared" si="21"/>
        <v/>
      </c>
      <c r="CD130" s="23" t="e">
        <f>IF(AND(#REF!="",#REF!="",#REF!="",#REF!=""),"",SUM(#REF!,#REF!,#REF!,#REF!))</f>
        <v>#REF!</v>
      </c>
      <c r="CE130" s="23" t="str">
        <f t="shared" si="22"/>
        <v/>
      </c>
    </row>
    <row r="131" spans="1:83">
      <c r="A131" s="245">
        <v>125</v>
      </c>
      <c r="B131" s="246"/>
      <c r="C131" s="247"/>
      <c r="D131" s="248"/>
      <c r="E131" s="249"/>
      <c r="F131" s="250"/>
      <c r="G131" s="250"/>
      <c r="H131" s="251"/>
      <c r="I131" s="252"/>
      <c r="J131" s="253"/>
      <c r="K131" s="254"/>
      <c r="L131" s="11"/>
      <c r="M131" s="7"/>
      <c r="N131" s="7"/>
      <c r="O131" s="7"/>
      <c r="P131" s="31"/>
      <c r="Q131" s="34"/>
      <c r="R131" s="7"/>
      <c r="S131" s="448"/>
      <c r="T131" s="449"/>
      <c r="U131" s="449"/>
      <c r="V131" s="7"/>
      <c r="W131" s="36"/>
      <c r="X131" s="34"/>
      <c r="Y131" s="7"/>
      <c r="Z131" s="11"/>
      <c r="AA131" s="7"/>
      <c r="AB131" s="7"/>
      <c r="AC131" s="7"/>
      <c r="AD131" s="31"/>
      <c r="AE131" s="34"/>
      <c r="AF131" s="7"/>
      <c r="AG131" s="11"/>
      <c r="AH131" s="7"/>
      <c r="AI131" s="7"/>
      <c r="AJ131" s="7"/>
      <c r="AK131" s="31"/>
      <c r="AL131" s="34"/>
      <c r="AM131" s="7"/>
      <c r="AN131" s="11"/>
      <c r="AO131" s="7"/>
      <c r="AP131" s="11"/>
      <c r="AQ131" s="7"/>
      <c r="AR131" s="11"/>
      <c r="AS131" s="7"/>
      <c r="AT131" s="7"/>
      <c r="AU131" s="7"/>
      <c r="AV131" s="7"/>
      <c r="AW131" s="7"/>
      <c r="AX131" s="11" t="s">
        <v>221</v>
      </c>
      <c r="AY131" s="66" t="s">
        <v>221</v>
      </c>
      <c r="AZ131" s="1"/>
      <c r="BA131" s="1"/>
      <c r="BB131" s="1"/>
      <c r="BC131" s="1"/>
      <c r="BD131" s="1"/>
      <c r="BP131" s="15"/>
      <c r="BQ131" s="25" t="str">
        <f t="shared" si="12"/>
        <v/>
      </c>
      <c r="BR131" s="26" t="str">
        <f t="shared" si="11"/>
        <v/>
      </c>
      <c r="BS131" s="26" t="str">
        <f t="shared" si="13"/>
        <v/>
      </c>
      <c r="BT131" s="25" t="str">
        <f t="shared" si="14"/>
        <v/>
      </c>
      <c r="BU131" s="26" t="str">
        <f t="shared" si="15"/>
        <v/>
      </c>
      <c r="BV131" s="25" t="e">
        <f>IF(AND(#REF!="",#REF!="",#REF!="",#REF!=""),"",SUM(#REF!,#REF!,#REF!,#REF!,#REF!))</f>
        <v>#REF!</v>
      </c>
      <c r="BW131" s="26" t="str">
        <f t="shared" si="16"/>
        <v/>
      </c>
      <c r="BX131" s="25" t="str">
        <f t="shared" si="17"/>
        <v/>
      </c>
      <c r="BY131" s="26" t="str">
        <f t="shared" si="18"/>
        <v/>
      </c>
      <c r="BZ131" s="25" t="str">
        <f t="shared" si="19"/>
        <v/>
      </c>
      <c r="CA131" s="26" t="str">
        <f t="shared" si="20"/>
        <v/>
      </c>
      <c r="CB131" s="25" t="e">
        <f>IF(AND(#REF!="",#REF!="",#REF!="",#REF!=""),"",SUM(#REF!,#REF!,#REF!,#REF!,#REF!))</f>
        <v>#REF!</v>
      </c>
      <c r="CC131" s="26" t="str">
        <f t="shared" si="21"/>
        <v/>
      </c>
      <c r="CD131" s="23" t="e">
        <f>IF(AND(#REF!="",#REF!="",#REF!="",#REF!=""),"",SUM(#REF!,#REF!,#REF!,#REF!))</f>
        <v>#REF!</v>
      </c>
      <c r="CE131" s="23" t="str">
        <f t="shared" si="22"/>
        <v/>
      </c>
    </row>
    <row r="132" spans="1:83">
      <c r="A132" s="245">
        <v>126</v>
      </c>
      <c r="B132" s="246"/>
      <c r="C132" s="247"/>
      <c r="D132" s="248"/>
      <c r="E132" s="249"/>
      <c r="F132" s="250"/>
      <c r="G132" s="250"/>
      <c r="H132" s="251"/>
      <c r="I132" s="252"/>
      <c r="J132" s="253"/>
      <c r="K132" s="254"/>
      <c r="L132" s="11"/>
      <c r="M132" s="7"/>
      <c r="N132" s="7"/>
      <c r="O132" s="7"/>
      <c r="P132" s="31"/>
      <c r="Q132" s="34"/>
      <c r="R132" s="7"/>
      <c r="S132" s="448"/>
      <c r="T132" s="449"/>
      <c r="U132" s="449"/>
      <c r="V132" s="7"/>
      <c r="W132" s="36"/>
      <c r="X132" s="34"/>
      <c r="Y132" s="7"/>
      <c r="Z132" s="11"/>
      <c r="AA132" s="7"/>
      <c r="AB132" s="7"/>
      <c r="AC132" s="7"/>
      <c r="AD132" s="31"/>
      <c r="AE132" s="34"/>
      <c r="AF132" s="7"/>
      <c r="AG132" s="11"/>
      <c r="AH132" s="7"/>
      <c r="AI132" s="7"/>
      <c r="AJ132" s="7"/>
      <c r="AK132" s="31"/>
      <c r="AL132" s="34"/>
      <c r="AM132" s="7"/>
      <c r="AN132" s="11"/>
      <c r="AO132" s="7"/>
      <c r="AP132" s="11"/>
      <c r="AQ132" s="7"/>
      <c r="AR132" s="11"/>
      <c r="AS132" s="7"/>
      <c r="AT132" s="7"/>
      <c r="AU132" s="7"/>
      <c r="AV132" s="7"/>
      <c r="AW132" s="7"/>
      <c r="AX132" s="11" t="s">
        <v>221</v>
      </c>
      <c r="AY132" s="66" t="s">
        <v>221</v>
      </c>
      <c r="AZ132" s="1"/>
      <c r="BA132" s="1"/>
      <c r="BB132" s="1"/>
      <c r="BC132" s="1"/>
      <c r="BD132" s="1"/>
      <c r="BP132" s="15"/>
      <c r="BQ132" s="25" t="str">
        <f t="shared" si="12"/>
        <v/>
      </c>
      <c r="BR132" s="26" t="str">
        <f t="shared" si="11"/>
        <v/>
      </c>
      <c r="BS132" s="26" t="str">
        <f t="shared" si="13"/>
        <v/>
      </c>
      <c r="BT132" s="25" t="str">
        <f t="shared" si="14"/>
        <v/>
      </c>
      <c r="BU132" s="26" t="str">
        <f t="shared" si="15"/>
        <v/>
      </c>
      <c r="BV132" s="25" t="e">
        <f>IF(AND(#REF!="",#REF!="",#REF!="",#REF!=""),"",SUM(#REF!,#REF!,#REF!,#REF!,#REF!))</f>
        <v>#REF!</v>
      </c>
      <c r="BW132" s="26" t="str">
        <f t="shared" si="16"/>
        <v/>
      </c>
      <c r="BX132" s="25" t="str">
        <f t="shared" si="17"/>
        <v/>
      </c>
      <c r="BY132" s="26" t="str">
        <f t="shared" si="18"/>
        <v/>
      </c>
      <c r="BZ132" s="25" t="str">
        <f t="shared" si="19"/>
        <v/>
      </c>
      <c r="CA132" s="26" t="str">
        <f t="shared" si="20"/>
        <v/>
      </c>
      <c r="CB132" s="25" t="e">
        <f>IF(AND(#REF!="",#REF!="",#REF!="",#REF!=""),"",SUM(#REF!,#REF!,#REF!,#REF!,#REF!))</f>
        <v>#REF!</v>
      </c>
      <c r="CC132" s="26" t="str">
        <f t="shared" si="21"/>
        <v/>
      </c>
      <c r="CD132" s="23" t="e">
        <f>IF(AND(#REF!="",#REF!="",#REF!="",#REF!=""),"",SUM(#REF!,#REF!,#REF!,#REF!))</f>
        <v>#REF!</v>
      </c>
      <c r="CE132" s="23" t="str">
        <f t="shared" si="22"/>
        <v/>
      </c>
    </row>
    <row r="133" spans="1:83">
      <c r="A133" s="245">
        <v>127</v>
      </c>
      <c r="B133" s="246"/>
      <c r="C133" s="247"/>
      <c r="D133" s="248"/>
      <c r="E133" s="249"/>
      <c r="F133" s="250"/>
      <c r="G133" s="250"/>
      <c r="H133" s="251"/>
      <c r="I133" s="252"/>
      <c r="J133" s="253"/>
      <c r="K133" s="254"/>
      <c r="L133" s="11"/>
      <c r="M133" s="7"/>
      <c r="N133" s="7"/>
      <c r="O133" s="7"/>
      <c r="P133" s="31"/>
      <c r="Q133" s="34"/>
      <c r="R133" s="7"/>
      <c r="S133" s="448"/>
      <c r="T133" s="449"/>
      <c r="U133" s="449"/>
      <c r="V133" s="7"/>
      <c r="W133" s="36"/>
      <c r="X133" s="34"/>
      <c r="Y133" s="7"/>
      <c r="Z133" s="11"/>
      <c r="AA133" s="7"/>
      <c r="AB133" s="7"/>
      <c r="AC133" s="7"/>
      <c r="AD133" s="31"/>
      <c r="AE133" s="34"/>
      <c r="AF133" s="7"/>
      <c r="AG133" s="11"/>
      <c r="AH133" s="7"/>
      <c r="AI133" s="7"/>
      <c r="AJ133" s="7"/>
      <c r="AK133" s="31"/>
      <c r="AL133" s="34"/>
      <c r="AM133" s="7"/>
      <c r="AN133" s="11"/>
      <c r="AO133" s="7"/>
      <c r="AP133" s="11"/>
      <c r="AQ133" s="7"/>
      <c r="AR133" s="11"/>
      <c r="AS133" s="7"/>
      <c r="AT133" s="7"/>
      <c r="AU133" s="7"/>
      <c r="AV133" s="7"/>
      <c r="AW133" s="7"/>
      <c r="AX133" s="11" t="s">
        <v>221</v>
      </c>
      <c r="AY133" s="66" t="s">
        <v>221</v>
      </c>
      <c r="AZ133" s="1"/>
      <c r="BA133" s="1"/>
      <c r="BB133" s="1"/>
      <c r="BC133" s="1"/>
      <c r="BD133" s="1"/>
      <c r="BP133" s="15"/>
      <c r="BQ133" s="25" t="str">
        <f t="shared" si="12"/>
        <v/>
      </c>
      <c r="BR133" s="26" t="str">
        <f t="shared" si="11"/>
        <v/>
      </c>
      <c r="BS133" s="26" t="str">
        <f t="shared" si="13"/>
        <v/>
      </c>
      <c r="BT133" s="25" t="str">
        <f t="shared" si="14"/>
        <v/>
      </c>
      <c r="BU133" s="26" t="str">
        <f t="shared" si="15"/>
        <v/>
      </c>
      <c r="BV133" s="25" t="e">
        <f>IF(AND(#REF!="",#REF!="",#REF!="",#REF!=""),"",SUM(#REF!,#REF!,#REF!,#REF!,#REF!))</f>
        <v>#REF!</v>
      </c>
      <c r="BW133" s="26" t="str">
        <f t="shared" si="16"/>
        <v/>
      </c>
      <c r="BX133" s="25" t="str">
        <f t="shared" si="17"/>
        <v/>
      </c>
      <c r="BY133" s="26" t="str">
        <f t="shared" si="18"/>
        <v/>
      </c>
      <c r="BZ133" s="25" t="str">
        <f t="shared" si="19"/>
        <v/>
      </c>
      <c r="CA133" s="26" t="str">
        <f t="shared" si="20"/>
        <v/>
      </c>
      <c r="CB133" s="25" t="e">
        <f>IF(AND(#REF!="",#REF!="",#REF!="",#REF!=""),"",SUM(#REF!,#REF!,#REF!,#REF!,#REF!))</f>
        <v>#REF!</v>
      </c>
      <c r="CC133" s="26" t="str">
        <f t="shared" si="21"/>
        <v/>
      </c>
      <c r="CD133" s="23" t="e">
        <f>IF(AND(#REF!="",#REF!="",#REF!="",#REF!=""),"",SUM(#REF!,#REF!,#REF!,#REF!))</f>
        <v>#REF!</v>
      </c>
      <c r="CE133" s="23" t="str">
        <f t="shared" si="22"/>
        <v/>
      </c>
    </row>
    <row r="134" spans="1:83">
      <c r="A134" s="245">
        <v>128</v>
      </c>
      <c r="B134" s="246"/>
      <c r="C134" s="247"/>
      <c r="D134" s="248"/>
      <c r="E134" s="249"/>
      <c r="F134" s="250"/>
      <c r="G134" s="250"/>
      <c r="H134" s="251"/>
      <c r="I134" s="252"/>
      <c r="J134" s="253"/>
      <c r="K134" s="254"/>
      <c r="L134" s="11"/>
      <c r="M134" s="7"/>
      <c r="N134" s="7"/>
      <c r="O134" s="7"/>
      <c r="P134" s="31"/>
      <c r="Q134" s="34"/>
      <c r="R134" s="7"/>
      <c r="S134" s="448"/>
      <c r="T134" s="449"/>
      <c r="U134" s="449"/>
      <c r="V134" s="7"/>
      <c r="W134" s="36"/>
      <c r="X134" s="34"/>
      <c r="Y134" s="7"/>
      <c r="Z134" s="11"/>
      <c r="AA134" s="7"/>
      <c r="AB134" s="7"/>
      <c r="AC134" s="7"/>
      <c r="AD134" s="31"/>
      <c r="AE134" s="34"/>
      <c r="AF134" s="7"/>
      <c r="AG134" s="11"/>
      <c r="AH134" s="7"/>
      <c r="AI134" s="7"/>
      <c r="AJ134" s="7"/>
      <c r="AK134" s="31"/>
      <c r="AL134" s="34"/>
      <c r="AM134" s="7"/>
      <c r="AN134" s="11"/>
      <c r="AO134" s="7"/>
      <c r="AP134" s="11"/>
      <c r="AQ134" s="7"/>
      <c r="AR134" s="11"/>
      <c r="AS134" s="7"/>
      <c r="AT134" s="7"/>
      <c r="AU134" s="7"/>
      <c r="AV134" s="7"/>
      <c r="AW134" s="7"/>
      <c r="AX134" s="11" t="s">
        <v>221</v>
      </c>
      <c r="AY134" s="66" t="s">
        <v>221</v>
      </c>
      <c r="AZ134" s="1"/>
      <c r="BA134" s="1"/>
      <c r="BB134" s="1"/>
      <c r="BC134" s="1"/>
      <c r="BD134" s="1"/>
      <c r="BP134" s="15"/>
      <c r="BQ134" s="25" t="str">
        <f t="shared" si="12"/>
        <v/>
      </c>
      <c r="BR134" s="26" t="str">
        <f t="shared" si="11"/>
        <v/>
      </c>
      <c r="BS134" s="26" t="str">
        <f t="shared" si="13"/>
        <v/>
      </c>
      <c r="BT134" s="25" t="str">
        <f t="shared" si="14"/>
        <v/>
      </c>
      <c r="BU134" s="26" t="str">
        <f t="shared" si="15"/>
        <v/>
      </c>
      <c r="BV134" s="25" t="e">
        <f>IF(AND(#REF!="",#REF!="",#REF!="",#REF!=""),"",SUM(#REF!,#REF!,#REF!,#REF!,#REF!))</f>
        <v>#REF!</v>
      </c>
      <c r="BW134" s="26" t="str">
        <f t="shared" si="16"/>
        <v/>
      </c>
      <c r="BX134" s="25" t="str">
        <f t="shared" si="17"/>
        <v/>
      </c>
      <c r="BY134" s="26" t="str">
        <f t="shared" si="18"/>
        <v/>
      </c>
      <c r="BZ134" s="25" t="str">
        <f t="shared" si="19"/>
        <v/>
      </c>
      <c r="CA134" s="26" t="str">
        <f t="shared" si="20"/>
        <v/>
      </c>
      <c r="CB134" s="25" t="e">
        <f>IF(AND(#REF!="",#REF!="",#REF!="",#REF!=""),"",SUM(#REF!,#REF!,#REF!,#REF!,#REF!))</f>
        <v>#REF!</v>
      </c>
      <c r="CC134" s="26" t="str">
        <f t="shared" si="21"/>
        <v/>
      </c>
      <c r="CD134" s="23" t="e">
        <f>IF(AND(#REF!="",#REF!="",#REF!="",#REF!=""),"",SUM(#REF!,#REF!,#REF!,#REF!))</f>
        <v>#REF!</v>
      </c>
      <c r="CE134" s="23" t="str">
        <f t="shared" si="22"/>
        <v/>
      </c>
    </row>
    <row r="135" spans="1:83">
      <c r="A135" s="245">
        <v>129</v>
      </c>
      <c r="B135" s="246"/>
      <c r="C135" s="247"/>
      <c r="D135" s="248"/>
      <c r="E135" s="249"/>
      <c r="F135" s="250"/>
      <c r="G135" s="250"/>
      <c r="H135" s="251"/>
      <c r="I135" s="252"/>
      <c r="J135" s="253"/>
      <c r="K135" s="254"/>
      <c r="L135" s="11"/>
      <c r="M135" s="7"/>
      <c r="N135" s="7"/>
      <c r="O135" s="7"/>
      <c r="P135" s="31"/>
      <c r="Q135" s="34"/>
      <c r="R135" s="7"/>
      <c r="S135" s="448"/>
      <c r="T135" s="449"/>
      <c r="U135" s="449"/>
      <c r="V135" s="7"/>
      <c r="W135" s="36"/>
      <c r="X135" s="34"/>
      <c r="Y135" s="7"/>
      <c r="Z135" s="11"/>
      <c r="AA135" s="7"/>
      <c r="AB135" s="7"/>
      <c r="AC135" s="7"/>
      <c r="AD135" s="31"/>
      <c r="AE135" s="34"/>
      <c r="AF135" s="7"/>
      <c r="AG135" s="11"/>
      <c r="AH135" s="7"/>
      <c r="AI135" s="7"/>
      <c r="AJ135" s="7"/>
      <c r="AK135" s="31"/>
      <c r="AL135" s="34"/>
      <c r="AM135" s="7"/>
      <c r="AN135" s="11"/>
      <c r="AO135" s="7"/>
      <c r="AP135" s="11"/>
      <c r="AQ135" s="7"/>
      <c r="AR135" s="11"/>
      <c r="AS135" s="7"/>
      <c r="AT135" s="7"/>
      <c r="AU135" s="7"/>
      <c r="AV135" s="7"/>
      <c r="AW135" s="7"/>
      <c r="AX135" s="11" t="s">
        <v>221</v>
      </c>
      <c r="AY135" s="66" t="s">
        <v>221</v>
      </c>
      <c r="AZ135" s="1"/>
      <c r="BA135" s="1"/>
      <c r="BB135" s="1"/>
      <c r="BC135" s="1"/>
      <c r="BD135" s="1"/>
      <c r="BP135" s="15"/>
      <c r="BQ135" s="25" t="str">
        <f t="shared" si="12"/>
        <v/>
      </c>
      <c r="BR135" s="26" t="str">
        <f t="shared" ref="BR135:BR198" si="23">IF(AND(L135="",M135="",N135="",P135=""),"",SUM(L135,M135,N135,O135,P135))</f>
        <v/>
      </c>
      <c r="BS135" s="26" t="str">
        <f t="shared" si="13"/>
        <v/>
      </c>
      <c r="BT135" s="25" t="str">
        <f t="shared" si="14"/>
        <v/>
      </c>
      <c r="BU135" s="26" t="str">
        <f t="shared" si="15"/>
        <v/>
      </c>
      <c r="BV135" s="25" t="e">
        <f>IF(AND(#REF!="",#REF!="",#REF!="",#REF!=""),"",SUM(#REF!,#REF!,#REF!,#REF!,#REF!))</f>
        <v>#REF!</v>
      </c>
      <c r="BW135" s="26" t="str">
        <f t="shared" si="16"/>
        <v/>
      </c>
      <c r="BX135" s="25" t="str">
        <f t="shared" si="17"/>
        <v/>
      </c>
      <c r="BY135" s="26" t="str">
        <f t="shared" si="18"/>
        <v/>
      </c>
      <c r="BZ135" s="25" t="str">
        <f t="shared" si="19"/>
        <v/>
      </c>
      <c r="CA135" s="26" t="str">
        <f t="shared" si="20"/>
        <v/>
      </c>
      <c r="CB135" s="25" t="e">
        <f>IF(AND(#REF!="",#REF!="",#REF!="",#REF!=""),"",SUM(#REF!,#REF!,#REF!,#REF!,#REF!))</f>
        <v>#REF!</v>
      </c>
      <c r="CC135" s="26" t="str">
        <f t="shared" si="21"/>
        <v/>
      </c>
      <c r="CD135" s="23" t="e">
        <f>IF(AND(#REF!="",#REF!="",#REF!="",#REF!=""),"",SUM(#REF!,#REF!,#REF!,#REF!))</f>
        <v>#REF!</v>
      </c>
      <c r="CE135" s="23" t="str">
        <f t="shared" si="22"/>
        <v/>
      </c>
    </row>
    <row r="136" spans="1:83">
      <c r="A136" s="245">
        <v>130</v>
      </c>
      <c r="B136" s="246"/>
      <c r="C136" s="247"/>
      <c r="D136" s="248"/>
      <c r="E136" s="249"/>
      <c r="F136" s="250"/>
      <c r="G136" s="250"/>
      <c r="H136" s="251"/>
      <c r="I136" s="252"/>
      <c r="J136" s="253"/>
      <c r="K136" s="254"/>
      <c r="L136" s="11"/>
      <c r="M136" s="7"/>
      <c r="N136" s="7"/>
      <c r="O136" s="7"/>
      <c r="P136" s="31"/>
      <c r="Q136" s="34"/>
      <c r="R136" s="7"/>
      <c r="S136" s="448"/>
      <c r="T136" s="449"/>
      <c r="U136" s="449"/>
      <c r="V136" s="7"/>
      <c r="W136" s="36"/>
      <c r="X136" s="34"/>
      <c r="Y136" s="7"/>
      <c r="Z136" s="11"/>
      <c r="AA136" s="7"/>
      <c r="AB136" s="7"/>
      <c r="AC136" s="7"/>
      <c r="AD136" s="31"/>
      <c r="AE136" s="34"/>
      <c r="AF136" s="7"/>
      <c r="AG136" s="11"/>
      <c r="AH136" s="7"/>
      <c r="AI136" s="7"/>
      <c r="AJ136" s="7"/>
      <c r="AK136" s="31"/>
      <c r="AL136" s="34"/>
      <c r="AM136" s="7"/>
      <c r="AN136" s="11"/>
      <c r="AO136" s="7"/>
      <c r="AP136" s="11"/>
      <c r="AQ136" s="7"/>
      <c r="AR136" s="11"/>
      <c r="AS136" s="7"/>
      <c r="AT136" s="7"/>
      <c r="AU136" s="7"/>
      <c r="AV136" s="7"/>
      <c r="AW136" s="7"/>
      <c r="AX136" s="11" t="s">
        <v>221</v>
      </c>
      <c r="AY136" s="66" t="s">
        <v>221</v>
      </c>
      <c r="AZ136" s="1"/>
      <c r="BA136" s="1"/>
      <c r="BB136" s="1"/>
      <c r="BC136" s="1"/>
      <c r="BD136" s="1"/>
      <c r="BP136" s="15"/>
      <c r="BQ136" s="25" t="str">
        <f t="shared" ref="BQ136:BQ199" si="24">IF(I136="","",I136)</f>
        <v/>
      </c>
      <c r="BR136" s="26" t="str">
        <f t="shared" si="23"/>
        <v/>
      </c>
      <c r="BS136" s="26" t="str">
        <f t="shared" ref="BS136:BS199" si="25">IFERROR(IF(BR136="","",ROUNDUP(BR136*20%,0)),"")</f>
        <v/>
      </c>
      <c r="BT136" s="25" t="str">
        <f t="shared" ref="BT136:BT199" si="26">IF(AND(S136="",T136="",U136="",W136=""),"",SUM(S136,T136,U136,V136,W136))</f>
        <v/>
      </c>
      <c r="BU136" s="26" t="str">
        <f t="shared" ref="BU136:BU199" si="27">IFERROR(IF(BT136="","",ROUNDUP(BT136*20%,0)),"")</f>
        <v/>
      </c>
      <c r="BV136" s="25" t="e">
        <f>IF(AND(#REF!="",#REF!="",#REF!="",#REF!=""),"",SUM(#REF!,#REF!,#REF!,#REF!,#REF!))</f>
        <v>#REF!</v>
      </c>
      <c r="BW136" s="26" t="str">
        <f t="shared" ref="BW136:BW199" si="28">IFERROR(IF(BV136="","",ROUNDUP(BV136*20%,0)),"")</f>
        <v/>
      </c>
      <c r="BX136" s="25" t="str">
        <f t="shared" ref="BX136:BX199" si="29">IF(AND(Z136="",AA136="",AB136="",AD136=""),"",SUM(Z136,AA136,AB136,AC136,AD136))</f>
        <v/>
      </c>
      <c r="BY136" s="26" t="str">
        <f t="shared" ref="BY136:BY199" si="30">IFERROR(IF(BX136="","",ROUNDUP(BX136*20%,0)),"")</f>
        <v/>
      </c>
      <c r="BZ136" s="25" t="str">
        <f t="shared" ref="BZ136:BZ199" si="31">IF(AND(AG136="",AH136="",AI136="",AK136=""),"",SUM(AG136,AH136,AI136,AJ136,AK136))</f>
        <v/>
      </c>
      <c r="CA136" s="26" t="str">
        <f t="shared" ref="CA136:CA199" si="32">IFERROR(IF(BZ136="","",ROUNDUP(BZ136*20%,0)),"")</f>
        <v/>
      </c>
      <c r="CB136" s="25" t="e">
        <f>IF(AND(#REF!="",#REF!="",#REF!="",#REF!=""),"",SUM(#REF!,#REF!,#REF!,#REF!,#REF!))</f>
        <v>#REF!</v>
      </c>
      <c r="CC136" s="26" t="str">
        <f t="shared" ref="CC136:CC199" si="33">IFERROR(IF(CB136="","",ROUNDUP(CB136*20%,0)),"")</f>
        <v/>
      </c>
      <c r="CD136" s="23" t="e">
        <f>IF(AND(#REF!="",#REF!="",#REF!="",#REF!=""),"",SUM(#REF!,#REF!,#REF!,#REF!))</f>
        <v>#REF!</v>
      </c>
      <c r="CE136" s="23" t="str">
        <f t="shared" si="22"/>
        <v/>
      </c>
    </row>
    <row r="137" spans="1:83">
      <c r="A137" s="245">
        <v>131</v>
      </c>
      <c r="B137" s="246"/>
      <c r="C137" s="247"/>
      <c r="D137" s="248"/>
      <c r="E137" s="249"/>
      <c r="F137" s="250"/>
      <c r="G137" s="250"/>
      <c r="H137" s="251"/>
      <c r="I137" s="252"/>
      <c r="J137" s="253"/>
      <c r="K137" s="254"/>
      <c r="L137" s="11"/>
      <c r="M137" s="7"/>
      <c r="N137" s="7"/>
      <c r="O137" s="7"/>
      <c r="P137" s="31"/>
      <c r="Q137" s="34"/>
      <c r="R137" s="7"/>
      <c r="S137" s="448"/>
      <c r="T137" s="449"/>
      <c r="U137" s="449"/>
      <c r="V137" s="7"/>
      <c r="W137" s="36"/>
      <c r="X137" s="34"/>
      <c r="Y137" s="7"/>
      <c r="Z137" s="11"/>
      <c r="AA137" s="7"/>
      <c r="AB137" s="7"/>
      <c r="AC137" s="7"/>
      <c r="AD137" s="31"/>
      <c r="AE137" s="34"/>
      <c r="AF137" s="7"/>
      <c r="AG137" s="11"/>
      <c r="AH137" s="7"/>
      <c r="AI137" s="7"/>
      <c r="AJ137" s="7"/>
      <c r="AK137" s="31"/>
      <c r="AL137" s="34"/>
      <c r="AM137" s="7"/>
      <c r="AN137" s="11"/>
      <c r="AO137" s="7"/>
      <c r="AP137" s="11"/>
      <c r="AQ137" s="7"/>
      <c r="AR137" s="11"/>
      <c r="AS137" s="7"/>
      <c r="AT137" s="7"/>
      <c r="AU137" s="7"/>
      <c r="AV137" s="7"/>
      <c r="AW137" s="7"/>
      <c r="AX137" s="11" t="s">
        <v>221</v>
      </c>
      <c r="AY137" s="66" t="s">
        <v>221</v>
      </c>
      <c r="AZ137" s="1"/>
      <c r="BA137" s="1"/>
      <c r="BB137" s="1"/>
      <c r="BC137" s="1"/>
      <c r="BD137" s="1"/>
      <c r="BP137" s="15"/>
      <c r="BQ137" s="25" t="str">
        <f t="shared" si="24"/>
        <v/>
      </c>
      <c r="BR137" s="26" t="str">
        <f t="shared" si="23"/>
        <v/>
      </c>
      <c r="BS137" s="26" t="str">
        <f t="shared" si="25"/>
        <v/>
      </c>
      <c r="BT137" s="25" t="str">
        <f t="shared" si="26"/>
        <v/>
      </c>
      <c r="BU137" s="26" t="str">
        <f t="shared" si="27"/>
        <v/>
      </c>
      <c r="BV137" s="25" t="e">
        <f>IF(AND(#REF!="",#REF!="",#REF!="",#REF!=""),"",SUM(#REF!,#REF!,#REF!,#REF!,#REF!))</f>
        <v>#REF!</v>
      </c>
      <c r="BW137" s="26" t="str">
        <f t="shared" si="28"/>
        <v/>
      </c>
      <c r="BX137" s="25" t="str">
        <f t="shared" si="29"/>
        <v/>
      </c>
      <c r="BY137" s="26" t="str">
        <f t="shared" si="30"/>
        <v/>
      </c>
      <c r="BZ137" s="25" t="str">
        <f t="shared" si="31"/>
        <v/>
      </c>
      <c r="CA137" s="26" t="str">
        <f t="shared" si="32"/>
        <v/>
      </c>
      <c r="CB137" s="25" t="e">
        <f>IF(AND(#REF!="",#REF!="",#REF!="",#REF!=""),"",SUM(#REF!,#REF!,#REF!,#REF!,#REF!))</f>
        <v>#REF!</v>
      </c>
      <c r="CC137" s="26" t="str">
        <f t="shared" si="33"/>
        <v/>
      </c>
      <c r="CD137" s="23" t="e">
        <f>IF(AND(#REF!="",#REF!="",#REF!="",#REF!=""),"",SUM(#REF!,#REF!,#REF!,#REF!))</f>
        <v>#REF!</v>
      </c>
      <c r="CE137" s="23" t="str">
        <f t="shared" si="22"/>
        <v/>
      </c>
    </row>
    <row r="138" spans="1:83">
      <c r="A138" s="245">
        <v>132</v>
      </c>
      <c r="B138" s="246"/>
      <c r="C138" s="247"/>
      <c r="D138" s="248"/>
      <c r="E138" s="249"/>
      <c r="F138" s="250"/>
      <c r="G138" s="250"/>
      <c r="H138" s="251"/>
      <c r="I138" s="252"/>
      <c r="J138" s="253"/>
      <c r="K138" s="254"/>
      <c r="L138" s="11"/>
      <c r="M138" s="7"/>
      <c r="N138" s="7"/>
      <c r="O138" s="7"/>
      <c r="P138" s="31"/>
      <c r="Q138" s="34"/>
      <c r="R138" s="7"/>
      <c r="S138" s="448"/>
      <c r="T138" s="449"/>
      <c r="U138" s="449"/>
      <c r="V138" s="7"/>
      <c r="W138" s="36"/>
      <c r="X138" s="34"/>
      <c r="Y138" s="7"/>
      <c r="Z138" s="11"/>
      <c r="AA138" s="7"/>
      <c r="AB138" s="7"/>
      <c r="AC138" s="7"/>
      <c r="AD138" s="31"/>
      <c r="AE138" s="34"/>
      <c r="AF138" s="7"/>
      <c r="AG138" s="11"/>
      <c r="AH138" s="7"/>
      <c r="AI138" s="7"/>
      <c r="AJ138" s="7"/>
      <c r="AK138" s="31"/>
      <c r="AL138" s="34"/>
      <c r="AM138" s="7"/>
      <c r="AN138" s="11"/>
      <c r="AO138" s="7"/>
      <c r="AP138" s="11"/>
      <c r="AQ138" s="7"/>
      <c r="AR138" s="11"/>
      <c r="AS138" s="7"/>
      <c r="AT138" s="7"/>
      <c r="AU138" s="7"/>
      <c r="AV138" s="7"/>
      <c r="AW138" s="7"/>
      <c r="AX138" s="11" t="s">
        <v>221</v>
      </c>
      <c r="AY138" s="66" t="s">
        <v>221</v>
      </c>
      <c r="AZ138" s="1"/>
      <c r="BA138" s="1"/>
      <c r="BB138" s="1"/>
      <c r="BC138" s="1"/>
      <c r="BD138" s="1"/>
      <c r="BP138" s="15"/>
      <c r="BQ138" s="25" t="str">
        <f t="shared" si="24"/>
        <v/>
      </c>
      <c r="BR138" s="26" t="str">
        <f t="shared" si="23"/>
        <v/>
      </c>
      <c r="BS138" s="26" t="str">
        <f t="shared" si="25"/>
        <v/>
      </c>
      <c r="BT138" s="25" t="str">
        <f t="shared" si="26"/>
        <v/>
      </c>
      <c r="BU138" s="26" t="str">
        <f t="shared" si="27"/>
        <v/>
      </c>
      <c r="BV138" s="25" t="e">
        <f>IF(AND(#REF!="",#REF!="",#REF!="",#REF!=""),"",SUM(#REF!,#REF!,#REF!,#REF!,#REF!))</f>
        <v>#REF!</v>
      </c>
      <c r="BW138" s="26" t="str">
        <f t="shared" si="28"/>
        <v/>
      </c>
      <c r="BX138" s="25" t="str">
        <f t="shared" si="29"/>
        <v/>
      </c>
      <c r="BY138" s="26" t="str">
        <f t="shared" si="30"/>
        <v/>
      </c>
      <c r="BZ138" s="25" t="str">
        <f t="shared" si="31"/>
        <v/>
      </c>
      <c r="CA138" s="26" t="str">
        <f t="shared" si="32"/>
        <v/>
      </c>
      <c r="CB138" s="25" t="e">
        <f>IF(AND(#REF!="",#REF!="",#REF!="",#REF!=""),"",SUM(#REF!,#REF!,#REF!,#REF!,#REF!))</f>
        <v>#REF!</v>
      </c>
      <c r="CC138" s="26" t="str">
        <f t="shared" si="33"/>
        <v/>
      </c>
      <c r="CD138" s="23" t="e">
        <f>IF(AND(#REF!="",#REF!="",#REF!="",#REF!=""),"",SUM(#REF!,#REF!,#REF!,#REF!))</f>
        <v>#REF!</v>
      </c>
      <c r="CE138" s="23" t="str">
        <f t="shared" si="22"/>
        <v/>
      </c>
    </row>
    <row r="139" spans="1:83">
      <c r="A139" s="245">
        <v>133</v>
      </c>
      <c r="B139" s="246"/>
      <c r="C139" s="247"/>
      <c r="D139" s="248"/>
      <c r="E139" s="249"/>
      <c r="F139" s="250"/>
      <c r="G139" s="250"/>
      <c r="H139" s="251"/>
      <c r="I139" s="252"/>
      <c r="J139" s="253"/>
      <c r="K139" s="254"/>
      <c r="L139" s="11"/>
      <c r="M139" s="7"/>
      <c r="N139" s="7"/>
      <c r="O139" s="7"/>
      <c r="P139" s="31"/>
      <c r="Q139" s="34"/>
      <c r="R139" s="7"/>
      <c r="S139" s="448"/>
      <c r="T139" s="449"/>
      <c r="U139" s="449"/>
      <c r="V139" s="7"/>
      <c r="W139" s="36"/>
      <c r="X139" s="34"/>
      <c r="Y139" s="7"/>
      <c r="Z139" s="11"/>
      <c r="AA139" s="7"/>
      <c r="AB139" s="7"/>
      <c r="AC139" s="7"/>
      <c r="AD139" s="31"/>
      <c r="AE139" s="34"/>
      <c r="AF139" s="7"/>
      <c r="AG139" s="11"/>
      <c r="AH139" s="7"/>
      <c r="AI139" s="7"/>
      <c r="AJ139" s="7"/>
      <c r="AK139" s="31"/>
      <c r="AL139" s="34"/>
      <c r="AM139" s="7"/>
      <c r="AN139" s="11"/>
      <c r="AO139" s="7"/>
      <c r="AP139" s="11"/>
      <c r="AQ139" s="7"/>
      <c r="AR139" s="11"/>
      <c r="AS139" s="7"/>
      <c r="AT139" s="7"/>
      <c r="AU139" s="7"/>
      <c r="AV139" s="7"/>
      <c r="AW139" s="7"/>
      <c r="AX139" s="11" t="s">
        <v>221</v>
      </c>
      <c r="AY139" s="66" t="s">
        <v>221</v>
      </c>
      <c r="AZ139" s="1"/>
      <c r="BA139" s="1"/>
      <c r="BB139" s="1"/>
      <c r="BC139" s="1"/>
      <c r="BD139" s="1"/>
      <c r="BP139" s="15"/>
      <c r="BQ139" s="25" t="str">
        <f t="shared" si="24"/>
        <v/>
      </c>
      <c r="BR139" s="26" t="str">
        <f t="shared" si="23"/>
        <v/>
      </c>
      <c r="BS139" s="26" t="str">
        <f t="shared" si="25"/>
        <v/>
      </c>
      <c r="BT139" s="25" t="str">
        <f t="shared" si="26"/>
        <v/>
      </c>
      <c r="BU139" s="26" t="str">
        <f t="shared" si="27"/>
        <v/>
      </c>
      <c r="BV139" s="25" t="e">
        <f>IF(AND(#REF!="",#REF!="",#REF!="",#REF!=""),"",SUM(#REF!,#REF!,#REF!,#REF!,#REF!))</f>
        <v>#REF!</v>
      </c>
      <c r="BW139" s="26" t="str">
        <f t="shared" si="28"/>
        <v/>
      </c>
      <c r="BX139" s="25" t="str">
        <f t="shared" si="29"/>
        <v/>
      </c>
      <c r="BY139" s="26" t="str">
        <f t="shared" si="30"/>
        <v/>
      </c>
      <c r="BZ139" s="25" t="str">
        <f t="shared" si="31"/>
        <v/>
      </c>
      <c r="CA139" s="26" t="str">
        <f t="shared" si="32"/>
        <v/>
      </c>
      <c r="CB139" s="25" t="e">
        <f>IF(AND(#REF!="",#REF!="",#REF!="",#REF!=""),"",SUM(#REF!,#REF!,#REF!,#REF!,#REF!))</f>
        <v>#REF!</v>
      </c>
      <c r="CC139" s="26" t="str">
        <f t="shared" si="33"/>
        <v/>
      </c>
      <c r="CD139" s="23" t="e">
        <f>IF(AND(#REF!="",#REF!="",#REF!="",#REF!=""),"",SUM(#REF!,#REF!,#REF!,#REF!))</f>
        <v>#REF!</v>
      </c>
      <c r="CE139" s="23" t="str">
        <f t="shared" si="22"/>
        <v/>
      </c>
    </row>
    <row r="140" spans="1:83">
      <c r="A140" s="245">
        <v>134</v>
      </c>
      <c r="B140" s="246"/>
      <c r="C140" s="247"/>
      <c r="D140" s="248"/>
      <c r="E140" s="249"/>
      <c r="F140" s="250"/>
      <c r="G140" s="250"/>
      <c r="H140" s="251"/>
      <c r="I140" s="252"/>
      <c r="J140" s="253"/>
      <c r="K140" s="254"/>
      <c r="L140" s="11"/>
      <c r="M140" s="7"/>
      <c r="N140" s="7"/>
      <c r="O140" s="7"/>
      <c r="P140" s="31"/>
      <c r="Q140" s="34"/>
      <c r="R140" s="7"/>
      <c r="S140" s="448"/>
      <c r="T140" s="449"/>
      <c r="U140" s="449"/>
      <c r="V140" s="7"/>
      <c r="W140" s="36"/>
      <c r="X140" s="34"/>
      <c r="Y140" s="7"/>
      <c r="Z140" s="11"/>
      <c r="AA140" s="7"/>
      <c r="AB140" s="7"/>
      <c r="AC140" s="7"/>
      <c r="AD140" s="31"/>
      <c r="AE140" s="34"/>
      <c r="AF140" s="7"/>
      <c r="AG140" s="11"/>
      <c r="AH140" s="7"/>
      <c r="AI140" s="7"/>
      <c r="AJ140" s="7"/>
      <c r="AK140" s="31"/>
      <c r="AL140" s="34"/>
      <c r="AM140" s="7"/>
      <c r="AN140" s="11"/>
      <c r="AO140" s="7"/>
      <c r="AP140" s="11"/>
      <c r="AQ140" s="7"/>
      <c r="AR140" s="11"/>
      <c r="AS140" s="7"/>
      <c r="AT140" s="7"/>
      <c r="AU140" s="7"/>
      <c r="AV140" s="7"/>
      <c r="AW140" s="7"/>
      <c r="AX140" s="11" t="s">
        <v>221</v>
      </c>
      <c r="AY140" s="66" t="s">
        <v>221</v>
      </c>
      <c r="AZ140" s="1"/>
      <c r="BA140" s="1"/>
      <c r="BB140" s="1"/>
      <c r="BC140" s="1"/>
      <c r="BD140" s="1"/>
      <c r="BP140" s="15"/>
      <c r="BQ140" s="25" t="str">
        <f t="shared" si="24"/>
        <v/>
      </c>
      <c r="BR140" s="26" t="str">
        <f t="shared" si="23"/>
        <v/>
      </c>
      <c r="BS140" s="26" t="str">
        <f t="shared" si="25"/>
        <v/>
      </c>
      <c r="BT140" s="25" t="str">
        <f t="shared" si="26"/>
        <v/>
      </c>
      <c r="BU140" s="26" t="str">
        <f t="shared" si="27"/>
        <v/>
      </c>
      <c r="BV140" s="25" t="e">
        <f>IF(AND(#REF!="",#REF!="",#REF!="",#REF!=""),"",SUM(#REF!,#REF!,#REF!,#REF!,#REF!))</f>
        <v>#REF!</v>
      </c>
      <c r="BW140" s="26" t="str">
        <f t="shared" si="28"/>
        <v/>
      </c>
      <c r="BX140" s="25" t="str">
        <f t="shared" si="29"/>
        <v/>
      </c>
      <c r="BY140" s="26" t="str">
        <f t="shared" si="30"/>
        <v/>
      </c>
      <c r="BZ140" s="25" t="str">
        <f t="shared" si="31"/>
        <v/>
      </c>
      <c r="CA140" s="26" t="str">
        <f t="shared" si="32"/>
        <v/>
      </c>
      <c r="CB140" s="25" t="e">
        <f>IF(AND(#REF!="",#REF!="",#REF!="",#REF!=""),"",SUM(#REF!,#REF!,#REF!,#REF!,#REF!))</f>
        <v>#REF!</v>
      </c>
      <c r="CC140" s="26" t="str">
        <f t="shared" si="33"/>
        <v/>
      </c>
      <c r="CD140" s="23" t="e">
        <f>IF(AND(#REF!="",#REF!="",#REF!="",#REF!=""),"",SUM(#REF!,#REF!,#REF!,#REF!))</f>
        <v>#REF!</v>
      </c>
      <c r="CE140" s="23" t="str">
        <f t="shared" si="22"/>
        <v/>
      </c>
    </row>
    <row r="141" spans="1:83">
      <c r="A141" s="245">
        <v>135</v>
      </c>
      <c r="B141" s="246"/>
      <c r="C141" s="247"/>
      <c r="D141" s="248"/>
      <c r="E141" s="249"/>
      <c r="F141" s="250"/>
      <c r="G141" s="250"/>
      <c r="H141" s="251"/>
      <c r="I141" s="252"/>
      <c r="J141" s="253"/>
      <c r="K141" s="254"/>
      <c r="L141" s="11"/>
      <c r="M141" s="7"/>
      <c r="N141" s="7"/>
      <c r="O141" s="7"/>
      <c r="P141" s="31"/>
      <c r="Q141" s="34"/>
      <c r="R141" s="7"/>
      <c r="S141" s="448"/>
      <c r="T141" s="449"/>
      <c r="U141" s="449"/>
      <c r="V141" s="7"/>
      <c r="W141" s="36"/>
      <c r="X141" s="34"/>
      <c r="Y141" s="7"/>
      <c r="Z141" s="11"/>
      <c r="AA141" s="7"/>
      <c r="AB141" s="7"/>
      <c r="AC141" s="7"/>
      <c r="AD141" s="31"/>
      <c r="AE141" s="34"/>
      <c r="AF141" s="7"/>
      <c r="AG141" s="11"/>
      <c r="AH141" s="7"/>
      <c r="AI141" s="7"/>
      <c r="AJ141" s="7"/>
      <c r="AK141" s="31"/>
      <c r="AL141" s="34"/>
      <c r="AM141" s="7"/>
      <c r="AN141" s="11"/>
      <c r="AO141" s="7"/>
      <c r="AP141" s="11"/>
      <c r="AQ141" s="7"/>
      <c r="AR141" s="11"/>
      <c r="AS141" s="7"/>
      <c r="AT141" s="7"/>
      <c r="AU141" s="7"/>
      <c r="AV141" s="7"/>
      <c r="AW141" s="7"/>
      <c r="AX141" s="11" t="s">
        <v>221</v>
      </c>
      <c r="AY141" s="66" t="s">
        <v>221</v>
      </c>
      <c r="AZ141" s="1"/>
      <c r="BA141" s="1"/>
      <c r="BB141" s="1"/>
      <c r="BC141" s="1"/>
      <c r="BD141" s="1"/>
      <c r="BP141" s="15"/>
      <c r="BQ141" s="25" t="str">
        <f t="shared" si="24"/>
        <v/>
      </c>
      <c r="BR141" s="26" t="str">
        <f t="shared" si="23"/>
        <v/>
      </c>
      <c r="BS141" s="26" t="str">
        <f t="shared" si="25"/>
        <v/>
      </c>
      <c r="BT141" s="25" t="str">
        <f t="shared" si="26"/>
        <v/>
      </c>
      <c r="BU141" s="26" t="str">
        <f t="shared" si="27"/>
        <v/>
      </c>
      <c r="BV141" s="25" t="e">
        <f>IF(AND(#REF!="",#REF!="",#REF!="",#REF!=""),"",SUM(#REF!,#REF!,#REF!,#REF!,#REF!))</f>
        <v>#REF!</v>
      </c>
      <c r="BW141" s="26" t="str">
        <f t="shared" si="28"/>
        <v/>
      </c>
      <c r="BX141" s="25" t="str">
        <f t="shared" si="29"/>
        <v/>
      </c>
      <c r="BY141" s="26" t="str">
        <f t="shared" si="30"/>
        <v/>
      </c>
      <c r="BZ141" s="25" t="str">
        <f t="shared" si="31"/>
        <v/>
      </c>
      <c r="CA141" s="26" t="str">
        <f t="shared" si="32"/>
        <v/>
      </c>
      <c r="CB141" s="25" t="e">
        <f>IF(AND(#REF!="",#REF!="",#REF!="",#REF!=""),"",SUM(#REF!,#REF!,#REF!,#REF!,#REF!))</f>
        <v>#REF!</v>
      </c>
      <c r="CC141" s="26" t="str">
        <f t="shared" si="33"/>
        <v/>
      </c>
      <c r="CD141" s="23" t="e">
        <f>IF(AND(#REF!="",#REF!="",#REF!="",#REF!=""),"",SUM(#REF!,#REF!,#REF!,#REF!))</f>
        <v>#REF!</v>
      </c>
      <c r="CE141" s="23" t="str">
        <f t="shared" si="22"/>
        <v/>
      </c>
    </row>
    <row r="142" spans="1:83">
      <c r="A142" s="245">
        <v>136</v>
      </c>
      <c r="B142" s="246"/>
      <c r="C142" s="247"/>
      <c r="D142" s="248"/>
      <c r="E142" s="249"/>
      <c r="F142" s="250"/>
      <c r="G142" s="250"/>
      <c r="H142" s="251"/>
      <c r="I142" s="252"/>
      <c r="J142" s="253"/>
      <c r="K142" s="254"/>
      <c r="L142" s="11"/>
      <c r="M142" s="7"/>
      <c r="N142" s="7"/>
      <c r="O142" s="7"/>
      <c r="P142" s="31"/>
      <c r="Q142" s="34"/>
      <c r="R142" s="7"/>
      <c r="S142" s="448"/>
      <c r="T142" s="449"/>
      <c r="U142" s="449"/>
      <c r="V142" s="7"/>
      <c r="W142" s="36"/>
      <c r="X142" s="34"/>
      <c r="Y142" s="7"/>
      <c r="Z142" s="11"/>
      <c r="AA142" s="7"/>
      <c r="AB142" s="7"/>
      <c r="AC142" s="7"/>
      <c r="AD142" s="31"/>
      <c r="AE142" s="34"/>
      <c r="AF142" s="7"/>
      <c r="AG142" s="11"/>
      <c r="AH142" s="7"/>
      <c r="AI142" s="7"/>
      <c r="AJ142" s="7"/>
      <c r="AK142" s="31"/>
      <c r="AL142" s="34"/>
      <c r="AM142" s="7"/>
      <c r="AN142" s="11"/>
      <c r="AO142" s="7"/>
      <c r="AP142" s="11"/>
      <c r="AQ142" s="7"/>
      <c r="AR142" s="11"/>
      <c r="AS142" s="7"/>
      <c r="AT142" s="7"/>
      <c r="AU142" s="7"/>
      <c r="AV142" s="7"/>
      <c r="AW142" s="7"/>
      <c r="AX142" s="11" t="s">
        <v>221</v>
      </c>
      <c r="AY142" s="66" t="s">
        <v>221</v>
      </c>
      <c r="AZ142" s="1"/>
      <c r="BA142" s="1"/>
      <c r="BB142" s="1"/>
      <c r="BC142" s="1"/>
      <c r="BD142" s="1"/>
      <c r="BP142" s="15"/>
      <c r="BQ142" s="25" t="str">
        <f t="shared" si="24"/>
        <v/>
      </c>
      <c r="BR142" s="26" t="str">
        <f t="shared" si="23"/>
        <v/>
      </c>
      <c r="BS142" s="26" t="str">
        <f t="shared" si="25"/>
        <v/>
      </c>
      <c r="BT142" s="25" t="str">
        <f t="shared" si="26"/>
        <v/>
      </c>
      <c r="BU142" s="26" t="str">
        <f t="shared" si="27"/>
        <v/>
      </c>
      <c r="BV142" s="25" t="e">
        <f>IF(AND(#REF!="",#REF!="",#REF!="",#REF!=""),"",SUM(#REF!,#REF!,#REF!,#REF!,#REF!))</f>
        <v>#REF!</v>
      </c>
      <c r="BW142" s="26" t="str">
        <f t="shared" si="28"/>
        <v/>
      </c>
      <c r="BX142" s="25" t="str">
        <f t="shared" si="29"/>
        <v/>
      </c>
      <c r="BY142" s="26" t="str">
        <f t="shared" si="30"/>
        <v/>
      </c>
      <c r="BZ142" s="25" t="str">
        <f t="shared" si="31"/>
        <v/>
      </c>
      <c r="CA142" s="26" t="str">
        <f t="shared" si="32"/>
        <v/>
      </c>
      <c r="CB142" s="25" t="e">
        <f>IF(AND(#REF!="",#REF!="",#REF!="",#REF!=""),"",SUM(#REF!,#REF!,#REF!,#REF!,#REF!))</f>
        <v>#REF!</v>
      </c>
      <c r="CC142" s="26" t="str">
        <f t="shared" si="33"/>
        <v/>
      </c>
      <c r="CD142" s="23" t="e">
        <f>IF(AND(#REF!="",#REF!="",#REF!="",#REF!=""),"",SUM(#REF!,#REF!,#REF!,#REF!))</f>
        <v>#REF!</v>
      </c>
      <c r="CE142" s="23" t="str">
        <f t="shared" si="22"/>
        <v/>
      </c>
    </row>
    <row r="143" spans="1:83">
      <c r="A143" s="245">
        <v>137</v>
      </c>
      <c r="B143" s="246"/>
      <c r="C143" s="247"/>
      <c r="D143" s="248"/>
      <c r="E143" s="249"/>
      <c r="F143" s="250"/>
      <c r="G143" s="250"/>
      <c r="H143" s="251"/>
      <c r="I143" s="252"/>
      <c r="J143" s="253"/>
      <c r="K143" s="254"/>
      <c r="L143" s="11"/>
      <c r="M143" s="7"/>
      <c r="N143" s="7"/>
      <c r="O143" s="7"/>
      <c r="P143" s="31"/>
      <c r="Q143" s="34"/>
      <c r="R143" s="7"/>
      <c r="S143" s="448"/>
      <c r="T143" s="449"/>
      <c r="U143" s="449"/>
      <c r="V143" s="7"/>
      <c r="W143" s="36"/>
      <c r="X143" s="34"/>
      <c r="Y143" s="7"/>
      <c r="Z143" s="11"/>
      <c r="AA143" s="7"/>
      <c r="AB143" s="7"/>
      <c r="AC143" s="7"/>
      <c r="AD143" s="31"/>
      <c r="AE143" s="34"/>
      <c r="AF143" s="7"/>
      <c r="AG143" s="11"/>
      <c r="AH143" s="7"/>
      <c r="AI143" s="7"/>
      <c r="AJ143" s="7"/>
      <c r="AK143" s="31"/>
      <c r="AL143" s="34"/>
      <c r="AM143" s="7"/>
      <c r="AN143" s="11"/>
      <c r="AO143" s="7"/>
      <c r="AP143" s="11"/>
      <c r="AQ143" s="7"/>
      <c r="AR143" s="11"/>
      <c r="AS143" s="7"/>
      <c r="AT143" s="7"/>
      <c r="AU143" s="7"/>
      <c r="AV143" s="7"/>
      <c r="AW143" s="7"/>
      <c r="AX143" s="11" t="s">
        <v>221</v>
      </c>
      <c r="AY143" s="66" t="s">
        <v>221</v>
      </c>
      <c r="AZ143" s="1"/>
      <c r="BA143" s="1"/>
      <c r="BB143" s="1"/>
      <c r="BC143" s="1"/>
      <c r="BD143" s="1"/>
      <c r="BP143" s="15"/>
      <c r="BQ143" s="25" t="str">
        <f t="shared" si="24"/>
        <v/>
      </c>
      <c r="BR143" s="26" t="str">
        <f t="shared" si="23"/>
        <v/>
      </c>
      <c r="BS143" s="26" t="str">
        <f t="shared" si="25"/>
        <v/>
      </c>
      <c r="BT143" s="25" t="str">
        <f t="shared" si="26"/>
        <v/>
      </c>
      <c r="BU143" s="26" t="str">
        <f t="shared" si="27"/>
        <v/>
      </c>
      <c r="BV143" s="25" t="e">
        <f>IF(AND(#REF!="",#REF!="",#REF!="",#REF!=""),"",SUM(#REF!,#REF!,#REF!,#REF!,#REF!))</f>
        <v>#REF!</v>
      </c>
      <c r="BW143" s="26" t="str">
        <f t="shared" si="28"/>
        <v/>
      </c>
      <c r="BX143" s="25" t="str">
        <f t="shared" si="29"/>
        <v/>
      </c>
      <c r="BY143" s="26" t="str">
        <f t="shared" si="30"/>
        <v/>
      </c>
      <c r="BZ143" s="25" t="str">
        <f t="shared" si="31"/>
        <v/>
      </c>
      <c r="CA143" s="26" t="str">
        <f t="shared" si="32"/>
        <v/>
      </c>
      <c r="CB143" s="25" t="e">
        <f>IF(AND(#REF!="",#REF!="",#REF!="",#REF!=""),"",SUM(#REF!,#REF!,#REF!,#REF!,#REF!))</f>
        <v>#REF!</v>
      </c>
      <c r="CC143" s="26" t="str">
        <f t="shared" si="33"/>
        <v/>
      </c>
      <c r="CD143" s="23" t="e">
        <f>IF(AND(#REF!="",#REF!="",#REF!="",#REF!=""),"",SUM(#REF!,#REF!,#REF!,#REF!))</f>
        <v>#REF!</v>
      </c>
      <c r="CE143" s="23" t="str">
        <f t="shared" si="22"/>
        <v/>
      </c>
    </row>
    <row r="144" spans="1:83">
      <c r="A144" s="245">
        <v>138</v>
      </c>
      <c r="B144" s="246"/>
      <c r="C144" s="247"/>
      <c r="D144" s="248"/>
      <c r="E144" s="249"/>
      <c r="F144" s="250"/>
      <c r="G144" s="250"/>
      <c r="H144" s="251"/>
      <c r="I144" s="252"/>
      <c r="J144" s="253"/>
      <c r="K144" s="254"/>
      <c r="L144" s="11"/>
      <c r="M144" s="7"/>
      <c r="N144" s="7"/>
      <c r="O144" s="7"/>
      <c r="P144" s="31"/>
      <c r="Q144" s="34"/>
      <c r="R144" s="7"/>
      <c r="S144" s="448"/>
      <c r="T144" s="449"/>
      <c r="U144" s="449"/>
      <c r="V144" s="7"/>
      <c r="W144" s="36"/>
      <c r="X144" s="34"/>
      <c r="Y144" s="7"/>
      <c r="Z144" s="11"/>
      <c r="AA144" s="7"/>
      <c r="AB144" s="7"/>
      <c r="AC144" s="7"/>
      <c r="AD144" s="31"/>
      <c r="AE144" s="34"/>
      <c r="AF144" s="7"/>
      <c r="AG144" s="11"/>
      <c r="AH144" s="7"/>
      <c r="AI144" s="7"/>
      <c r="AJ144" s="7"/>
      <c r="AK144" s="31"/>
      <c r="AL144" s="34"/>
      <c r="AM144" s="7"/>
      <c r="AN144" s="11"/>
      <c r="AO144" s="7"/>
      <c r="AP144" s="11"/>
      <c r="AQ144" s="7"/>
      <c r="AR144" s="11"/>
      <c r="AS144" s="7"/>
      <c r="AT144" s="7"/>
      <c r="AU144" s="7"/>
      <c r="AV144" s="7"/>
      <c r="AW144" s="7"/>
      <c r="AX144" s="11" t="s">
        <v>221</v>
      </c>
      <c r="AY144" s="66" t="s">
        <v>221</v>
      </c>
      <c r="AZ144" s="1"/>
      <c r="BA144" s="1"/>
      <c r="BB144" s="1"/>
      <c r="BC144" s="1"/>
      <c r="BD144" s="1"/>
      <c r="BP144" s="15"/>
      <c r="BQ144" s="25" t="str">
        <f t="shared" si="24"/>
        <v/>
      </c>
      <c r="BR144" s="26" t="str">
        <f t="shared" si="23"/>
        <v/>
      </c>
      <c r="BS144" s="26" t="str">
        <f t="shared" si="25"/>
        <v/>
      </c>
      <c r="BT144" s="25" t="str">
        <f t="shared" si="26"/>
        <v/>
      </c>
      <c r="BU144" s="26" t="str">
        <f t="shared" si="27"/>
        <v/>
      </c>
      <c r="BV144" s="25" t="e">
        <f>IF(AND(#REF!="",#REF!="",#REF!="",#REF!=""),"",SUM(#REF!,#REF!,#REF!,#REF!,#REF!))</f>
        <v>#REF!</v>
      </c>
      <c r="BW144" s="26" t="str">
        <f t="shared" si="28"/>
        <v/>
      </c>
      <c r="BX144" s="25" t="str">
        <f t="shared" si="29"/>
        <v/>
      </c>
      <c r="BY144" s="26" t="str">
        <f t="shared" si="30"/>
        <v/>
      </c>
      <c r="BZ144" s="25" t="str">
        <f t="shared" si="31"/>
        <v/>
      </c>
      <c r="CA144" s="26" t="str">
        <f t="shared" si="32"/>
        <v/>
      </c>
      <c r="CB144" s="25" t="e">
        <f>IF(AND(#REF!="",#REF!="",#REF!="",#REF!=""),"",SUM(#REF!,#REF!,#REF!,#REF!,#REF!))</f>
        <v>#REF!</v>
      </c>
      <c r="CC144" s="26" t="str">
        <f t="shared" si="33"/>
        <v/>
      </c>
      <c r="CD144" s="23" t="e">
        <f>IF(AND(#REF!="",#REF!="",#REF!="",#REF!=""),"",SUM(#REF!,#REF!,#REF!,#REF!))</f>
        <v>#REF!</v>
      </c>
      <c r="CE144" s="23" t="str">
        <f t="shared" si="22"/>
        <v/>
      </c>
    </row>
    <row r="145" spans="1:83">
      <c r="A145" s="245">
        <v>139</v>
      </c>
      <c r="B145" s="246"/>
      <c r="C145" s="247"/>
      <c r="D145" s="248"/>
      <c r="E145" s="249"/>
      <c r="F145" s="250"/>
      <c r="G145" s="250"/>
      <c r="H145" s="251"/>
      <c r="I145" s="252"/>
      <c r="J145" s="253"/>
      <c r="K145" s="254"/>
      <c r="L145" s="11"/>
      <c r="M145" s="7"/>
      <c r="N145" s="7"/>
      <c r="O145" s="7"/>
      <c r="P145" s="31"/>
      <c r="Q145" s="34"/>
      <c r="R145" s="7"/>
      <c r="S145" s="448"/>
      <c r="T145" s="449"/>
      <c r="U145" s="449"/>
      <c r="V145" s="7"/>
      <c r="W145" s="36"/>
      <c r="X145" s="34"/>
      <c r="Y145" s="7"/>
      <c r="Z145" s="11"/>
      <c r="AA145" s="7"/>
      <c r="AB145" s="7"/>
      <c r="AC145" s="7"/>
      <c r="AD145" s="31"/>
      <c r="AE145" s="34"/>
      <c r="AF145" s="7"/>
      <c r="AG145" s="11"/>
      <c r="AH145" s="7"/>
      <c r="AI145" s="7"/>
      <c r="AJ145" s="7"/>
      <c r="AK145" s="31"/>
      <c r="AL145" s="34"/>
      <c r="AM145" s="7"/>
      <c r="AN145" s="11"/>
      <c r="AO145" s="7"/>
      <c r="AP145" s="11"/>
      <c r="AQ145" s="7"/>
      <c r="AR145" s="11"/>
      <c r="AS145" s="7"/>
      <c r="AT145" s="7"/>
      <c r="AU145" s="7"/>
      <c r="AV145" s="7"/>
      <c r="AW145" s="7"/>
      <c r="AX145" s="11" t="s">
        <v>221</v>
      </c>
      <c r="AY145" s="66" t="s">
        <v>221</v>
      </c>
      <c r="AZ145" s="1"/>
      <c r="BA145" s="1"/>
      <c r="BB145" s="1"/>
      <c r="BC145" s="1"/>
      <c r="BD145" s="1"/>
      <c r="BP145" s="15"/>
      <c r="BQ145" s="25" t="str">
        <f t="shared" si="24"/>
        <v/>
      </c>
      <c r="BR145" s="26" t="str">
        <f t="shared" si="23"/>
        <v/>
      </c>
      <c r="BS145" s="26" t="str">
        <f t="shared" si="25"/>
        <v/>
      </c>
      <c r="BT145" s="25" t="str">
        <f t="shared" si="26"/>
        <v/>
      </c>
      <c r="BU145" s="26" t="str">
        <f t="shared" si="27"/>
        <v/>
      </c>
      <c r="BV145" s="25" t="e">
        <f>IF(AND(#REF!="",#REF!="",#REF!="",#REF!=""),"",SUM(#REF!,#REF!,#REF!,#REF!,#REF!))</f>
        <v>#REF!</v>
      </c>
      <c r="BW145" s="26" t="str">
        <f t="shared" si="28"/>
        <v/>
      </c>
      <c r="BX145" s="25" t="str">
        <f t="shared" si="29"/>
        <v/>
      </c>
      <c r="BY145" s="26" t="str">
        <f t="shared" si="30"/>
        <v/>
      </c>
      <c r="BZ145" s="25" t="str">
        <f t="shared" si="31"/>
        <v/>
      </c>
      <c r="CA145" s="26" t="str">
        <f t="shared" si="32"/>
        <v/>
      </c>
      <c r="CB145" s="25" t="e">
        <f>IF(AND(#REF!="",#REF!="",#REF!="",#REF!=""),"",SUM(#REF!,#REF!,#REF!,#REF!,#REF!))</f>
        <v>#REF!</v>
      </c>
      <c r="CC145" s="26" t="str">
        <f t="shared" si="33"/>
        <v/>
      </c>
      <c r="CD145" s="23" t="e">
        <f>IF(AND(#REF!="",#REF!="",#REF!="",#REF!=""),"",SUM(#REF!,#REF!,#REF!,#REF!))</f>
        <v>#REF!</v>
      </c>
      <c r="CE145" s="23" t="str">
        <f t="shared" si="22"/>
        <v/>
      </c>
    </row>
    <row r="146" spans="1:83">
      <c r="A146" s="245">
        <v>140</v>
      </c>
      <c r="B146" s="246"/>
      <c r="C146" s="247"/>
      <c r="D146" s="248"/>
      <c r="E146" s="249"/>
      <c r="F146" s="250"/>
      <c r="G146" s="250"/>
      <c r="H146" s="251"/>
      <c r="I146" s="252"/>
      <c r="J146" s="253"/>
      <c r="K146" s="254"/>
      <c r="L146" s="11"/>
      <c r="M146" s="7"/>
      <c r="N146" s="7"/>
      <c r="O146" s="7"/>
      <c r="P146" s="31"/>
      <c r="Q146" s="34"/>
      <c r="R146" s="7"/>
      <c r="S146" s="448"/>
      <c r="T146" s="449"/>
      <c r="U146" s="449"/>
      <c r="V146" s="7"/>
      <c r="W146" s="36"/>
      <c r="X146" s="34"/>
      <c r="Y146" s="7"/>
      <c r="Z146" s="11"/>
      <c r="AA146" s="7"/>
      <c r="AB146" s="7"/>
      <c r="AC146" s="7"/>
      <c r="AD146" s="31"/>
      <c r="AE146" s="34"/>
      <c r="AF146" s="7"/>
      <c r="AG146" s="11"/>
      <c r="AH146" s="7"/>
      <c r="AI146" s="7"/>
      <c r="AJ146" s="7"/>
      <c r="AK146" s="31"/>
      <c r="AL146" s="34"/>
      <c r="AM146" s="7"/>
      <c r="AN146" s="11"/>
      <c r="AO146" s="7"/>
      <c r="AP146" s="11"/>
      <c r="AQ146" s="7"/>
      <c r="AR146" s="11"/>
      <c r="AS146" s="7"/>
      <c r="AT146" s="7"/>
      <c r="AU146" s="7"/>
      <c r="AV146" s="7"/>
      <c r="AW146" s="7"/>
      <c r="AX146" s="11" t="s">
        <v>221</v>
      </c>
      <c r="AY146" s="66" t="s">
        <v>221</v>
      </c>
      <c r="AZ146" s="1"/>
      <c r="BA146" s="1"/>
      <c r="BB146" s="1"/>
      <c r="BC146" s="1"/>
      <c r="BD146" s="1"/>
      <c r="BP146" s="15"/>
      <c r="BQ146" s="25" t="str">
        <f t="shared" si="24"/>
        <v/>
      </c>
      <c r="BR146" s="26" t="str">
        <f t="shared" si="23"/>
        <v/>
      </c>
      <c r="BS146" s="26" t="str">
        <f t="shared" si="25"/>
        <v/>
      </c>
      <c r="BT146" s="25" t="str">
        <f t="shared" si="26"/>
        <v/>
      </c>
      <c r="BU146" s="26" t="str">
        <f t="shared" si="27"/>
        <v/>
      </c>
      <c r="BV146" s="25" t="e">
        <f>IF(AND(#REF!="",#REF!="",#REF!="",#REF!=""),"",SUM(#REF!,#REF!,#REF!,#REF!,#REF!))</f>
        <v>#REF!</v>
      </c>
      <c r="BW146" s="26" t="str">
        <f t="shared" si="28"/>
        <v/>
      </c>
      <c r="BX146" s="25" t="str">
        <f t="shared" si="29"/>
        <v/>
      </c>
      <c r="BY146" s="26" t="str">
        <f t="shared" si="30"/>
        <v/>
      </c>
      <c r="BZ146" s="25" t="str">
        <f t="shared" si="31"/>
        <v/>
      </c>
      <c r="CA146" s="26" t="str">
        <f t="shared" si="32"/>
        <v/>
      </c>
      <c r="CB146" s="25" t="e">
        <f>IF(AND(#REF!="",#REF!="",#REF!="",#REF!=""),"",SUM(#REF!,#REF!,#REF!,#REF!,#REF!))</f>
        <v>#REF!</v>
      </c>
      <c r="CC146" s="26" t="str">
        <f t="shared" si="33"/>
        <v/>
      </c>
      <c r="CD146" s="23" t="e">
        <f>IF(AND(#REF!="",#REF!="",#REF!="",#REF!=""),"",SUM(#REF!,#REF!,#REF!,#REF!))</f>
        <v>#REF!</v>
      </c>
      <c r="CE146" s="23" t="str">
        <f t="shared" si="22"/>
        <v/>
      </c>
    </row>
    <row r="147" spans="1:83">
      <c r="A147" s="245">
        <v>141</v>
      </c>
      <c r="B147" s="246"/>
      <c r="C147" s="247"/>
      <c r="D147" s="248"/>
      <c r="E147" s="249"/>
      <c r="F147" s="250"/>
      <c r="G147" s="250"/>
      <c r="H147" s="251"/>
      <c r="I147" s="252"/>
      <c r="J147" s="253"/>
      <c r="K147" s="254"/>
      <c r="L147" s="11"/>
      <c r="M147" s="7"/>
      <c r="N147" s="7"/>
      <c r="O147" s="7"/>
      <c r="P147" s="31"/>
      <c r="Q147" s="34"/>
      <c r="R147" s="7"/>
      <c r="S147" s="448"/>
      <c r="T147" s="449"/>
      <c r="U147" s="449"/>
      <c r="V147" s="7"/>
      <c r="W147" s="36"/>
      <c r="X147" s="34"/>
      <c r="Y147" s="7"/>
      <c r="Z147" s="11"/>
      <c r="AA147" s="7"/>
      <c r="AB147" s="7"/>
      <c r="AC147" s="7"/>
      <c r="AD147" s="31"/>
      <c r="AE147" s="34"/>
      <c r="AF147" s="7"/>
      <c r="AG147" s="11"/>
      <c r="AH147" s="7"/>
      <c r="AI147" s="7"/>
      <c r="AJ147" s="7"/>
      <c r="AK147" s="31"/>
      <c r="AL147" s="34"/>
      <c r="AM147" s="7"/>
      <c r="AN147" s="11"/>
      <c r="AO147" s="7"/>
      <c r="AP147" s="11"/>
      <c r="AQ147" s="7"/>
      <c r="AR147" s="11"/>
      <c r="AS147" s="7"/>
      <c r="AT147" s="7"/>
      <c r="AU147" s="7"/>
      <c r="AV147" s="7"/>
      <c r="AW147" s="7"/>
      <c r="AX147" s="11" t="s">
        <v>221</v>
      </c>
      <c r="AY147" s="66" t="s">
        <v>221</v>
      </c>
      <c r="AZ147" s="1"/>
      <c r="BA147" s="1"/>
      <c r="BB147" s="1"/>
      <c r="BC147" s="1"/>
      <c r="BD147" s="1"/>
      <c r="BP147" s="15"/>
      <c r="BQ147" s="25" t="str">
        <f t="shared" si="24"/>
        <v/>
      </c>
      <c r="BR147" s="26" t="str">
        <f t="shared" si="23"/>
        <v/>
      </c>
      <c r="BS147" s="26" t="str">
        <f t="shared" si="25"/>
        <v/>
      </c>
      <c r="BT147" s="25" t="str">
        <f t="shared" si="26"/>
        <v/>
      </c>
      <c r="BU147" s="26" t="str">
        <f t="shared" si="27"/>
        <v/>
      </c>
      <c r="BV147" s="25" t="e">
        <f>IF(AND(#REF!="",#REF!="",#REF!="",#REF!=""),"",SUM(#REF!,#REF!,#REF!,#REF!,#REF!))</f>
        <v>#REF!</v>
      </c>
      <c r="BW147" s="26" t="str">
        <f t="shared" si="28"/>
        <v/>
      </c>
      <c r="BX147" s="25" t="str">
        <f t="shared" si="29"/>
        <v/>
      </c>
      <c r="BY147" s="26" t="str">
        <f t="shared" si="30"/>
        <v/>
      </c>
      <c r="BZ147" s="25" t="str">
        <f t="shared" si="31"/>
        <v/>
      </c>
      <c r="CA147" s="26" t="str">
        <f t="shared" si="32"/>
        <v/>
      </c>
      <c r="CB147" s="25" t="e">
        <f>IF(AND(#REF!="",#REF!="",#REF!="",#REF!=""),"",SUM(#REF!,#REF!,#REF!,#REF!,#REF!))</f>
        <v>#REF!</v>
      </c>
      <c r="CC147" s="26" t="str">
        <f t="shared" si="33"/>
        <v/>
      </c>
      <c r="CD147" s="23" t="e">
        <f>IF(AND(#REF!="",#REF!="",#REF!="",#REF!=""),"",SUM(#REF!,#REF!,#REF!,#REF!))</f>
        <v>#REF!</v>
      </c>
      <c r="CE147" s="23" t="str">
        <f t="shared" si="22"/>
        <v/>
      </c>
    </row>
    <row r="148" spans="1:83">
      <c r="A148" s="245">
        <v>142</v>
      </c>
      <c r="B148" s="246"/>
      <c r="C148" s="247"/>
      <c r="D148" s="248"/>
      <c r="E148" s="249"/>
      <c r="F148" s="250"/>
      <c r="G148" s="250"/>
      <c r="H148" s="251"/>
      <c r="I148" s="252"/>
      <c r="J148" s="253"/>
      <c r="K148" s="254"/>
      <c r="L148" s="11"/>
      <c r="M148" s="7"/>
      <c r="N148" s="7"/>
      <c r="O148" s="7"/>
      <c r="P148" s="31"/>
      <c r="Q148" s="34"/>
      <c r="R148" s="7"/>
      <c r="S148" s="448"/>
      <c r="T148" s="449"/>
      <c r="U148" s="449"/>
      <c r="V148" s="7"/>
      <c r="W148" s="36"/>
      <c r="X148" s="34"/>
      <c r="Y148" s="7"/>
      <c r="Z148" s="11"/>
      <c r="AA148" s="7"/>
      <c r="AB148" s="7"/>
      <c r="AC148" s="7"/>
      <c r="AD148" s="31"/>
      <c r="AE148" s="34"/>
      <c r="AF148" s="7"/>
      <c r="AG148" s="11"/>
      <c r="AH148" s="7"/>
      <c r="AI148" s="7"/>
      <c r="AJ148" s="7"/>
      <c r="AK148" s="31"/>
      <c r="AL148" s="34"/>
      <c r="AM148" s="7"/>
      <c r="AN148" s="11"/>
      <c r="AO148" s="7"/>
      <c r="AP148" s="11"/>
      <c r="AQ148" s="7"/>
      <c r="AR148" s="11"/>
      <c r="AS148" s="7"/>
      <c r="AT148" s="7"/>
      <c r="AU148" s="7"/>
      <c r="AV148" s="7"/>
      <c r="AW148" s="7"/>
      <c r="AX148" s="11" t="s">
        <v>221</v>
      </c>
      <c r="AY148" s="66" t="s">
        <v>221</v>
      </c>
      <c r="AZ148" s="1"/>
      <c r="BA148" s="1"/>
      <c r="BB148" s="1"/>
      <c r="BC148" s="1"/>
      <c r="BD148" s="1"/>
      <c r="BP148" s="15"/>
      <c r="BQ148" s="25" t="str">
        <f t="shared" si="24"/>
        <v/>
      </c>
      <c r="BR148" s="26" t="str">
        <f t="shared" si="23"/>
        <v/>
      </c>
      <c r="BS148" s="26" t="str">
        <f t="shared" si="25"/>
        <v/>
      </c>
      <c r="BT148" s="25" t="str">
        <f t="shared" si="26"/>
        <v/>
      </c>
      <c r="BU148" s="26" t="str">
        <f t="shared" si="27"/>
        <v/>
      </c>
      <c r="BV148" s="25" t="e">
        <f>IF(AND(#REF!="",#REF!="",#REF!="",#REF!=""),"",SUM(#REF!,#REF!,#REF!,#REF!,#REF!))</f>
        <v>#REF!</v>
      </c>
      <c r="BW148" s="26" t="str">
        <f t="shared" si="28"/>
        <v/>
      </c>
      <c r="BX148" s="25" t="str">
        <f t="shared" si="29"/>
        <v/>
      </c>
      <c r="BY148" s="26" t="str">
        <f t="shared" si="30"/>
        <v/>
      </c>
      <c r="BZ148" s="25" t="str">
        <f t="shared" si="31"/>
        <v/>
      </c>
      <c r="CA148" s="26" t="str">
        <f t="shared" si="32"/>
        <v/>
      </c>
      <c r="CB148" s="25" t="e">
        <f>IF(AND(#REF!="",#REF!="",#REF!="",#REF!=""),"",SUM(#REF!,#REF!,#REF!,#REF!,#REF!))</f>
        <v>#REF!</v>
      </c>
      <c r="CC148" s="26" t="str">
        <f t="shared" si="33"/>
        <v/>
      </c>
      <c r="CD148" s="23" t="e">
        <f>IF(AND(#REF!="",#REF!="",#REF!="",#REF!=""),"",SUM(#REF!,#REF!,#REF!,#REF!))</f>
        <v>#REF!</v>
      </c>
      <c r="CE148" s="23" t="str">
        <f t="shared" si="22"/>
        <v/>
      </c>
    </row>
    <row r="149" spans="1:83">
      <c r="A149" s="245">
        <v>143</v>
      </c>
      <c r="B149" s="246"/>
      <c r="C149" s="247"/>
      <c r="D149" s="248"/>
      <c r="E149" s="249"/>
      <c r="F149" s="250"/>
      <c r="G149" s="250"/>
      <c r="H149" s="251"/>
      <c r="I149" s="252"/>
      <c r="J149" s="253"/>
      <c r="K149" s="254"/>
      <c r="L149" s="11"/>
      <c r="M149" s="7"/>
      <c r="N149" s="7"/>
      <c r="O149" s="7"/>
      <c r="P149" s="31"/>
      <c r="Q149" s="34"/>
      <c r="R149" s="7"/>
      <c r="S149" s="448"/>
      <c r="T149" s="449"/>
      <c r="U149" s="449"/>
      <c r="V149" s="7"/>
      <c r="W149" s="36"/>
      <c r="X149" s="34"/>
      <c r="Y149" s="7"/>
      <c r="Z149" s="11"/>
      <c r="AA149" s="7"/>
      <c r="AB149" s="7"/>
      <c r="AC149" s="7"/>
      <c r="AD149" s="31"/>
      <c r="AE149" s="34"/>
      <c r="AF149" s="7"/>
      <c r="AG149" s="11"/>
      <c r="AH149" s="7"/>
      <c r="AI149" s="7"/>
      <c r="AJ149" s="7"/>
      <c r="AK149" s="31"/>
      <c r="AL149" s="34"/>
      <c r="AM149" s="7"/>
      <c r="AN149" s="11"/>
      <c r="AO149" s="7"/>
      <c r="AP149" s="11"/>
      <c r="AQ149" s="7"/>
      <c r="AR149" s="11"/>
      <c r="AS149" s="7"/>
      <c r="AT149" s="7"/>
      <c r="AU149" s="7"/>
      <c r="AV149" s="7"/>
      <c r="AW149" s="7"/>
      <c r="AX149" s="11" t="s">
        <v>221</v>
      </c>
      <c r="AY149" s="66" t="s">
        <v>221</v>
      </c>
      <c r="AZ149" s="1"/>
      <c r="BA149" s="1"/>
      <c r="BB149" s="1"/>
      <c r="BC149" s="1"/>
      <c r="BD149" s="1"/>
      <c r="BP149" s="15"/>
      <c r="BQ149" s="25" t="str">
        <f t="shared" si="24"/>
        <v/>
      </c>
      <c r="BR149" s="26" t="str">
        <f t="shared" si="23"/>
        <v/>
      </c>
      <c r="BS149" s="26" t="str">
        <f t="shared" si="25"/>
        <v/>
      </c>
      <c r="BT149" s="25" t="str">
        <f t="shared" si="26"/>
        <v/>
      </c>
      <c r="BU149" s="26" t="str">
        <f t="shared" si="27"/>
        <v/>
      </c>
      <c r="BV149" s="25" t="e">
        <f>IF(AND(#REF!="",#REF!="",#REF!="",#REF!=""),"",SUM(#REF!,#REF!,#REF!,#REF!,#REF!))</f>
        <v>#REF!</v>
      </c>
      <c r="BW149" s="26" t="str">
        <f t="shared" si="28"/>
        <v/>
      </c>
      <c r="BX149" s="25" t="str">
        <f t="shared" si="29"/>
        <v/>
      </c>
      <c r="BY149" s="26" t="str">
        <f t="shared" si="30"/>
        <v/>
      </c>
      <c r="BZ149" s="25" t="str">
        <f t="shared" si="31"/>
        <v/>
      </c>
      <c r="CA149" s="26" t="str">
        <f t="shared" si="32"/>
        <v/>
      </c>
      <c r="CB149" s="25" t="e">
        <f>IF(AND(#REF!="",#REF!="",#REF!="",#REF!=""),"",SUM(#REF!,#REF!,#REF!,#REF!,#REF!))</f>
        <v>#REF!</v>
      </c>
      <c r="CC149" s="26" t="str">
        <f t="shared" si="33"/>
        <v/>
      </c>
      <c r="CD149" s="23" t="e">
        <f>IF(AND(#REF!="",#REF!="",#REF!="",#REF!=""),"",SUM(#REF!,#REF!,#REF!,#REF!))</f>
        <v>#REF!</v>
      </c>
      <c r="CE149" s="23" t="str">
        <f t="shared" si="22"/>
        <v/>
      </c>
    </row>
    <row r="150" spans="1:83">
      <c r="A150" s="245">
        <v>144</v>
      </c>
      <c r="B150" s="246"/>
      <c r="C150" s="247"/>
      <c r="D150" s="248"/>
      <c r="E150" s="249"/>
      <c r="F150" s="250"/>
      <c r="G150" s="250"/>
      <c r="H150" s="251"/>
      <c r="I150" s="252"/>
      <c r="J150" s="253"/>
      <c r="K150" s="254"/>
      <c r="L150" s="11"/>
      <c r="M150" s="7"/>
      <c r="N150" s="7"/>
      <c r="O150" s="7"/>
      <c r="P150" s="31"/>
      <c r="Q150" s="34"/>
      <c r="R150" s="7"/>
      <c r="S150" s="448"/>
      <c r="T150" s="449"/>
      <c r="U150" s="449"/>
      <c r="V150" s="7"/>
      <c r="W150" s="36"/>
      <c r="X150" s="34"/>
      <c r="Y150" s="7"/>
      <c r="Z150" s="11"/>
      <c r="AA150" s="7"/>
      <c r="AB150" s="7"/>
      <c r="AC150" s="7"/>
      <c r="AD150" s="31"/>
      <c r="AE150" s="34"/>
      <c r="AF150" s="7"/>
      <c r="AG150" s="11"/>
      <c r="AH150" s="7"/>
      <c r="AI150" s="7"/>
      <c r="AJ150" s="7"/>
      <c r="AK150" s="31"/>
      <c r="AL150" s="34"/>
      <c r="AM150" s="7"/>
      <c r="AN150" s="11"/>
      <c r="AO150" s="7"/>
      <c r="AP150" s="11"/>
      <c r="AQ150" s="7"/>
      <c r="AR150" s="11"/>
      <c r="AS150" s="7"/>
      <c r="AT150" s="7"/>
      <c r="AU150" s="7"/>
      <c r="AV150" s="7"/>
      <c r="AW150" s="7"/>
      <c r="AX150" s="11" t="s">
        <v>221</v>
      </c>
      <c r="AY150" s="66" t="s">
        <v>221</v>
      </c>
      <c r="AZ150" s="1"/>
      <c r="BA150" s="1"/>
      <c r="BB150" s="1"/>
      <c r="BC150" s="1"/>
      <c r="BD150" s="1"/>
      <c r="BP150" s="15"/>
      <c r="BQ150" s="25" t="str">
        <f t="shared" si="24"/>
        <v/>
      </c>
      <c r="BR150" s="26" t="str">
        <f t="shared" si="23"/>
        <v/>
      </c>
      <c r="BS150" s="26" t="str">
        <f t="shared" si="25"/>
        <v/>
      </c>
      <c r="BT150" s="25" t="str">
        <f t="shared" si="26"/>
        <v/>
      </c>
      <c r="BU150" s="26" t="str">
        <f t="shared" si="27"/>
        <v/>
      </c>
      <c r="BV150" s="25" t="e">
        <f>IF(AND(#REF!="",#REF!="",#REF!="",#REF!=""),"",SUM(#REF!,#REF!,#REF!,#REF!,#REF!))</f>
        <v>#REF!</v>
      </c>
      <c r="BW150" s="26" t="str">
        <f t="shared" si="28"/>
        <v/>
      </c>
      <c r="BX150" s="25" t="str">
        <f t="shared" si="29"/>
        <v/>
      </c>
      <c r="BY150" s="26" t="str">
        <f t="shared" si="30"/>
        <v/>
      </c>
      <c r="BZ150" s="25" t="str">
        <f t="shared" si="31"/>
        <v/>
      </c>
      <c r="CA150" s="26" t="str">
        <f t="shared" si="32"/>
        <v/>
      </c>
      <c r="CB150" s="25" t="e">
        <f>IF(AND(#REF!="",#REF!="",#REF!="",#REF!=""),"",SUM(#REF!,#REF!,#REF!,#REF!,#REF!))</f>
        <v>#REF!</v>
      </c>
      <c r="CC150" s="26" t="str">
        <f t="shared" si="33"/>
        <v/>
      </c>
      <c r="CD150" s="23" t="e">
        <f>IF(AND(#REF!="",#REF!="",#REF!="",#REF!=""),"",SUM(#REF!,#REF!,#REF!,#REF!))</f>
        <v>#REF!</v>
      </c>
      <c r="CE150" s="23" t="str">
        <f t="shared" si="22"/>
        <v/>
      </c>
    </row>
    <row r="151" spans="1:83">
      <c r="A151" s="245">
        <v>145</v>
      </c>
      <c r="B151" s="246"/>
      <c r="C151" s="247"/>
      <c r="D151" s="248"/>
      <c r="E151" s="249"/>
      <c r="F151" s="250"/>
      <c r="G151" s="250"/>
      <c r="H151" s="251"/>
      <c r="I151" s="252"/>
      <c r="J151" s="253"/>
      <c r="K151" s="254"/>
      <c r="L151" s="11"/>
      <c r="M151" s="7"/>
      <c r="N151" s="7"/>
      <c r="O151" s="7"/>
      <c r="P151" s="31"/>
      <c r="Q151" s="34"/>
      <c r="R151" s="7"/>
      <c r="S151" s="448"/>
      <c r="T151" s="449"/>
      <c r="U151" s="449"/>
      <c r="V151" s="7"/>
      <c r="W151" s="36"/>
      <c r="X151" s="34"/>
      <c r="Y151" s="7"/>
      <c r="Z151" s="11"/>
      <c r="AA151" s="7"/>
      <c r="AB151" s="7"/>
      <c r="AC151" s="7"/>
      <c r="AD151" s="31"/>
      <c r="AE151" s="34"/>
      <c r="AF151" s="7"/>
      <c r="AG151" s="11"/>
      <c r="AH151" s="7"/>
      <c r="AI151" s="7"/>
      <c r="AJ151" s="7"/>
      <c r="AK151" s="31"/>
      <c r="AL151" s="34"/>
      <c r="AM151" s="7"/>
      <c r="AN151" s="11"/>
      <c r="AO151" s="7"/>
      <c r="AP151" s="11"/>
      <c r="AQ151" s="7"/>
      <c r="AR151" s="11"/>
      <c r="AS151" s="7"/>
      <c r="AT151" s="7"/>
      <c r="AU151" s="7"/>
      <c r="AV151" s="7"/>
      <c r="AW151" s="7"/>
      <c r="AX151" s="11" t="s">
        <v>221</v>
      </c>
      <c r="AY151" s="66" t="s">
        <v>221</v>
      </c>
      <c r="AZ151" s="1"/>
      <c r="BA151" s="1"/>
      <c r="BB151" s="1"/>
      <c r="BC151" s="1"/>
      <c r="BD151" s="1"/>
      <c r="BP151" s="15"/>
      <c r="BQ151" s="25" t="str">
        <f t="shared" si="24"/>
        <v/>
      </c>
      <c r="BR151" s="26" t="str">
        <f t="shared" si="23"/>
        <v/>
      </c>
      <c r="BS151" s="26" t="str">
        <f t="shared" si="25"/>
        <v/>
      </c>
      <c r="BT151" s="25" t="str">
        <f t="shared" si="26"/>
        <v/>
      </c>
      <c r="BU151" s="26" t="str">
        <f t="shared" si="27"/>
        <v/>
      </c>
      <c r="BV151" s="25" t="e">
        <f>IF(AND(#REF!="",#REF!="",#REF!="",#REF!=""),"",SUM(#REF!,#REF!,#REF!,#REF!,#REF!))</f>
        <v>#REF!</v>
      </c>
      <c r="BW151" s="26" t="str">
        <f t="shared" si="28"/>
        <v/>
      </c>
      <c r="BX151" s="25" t="str">
        <f t="shared" si="29"/>
        <v/>
      </c>
      <c r="BY151" s="26" t="str">
        <f t="shared" si="30"/>
        <v/>
      </c>
      <c r="BZ151" s="25" t="str">
        <f t="shared" si="31"/>
        <v/>
      </c>
      <c r="CA151" s="26" t="str">
        <f t="shared" si="32"/>
        <v/>
      </c>
      <c r="CB151" s="25" t="e">
        <f>IF(AND(#REF!="",#REF!="",#REF!="",#REF!=""),"",SUM(#REF!,#REF!,#REF!,#REF!,#REF!))</f>
        <v>#REF!</v>
      </c>
      <c r="CC151" s="26" t="str">
        <f t="shared" si="33"/>
        <v/>
      </c>
      <c r="CD151" s="23" t="e">
        <f>IF(AND(#REF!="",#REF!="",#REF!="",#REF!=""),"",SUM(#REF!,#REF!,#REF!,#REF!))</f>
        <v>#REF!</v>
      </c>
      <c r="CE151" s="23" t="str">
        <f t="shared" si="22"/>
        <v/>
      </c>
    </row>
    <row r="152" spans="1:83">
      <c r="A152" s="245">
        <v>146</v>
      </c>
      <c r="B152" s="246"/>
      <c r="C152" s="247"/>
      <c r="D152" s="248"/>
      <c r="E152" s="249"/>
      <c r="F152" s="250"/>
      <c r="G152" s="250"/>
      <c r="H152" s="251"/>
      <c r="I152" s="252"/>
      <c r="J152" s="253"/>
      <c r="K152" s="254"/>
      <c r="L152" s="11"/>
      <c r="M152" s="7"/>
      <c r="N152" s="7"/>
      <c r="O152" s="7"/>
      <c r="P152" s="31"/>
      <c r="Q152" s="34"/>
      <c r="R152" s="7"/>
      <c r="S152" s="448"/>
      <c r="T152" s="449"/>
      <c r="U152" s="449"/>
      <c r="V152" s="7"/>
      <c r="W152" s="36"/>
      <c r="X152" s="34"/>
      <c r="Y152" s="7"/>
      <c r="Z152" s="11"/>
      <c r="AA152" s="7"/>
      <c r="AB152" s="7"/>
      <c r="AC152" s="7"/>
      <c r="AD152" s="31"/>
      <c r="AE152" s="34"/>
      <c r="AF152" s="7"/>
      <c r="AG152" s="11"/>
      <c r="AH152" s="7"/>
      <c r="AI152" s="7"/>
      <c r="AJ152" s="7"/>
      <c r="AK152" s="31"/>
      <c r="AL152" s="34"/>
      <c r="AM152" s="7"/>
      <c r="AN152" s="11"/>
      <c r="AO152" s="7"/>
      <c r="AP152" s="11"/>
      <c r="AQ152" s="7"/>
      <c r="AR152" s="11"/>
      <c r="AS152" s="7"/>
      <c r="AT152" s="7"/>
      <c r="AU152" s="7"/>
      <c r="AV152" s="7"/>
      <c r="AW152" s="7"/>
      <c r="AX152" s="11" t="s">
        <v>221</v>
      </c>
      <c r="AY152" s="66" t="s">
        <v>221</v>
      </c>
      <c r="AZ152" s="1"/>
      <c r="BA152" s="1"/>
      <c r="BB152" s="1"/>
      <c r="BC152" s="1"/>
      <c r="BD152" s="1"/>
      <c r="BP152" s="15"/>
      <c r="BQ152" s="25" t="str">
        <f t="shared" si="24"/>
        <v/>
      </c>
      <c r="BR152" s="26" t="str">
        <f t="shared" si="23"/>
        <v/>
      </c>
      <c r="BS152" s="26" t="str">
        <f t="shared" si="25"/>
        <v/>
      </c>
      <c r="BT152" s="25" t="str">
        <f t="shared" si="26"/>
        <v/>
      </c>
      <c r="BU152" s="26" t="str">
        <f t="shared" si="27"/>
        <v/>
      </c>
      <c r="BV152" s="25" t="e">
        <f>IF(AND(#REF!="",#REF!="",#REF!="",#REF!=""),"",SUM(#REF!,#REF!,#REF!,#REF!,#REF!))</f>
        <v>#REF!</v>
      </c>
      <c r="BW152" s="26" t="str">
        <f t="shared" si="28"/>
        <v/>
      </c>
      <c r="BX152" s="25" t="str">
        <f t="shared" si="29"/>
        <v/>
      </c>
      <c r="BY152" s="26" t="str">
        <f t="shared" si="30"/>
        <v/>
      </c>
      <c r="BZ152" s="25" t="str">
        <f t="shared" si="31"/>
        <v/>
      </c>
      <c r="CA152" s="26" t="str">
        <f t="shared" si="32"/>
        <v/>
      </c>
      <c r="CB152" s="25" t="e">
        <f>IF(AND(#REF!="",#REF!="",#REF!="",#REF!=""),"",SUM(#REF!,#REF!,#REF!,#REF!,#REF!))</f>
        <v>#REF!</v>
      </c>
      <c r="CC152" s="26" t="str">
        <f t="shared" si="33"/>
        <v/>
      </c>
      <c r="CD152" s="23" t="e">
        <f>IF(AND(#REF!="",#REF!="",#REF!="",#REF!=""),"",SUM(#REF!,#REF!,#REF!,#REF!))</f>
        <v>#REF!</v>
      </c>
      <c r="CE152" s="23" t="str">
        <f t="shared" si="22"/>
        <v/>
      </c>
    </row>
    <row r="153" spans="1:83">
      <c r="A153" s="245">
        <v>147</v>
      </c>
      <c r="B153" s="246"/>
      <c r="C153" s="247"/>
      <c r="D153" s="248"/>
      <c r="E153" s="249"/>
      <c r="F153" s="250"/>
      <c r="G153" s="250"/>
      <c r="H153" s="251"/>
      <c r="I153" s="252"/>
      <c r="J153" s="253"/>
      <c r="K153" s="254"/>
      <c r="L153" s="11"/>
      <c r="M153" s="7"/>
      <c r="N153" s="7"/>
      <c r="O153" s="7"/>
      <c r="P153" s="31"/>
      <c r="Q153" s="34"/>
      <c r="R153" s="7"/>
      <c r="S153" s="448"/>
      <c r="T153" s="449"/>
      <c r="U153" s="449"/>
      <c r="V153" s="7"/>
      <c r="W153" s="36"/>
      <c r="X153" s="34"/>
      <c r="Y153" s="7"/>
      <c r="Z153" s="11"/>
      <c r="AA153" s="7"/>
      <c r="AB153" s="7"/>
      <c r="AC153" s="7"/>
      <c r="AD153" s="31"/>
      <c r="AE153" s="34"/>
      <c r="AF153" s="7"/>
      <c r="AG153" s="11"/>
      <c r="AH153" s="7"/>
      <c r="AI153" s="7"/>
      <c r="AJ153" s="7"/>
      <c r="AK153" s="31"/>
      <c r="AL153" s="34"/>
      <c r="AM153" s="7"/>
      <c r="AN153" s="11"/>
      <c r="AO153" s="7"/>
      <c r="AP153" s="11"/>
      <c r="AQ153" s="7"/>
      <c r="AR153" s="11"/>
      <c r="AS153" s="7"/>
      <c r="AT153" s="7"/>
      <c r="AU153" s="7"/>
      <c r="AV153" s="7"/>
      <c r="AW153" s="7"/>
      <c r="AX153" s="11" t="s">
        <v>221</v>
      </c>
      <c r="AY153" s="66" t="s">
        <v>221</v>
      </c>
      <c r="AZ153" s="1"/>
      <c r="BA153" s="1"/>
      <c r="BB153" s="1"/>
      <c r="BC153" s="1"/>
      <c r="BD153" s="1"/>
      <c r="BP153" s="15"/>
      <c r="BQ153" s="25" t="str">
        <f t="shared" si="24"/>
        <v/>
      </c>
      <c r="BR153" s="26" t="str">
        <f t="shared" si="23"/>
        <v/>
      </c>
      <c r="BS153" s="26" t="str">
        <f t="shared" si="25"/>
        <v/>
      </c>
      <c r="BT153" s="25" t="str">
        <f t="shared" si="26"/>
        <v/>
      </c>
      <c r="BU153" s="26" t="str">
        <f t="shared" si="27"/>
        <v/>
      </c>
      <c r="BV153" s="25" t="e">
        <f>IF(AND(#REF!="",#REF!="",#REF!="",#REF!=""),"",SUM(#REF!,#REF!,#REF!,#REF!,#REF!))</f>
        <v>#REF!</v>
      </c>
      <c r="BW153" s="26" t="str">
        <f t="shared" si="28"/>
        <v/>
      </c>
      <c r="BX153" s="25" t="str">
        <f t="shared" si="29"/>
        <v/>
      </c>
      <c r="BY153" s="26" t="str">
        <f t="shared" si="30"/>
        <v/>
      </c>
      <c r="BZ153" s="25" t="str">
        <f t="shared" si="31"/>
        <v/>
      </c>
      <c r="CA153" s="26" t="str">
        <f t="shared" si="32"/>
        <v/>
      </c>
      <c r="CB153" s="25" t="e">
        <f>IF(AND(#REF!="",#REF!="",#REF!="",#REF!=""),"",SUM(#REF!,#REF!,#REF!,#REF!,#REF!))</f>
        <v>#REF!</v>
      </c>
      <c r="CC153" s="26" t="str">
        <f t="shared" si="33"/>
        <v/>
      </c>
      <c r="CD153" s="23" t="e">
        <f>IF(AND(#REF!="",#REF!="",#REF!="",#REF!=""),"",SUM(#REF!,#REF!,#REF!,#REF!))</f>
        <v>#REF!</v>
      </c>
      <c r="CE153" s="23" t="str">
        <f t="shared" si="22"/>
        <v/>
      </c>
    </row>
    <row r="154" spans="1:83">
      <c r="A154" s="245">
        <v>148</v>
      </c>
      <c r="B154" s="246"/>
      <c r="C154" s="247"/>
      <c r="D154" s="248"/>
      <c r="E154" s="249"/>
      <c r="F154" s="250"/>
      <c r="G154" s="250"/>
      <c r="H154" s="251"/>
      <c r="I154" s="252"/>
      <c r="J154" s="253"/>
      <c r="K154" s="254"/>
      <c r="L154" s="11"/>
      <c r="M154" s="7"/>
      <c r="N154" s="7"/>
      <c r="O154" s="7"/>
      <c r="P154" s="31"/>
      <c r="Q154" s="34"/>
      <c r="R154" s="7"/>
      <c r="S154" s="448"/>
      <c r="T154" s="449"/>
      <c r="U154" s="449"/>
      <c r="V154" s="7"/>
      <c r="W154" s="36"/>
      <c r="X154" s="34"/>
      <c r="Y154" s="7"/>
      <c r="Z154" s="11"/>
      <c r="AA154" s="7"/>
      <c r="AB154" s="7"/>
      <c r="AC154" s="7"/>
      <c r="AD154" s="31"/>
      <c r="AE154" s="34"/>
      <c r="AF154" s="7"/>
      <c r="AG154" s="11"/>
      <c r="AH154" s="7"/>
      <c r="AI154" s="7"/>
      <c r="AJ154" s="7"/>
      <c r="AK154" s="31"/>
      <c r="AL154" s="34"/>
      <c r="AM154" s="7"/>
      <c r="AN154" s="11"/>
      <c r="AO154" s="7"/>
      <c r="AP154" s="11"/>
      <c r="AQ154" s="7"/>
      <c r="AR154" s="11"/>
      <c r="AS154" s="7"/>
      <c r="AT154" s="7"/>
      <c r="AU154" s="7"/>
      <c r="AV154" s="7"/>
      <c r="AW154" s="7"/>
      <c r="AX154" s="11" t="s">
        <v>221</v>
      </c>
      <c r="AY154" s="66" t="s">
        <v>221</v>
      </c>
      <c r="AZ154" s="1"/>
      <c r="BA154" s="1"/>
      <c r="BB154" s="1"/>
      <c r="BC154" s="1"/>
      <c r="BD154" s="1"/>
      <c r="BP154" s="15"/>
      <c r="BQ154" s="25" t="str">
        <f t="shared" si="24"/>
        <v/>
      </c>
      <c r="BR154" s="26" t="str">
        <f t="shared" si="23"/>
        <v/>
      </c>
      <c r="BS154" s="26" t="str">
        <f t="shared" si="25"/>
        <v/>
      </c>
      <c r="BT154" s="25" t="str">
        <f t="shared" si="26"/>
        <v/>
      </c>
      <c r="BU154" s="26" t="str">
        <f t="shared" si="27"/>
        <v/>
      </c>
      <c r="BV154" s="25" t="e">
        <f>IF(AND(#REF!="",#REF!="",#REF!="",#REF!=""),"",SUM(#REF!,#REF!,#REF!,#REF!,#REF!))</f>
        <v>#REF!</v>
      </c>
      <c r="BW154" s="26" t="str">
        <f t="shared" si="28"/>
        <v/>
      </c>
      <c r="BX154" s="25" t="str">
        <f t="shared" si="29"/>
        <v/>
      </c>
      <c r="BY154" s="26" t="str">
        <f t="shared" si="30"/>
        <v/>
      </c>
      <c r="BZ154" s="25" t="str">
        <f t="shared" si="31"/>
        <v/>
      </c>
      <c r="CA154" s="26" t="str">
        <f t="shared" si="32"/>
        <v/>
      </c>
      <c r="CB154" s="25" t="e">
        <f>IF(AND(#REF!="",#REF!="",#REF!="",#REF!=""),"",SUM(#REF!,#REF!,#REF!,#REF!,#REF!))</f>
        <v>#REF!</v>
      </c>
      <c r="CC154" s="26" t="str">
        <f t="shared" si="33"/>
        <v/>
      </c>
      <c r="CD154" s="23" t="e">
        <f>IF(AND(#REF!="",#REF!="",#REF!="",#REF!=""),"",SUM(#REF!,#REF!,#REF!,#REF!))</f>
        <v>#REF!</v>
      </c>
      <c r="CE154" s="23" t="str">
        <f t="shared" si="22"/>
        <v/>
      </c>
    </row>
    <row r="155" spans="1:83">
      <c r="A155" s="245">
        <v>149</v>
      </c>
      <c r="B155" s="246"/>
      <c r="C155" s="247"/>
      <c r="D155" s="248"/>
      <c r="E155" s="249"/>
      <c r="F155" s="250"/>
      <c r="G155" s="250"/>
      <c r="H155" s="251"/>
      <c r="I155" s="252"/>
      <c r="J155" s="253"/>
      <c r="K155" s="254"/>
      <c r="L155" s="11"/>
      <c r="M155" s="7"/>
      <c r="N155" s="7"/>
      <c r="O155" s="7"/>
      <c r="P155" s="31"/>
      <c r="Q155" s="34"/>
      <c r="R155" s="7"/>
      <c r="S155" s="448"/>
      <c r="T155" s="449"/>
      <c r="U155" s="449"/>
      <c r="V155" s="7"/>
      <c r="W155" s="36"/>
      <c r="X155" s="34"/>
      <c r="Y155" s="7"/>
      <c r="Z155" s="11"/>
      <c r="AA155" s="7"/>
      <c r="AB155" s="7"/>
      <c r="AC155" s="7"/>
      <c r="AD155" s="31"/>
      <c r="AE155" s="34"/>
      <c r="AF155" s="7"/>
      <c r="AG155" s="11"/>
      <c r="AH155" s="7"/>
      <c r="AI155" s="7"/>
      <c r="AJ155" s="7"/>
      <c r="AK155" s="31"/>
      <c r="AL155" s="34"/>
      <c r="AM155" s="7"/>
      <c r="AN155" s="11"/>
      <c r="AO155" s="7"/>
      <c r="AP155" s="11"/>
      <c r="AQ155" s="7"/>
      <c r="AR155" s="11"/>
      <c r="AS155" s="7"/>
      <c r="AT155" s="7"/>
      <c r="AU155" s="7"/>
      <c r="AV155" s="7"/>
      <c r="AW155" s="7"/>
      <c r="AX155" s="11" t="s">
        <v>221</v>
      </c>
      <c r="AY155" s="66" t="s">
        <v>221</v>
      </c>
      <c r="AZ155" s="1"/>
      <c r="BA155" s="1"/>
      <c r="BB155" s="1"/>
      <c r="BC155" s="1"/>
      <c r="BD155" s="1"/>
      <c r="BP155" s="15"/>
      <c r="BQ155" s="25" t="str">
        <f t="shared" si="24"/>
        <v/>
      </c>
      <c r="BR155" s="26" t="str">
        <f t="shared" si="23"/>
        <v/>
      </c>
      <c r="BS155" s="26" t="str">
        <f t="shared" si="25"/>
        <v/>
      </c>
      <c r="BT155" s="25" t="str">
        <f t="shared" si="26"/>
        <v/>
      </c>
      <c r="BU155" s="26" t="str">
        <f t="shared" si="27"/>
        <v/>
      </c>
      <c r="BV155" s="25" t="e">
        <f>IF(AND(#REF!="",#REF!="",#REF!="",#REF!=""),"",SUM(#REF!,#REF!,#REF!,#REF!,#REF!))</f>
        <v>#REF!</v>
      </c>
      <c r="BW155" s="26" t="str">
        <f t="shared" si="28"/>
        <v/>
      </c>
      <c r="BX155" s="25" t="str">
        <f t="shared" si="29"/>
        <v/>
      </c>
      <c r="BY155" s="26" t="str">
        <f t="shared" si="30"/>
        <v/>
      </c>
      <c r="BZ155" s="25" t="str">
        <f t="shared" si="31"/>
        <v/>
      </c>
      <c r="CA155" s="26" t="str">
        <f t="shared" si="32"/>
        <v/>
      </c>
      <c r="CB155" s="25" t="e">
        <f>IF(AND(#REF!="",#REF!="",#REF!="",#REF!=""),"",SUM(#REF!,#REF!,#REF!,#REF!,#REF!))</f>
        <v>#REF!</v>
      </c>
      <c r="CC155" s="26" t="str">
        <f t="shared" si="33"/>
        <v/>
      </c>
      <c r="CD155" s="23" t="e">
        <f>IF(AND(#REF!="",#REF!="",#REF!="",#REF!=""),"",SUM(#REF!,#REF!,#REF!,#REF!))</f>
        <v>#REF!</v>
      </c>
      <c r="CE155" s="23" t="str">
        <f t="shared" si="22"/>
        <v/>
      </c>
    </row>
    <row r="156" spans="1:83">
      <c r="A156" s="245">
        <v>150</v>
      </c>
      <c r="B156" s="246"/>
      <c r="C156" s="247"/>
      <c r="D156" s="248"/>
      <c r="E156" s="249"/>
      <c r="F156" s="250"/>
      <c r="G156" s="250"/>
      <c r="H156" s="251"/>
      <c r="I156" s="252"/>
      <c r="J156" s="253"/>
      <c r="K156" s="254"/>
      <c r="L156" s="11"/>
      <c r="M156" s="7"/>
      <c r="N156" s="7"/>
      <c r="O156" s="7"/>
      <c r="P156" s="31"/>
      <c r="Q156" s="34"/>
      <c r="R156" s="7"/>
      <c r="S156" s="448"/>
      <c r="T156" s="449"/>
      <c r="U156" s="449"/>
      <c r="V156" s="7"/>
      <c r="W156" s="36"/>
      <c r="X156" s="34"/>
      <c r="Y156" s="7"/>
      <c r="Z156" s="11"/>
      <c r="AA156" s="7"/>
      <c r="AB156" s="7"/>
      <c r="AC156" s="7"/>
      <c r="AD156" s="31"/>
      <c r="AE156" s="34"/>
      <c r="AF156" s="7"/>
      <c r="AG156" s="11"/>
      <c r="AH156" s="7"/>
      <c r="AI156" s="7"/>
      <c r="AJ156" s="7"/>
      <c r="AK156" s="31"/>
      <c r="AL156" s="34"/>
      <c r="AM156" s="7"/>
      <c r="AN156" s="11"/>
      <c r="AO156" s="7"/>
      <c r="AP156" s="11"/>
      <c r="AQ156" s="7"/>
      <c r="AR156" s="11"/>
      <c r="AS156" s="7"/>
      <c r="AT156" s="7"/>
      <c r="AU156" s="7"/>
      <c r="AV156" s="7"/>
      <c r="AW156" s="7"/>
      <c r="AX156" s="11" t="s">
        <v>221</v>
      </c>
      <c r="AY156" s="66" t="s">
        <v>221</v>
      </c>
      <c r="AZ156" s="1"/>
      <c r="BA156" s="1"/>
      <c r="BB156" s="1"/>
      <c r="BC156" s="1"/>
      <c r="BD156" s="1"/>
      <c r="BP156" s="15"/>
      <c r="BQ156" s="25" t="str">
        <f t="shared" si="24"/>
        <v/>
      </c>
      <c r="BR156" s="26" t="str">
        <f t="shared" si="23"/>
        <v/>
      </c>
      <c r="BS156" s="26" t="str">
        <f t="shared" si="25"/>
        <v/>
      </c>
      <c r="BT156" s="25" t="str">
        <f t="shared" si="26"/>
        <v/>
      </c>
      <c r="BU156" s="26" t="str">
        <f t="shared" si="27"/>
        <v/>
      </c>
      <c r="BV156" s="25" t="e">
        <f>IF(AND(#REF!="",#REF!="",#REF!="",#REF!=""),"",SUM(#REF!,#REF!,#REF!,#REF!,#REF!))</f>
        <v>#REF!</v>
      </c>
      <c r="BW156" s="26" t="str">
        <f t="shared" si="28"/>
        <v/>
      </c>
      <c r="BX156" s="25" t="str">
        <f t="shared" si="29"/>
        <v/>
      </c>
      <c r="BY156" s="26" t="str">
        <f t="shared" si="30"/>
        <v/>
      </c>
      <c r="BZ156" s="25" t="str">
        <f t="shared" si="31"/>
        <v/>
      </c>
      <c r="CA156" s="26" t="str">
        <f t="shared" si="32"/>
        <v/>
      </c>
      <c r="CB156" s="25" t="e">
        <f>IF(AND(#REF!="",#REF!="",#REF!="",#REF!=""),"",SUM(#REF!,#REF!,#REF!,#REF!,#REF!))</f>
        <v>#REF!</v>
      </c>
      <c r="CC156" s="26" t="str">
        <f t="shared" si="33"/>
        <v/>
      </c>
      <c r="CD156" s="23" t="e">
        <f>IF(AND(#REF!="",#REF!="",#REF!="",#REF!=""),"",SUM(#REF!,#REF!,#REF!,#REF!))</f>
        <v>#REF!</v>
      </c>
      <c r="CE156" s="23" t="str">
        <f t="shared" si="22"/>
        <v/>
      </c>
    </row>
    <row r="157" spans="1:83">
      <c r="A157" s="245">
        <v>151</v>
      </c>
      <c r="B157" s="246"/>
      <c r="C157" s="247"/>
      <c r="D157" s="248"/>
      <c r="E157" s="249"/>
      <c r="F157" s="250"/>
      <c r="G157" s="250"/>
      <c r="H157" s="251"/>
      <c r="I157" s="252"/>
      <c r="J157" s="253"/>
      <c r="K157" s="254"/>
      <c r="L157" s="11"/>
      <c r="M157" s="7"/>
      <c r="N157" s="7"/>
      <c r="O157" s="7"/>
      <c r="P157" s="31"/>
      <c r="Q157" s="34"/>
      <c r="R157" s="7"/>
      <c r="S157" s="448"/>
      <c r="T157" s="449"/>
      <c r="U157" s="449"/>
      <c r="V157" s="7"/>
      <c r="W157" s="36"/>
      <c r="X157" s="34"/>
      <c r="Y157" s="7"/>
      <c r="Z157" s="11"/>
      <c r="AA157" s="7"/>
      <c r="AB157" s="7"/>
      <c r="AC157" s="7"/>
      <c r="AD157" s="31"/>
      <c r="AE157" s="34"/>
      <c r="AF157" s="7"/>
      <c r="AG157" s="11"/>
      <c r="AH157" s="7"/>
      <c r="AI157" s="7"/>
      <c r="AJ157" s="7"/>
      <c r="AK157" s="31"/>
      <c r="AL157" s="34"/>
      <c r="AM157" s="7"/>
      <c r="AN157" s="11"/>
      <c r="AO157" s="7"/>
      <c r="AP157" s="11"/>
      <c r="AQ157" s="7"/>
      <c r="AR157" s="11"/>
      <c r="AS157" s="7"/>
      <c r="AT157" s="7"/>
      <c r="AU157" s="7"/>
      <c r="AV157" s="7"/>
      <c r="AW157" s="7"/>
      <c r="AX157" s="11" t="s">
        <v>221</v>
      </c>
      <c r="AY157" s="66" t="s">
        <v>221</v>
      </c>
      <c r="AZ157" s="1"/>
      <c r="BA157" s="1"/>
      <c r="BB157" s="1"/>
      <c r="BC157" s="1"/>
      <c r="BD157" s="1"/>
      <c r="BP157" s="15"/>
      <c r="BQ157" s="25" t="str">
        <f t="shared" si="24"/>
        <v/>
      </c>
      <c r="BR157" s="26" t="str">
        <f t="shared" si="23"/>
        <v/>
      </c>
      <c r="BS157" s="26" t="str">
        <f t="shared" si="25"/>
        <v/>
      </c>
      <c r="BT157" s="25" t="str">
        <f t="shared" si="26"/>
        <v/>
      </c>
      <c r="BU157" s="26" t="str">
        <f t="shared" si="27"/>
        <v/>
      </c>
      <c r="BV157" s="25" t="e">
        <f>IF(AND(#REF!="",#REF!="",#REF!="",#REF!=""),"",SUM(#REF!,#REF!,#REF!,#REF!,#REF!))</f>
        <v>#REF!</v>
      </c>
      <c r="BW157" s="26" t="str">
        <f t="shared" si="28"/>
        <v/>
      </c>
      <c r="BX157" s="25" t="str">
        <f t="shared" si="29"/>
        <v/>
      </c>
      <c r="BY157" s="26" t="str">
        <f t="shared" si="30"/>
        <v/>
      </c>
      <c r="BZ157" s="25" t="str">
        <f t="shared" si="31"/>
        <v/>
      </c>
      <c r="CA157" s="26" t="str">
        <f t="shared" si="32"/>
        <v/>
      </c>
      <c r="CB157" s="25" t="e">
        <f>IF(AND(#REF!="",#REF!="",#REF!="",#REF!=""),"",SUM(#REF!,#REF!,#REF!,#REF!,#REF!))</f>
        <v>#REF!</v>
      </c>
      <c r="CC157" s="26" t="str">
        <f t="shared" si="33"/>
        <v/>
      </c>
      <c r="CD157" s="23" t="e">
        <f>IF(AND(#REF!="",#REF!="",#REF!="",#REF!=""),"",SUM(#REF!,#REF!,#REF!,#REF!))</f>
        <v>#REF!</v>
      </c>
      <c r="CE157" s="23" t="str">
        <f t="shared" si="22"/>
        <v/>
      </c>
    </row>
    <row r="158" spans="1:83">
      <c r="A158" s="245">
        <v>152</v>
      </c>
      <c r="B158" s="246"/>
      <c r="C158" s="247"/>
      <c r="D158" s="248"/>
      <c r="E158" s="249"/>
      <c r="F158" s="250"/>
      <c r="G158" s="250"/>
      <c r="H158" s="251"/>
      <c r="I158" s="252"/>
      <c r="J158" s="253"/>
      <c r="K158" s="254"/>
      <c r="L158" s="11"/>
      <c r="M158" s="7"/>
      <c r="N158" s="7"/>
      <c r="O158" s="7"/>
      <c r="P158" s="31"/>
      <c r="Q158" s="34"/>
      <c r="R158" s="7"/>
      <c r="S158" s="448"/>
      <c r="T158" s="449"/>
      <c r="U158" s="449"/>
      <c r="V158" s="7"/>
      <c r="W158" s="36"/>
      <c r="X158" s="34"/>
      <c r="Y158" s="7"/>
      <c r="Z158" s="11"/>
      <c r="AA158" s="7"/>
      <c r="AB158" s="7"/>
      <c r="AC158" s="7"/>
      <c r="AD158" s="31"/>
      <c r="AE158" s="34"/>
      <c r="AF158" s="7"/>
      <c r="AG158" s="11"/>
      <c r="AH158" s="7"/>
      <c r="AI158" s="7"/>
      <c r="AJ158" s="7"/>
      <c r="AK158" s="31"/>
      <c r="AL158" s="34"/>
      <c r="AM158" s="7"/>
      <c r="AN158" s="11"/>
      <c r="AO158" s="7"/>
      <c r="AP158" s="11"/>
      <c r="AQ158" s="7"/>
      <c r="AR158" s="11"/>
      <c r="AS158" s="7"/>
      <c r="AT158" s="7"/>
      <c r="AU158" s="7"/>
      <c r="AV158" s="7"/>
      <c r="AW158" s="7"/>
      <c r="AX158" s="11" t="s">
        <v>221</v>
      </c>
      <c r="AY158" s="66" t="s">
        <v>221</v>
      </c>
      <c r="AZ158" s="1"/>
      <c r="BA158" s="1"/>
      <c r="BB158" s="1"/>
      <c r="BC158" s="1"/>
      <c r="BD158" s="1"/>
      <c r="BP158" s="15"/>
      <c r="BQ158" s="25" t="str">
        <f t="shared" si="24"/>
        <v/>
      </c>
      <c r="BR158" s="26" t="str">
        <f t="shared" si="23"/>
        <v/>
      </c>
      <c r="BS158" s="26" t="str">
        <f t="shared" si="25"/>
        <v/>
      </c>
      <c r="BT158" s="25" t="str">
        <f t="shared" si="26"/>
        <v/>
      </c>
      <c r="BU158" s="26" t="str">
        <f t="shared" si="27"/>
        <v/>
      </c>
      <c r="BV158" s="25" t="e">
        <f>IF(AND(#REF!="",#REF!="",#REF!="",#REF!=""),"",SUM(#REF!,#REF!,#REF!,#REF!,#REF!))</f>
        <v>#REF!</v>
      </c>
      <c r="BW158" s="26" t="str">
        <f t="shared" si="28"/>
        <v/>
      </c>
      <c r="BX158" s="25" t="str">
        <f t="shared" si="29"/>
        <v/>
      </c>
      <c r="BY158" s="26" t="str">
        <f t="shared" si="30"/>
        <v/>
      </c>
      <c r="BZ158" s="25" t="str">
        <f t="shared" si="31"/>
        <v/>
      </c>
      <c r="CA158" s="26" t="str">
        <f t="shared" si="32"/>
        <v/>
      </c>
      <c r="CB158" s="25" t="e">
        <f>IF(AND(#REF!="",#REF!="",#REF!="",#REF!=""),"",SUM(#REF!,#REF!,#REF!,#REF!,#REF!))</f>
        <v>#REF!</v>
      </c>
      <c r="CC158" s="26" t="str">
        <f t="shared" si="33"/>
        <v/>
      </c>
      <c r="CD158" s="23" t="e">
        <f>IF(AND(#REF!="",#REF!="",#REF!="",#REF!=""),"",SUM(#REF!,#REF!,#REF!,#REF!))</f>
        <v>#REF!</v>
      </c>
      <c r="CE158" s="23" t="str">
        <f t="shared" si="22"/>
        <v/>
      </c>
    </row>
    <row r="159" spans="1:83">
      <c r="A159" s="245">
        <v>153</v>
      </c>
      <c r="B159" s="246"/>
      <c r="C159" s="247"/>
      <c r="D159" s="248"/>
      <c r="E159" s="249"/>
      <c r="F159" s="250"/>
      <c r="G159" s="250"/>
      <c r="H159" s="251"/>
      <c r="I159" s="252"/>
      <c r="J159" s="253"/>
      <c r="K159" s="254"/>
      <c r="L159" s="11"/>
      <c r="M159" s="7"/>
      <c r="N159" s="7"/>
      <c r="O159" s="7"/>
      <c r="P159" s="31"/>
      <c r="Q159" s="34"/>
      <c r="R159" s="7"/>
      <c r="S159" s="448"/>
      <c r="T159" s="449"/>
      <c r="U159" s="449"/>
      <c r="V159" s="7"/>
      <c r="W159" s="36"/>
      <c r="X159" s="34"/>
      <c r="Y159" s="7"/>
      <c r="Z159" s="11"/>
      <c r="AA159" s="7"/>
      <c r="AB159" s="7"/>
      <c r="AC159" s="7"/>
      <c r="AD159" s="31"/>
      <c r="AE159" s="34"/>
      <c r="AF159" s="7"/>
      <c r="AG159" s="11"/>
      <c r="AH159" s="7"/>
      <c r="AI159" s="7"/>
      <c r="AJ159" s="7"/>
      <c r="AK159" s="31"/>
      <c r="AL159" s="34"/>
      <c r="AM159" s="7"/>
      <c r="AN159" s="11"/>
      <c r="AO159" s="7"/>
      <c r="AP159" s="11"/>
      <c r="AQ159" s="7"/>
      <c r="AR159" s="11"/>
      <c r="AS159" s="7"/>
      <c r="AT159" s="7"/>
      <c r="AU159" s="7"/>
      <c r="AV159" s="7"/>
      <c r="AW159" s="7"/>
      <c r="AX159" s="11" t="s">
        <v>221</v>
      </c>
      <c r="AY159" s="66" t="s">
        <v>221</v>
      </c>
      <c r="AZ159" s="1"/>
      <c r="BA159" s="1"/>
      <c r="BB159" s="1"/>
      <c r="BC159" s="1"/>
      <c r="BD159" s="1"/>
      <c r="BP159" s="15"/>
      <c r="BQ159" s="25" t="str">
        <f t="shared" si="24"/>
        <v/>
      </c>
      <c r="BR159" s="26" t="str">
        <f t="shared" si="23"/>
        <v/>
      </c>
      <c r="BS159" s="26" t="str">
        <f t="shared" si="25"/>
        <v/>
      </c>
      <c r="BT159" s="25" t="str">
        <f t="shared" si="26"/>
        <v/>
      </c>
      <c r="BU159" s="26" t="str">
        <f t="shared" si="27"/>
        <v/>
      </c>
      <c r="BV159" s="25" t="e">
        <f>IF(AND(#REF!="",#REF!="",#REF!="",#REF!=""),"",SUM(#REF!,#REF!,#REF!,#REF!,#REF!))</f>
        <v>#REF!</v>
      </c>
      <c r="BW159" s="26" t="str">
        <f t="shared" si="28"/>
        <v/>
      </c>
      <c r="BX159" s="25" t="str">
        <f t="shared" si="29"/>
        <v/>
      </c>
      <c r="BY159" s="26" t="str">
        <f t="shared" si="30"/>
        <v/>
      </c>
      <c r="BZ159" s="25" t="str">
        <f t="shared" si="31"/>
        <v/>
      </c>
      <c r="CA159" s="26" t="str">
        <f t="shared" si="32"/>
        <v/>
      </c>
      <c r="CB159" s="25" t="e">
        <f>IF(AND(#REF!="",#REF!="",#REF!="",#REF!=""),"",SUM(#REF!,#REF!,#REF!,#REF!,#REF!))</f>
        <v>#REF!</v>
      </c>
      <c r="CC159" s="26" t="str">
        <f t="shared" si="33"/>
        <v/>
      </c>
      <c r="CD159" s="23" t="e">
        <f>IF(AND(#REF!="",#REF!="",#REF!="",#REF!=""),"",SUM(#REF!,#REF!,#REF!,#REF!))</f>
        <v>#REF!</v>
      </c>
      <c r="CE159" s="23" t="str">
        <f t="shared" si="22"/>
        <v/>
      </c>
    </row>
    <row r="160" spans="1:83">
      <c r="A160" s="245">
        <v>154</v>
      </c>
      <c r="B160" s="246"/>
      <c r="C160" s="247"/>
      <c r="D160" s="248"/>
      <c r="E160" s="249"/>
      <c r="F160" s="250"/>
      <c r="G160" s="250"/>
      <c r="H160" s="251"/>
      <c r="I160" s="252"/>
      <c r="J160" s="253"/>
      <c r="K160" s="254"/>
      <c r="L160" s="11"/>
      <c r="M160" s="7"/>
      <c r="N160" s="7"/>
      <c r="O160" s="7"/>
      <c r="P160" s="31"/>
      <c r="Q160" s="34"/>
      <c r="R160" s="7"/>
      <c r="S160" s="448"/>
      <c r="T160" s="449"/>
      <c r="U160" s="449"/>
      <c r="V160" s="7"/>
      <c r="W160" s="36"/>
      <c r="X160" s="34"/>
      <c r="Y160" s="7"/>
      <c r="Z160" s="11"/>
      <c r="AA160" s="7"/>
      <c r="AB160" s="7"/>
      <c r="AC160" s="7"/>
      <c r="AD160" s="31"/>
      <c r="AE160" s="34"/>
      <c r="AF160" s="7"/>
      <c r="AG160" s="11"/>
      <c r="AH160" s="7"/>
      <c r="AI160" s="7"/>
      <c r="AJ160" s="7"/>
      <c r="AK160" s="31"/>
      <c r="AL160" s="34"/>
      <c r="AM160" s="7"/>
      <c r="AN160" s="11"/>
      <c r="AO160" s="7"/>
      <c r="AP160" s="11"/>
      <c r="AQ160" s="7"/>
      <c r="AR160" s="11"/>
      <c r="AS160" s="7"/>
      <c r="AT160" s="7"/>
      <c r="AU160" s="7"/>
      <c r="AV160" s="7"/>
      <c r="AW160" s="7"/>
      <c r="AX160" s="11" t="s">
        <v>221</v>
      </c>
      <c r="AY160" s="66" t="s">
        <v>221</v>
      </c>
      <c r="AZ160" s="1"/>
      <c r="BA160" s="1"/>
      <c r="BB160" s="1"/>
      <c r="BC160" s="1"/>
      <c r="BD160" s="1"/>
      <c r="BP160" s="15"/>
      <c r="BQ160" s="25" t="str">
        <f t="shared" si="24"/>
        <v/>
      </c>
      <c r="BR160" s="26" t="str">
        <f t="shared" si="23"/>
        <v/>
      </c>
      <c r="BS160" s="26" t="str">
        <f t="shared" si="25"/>
        <v/>
      </c>
      <c r="BT160" s="25" t="str">
        <f t="shared" si="26"/>
        <v/>
      </c>
      <c r="BU160" s="26" t="str">
        <f t="shared" si="27"/>
        <v/>
      </c>
      <c r="BV160" s="25" t="e">
        <f>IF(AND(#REF!="",#REF!="",#REF!="",#REF!=""),"",SUM(#REF!,#REF!,#REF!,#REF!,#REF!))</f>
        <v>#REF!</v>
      </c>
      <c r="BW160" s="26" t="str">
        <f t="shared" si="28"/>
        <v/>
      </c>
      <c r="BX160" s="25" t="str">
        <f t="shared" si="29"/>
        <v/>
      </c>
      <c r="BY160" s="26" t="str">
        <f t="shared" si="30"/>
        <v/>
      </c>
      <c r="BZ160" s="25" t="str">
        <f t="shared" si="31"/>
        <v/>
      </c>
      <c r="CA160" s="26" t="str">
        <f t="shared" si="32"/>
        <v/>
      </c>
      <c r="CB160" s="25" t="e">
        <f>IF(AND(#REF!="",#REF!="",#REF!="",#REF!=""),"",SUM(#REF!,#REF!,#REF!,#REF!,#REF!))</f>
        <v>#REF!</v>
      </c>
      <c r="CC160" s="26" t="str">
        <f t="shared" si="33"/>
        <v/>
      </c>
      <c r="CD160" s="23" t="e">
        <f>IF(AND(#REF!="",#REF!="",#REF!="",#REF!=""),"",SUM(#REF!,#REF!,#REF!,#REF!))</f>
        <v>#REF!</v>
      </c>
      <c r="CE160" s="23" t="str">
        <f t="shared" si="22"/>
        <v/>
      </c>
    </row>
    <row r="161" spans="1:83">
      <c r="A161" s="245">
        <v>155</v>
      </c>
      <c r="B161" s="246"/>
      <c r="C161" s="247"/>
      <c r="D161" s="248"/>
      <c r="E161" s="249"/>
      <c r="F161" s="250"/>
      <c r="G161" s="250"/>
      <c r="H161" s="251"/>
      <c r="I161" s="252"/>
      <c r="J161" s="253"/>
      <c r="K161" s="254"/>
      <c r="L161" s="11"/>
      <c r="M161" s="7"/>
      <c r="N161" s="7"/>
      <c r="O161" s="7"/>
      <c r="P161" s="31"/>
      <c r="Q161" s="34"/>
      <c r="R161" s="7"/>
      <c r="S161" s="448"/>
      <c r="T161" s="449"/>
      <c r="U161" s="449"/>
      <c r="V161" s="7"/>
      <c r="W161" s="36"/>
      <c r="X161" s="34"/>
      <c r="Y161" s="7"/>
      <c r="Z161" s="11"/>
      <c r="AA161" s="7"/>
      <c r="AB161" s="7"/>
      <c r="AC161" s="7"/>
      <c r="AD161" s="31"/>
      <c r="AE161" s="34"/>
      <c r="AF161" s="7"/>
      <c r="AG161" s="11"/>
      <c r="AH161" s="7"/>
      <c r="AI161" s="7"/>
      <c r="AJ161" s="7"/>
      <c r="AK161" s="31"/>
      <c r="AL161" s="34"/>
      <c r="AM161" s="7"/>
      <c r="AN161" s="11"/>
      <c r="AO161" s="7"/>
      <c r="AP161" s="11"/>
      <c r="AQ161" s="7"/>
      <c r="AR161" s="11"/>
      <c r="AS161" s="7"/>
      <c r="AT161" s="7"/>
      <c r="AU161" s="7"/>
      <c r="AV161" s="7"/>
      <c r="AW161" s="7"/>
      <c r="AX161" s="11" t="s">
        <v>221</v>
      </c>
      <c r="AY161" s="66" t="s">
        <v>221</v>
      </c>
      <c r="AZ161" s="1"/>
      <c r="BA161" s="1"/>
      <c r="BB161" s="1"/>
      <c r="BC161" s="1"/>
      <c r="BD161" s="1"/>
      <c r="BP161" s="15"/>
      <c r="BQ161" s="25" t="str">
        <f t="shared" si="24"/>
        <v/>
      </c>
      <c r="BR161" s="26" t="str">
        <f t="shared" si="23"/>
        <v/>
      </c>
      <c r="BS161" s="26" t="str">
        <f t="shared" si="25"/>
        <v/>
      </c>
      <c r="BT161" s="25" t="str">
        <f t="shared" si="26"/>
        <v/>
      </c>
      <c r="BU161" s="26" t="str">
        <f t="shared" si="27"/>
        <v/>
      </c>
      <c r="BV161" s="25" t="e">
        <f>IF(AND(#REF!="",#REF!="",#REF!="",#REF!=""),"",SUM(#REF!,#REF!,#REF!,#REF!,#REF!))</f>
        <v>#REF!</v>
      </c>
      <c r="BW161" s="26" t="str">
        <f t="shared" si="28"/>
        <v/>
      </c>
      <c r="BX161" s="25" t="str">
        <f t="shared" si="29"/>
        <v/>
      </c>
      <c r="BY161" s="26" t="str">
        <f t="shared" si="30"/>
        <v/>
      </c>
      <c r="BZ161" s="25" t="str">
        <f t="shared" si="31"/>
        <v/>
      </c>
      <c r="CA161" s="26" t="str">
        <f t="shared" si="32"/>
        <v/>
      </c>
      <c r="CB161" s="25" t="e">
        <f>IF(AND(#REF!="",#REF!="",#REF!="",#REF!=""),"",SUM(#REF!,#REF!,#REF!,#REF!,#REF!))</f>
        <v>#REF!</v>
      </c>
      <c r="CC161" s="26" t="str">
        <f t="shared" si="33"/>
        <v/>
      </c>
      <c r="CD161" s="23" t="e">
        <f>IF(AND(#REF!="",#REF!="",#REF!="",#REF!=""),"",SUM(#REF!,#REF!,#REF!,#REF!))</f>
        <v>#REF!</v>
      </c>
      <c r="CE161" s="23" t="str">
        <f t="shared" si="22"/>
        <v/>
      </c>
    </row>
    <row r="162" spans="1:83">
      <c r="A162" s="245">
        <v>156</v>
      </c>
      <c r="B162" s="246"/>
      <c r="C162" s="247"/>
      <c r="D162" s="248"/>
      <c r="E162" s="249"/>
      <c r="F162" s="250"/>
      <c r="G162" s="250"/>
      <c r="H162" s="251"/>
      <c r="I162" s="252"/>
      <c r="J162" s="253"/>
      <c r="K162" s="254"/>
      <c r="L162" s="11"/>
      <c r="M162" s="7"/>
      <c r="N162" s="7"/>
      <c r="O162" s="7"/>
      <c r="P162" s="31"/>
      <c r="Q162" s="34"/>
      <c r="R162" s="7"/>
      <c r="S162" s="448"/>
      <c r="T162" s="449"/>
      <c r="U162" s="449"/>
      <c r="V162" s="7"/>
      <c r="W162" s="36"/>
      <c r="X162" s="34"/>
      <c r="Y162" s="7"/>
      <c r="Z162" s="11"/>
      <c r="AA162" s="7"/>
      <c r="AB162" s="7"/>
      <c r="AC162" s="7"/>
      <c r="AD162" s="31"/>
      <c r="AE162" s="34"/>
      <c r="AF162" s="7"/>
      <c r="AG162" s="11"/>
      <c r="AH162" s="7"/>
      <c r="AI162" s="7"/>
      <c r="AJ162" s="7"/>
      <c r="AK162" s="31"/>
      <c r="AL162" s="34"/>
      <c r="AM162" s="7"/>
      <c r="AN162" s="11"/>
      <c r="AO162" s="7"/>
      <c r="AP162" s="11"/>
      <c r="AQ162" s="7"/>
      <c r="AR162" s="11"/>
      <c r="AS162" s="7"/>
      <c r="AT162" s="7"/>
      <c r="AU162" s="7"/>
      <c r="AV162" s="7"/>
      <c r="AW162" s="7"/>
      <c r="AX162" s="11" t="s">
        <v>221</v>
      </c>
      <c r="AY162" s="66" t="s">
        <v>221</v>
      </c>
      <c r="AZ162" s="1"/>
      <c r="BA162" s="1"/>
      <c r="BB162" s="1"/>
      <c r="BC162" s="1"/>
      <c r="BD162" s="1"/>
      <c r="BP162" s="15"/>
      <c r="BQ162" s="25" t="str">
        <f t="shared" si="24"/>
        <v/>
      </c>
      <c r="BR162" s="26" t="str">
        <f t="shared" si="23"/>
        <v/>
      </c>
      <c r="BS162" s="26" t="str">
        <f t="shared" si="25"/>
        <v/>
      </c>
      <c r="BT162" s="25" t="str">
        <f t="shared" si="26"/>
        <v/>
      </c>
      <c r="BU162" s="26" t="str">
        <f t="shared" si="27"/>
        <v/>
      </c>
      <c r="BV162" s="25" t="e">
        <f>IF(AND(#REF!="",#REF!="",#REF!="",#REF!=""),"",SUM(#REF!,#REF!,#REF!,#REF!,#REF!))</f>
        <v>#REF!</v>
      </c>
      <c r="BW162" s="26" t="str">
        <f t="shared" si="28"/>
        <v/>
      </c>
      <c r="BX162" s="25" t="str">
        <f t="shared" si="29"/>
        <v/>
      </c>
      <c r="BY162" s="26" t="str">
        <f t="shared" si="30"/>
        <v/>
      </c>
      <c r="BZ162" s="25" t="str">
        <f t="shared" si="31"/>
        <v/>
      </c>
      <c r="CA162" s="26" t="str">
        <f t="shared" si="32"/>
        <v/>
      </c>
      <c r="CB162" s="25" t="e">
        <f>IF(AND(#REF!="",#REF!="",#REF!="",#REF!=""),"",SUM(#REF!,#REF!,#REF!,#REF!,#REF!))</f>
        <v>#REF!</v>
      </c>
      <c r="CC162" s="26" t="str">
        <f t="shared" si="33"/>
        <v/>
      </c>
      <c r="CD162" s="23" t="e">
        <f>IF(AND(#REF!="",#REF!="",#REF!="",#REF!=""),"",SUM(#REF!,#REF!,#REF!,#REF!))</f>
        <v>#REF!</v>
      </c>
      <c r="CE162" s="23" t="str">
        <f t="shared" si="22"/>
        <v/>
      </c>
    </row>
    <row r="163" spans="1:83">
      <c r="A163" s="245">
        <v>157</v>
      </c>
      <c r="B163" s="246"/>
      <c r="C163" s="247"/>
      <c r="D163" s="248"/>
      <c r="E163" s="249"/>
      <c r="F163" s="250"/>
      <c r="G163" s="250"/>
      <c r="H163" s="251"/>
      <c r="I163" s="252"/>
      <c r="J163" s="253"/>
      <c r="K163" s="254"/>
      <c r="L163" s="11"/>
      <c r="M163" s="7"/>
      <c r="N163" s="7"/>
      <c r="O163" s="7"/>
      <c r="P163" s="31"/>
      <c r="Q163" s="34"/>
      <c r="R163" s="7"/>
      <c r="S163" s="448"/>
      <c r="T163" s="449"/>
      <c r="U163" s="449"/>
      <c r="V163" s="7"/>
      <c r="W163" s="36"/>
      <c r="X163" s="34"/>
      <c r="Y163" s="7"/>
      <c r="Z163" s="11"/>
      <c r="AA163" s="7"/>
      <c r="AB163" s="7"/>
      <c r="AC163" s="7"/>
      <c r="AD163" s="31"/>
      <c r="AE163" s="34"/>
      <c r="AF163" s="7"/>
      <c r="AG163" s="11"/>
      <c r="AH163" s="7"/>
      <c r="AI163" s="7"/>
      <c r="AJ163" s="7"/>
      <c r="AK163" s="31"/>
      <c r="AL163" s="34"/>
      <c r="AM163" s="7"/>
      <c r="AN163" s="11"/>
      <c r="AO163" s="7"/>
      <c r="AP163" s="11"/>
      <c r="AQ163" s="7"/>
      <c r="AR163" s="11"/>
      <c r="AS163" s="7"/>
      <c r="AT163" s="7"/>
      <c r="AU163" s="7"/>
      <c r="AV163" s="7"/>
      <c r="AW163" s="7"/>
      <c r="AX163" s="11" t="s">
        <v>221</v>
      </c>
      <c r="AY163" s="66" t="s">
        <v>221</v>
      </c>
      <c r="AZ163" s="1"/>
      <c r="BA163" s="1"/>
      <c r="BB163" s="1"/>
      <c r="BC163" s="1"/>
      <c r="BD163" s="1"/>
      <c r="BP163" s="15"/>
      <c r="BQ163" s="25" t="str">
        <f t="shared" si="24"/>
        <v/>
      </c>
      <c r="BR163" s="26" t="str">
        <f t="shared" si="23"/>
        <v/>
      </c>
      <c r="BS163" s="26" t="str">
        <f t="shared" si="25"/>
        <v/>
      </c>
      <c r="BT163" s="25" t="str">
        <f t="shared" si="26"/>
        <v/>
      </c>
      <c r="BU163" s="26" t="str">
        <f t="shared" si="27"/>
        <v/>
      </c>
      <c r="BV163" s="25" t="e">
        <f>IF(AND(#REF!="",#REF!="",#REF!="",#REF!=""),"",SUM(#REF!,#REF!,#REF!,#REF!,#REF!))</f>
        <v>#REF!</v>
      </c>
      <c r="BW163" s="26" t="str">
        <f t="shared" si="28"/>
        <v/>
      </c>
      <c r="BX163" s="25" t="str">
        <f t="shared" si="29"/>
        <v/>
      </c>
      <c r="BY163" s="26" t="str">
        <f t="shared" si="30"/>
        <v/>
      </c>
      <c r="BZ163" s="25" t="str">
        <f t="shared" si="31"/>
        <v/>
      </c>
      <c r="CA163" s="26" t="str">
        <f t="shared" si="32"/>
        <v/>
      </c>
      <c r="CB163" s="25" t="e">
        <f>IF(AND(#REF!="",#REF!="",#REF!="",#REF!=""),"",SUM(#REF!,#REF!,#REF!,#REF!,#REF!))</f>
        <v>#REF!</v>
      </c>
      <c r="CC163" s="26" t="str">
        <f t="shared" si="33"/>
        <v/>
      </c>
      <c r="CD163" s="23" t="e">
        <f>IF(AND(#REF!="",#REF!="",#REF!="",#REF!=""),"",SUM(#REF!,#REF!,#REF!,#REF!))</f>
        <v>#REF!</v>
      </c>
      <c r="CE163" s="23" t="str">
        <f t="shared" si="22"/>
        <v/>
      </c>
    </row>
    <row r="164" spans="1:83">
      <c r="A164" s="245">
        <v>158</v>
      </c>
      <c r="B164" s="246"/>
      <c r="C164" s="247"/>
      <c r="D164" s="248"/>
      <c r="E164" s="249"/>
      <c r="F164" s="250"/>
      <c r="G164" s="250"/>
      <c r="H164" s="251"/>
      <c r="I164" s="252"/>
      <c r="J164" s="253"/>
      <c r="K164" s="254"/>
      <c r="L164" s="11"/>
      <c r="M164" s="7"/>
      <c r="N164" s="7"/>
      <c r="O164" s="7"/>
      <c r="P164" s="31"/>
      <c r="Q164" s="34"/>
      <c r="R164" s="7"/>
      <c r="S164" s="448"/>
      <c r="T164" s="449"/>
      <c r="U164" s="449"/>
      <c r="V164" s="7"/>
      <c r="W164" s="36"/>
      <c r="X164" s="34"/>
      <c r="Y164" s="7"/>
      <c r="Z164" s="11"/>
      <c r="AA164" s="7"/>
      <c r="AB164" s="7"/>
      <c r="AC164" s="7"/>
      <c r="AD164" s="31"/>
      <c r="AE164" s="34"/>
      <c r="AF164" s="7"/>
      <c r="AG164" s="11"/>
      <c r="AH164" s="7"/>
      <c r="AI164" s="7"/>
      <c r="AJ164" s="7"/>
      <c r="AK164" s="31"/>
      <c r="AL164" s="34"/>
      <c r="AM164" s="7"/>
      <c r="AN164" s="11"/>
      <c r="AO164" s="7"/>
      <c r="AP164" s="11"/>
      <c r="AQ164" s="7"/>
      <c r="AR164" s="11"/>
      <c r="AS164" s="7"/>
      <c r="AT164" s="7"/>
      <c r="AU164" s="7"/>
      <c r="AV164" s="7"/>
      <c r="AW164" s="7"/>
      <c r="AX164" s="11" t="s">
        <v>221</v>
      </c>
      <c r="AY164" s="66" t="s">
        <v>221</v>
      </c>
      <c r="AZ164" s="1"/>
      <c r="BA164" s="1"/>
      <c r="BB164" s="1"/>
      <c r="BC164" s="1"/>
      <c r="BD164" s="1"/>
      <c r="BP164" s="15"/>
      <c r="BQ164" s="25" t="str">
        <f t="shared" si="24"/>
        <v/>
      </c>
      <c r="BR164" s="26" t="str">
        <f t="shared" si="23"/>
        <v/>
      </c>
      <c r="BS164" s="26" t="str">
        <f t="shared" si="25"/>
        <v/>
      </c>
      <c r="BT164" s="25" t="str">
        <f t="shared" si="26"/>
        <v/>
      </c>
      <c r="BU164" s="26" t="str">
        <f t="shared" si="27"/>
        <v/>
      </c>
      <c r="BV164" s="25" t="e">
        <f>IF(AND(#REF!="",#REF!="",#REF!="",#REF!=""),"",SUM(#REF!,#REF!,#REF!,#REF!,#REF!))</f>
        <v>#REF!</v>
      </c>
      <c r="BW164" s="26" t="str">
        <f t="shared" si="28"/>
        <v/>
      </c>
      <c r="BX164" s="25" t="str">
        <f t="shared" si="29"/>
        <v/>
      </c>
      <c r="BY164" s="26" t="str">
        <f t="shared" si="30"/>
        <v/>
      </c>
      <c r="BZ164" s="25" t="str">
        <f t="shared" si="31"/>
        <v/>
      </c>
      <c r="CA164" s="26" t="str">
        <f t="shared" si="32"/>
        <v/>
      </c>
      <c r="CB164" s="25" t="e">
        <f>IF(AND(#REF!="",#REF!="",#REF!="",#REF!=""),"",SUM(#REF!,#REF!,#REF!,#REF!,#REF!))</f>
        <v>#REF!</v>
      </c>
      <c r="CC164" s="26" t="str">
        <f t="shared" si="33"/>
        <v/>
      </c>
      <c r="CD164" s="23" t="e">
        <f>IF(AND(#REF!="",#REF!="",#REF!="",#REF!=""),"",SUM(#REF!,#REF!,#REF!,#REF!))</f>
        <v>#REF!</v>
      </c>
      <c r="CE164" s="23" t="str">
        <f t="shared" si="22"/>
        <v/>
      </c>
    </row>
    <row r="165" spans="1:83">
      <c r="A165" s="245">
        <v>159</v>
      </c>
      <c r="B165" s="246"/>
      <c r="C165" s="247"/>
      <c r="D165" s="248"/>
      <c r="E165" s="249"/>
      <c r="F165" s="250"/>
      <c r="G165" s="250"/>
      <c r="H165" s="251"/>
      <c r="I165" s="252"/>
      <c r="J165" s="253"/>
      <c r="K165" s="254"/>
      <c r="L165" s="11"/>
      <c r="M165" s="7"/>
      <c r="N165" s="7"/>
      <c r="O165" s="7"/>
      <c r="P165" s="31"/>
      <c r="Q165" s="34"/>
      <c r="R165" s="7"/>
      <c r="S165" s="448"/>
      <c r="T165" s="449"/>
      <c r="U165" s="449"/>
      <c r="V165" s="7"/>
      <c r="W165" s="36"/>
      <c r="X165" s="34"/>
      <c r="Y165" s="7"/>
      <c r="Z165" s="11"/>
      <c r="AA165" s="7"/>
      <c r="AB165" s="7"/>
      <c r="AC165" s="7"/>
      <c r="AD165" s="31"/>
      <c r="AE165" s="34"/>
      <c r="AF165" s="7"/>
      <c r="AG165" s="11"/>
      <c r="AH165" s="7"/>
      <c r="AI165" s="7"/>
      <c r="AJ165" s="7"/>
      <c r="AK165" s="31"/>
      <c r="AL165" s="34"/>
      <c r="AM165" s="7"/>
      <c r="AN165" s="11"/>
      <c r="AO165" s="7"/>
      <c r="AP165" s="11"/>
      <c r="AQ165" s="7"/>
      <c r="AR165" s="11"/>
      <c r="AS165" s="7"/>
      <c r="AT165" s="7"/>
      <c r="AU165" s="7"/>
      <c r="AV165" s="7"/>
      <c r="AW165" s="7"/>
      <c r="AX165" s="11" t="s">
        <v>221</v>
      </c>
      <c r="AY165" s="66" t="s">
        <v>221</v>
      </c>
      <c r="AZ165" s="1"/>
      <c r="BA165" s="1"/>
      <c r="BB165" s="1"/>
      <c r="BC165" s="1"/>
      <c r="BD165" s="1"/>
      <c r="BP165" s="15"/>
      <c r="BQ165" s="25" t="str">
        <f t="shared" si="24"/>
        <v/>
      </c>
      <c r="BR165" s="26" t="str">
        <f t="shared" si="23"/>
        <v/>
      </c>
      <c r="BS165" s="26" t="str">
        <f t="shared" si="25"/>
        <v/>
      </c>
      <c r="BT165" s="25" t="str">
        <f t="shared" si="26"/>
        <v/>
      </c>
      <c r="BU165" s="26" t="str">
        <f t="shared" si="27"/>
        <v/>
      </c>
      <c r="BV165" s="25" t="e">
        <f>IF(AND(#REF!="",#REF!="",#REF!="",#REF!=""),"",SUM(#REF!,#REF!,#REF!,#REF!,#REF!))</f>
        <v>#REF!</v>
      </c>
      <c r="BW165" s="26" t="str">
        <f t="shared" si="28"/>
        <v/>
      </c>
      <c r="BX165" s="25" t="str">
        <f t="shared" si="29"/>
        <v/>
      </c>
      <c r="BY165" s="26" t="str">
        <f t="shared" si="30"/>
        <v/>
      </c>
      <c r="BZ165" s="25" t="str">
        <f t="shared" si="31"/>
        <v/>
      </c>
      <c r="CA165" s="26" t="str">
        <f t="shared" si="32"/>
        <v/>
      </c>
      <c r="CB165" s="25" t="e">
        <f>IF(AND(#REF!="",#REF!="",#REF!="",#REF!=""),"",SUM(#REF!,#REF!,#REF!,#REF!,#REF!))</f>
        <v>#REF!</v>
      </c>
      <c r="CC165" s="26" t="str">
        <f t="shared" si="33"/>
        <v/>
      </c>
      <c r="CD165" s="23" t="e">
        <f>IF(AND(#REF!="",#REF!="",#REF!="",#REF!=""),"",SUM(#REF!,#REF!,#REF!,#REF!))</f>
        <v>#REF!</v>
      </c>
      <c r="CE165" s="23" t="str">
        <f t="shared" si="22"/>
        <v/>
      </c>
    </row>
    <row r="166" spans="1:83">
      <c r="A166" s="245">
        <v>160</v>
      </c>
      <c r="B166" s="246"/>
      <c r="C166" s="247"/>
      <c r="D166" s="248"/>
      <c r="E166" s="249"/>
      <c r="F166" s="250"/>
      <c r="G166" s="250"/>
      <c r="H166" s="251"/>
      <c r="I166" s="252"/>
      <c r="J166" s="253"/>
      <c r="K166" s="254"/>
      <c r="L166" s="11"/>
      <c r="M166" s="7"/>
      <c r="N166" s="7"/>
      <c r="O166" s="7"/>
      <c r="P166" s="31"/>
      <c r="Q166" s="34"/>
      <c r="R166" s="7"/>
      <c r="S166" s="448"/>
      <c r="T166" s="449"/>
      <c r="U166" s="449"/>
      <c r="V166" s="7"/>
      <c r="W166" s="36"/>
      <c r="X166" s="34"/>
      <c r="Y166" s="7"/>
      <c r="Z166" s="11"/>
      <c r="AA166" s="7"/>
      <c r="AB166" s="7"/>
      <c r="AC166" s="7"/>
      <c r="AD166" s="31"/>
      <c r="AE166" s="34"/>
      <c r="AF166" s="7"/>
      <c r="AG166" s="11"/>
      <c r="AH166" s="7"/>
      <c r="AI166" s="7"/>
      <c r="AJ166" s="7"/>
      <c r="AK166" s="31"/>
      <c r="AL166" s="34"/>
      <c r="AM166" s="7"/>
      <c r="AN166" s="11"/>
      <c r="AO166" s="7"/>
      <c r="AP166" s="11"/>
      <c r="AQ166" s="7"/>
      <c r="AR166" s="11"/>
      <c r="AS166" s="7"/>
      <c r="AT166" s="7"/>
      <c r="AU166" s="7"/>
      <c r="AV166" s="7"/>
      <c r="AW166" s="7"/>
      <c r="AX166" s="11" t="s">
        <v>221</v>
      </c>
      <c r="AY166" s="66" t="s">
        <v>221</v>
      </c>
      <c r="AZ166" s="1"/>
      <c r="BA166" s="1"/>
      <c r="BB166" s="1"/>
      <c r="BC166" s="1"/>
      <c r="BD166" s="1"/>
      <c r="BP166" s="15"/>
      <c r="BQ166" s="25" t="str">
        <f t="shared" si="24"/>
        <v/>
      </c>
      <c r="BR166" s="26" t="str">
        <f t="shared" si="23"/>
        <v/>
      </c>
      <c r="BS166" s="26" t="str">
        <f t="shared" si="25"/>
        <v/>
      </c>
      <c r="BT166" s="25" t="str">
        <f t="shared" si="26"/>
        <v/>
      </c>
      <c r="BU166" s="26" t="str">
        <f t="shared" si="27"/>
        <v/>
      </c>
      <c r="BV166" s="25" t="e">
        <f>IF(AND(#REF!="",#REF!="",#REF!="",#REF!=""),"",SUM(#REF!,#REF!,#REF!,#REF!,#REF!))</f>
        <v>#REF!</v>
      </c>
      <c r="BW166" s="26" t="str">
        <f t="shared" si="28"/>
        <v/>
      </c>
      <c r="BX166" s="25" t="str">
        <f t="shared" si="29"/>
        <v/>
      </c>
      <c r="BY166" s="26" t="str">
        <f t="shared" si="30"/>
        <v/>
      </c>
      <c r="BZ166" s="25" t="str">
        <f t="shared" si="31"/>
        <v/>
      </c>
      <c r="CA166" s="26" t="str">
        <f t="shared" si="32"/>
        <v/>
      </c>
      <c r="CB166" s="25" t="e">
        <f>IF(AND(#REF!="",#REF!="",#REF!="",#REF!=""),"",SUM(#REF!,#REF!,#REF!,#REF!,#REF!))</f>
        <v>#REF!</v>
      </c>
      <c r="CC166" s="26" t="str">
        <f t="shared" si="33"/>
        <v/>
      </c>
      <c r="CD166" s="23" t="e">
        <f>IF(AND(#REF!="",#REF!="",#REF!="",#REF!=""),"",SUM(#REF!,#REF!,#REF!,#REF!))</f>
        <v>#REF!</v>
      </c>
      <c r="CE166" s="23" t="str">
        <f t="shared" si="22"/>
        <v/>
      </c>
    </row>
    <row r="167" spans="1:83">
      <c r="A167" s="245">
        <v>161</v>
      </c>
      <c r="B167" s="246"/>
      <c r="C167" s="247"/>
      <c r="D167" s="248"/>
      <c r="E167" s="249"/>
      <c r="F167" s="250"/>
      <c r="G167" s="250"/>
      <c r="H167" s="251"/>
      <c r="I167" s="252"/>
      <c r="J167" s="253"/>
      <c r="K167" s="254"/>
      <c r="L167" s="11"/>
      <c r="M167" s="7"/>
      <c r="N167" s="7"/>
      <c r="O167" s="7"/>
      <c r="P167" s="31"/>
      <c r="Q167" s="34"/>
      <c r="R167" s="7"/>
      <c r="S167" s="448"/>
      <c r="T167" s="449"/>
      <c r="U167" s="449"/>
      <c r="V167" s="7"/>
      <c r="W167" s="36"/>
      <c r="X167" s="34"/>
      <c r="Y167" s="7"/>
      <c r="Z167" s="11"/>
      <c r="AA167" s="7"/>
      <c r="AB167" s="7"/>
      <c r="AC167" s="7"/>
      <c r="AD167" s="31"/>
      <c r="AE167" s="34"/>
      <c r="AF167" s="7"/>
      <c r="AG167" s="11"/>
      <c r="AH167" s="7"/>
      <c r="AI167" s="7"/>
      <c r="AJ167" s="7"/>
      <c r="AK167" s="31"/>
      <c r="AL167" s="34"/>
      <c r="AM167" s="7"/>
      <c r="AN167" s="11"/>
      <c r="AO167" s="7"/>
      <c r="AP167" s="11"/>
      <c r="AQ167" s="7"/>
      <c r="AR167" s="11"/>
      <c r="AS167" s="7"/>
      <c r="AT167" s="7"/>
      <c r="AU167" s="7"/>
      <c r="AV167" s="7"/>
      <c r="AW167" s="7"/>
      <c r="AX167" s="11" t="s">
        <v>221</v>
      </c>
      <c r="AY167" s="66" t="s">
        <v>221</v>
      </c>
      <c r="AZ167" s="1"/>
      <c r="BA167" s="1"/>
      <c r="BB167" s="1"/>
      <c r="BC167" s="1"/>
      <c r="BD167" s="1"/>
      <c r="BP167" s="15"/>
      <c r="BQ167" s="25" t="str">
        <f t="shared" si="24"/>
        <v/>
      </c>
      <c r="BR167" s="26" t="str">
        <f t="shared" si="23"/>
        <v/>
      </c>
      <c r="BS167" s="26" t="str">
        <f t="shared" si="25"/>
        <v/>
      </c>
      <c r="BT167" s="25" t="str">
        <f t="shared" si="26"/>
        <v/>
      </c>
      <c r="BU167" s="26" t="str">
        <f t="shared" si="27"/>
        <v/>
      </c>
      <c r="BV167" s="25" t="e">
        <f>IF(AND(#REF!="",#REF!="",#REF!="",#REF!=""),"",SUM(#REF!,#REF!,#REF!,#REF!,#REF!))</f>
        <v>#REF!</v>
      </c>
      <c r="BW167" s="26" t="str">
        <f t="shared" si="28"/>
        <v/>
      </c>
      <c r="BX167" s="25" t="str">
        <f t="shared" si="29"/>
        <v/>
      </c>
      <c r="BY167" s="26" t="str">
        <f t="shared" si="30"/>
        <v/>
      </c>
      <c r="BZ167" s="25" t="str">
        <f t="shared" si="31"/>
        <v/>
      </c>
      <c r="CA167" s="26" t="str">
        <f t="shared" si="32"/>
        <v/>
      </c>
      <c r="CB167" s="25" t="e">
        <f>IF(AND(#REF!="",#REF!="",#REF!="",#REF!=""),"",SUM(#REF!,#REF!,#REF!,#REF!,#REF!))</f>
        <v>#REF!</v>
      </c>
      <c r="CC167" s="26" t="str">
        <f t="shared" si="33"/>
        <v/>
      </c>
      <c r="CD167" s="23" t="e">
        <f>IF(AND(#REF!="",#REF!="",#REF!="",#REF!=""),"",SUM(#REF!,#REF!,#REF!,#REF!))</f>
        <v>#REF!</v>
      </c>
      <c r="CE167" s="23" t="str">
        <f t="shared" si="22"/>
        <v/>
      </c>
    </row>
    <row r="168" spans="1:83">
      <c r="A168" s="245">
        <v>162</v>
      </c>
      <c r="B168" s="246"/>
      <c r="C168" s="247"/>
      <c r="D168" s="248"/>
      <c r="E168" s="249"/>
      <c r="F168" s="250"/>
      <c r="G168" s="250"/>
      <c r="H168" s="251"/>
      <c r="I168" s="252"/>
      <c r="J168" s="253"/>
      <c r="K168" s="254"/>
      <c r="L168" s="11"/>
      <c r="M168" s="7"/>
      <c r="N168" s="7"/>
      <c r="O168" s="7"/>
      <c r="P168" s="31"/>
      <c r="Q168" s="34"/>
      <c r="R168" s="7"/>
      <c r="S168" s="448"/>
      <c r="T168" s="449"/>
      <c r="U168" s="449"/>
      <c r="V168" s="7"/>
      <c r="W168" s="36"/>
      <c r="X168" s="34"/>
      <c r="Y168" s="7"/>
      <c r="Z168" s="11"/>
      <c r="AA168" s="7"/>
      <c r="AB168" s="7"/>
      <c r="AC168" s="7"/>
      <c r="AD168" s="31"/>
      <c r="AE168" s="34"/>
      <c r="AF168" s="7"/>
      <c r="AG168" s="11"/>
      <c r="AH168" s="7"/>
      <c r="AI168" s="7"/>
      <c r="AJ168" s="7"/>
      <c r="AK168" s="31"/>
      <c r="AL168" s="34"/>
      <c r="AM168" s="7"/>
      <c r="AN168" s="11"/>
      <c r="AO168" s="7"/>
      <c r="AP168" s="11"/>
      <c r="AQ168" s="7"/>
      <c r="AR168" s="11"/>
      <c r="AS168" s="7"/>
      <c r="AT168" s="7"/>
      <c r="AU168" s="7"/>
      <c r="AV168" s="7"/>
      <c r="AW168" s="7"/>
      <c r="AX168" s="11" t="s">
        <v>221</v>
      </c>
      <c r="AY168" s="66" t="s">
        <v>221</v>
      </c>
      <c r="AZ168" s="1"/>
      <c r="BA168" s="1"/>
      <c r="BB168" s="1"/>
      <c r="BC168" s="1"/>
      <c r="BD168" s="1"/>
      <c r="BP168" s="15"/>
      <c r="BQ168" s="25" t="str">
        <f t="shared" si="24"/>
        <v/>
      </c>
      <c r="BR168" s="26" t="str">
        <f t="shared" si="23"/>
        <v/>
      </c>
      <c r="BS168" s="26" t="str">
        <f t="shared" si="25"/>
        <v/>
      </c>
      <c r="BT168" s="25" t="str">
        <f t="shared" si="26"/>
        <v/>
      </c>
      <c r="BU168" s="26" t="str">
        <f t="shared" si="27"/>
        <v/>
      </c>
      <c r="BV168" s="25" t="e">
        <f>IF(AND(#REF!="",#REF!="",#REF!="",#REF!=""),"",SUM(#REF!,#REF!,#REF!,#REF!,#REF!))</f>
        <v>#REF!</v>
      </c>
      <c r="BW168" s="26" t="str">
        <f t="shared" si="28"/>
        <v/>
      </c>
      <c r="BX168" s="25" t="str">
        <f t="shared" si="29"/>
        <v/>
      </c>
      <c r="BY168" s="26" t="str">
        <f t="shared" si="30"/>
        <v/>
      </c>
      <c r="BZ168" s="25" t="str">
        <f t="shared" si="31"/>
        <v/>
      </c>
      <c r="CA168" s="26" t="str">
        <f t="shared" si="32"/>
        <v/>
      </c>
      <c r="CB168" s="25" t="e">
        <f>IF(AND(#REF!="",#REF!="",#REF!="",#REF!=""),"",SUM(#REF!,#REF!,#REF!,#REF!,#REF!))</f>
        <v>#REF!</v>
      </c>
      <c r="CC168" s="26" t="str">
        <f t="shared" si="33"/>
        <v/>
      </c>
      <c r="CD168" s="23" t="e">
        <f>IF(AND(#REF!="",#REF!="",#REF!="",#REF!=""),"",SUM(#REF!,#REF!,#REF!,#REF!))</f>
        <v>#REF!</v>
      </c>
      <c r="CE168" s="23" t="str">
        <f t="shared" si="22"/>
        <v/>
      </c>
    </row>
    <row r="169" spans="1:83">
      <c r="A169" s="245">
        <v>163</v>
      </c>
      <c r="B169" s="246"/>
      <c r="C169" s="247"/>
      <c r="D169" s="248"/>
      <c r="E169" s="249"/>
      <c r="F169" s="250"/>
      <c r="G169" s="250"/>
      <c r="H169" s="251"/>
      <c r="I169" s="252"/>
      <c r="J169" s="253"/>
      <c r="K169" s="254"/>
      <c r="L169" s="11"/>
      <c r="M169" s="7"/>
      <c r="N169" s="7"/>
      <c r="O169" s="7"/>
      <c r="P169" s="31"/>
      <c r="Q169" s="34"/>
      <c r="R169" s="7"/>
      <c r="S169" s="448"/>
      <c r="T169" s="449"/>
      <c r="U169" s="449"/>
      <c r="V169" s="7"/>
      <c r="W169" s="36"/>
      <c r="X169" s="34"/>
      <c r="Y169" s="7"/>
      <c r="Z169" s="11"/>
      <c r="AA169" s="7"/>
      <c r="AB169" s="7"/>
      <c r="AC169" s="7"/>
      <c r="AD169" s="31"/>
      <c r="AE169" s="34"/>
      <c r="AF169" s="7"/>
      <c r="AG169" s="11"/>
      <c r="AH169" s="7"/>
      <c r="AI169" s="7"/>
      <c r="AJ169" s="7"/>
      <c r="AK169" s="31"/>
      <c r="AL169" s="34"/>
      <c r="AM169" s="7"/>
      <c r="AN169" s="11"/>
      <c r="AO169" s="7"/>
      <c r="AP169" s="11"/>
      <c r="AQ169" s="7"/>
      <c r="AR169" s="11"/>
      <c r="AS169" s="7"/>
      <c r="AT169" s="7"/>
      <c r="AU169" s="7"/>
      <c r="AV169" s="7"/>
      <c r="AW169" s="7"/>
      <c r="AX169" s="11" t="s">
        <v>221</v>
      </c>
      <c r="AY169" s="66" t="s">
        <v>221</v>
      </c>
      <c r="AZ169" s="1"/>
      <c r="BA169" s="1"/>
      <c r="BB169" s="1"/>
      <c r="BC169" s="1"/>
      <c r="BD169" s="1"/>
      <c r="BP169" s="15"/>
      <c r="BQ169" s="25" t="str">
        <f t="shared" si="24"/>
        <v/>
      </c>
      <c r="BR169" s="26" t="str">
        <f t="shared" si="23"/>
        <v/>
      </c>
      <c r="BS169" s="26" t="str">
        <f t="shared" si="25"/>
        <v/>
      </c>
      <c r="BT169" s="25" t="str">
        <f t="shared" si="26"/>
        <v/>
      </c>
      <c r="BU169" s="26" t="str">
        <f t="shared" si="27"/>
        <v/>
      </c>
      <c r="BV169" s="25" t="e">
        <f>IF(AND(#REF!="",#REF!="",#REF!="",#REF!=""),"",SUM(#REF!,#REF!,#REF!,#REF!,#REF!))</f>
        <v>#REF!</v>
      </c>
      <c r="BW169" s="26" t="str">
        <f t="shared" si="28"/>
        <v/>
      </c>
      <c r="BX169" s="25" t="str">
        <f t="shared" si="29"/>
        <v/>
      </c>
      <c r="BY169" s="26" t="str">
        <f t="shared" si="30"/>
        <v/>
      </c>
      <c r="BZ169" s="25" t="str">
        <f t="shared" si="31"/>
        <v/>
      </c>
      <c r="CA169" s="26" t="str">
        <f t="shared" si="32"/>
        <v/>
      </c>
      <c r="CB169" s="25" t="e">
        <f>IF(AND(#REF!="",#REF!="",#REF!="",#REF!=""),"",SUM(#REF!,#REF!,#REF!,#REF!,#REF!))</f>
        <v>#REF!</v>
      </c>
      <c r="CC169" s="26" t="str">
        <f t="shared" si="33"/>
        <v/>
      </c>
      <c r="CD169" s="23" t="e">
        <f>IF(AND(#REF!="",#REF!="",#REF!="",#REF!=""),"",SUM(#REF!,#REF!,#REF!,#REF!))</f>
        <v>#REF!</v>
      </c>
      <c r="CE169" s="23" t="str">
        <f t="shared" si="22"/>
        <v/>
      </c>
    </row>
    <row r="170" spans="1:83">
      <c r="A170" s="245">
        <v>164</v>
      </c>
      <c r="B170" s="246"/>
      <c r="C170" s="247"/>
      <c r="D170" s="248"/>
      <c r="E170" s="249"/>
      <c r="F170" s="250"/>
      <c r="G170" s="250"/>
      <c r="H170" s="251"/>
      <c r="I170" s="252"/>
      <c r="J170" s="253"/>
      <c r="K170" s="254"/>
      <c r="L170" s="11"/>
      <c r="M170" s="7"/>
      <c r="N170" s="7"/>
      <c r="O170" s="7"/>
      <c r="P170" s="31"/>
      <c r="Q170" s="34"/>
      <c r="R170" s="7"/>
      <c r="S170" s="448"/>
      <c r="T170" s="449"/>
      <c r="U170" s="449"/>
      <c r="V170" s="7"/>
      <c r="W170" s="36"/>
      <c r="X170" s="34"/>
      <c r="Y170" s="7"/>
      <c r="Z170" s="11"/>
      <c r="AA170" s="7"/>
      <c r="AB170" s="7"/>
      <c r="AC170" s="7"/>
      <c r="AD170" s="31"/>
      <c r="AE170" s="34"/>
      <c r="AF170" s="7"/>
      <c r="AG170" s="11"/>
      <c r="AH170" s="7"/>
      <c r="AI170" s="7"/>
      <c r="AJ170" s="7"/>
      <c r="AK170" s="31"/>
      <c r="AL170" s="34"/>
      <c r="AM170" s="7"/>
      <c r="AN170" s="11"/>
      <c r="AO170" s="7"/>
      <c r="AP170" s="11"/>
      <c r="AQ170" s="7"/>
      <c r="AR170" s="11"/>
      <c r="AS170" s="7"/>
      <c r="AT170" s="7"/>
      <c r="AU170" s="7"/>
      <c r="AV170" s="7"/>
      <c r="AW170" s="7"/>
      <c r="AX170" s="11" t="s">
        <v>221</v>
      </c>
      <c r="AY170" s="66" t="s">
        <v>221</v>
      </c>
      <c r="AZ170" s="1"/>
      <c r="BA170" s="1"/>
      <c r="BB170" s="1"/>
      <c r="BC170" s="1"/>
      <c r="BD170" s="1"/>
      <c r="BP170" s="15"/>
      <c r="BQ170" s="25" t="str">
        <f t="shared" si="24"/>
        <v/>
      </c>
      <c r="BR170" s="26" t="str">
        <f t="shared" si="23"/>
        <v/>
      </c>
      <c r="BS170" s="26" t="str">
        <f t="shared" si="25"/>
        <v/>
      </c>
      <c r="BT170" s="25" t="str">
        <f t="shared" si="26"/>
        <v/>
      </c>
      <c r="BU170" s="26" t="str">
        <f t="shared" si="27"/>
        <v/>
      </c>
      <c r="BV170" s="25" t="e">
        <f>IF(AND(#REF!="",#REF!="",#REF!="",#REF!=""),"",SUM(#REF!,#REF!,#REF!,#REF!,#REF!))</f>
        <v>#REF!</v>
      </c>
      <c r="BW170" s="26" t="str">
        <f t="shared" si="28"/>
        <v/>
      </c>
      <c r="BX170" s="25" t="str">
        <f t="shared" si="29"/>
        <v/>
      </c>
      <c r="BY170" s="26" t="str">
        <f t="shared" si="30"/>
        <v/>
      </c>
      <c r="BZ170" s="25" t="str">
        <f t="shared" si="31"/>
        <v/>
      </c>
      <c r="CA170" s="26" t="str">
        <f t="shared" si="32"/>
        <v/>
      </c>
      <c r="CB170" s="25" t="e">
        <f>IF(AND(#REF!="",#REF!="",#REF!="",#REF!=""),"",SUM(#REF!,#REF!,#REF!,#REF!,#REF!))</f>
        <v>#REF!</v>
      </c>
      <c r="CC170" s="26" t="str">
        <f t="shared" si="33"/>
        <v/>
      </c>
      <c r="CD170" s="23" t="e">
        <f>IF(AND(#REF!="",#REF!="",#REF!="",#REF!=""),"",SUM(#REF!,#REF!,#REF!,#REF!))</f>
        <v>#REF!</v>
      </c>
      <c r="CE170" s="23" t="str">
        <f t="shared" si="22"/>
        <v/>
      </c>
    </row>
    <row r="171" spans="1:83">
      <c r="A171" s="245">
        <v>165</v>
      </c>
      <c r="B171" s="246"/>
      <c r="C171" s="247"/>
      <c r="D171" s="248"/>
      <c r="E171" s="249"/>
      <c r="F171" s="250"/>
      <c r="G171" s="250"/>
      <c r="H171" s="251"/>
      <c r="I171" s="252"/>
      <c r="J171" s="253"/>
      <c r="K171" s="254"/>
      <c r="L171" s="11"/>
      <c r="M171" s="7"/>
      <c r="N171" s="7"/>
      <c r="O171" s="7"/>
      <c r="P171" s="31"/>
      <c r="Q171" s="34"/>
      <c r="R171" s="7"/>
      <c r="S171" s="448"/>
      <c r="T171" s="449"/>
      <c r="U171" s="449"/>
      <c r="V171" s="7"/>
      <c r="W171" s="36"/>
      <c r="X171" s="34"/>
      <c r="Y171" s="7"/>
      <c r="Z171" s="11"/>
      <c r="AA171" s="7"/>
      <c r="AB171" s="7"/>
      <c r="AC171" s="7"/>
      <c r="AD171" s="31"/>
      <c r="AE171" s="34"/>
      <c r="AF171" s="7"/>
      <c r="AG171" s="11"/>
      <c r="AH171" s="7"/>
      <c r="AI171" s="7"/>
      <c r="AJ171" s="7"/>
      <c r="AK171" s="31"/>
      <c r="AL171" s="34"/>
      <c r="AM171" s="7"/>
      <c r="AN171" s="11"/>
      <c r="AO171" s="7"/>
      <c r="AP171" s="11"/>
      <c r="AQ171" s="7"/>
      <c r="AR171" s="11"/>
      <c r="AS171" s="7"/>
      <c r="AT171" s="7"/>
      <c r="AU171" s="7"/>
      <c r="AV171" s="7"/>
      <c r="AW171" s="7"/>
      <c r="AX171" s="11" t="s">
        <v>221</v>
      </c>
      <c r="AY171" s="66" t="s">
        <v>221</v>
      </c>
      <c r="AZ171" s="1"/>
      <c r="BA171" s="1"/>
      <c r="BB171" s="1"/>
      <c r="BC171" s="1"/>
      <c r="BD171" s="1"/>
      <c r="BP171" s="15"/>
      <c r="BQ171" s="25" t="str">
        <f t="shared" si="24"/>
        <v/>
      </c>
      <c r="BR171" s="26" t="str">
        <f t="shared" si="23"/>
        <v/>
      </c>
      <c r="BS171" s="26" t="str">
        <f t="shared" si="25"/>
        <v/>
      </c>
      <c r="BT171" s="25" t="str">
        <f t="shared" si="26"/>
        <v/>
      </c>
      <c r="BU171" s="26" t="str">
        <f t="shared" si="27"/>
        <v/>
      </c>
      <c r="BV171" s="25" t="e">
        <f>IF(AND(#REF!="",#REF!="",#REF!="",#REF!=""),"",SUM(#REF!,#REF!,#REF!,#REF!,#REF!))</f>
        <v>#REF!</v>
      </c>
      <c r="BW171" s="26" t="str">
        <f t="shared" si="28"/>
        <v/>
      </c>
      <c r="BX171" s="25" t="str">
        <f t="shared" si="29"/>
        <v/>
      </c>
      <c r="BY171" s="26" t="str">
        <f t="shared" si="30"/>
        <v/>
      </c>
      <c r="BZ171" s="25" t="str">
        <f t="shared" si="31"/>
        <v/>
      </c>
      <c r="CA171" s="26" t="str">
        <f t="shared" si="32"/>
        <v/>
      </c>
      <c r="CB171" s="25" t="e">
        <f>IF(AND(#REF!="",#REF!="",#REF!="",#REF!=""),"",SUM(#REF!,#REF!,#REF!,#REF!,#REF!))</f>
        <v>#REF!</v>
      </c>
      <c r="CC171" s="26" t="str">
        <f t="shared" si="33"/>
        <v/>
      </c>
      <c r="CD171" s="23" t="e">
        <f>IF(AND(#REF!="",#REF!="",#REF!="",#REF!=""),"",SUM(#REF!,#REF!,#REF!,#REF!))</f>
        <v>#REF!</v>
      </c>
      <c r="CE171" s="23" t="str">
        <f t="shared" si="22"/>
        <v/>
      </c>
    </row>
    <row r="172" spans="1:83">
      <c r="A172" s="245">
        <v>166</v>
      </c>
      <c r="B172" s="246"/>
      <c r="C172" s="247"/>
      <c r="D172" s="248"/>
      <c r="E172" s="249"/>
      <c r="F172" s="250"/>
      <c r="G172" s="250"/>
      <c r="H172" s="251"/>
      <c r="I172" s="252"/>
      <c r="J172" s="253"/>
      <c r="K172" s="254"/>
      <c r="L172" s="11"/>
      <c r="M172" s="7"/>
      <c r="N172" s="7"/>
      <c r="O172" s="7"/>
      <c r="P172" s="31"/>
      <c r="Q172" s="34"/>
      <c r="R172" s="7"/>
      <c r="S172" s="448"/>
      <c r="T172" s="449"/>
      <c r="U172" s="449"/>
      <c r="V172" s="7"/>
      <c r="W172" s="36"/>
      <c r="X172" s="34"/>
      <c r="Y172" s="7"/>
      <c r="Z172" s="11"/>
      <c r="AA172" s="7"/>
      <c r="AB172" s="7"/>
      <c r="AC172" s="7"/>
      <c r="AD172" s="31"/>
      <c r="AE172" s="34"/>
      <c r="AF172" s="7"/>
      <c r="AG172" s="11"/>
      <c r="AH172" s="7"/>
      <c r="AI172" s="7"/>
      <c r="AJ172" s="7"/>
      <c r="AK172" s="31"/>
      <c r="AL172" s="34"/>
      <c r="AM172" s="7"/>
      <c r="AN172" s="11"/>
      <c r="AO172" s="7"/>
      <c r="AP172" s="11"/>
      <c r="AQ172" s="7"/>
      <c r="AR172" s="11"/>
      <c r="AS172" s="7"/>
      <c r="AT172" s="7"/>
      <c r="AU172" s="7"/>
      <c r="AV172" s="7"/>
      <c r="AW172" s="7"/>
      <c r="AX172" s="11" t="s">
        <v>221</v>
      </c>
      <c r="AY172" s="66" t="s">
        <v>221</v>
      </c>
      <c r="AZ172" s="1"/>
      <c r="BA172" s="1"/>
      <c r="BB172" s="1"/>
      <c r="BC172" s="1"/>
      <c r="BD172" s="1"/>
      <c r="BP172" s="15"/>
      <c r="BQ172" s="25" t="str">
        <f t="shared" si="24"/>
        <v/>
      </c>
      <c r="BR172" s="26" t="str">
        <f t="shared" si="23"/>
        <v/>
      </c>
      <c r="BS172" s="26" t="str">
        <f t="shared" si="25"/>
        <v/>
      </c>
      <c r="BT172" s="25" t="str">
        <f t="shared" si="26"/>
        <v/>
      </c>
      <c r="BU172" s="26" t="str">
        <f t="shared" si="27"/>
        <v/>
      </c>
      <c r="BV172" s="25" t="e">
        <f>IF(AND(#REF!="",#REF!="",#REF!="",#REF!=""),"",SUM(#REF!,#REF!,#REF!,#REF!,#REF!))</f>
        <v>#REF!</v>
      </c>
      <c r="BW172" s="26" t="str">
        <f t="shared" si="28"/>
        <v/>
      </c>
      <c r="BX172" s="25" t="str">
        <f t="shared" si="29"/>
        <v/>
      </c>
      <c r="BY172" s="26" t="str">
        <f t="shared" si="30"/>
        <v/>
      </c>
      <c r="BZ172" s="25" t="str">
        <f t="shared" si="31"/>
        <v/>
      </c>
      <c r="CA172" s="26" t="str">
        <f t="shared" si="32"/>
        <v/>
      </c>
      <c r="CB172" s="25" t="e">
        <f>IF(AND(#REF!="",#REF!="",#REF!="",#REF!=""),"",SUM(#REF!,#REF!,#REF!,#REF!,#REF!))</f>
        <v>#REF!</v>
      </c>
      <c r="CC172" s="26" t="str">
        <f t="shared" si="33"/>
        <v/>
      </c>
      <c r="CD172" s="23" t="e">
        <f>IF(AND(#REF!="",#REF!="",#REF!="",#REF!=""),"",SUM(#REF!,#REF!,#REF!,#REF!))</f>
        <v>#REF!</v>
      </c>
      <c r="CE172" s="23" t="str">
        <f t="shared" si="22"/>
        <v/>
      </c>
    </row>
    <row r="173" spans="1:83">
      <c r="A173" s="245">
        <v>167</v>
      </c>
      <c r="B173" s="246"/>
      <c r="C173" s="247"/>
      <c r="D173" s="248"/>
      <c r="E173" s="249"/>
      <c r="F173" s="250"/>
      <c r="G173" s="250"/>
      <c r="H173" s="251"/>
      <c r="I173" s="252"/>
      <c r="J173" s="253"/>
      <c r="K173" s="254"/>
      <c r="L173" s="11"/>
      <c r="M173" s="7"/>
      <c r="N173" s="7"/>
      <c r="O173" s="7"/>
      <c r="P173" s="31"/>
      <c r="Q173" s="34"/>
      <c r="R173" s="7"/>
      <c r="S173" s="448"/>
      <c r="T173" s="449"/>
      <c r="U173" s="449"/>
      <c r="V173" s="7"/>
      <c r="W173" s="36"/>
      <c r="X173" s="34"/>
      <c r="Y173" s="7"/>
      <c r="Z173" s="11"/>
      <c r="AA173" s="7"/>
      <c r="AB173" s="7"/>
      <c r="AC173" s="7"/>
      <c r="AD173" s="31"/>
      <c r="AE173" s="34"/>
      <c r="AF173" s="7"/>
      <c r="AG173" s="11"/>
      <c r="AH173" s="7"/>
      <c r="AI173" s="7"/>
      <c r="AJ173" s="7"/>
      <c r="AK173" s="31"/>
      <c r="AL173" s="34"/>
      <c r="AM173" s="7"/>
      <c r="AN173" s="11"/>
      <c r="AO173" s="7"/>
      <c r="AP173" s="11"/>
      <c r="AQ173" s="7"/>
      <c r="AR173" s="11"/>
      <c r="AS173" s="7"/>
      <c r="AT173" s="7"/>
      <c r="AU173" s="7"/>
      <c r="AV173" s="7"/>
      <c r="AW173" s="7"/>
      <c r="AX173" s="11" t="s">
        <v>221</v>
      </c>
      <c r="AY173" s="66" t="s">
        <v>221</v>
      </c>
      <c r="AZ173" s="1"/>
      <c r="BA173" s="1"/>
      <c r="BB173" s="1"/>
      <c r="BC173" s="1"/>
      <c r="BD173" s="1"/>
      <c r="BP173" s="15"/>
      <c r="BQ173" s="25" t="str">
        <f t="shared" si="24"/>
        <v/>
      </c>
      <c r="BR173" s="26" t="str">
        <f t="shared" si="23"/>
        <v/>
      </c>
      <c r="BS173" s="26" t="str">
        <f t="shared" si="25"/>
        <v/>
      </c>
      <c r="BT173" s="25" t="str">
        <f t="shared" si="26"/>
        <v/>
      </c>
      <c r="BU173" s="26" t="str">
        <f t="shared" si="27"/>
        <v/>
      </c>
      <c r="BV173" s="25" t="e">
        <f>IF(AND(#REF!="",#REF!="",#REF!="",#REF!=""),"",SUM(#REF!,#REF!,#REF!,#REF!,#REF!))</f>
        <v>#REF!</v>
      </c>
      <c r="BW173" s="26" t="str">
        <f t="shared" si="28"/>
        <v/>
      </c>
      <c r="BX173" s="25" t="str">
        <f t="shared" si="29"/>
        <v/>
      </c>
      <c r="BY173" s="26" t="str">
        <f t="shared" si="30"/>
        <v/>
      </c>
      <c r="BZ173" s="25" t="str">
        <f t="shared" si="31"/>
        <v/>
      </c>
      <c r="CA173" s="26" t="str">
        <f t="shared" si="32"/>
        <v/>
      </c>
      <c r="CB173" s="25" t="e">
        <f>IF(AND(#REF!="",#REF!="",#REF!="",#REF!=""),"",SUM(#REF!,#REF!,#REF!,#REF!,#REF!))</f>
        <v>#REF!</v>
      </c>
      <c r="CC173" s="26" t="str">
        <f t="shared" si="33"/>
        <v/>
      </c>
      <c r="CD173" s="23" t="e">
        <f>IF(AND(#REF!="",#REF!="",#REF!="",#REF!=""),"",SUM(#REF!,#REF!,#REF!,#REF!))</f>
        <v>#REF!</v>
      </c>
      <c r="CE173" s="23" t="str">
        <f t="shared" si="22"/>
        <v/>
      </c>
    </row>
    <row r="174" spans="1:83">
      <c r="A174" s="245">
        <v>168</v>
      </c>
      <c r="B174" s="246"/>
      <c r="C174" s="247"/>
      <c r="D174" s="248"/>
      <c r="E174" s="249"/>
      <c r="F174" s="250"/>
      <c r="G174" s="250"/>
      <c r="H174" s="251"/>
      <c r="I174" s="252"/>
      <c r="J174" s="253"/>
      <c r="K174" s="254"/>
      <c r="L174" s="11"/>
      <c r="M174" s="7"/>
      <c r="N174" s="7"/>
      <c r="O174" s="7"/>
      <c r="P174" s="31"/>
      <c r="Q174" s="34"/>
      <c r="R174" s="7"/>
      <c r="S174" s="448"/>
      <c r="T174" s="449"/>
      <c r="U174" s="449"/>
      <c r="V174" s="7"/>
      <c r="W174" s="36"/>
      <c r="X174" s="34"/>
      <c r="Y174" s="7"/>
      <c r="Z174" s="11"/>
      <c r="AA174" s="7"/>
      <c r="AB174" s="7"/>
      <c r="AC174" s="7"/>
      <c r="AD174" s="31"/>
      <c r="AE174" s="34"/>
      <c r="AF174" s="7"/>
      <c r="AG174" s="11"/>
      <c r="AH174" s="7"/>
      <c r="AI174" s="7"/>
      <c r="AJ174" s="7"/>
      <c r="AK174" s="31"/>
      <c r="AL174" s="34"/>
      <c r="AM174" s="7"/>
      <c r="AN174" s="11"/>
      <c r="AO174" s="7"/>
      <c r="AP174" s="11"/>
      <c r="AQ174" s="7"/>
      <c r="AR174" s="11"/>
      <c r="AS174" s="7"/>
      <c r="AT174" s="7"/>
      <c r="AU174" s="7"/>
      <c r="AV174" s="7"/>
      <c r="AW174" s="7"/>
      <c r="AX174" s="11" t="s">
        <v>221</v>
      </c>
      <c r="AY174" s="66" t="s">
        <v>221</v>
      </c>
      <c r="AZ174" s="1"/>
      <c r="BA174" s="1"/>
      <c r="BB174" s="1"/>
      <c r="BC174" s="1"/>
      <c r="BD174" s="1"/>
      <c r="BP174" s="15"/>
      <c r="BQ174" s="25" t="str">
        <f t="shared" si="24"/>
        <v/>
      </c>
      <c r="BR174" s="26" t="str">
        <f t="shared" si="23"/>
        <v/>
      </c>
      <c r="BS174" s="26" t="str">
        <f t="shared" si="25"/>
        <v/>
      </c>
      <c r="BT174" s="25" t="str">
        <f t="shared" si="26"/>
        <v/>
      </c>
      <c r="BU174" s="26" t="str">
        <f t="shared" si="27"/>
        <v/>
      </c>
      <c r="BV174" s="25" t="e">
        <f>IF(AND(#REF!="",#REF!="",#REF!="",#REF!=""),"",SUM(#REF!,#REF!,#REF!,#REF!,#REF!))</f>
        <v>#REF!</v>
      </c>
      <c r="BW174" s="26" t="str">
        <f t="shared" si="28"/>
        <v/>
      </c>
      <c r="BX174" s="25" t="str">
        <f t="shared" si="29"/>
        <v/>
      </c>
      <c r="BY174" s="26" t="str">
        <f t="shared" si="30"/>
        <v/>
      </c>
      <c r="BZ174" s="25" t="str">
        <f t="shared" si="31"/>
        <v/>
      </c>
      <c r="CA174" s="26" t="str">
        <f t="shared" si="32"/>
        <v/>
      </c>
      <c r="CB174" s="25" t="e">
        <f>IF(AND(#REF!="",#REF!="",#REF!="",#REF!=""),"",SUM(#REF!,#REF!,#REF!,#REF!,#REF!))</f>
        <v>#REF!</v>
      </c>
      <c r="CC174" s="26" t="str">
        <f t="shared" si="33"/>
        <v/>
      </c>
      <c r="CD174" s="23" t="e">
        <f>IF(AND(#REF!="",#REF!="",#REF!="",#REF!=""),"",SUM(#REF!,#REF!,#REF!,#REF!))</f>
        <v>#REF!</v>
      </c>
      <c r="CE174" s="23" t="str">
        <f t="shared" si="22"/>
        <v/>
      </c>
    </row>
    <row r="175" spans="1:83">
      <c r="A175" s="245">
        <v>169</v>
      </c>
      <c r="B175" s="246"/>
      <c r="C175" s="247"/>
      <c r="D175" s="248"/>
      <c r="E175" s="249"/>
      <c r="F175" s="250"/>
      <c r="G175" s="250"/>
      <c r="H175" s="251"/>
      <c r="I175" s="252"/>
      <c r="J175" s="253"/>
      <c r="K175" s="254"/>
      <c r="L175" s="11"/>
      <c r="M175" s="7"/>
      <c r="N175" s="7"/>
      <c r="O175" s="7"/>
      <c r="P175" s="31"/>
      <c r="Q175" s="34"/>
      <c r="R175" s="7"/>
      <c r="S175" s="448"/>
      <c r="T175" s="449"/>
      <c r="U175" s="449"/>
      <c r="V175" s="7"/>
      <c r="W175" s="36"/>
      <c r="X175" s="34"/>
      <c r="Y175" s="7"/>
      <c r="Z175" s="11"/>
      <c r="AA175" s="7"/>
      <c r="AB175" s="7"/>
      <c r="AC175" s="7"/>
      <c r="AD175" s="31"/>
      <c r="AE175" s="34"/>
      <c r="AF175" s="7"/>
      <c r="AG175" s="11"/>
      <c r="AH175" s="7"/>
      <c r="AI175" s="7"/>
      <c r="AJ175" s="7"/>
      <c r="AK175" s="31"/>
      <c r="AL175" s="34"/>
      <c r="AM175" s="7"/>
      <c r="AN175" s="11"/>
      <c r="AO175" s="7"/>
      <c r="AP175" s="11"/>
      <c r="AQ175" s="7"/>
      <c r="AR175" s="11"/>
      <c r="AS175" s="7"/>
      <c r="AT175" s="7"/>
      <c r="AU175" s="7"/>
      <c r="AV175" s="7"/>
      <c r="AW175" s="7"/>
      <c r="AX175" s="11" t="s">
        <v>221</v>
      </c>
      <c r="AY175" s="66" t="s">
        <v>221</v>
      </c>
      <c r="AZ175" s="1"/>
      <c r="BA175" s="1"/>
      <c r="BB175" s="1"/>
      <c r="BC175" s="1"/>
      <c r="BD175" s="1"/>
      <c r="BP175" s="15"/>
      <c r="BQ175" s="25" t="str">
        <f t="shared" si="24"/>
        <v/>
      </c>
      <c r="BR175" s="26" t="str">
        <f t="shared" si="23"/>
        <v/>
      </c>
      <c r="BS175" s="26" t="str">
        <f t="shared" si="25"/>
        <v/>
      </c>
      <c r="BT175" s="25" t="str">
        <f t="shared" si="26"/>
        <v/>
      </c>
      <c r="BU175" s="26" t="str">
        <f t="shared" si="27"/>
        <v/>
      </c>
      <c r="BV175" s="25" t="e">
        <f>IF(AND(#REF!="",#REF!="",#REF!="",#REF!=""),"",SUM(#REF!,#REF!,#REF!,#REF!,#REF!))</f>
        <v>#REF!</v>
      </c>
      <c r="BW175" s="26" t="str">
        <f t="shared" si="28"/>
        <v/>
      </c>
      <c r="BX175" s="25" t="str">
        <f t="shared" si="29"/>
        <v/>
      </c>
      <c r="BY175" s="26" t="str">
        <f t="shared" si="30"/>
        <v/>
      </c>
      <c r="BZ175" s="25" t="str">
        <f t="shared" si="31"/>
        <v/>
      </c>
      <c r="CA175" s="26" t="str">
        <f t="shared" si="32"/>
        <v/>
      </c>
      <c r="CB175" s="25" t="e">
        <f>IF(AND(#REF!="",#REF!="",#REF!="",#REF!=""),"",SUM(#REF!,#REF!,#REF!,#REF!,#REF!))</f>
        <v>#REF!</v>
      </c>
      <c r="CC175" s="26" t="str">
        <f t="shared" si="33"/>
        <v/>
      </c>
      <c r="CD175" s="23" t="e">
        <f>IF(AND(#REF!="",#REF!="",#REF!="",#REF!=""),"",SUM(#REF!,#REF!,#REF!,#REF!))</f>
        <v>#REF!</v>
      </c>
      <c r="CE175" s="23" t="str">
        <f t="shared" si="22"/>
        <v/>
      </c>
    </row>
    <row r="176" spans="1:83">
      <c r="A176" s="245">
        <v>170</v>
      </c>
      <c r="B176" s="246"/>
      <c r="C176" s="247"/>
      <c r="D176" s="248"/>
      <c r="E176" s="249"/>
      <c r="F176" s="250"/>
      <c r="G176" s="250"/>
      <c r="H176" s="251"/>
      <c r="I176" s="252"/>
      <c r="J176" s="253"/>
      <c r="K176" s="254"/>
      <c r="L176" s="11"/>
      <c r="M176" s="7"/>
      <c r="N176" s="7"/>
      <c r="O176" s="7"/>
      <c r="P176" s="31"/>
      <c r="Q176" s="34"/>
      <c r="R176" s="7"/>
      <c r="S176" s="448"/>
      <c r="T176" s="449"/>
      <c r="U176" s="449"/>
      <c r="V176" s="7"/>
      <c r="W176" s="36"/>
      <c r="X176" s="34"/>
      <c r="Y176" s="7"/>
      <c r="Z176" s="11"/>
      <c r="AA176" s="7"/>
      <c r="AB176" s="7"/>
      <c r="AC176" s="7"/>
      <c r="AD176" s="31"/>
      <c r="AE176" s="34"/>
      <c r="AF176" s="7"/>
      <c r="AG176" s="11"/>
      <c r="AH176" s="7"/>
      <c r="AI176" s="7"/>
      <c r="AJ176" s="7"/>
      <c r="AK176" s="31"/>
      <c r="AL176" s="34"/>
      <c r="AM176" s="7"/>
      <c r="AN176" s="11"/>
      <c r="AO176" s="7"/>
      <c r="AP176" s="11"/>
      <c r="AQ176" s="7"/>
      <c r="AR176" s="11"/>
      <c r="AS176" s="7"/>
      <c r="AT176" s="7"/>
      <c r="AU176" s="7"/>
      <c r="AV176" s="7"/>
      <c r="AW176" s="7"/>
      <c r="AX176" s="11" t="s">
        <v>221</v>
      </c>
      <c r="AY176" s="66" t="s">
        <v>221</v>
      </c>
      <c r="AZ176" s="1"/>
      <c r="BA176" s="1"/>
      <c r="BB176" s="1"/>
      <c r="BC176" s="1"/>
      <c r="BD176" s="1"/>
      <c r="BP176" s="15"/>
      <c r="BQ176" s="25" t="str">
        <f t="shared" si="24"/>
        <v/>
      </c>
      <c r="BR176" s="26" t="str">
        <f t="shared" si="23"/>
        <v/>
      </c>
      <c r="BS176" s="26" t="str">
        <f t="shared" si="25"/>
        <v/>
      </c>
      <c r="BT176" s="25" t="str">
        <f t="shared" si="26"/>
        <v/>
      </c>
      <c r="BU176" s="26" t="str">
        <f t="shared" si="27"/>
        <v/>
      </c>
      <c r="BV176" s="25" t="e">
        <f>IF(AND(#REF!="",#REF!="",#REF!="",#REF!=""),"",SUM(#REF!,#REF!,#REF!,#REF!,#REF!))</f>
        <v>#REF!</v>
      </c>
      <c r="BW176" s="26" t="str">
        <f t="shared" si="28"/>
        <v/>
      </c>
      <c r="BX176" s="25" t="str">
        <f t="shared" si="29"/>
        <v/>
      </c>
      <c r="BY176" s="26" t="str">
        <f t="shared" si="30"/>
        <v/>
      </c>
      <c r="BZ176" s="25" t="str">
        <f t="shared" si="31"/>
        <v/>
      </c>
      <c r="CA176" s="26" t="str">
        <f t="shared" si="32"/>
        <v/>
      </c>
      <c r="CB176" s="25" t="e">
        <f>IF(AND(#REF!="",#REF!="",#REF!="",#REF!=""),"",SUM(#REF!,#REF!,#REF!,#REF!,#REF!))</f>
        <v>#REF!</v>
      </c>
      <c r="CC176" s="26" t="str">
        <f t="shared" si="33"/>
        <v/>
      </c>
      <c r="CD176" s="23" t="e">
        <f>IF(AND(#REF!="",#REF!="",#REF!="",#REF!=""),"",SUM(#REF!,#REF!,#REF!,#REF!))</f>
        <v>#REF!</v>
      </c>
      <c r="CE176" s="23" t="str">
        <f t="shared" si="22"/>
        <v/>
      </c>
    </row>
    <row r="177" spans="1:83">
      <c r="A177" s="245">
        <v>171</v>
      </c>
      <c r="B177" s="246"/>
      <c r="C177" s="247"/>
      <c r="D177" s="248"/>
      <c r="E177" s="249"/>
      <c r="F177" s="250"/>
      <c r="G177" s="250"/>
      <c r="H177" s="251"/>
      <c r="I177" s="252"/>
      <c r="J177" s="253"/>
      <c r="K177" s="254"/>
      <c r="L177" s="11"/>
      <c r="M177" s="7"/>
      <c r="N177" s="7"/>
      <c r="O177" s="7"/>
      <c r="P177" s="31"/>
      <c r="Q177" s="34"/>
      <c r="R177" s="7"/>
      <c r="S177" s="448"/>
      <c r="T177" s="449"/>
      <c r="U177" s="449"/>
      <c r="V177" s="7"/>
      <c r="W177" s="36"/>
      <c r="X177" s="34"/>
      <c r="Y177" s="7"/>
      <c r="Z177" s="11"/>
      <c r="AA177" s="7"/>
      <c r="AB177" s="7"/>
      <c r="AC177" s="7"/>
      <c r="AD177" s="31"/>
      <c r="AE177" s="34"/>
      <c r="AF177" s="7"/>
      <c r="AG177" s="11"/>
      <c r="AH177" s="7"/>
      <c r="AI177" s="7"/>
      <c r="AJ177" s="7"/>
      <c r="AK177" s="31"/>
      <c r="AL177" s="34"/>
      <c r="AM177" s="7"/>
      <c r="AN177" s="11"/>
      <c r="AO177" s="7"/>
      <c r="AP177" s="11"/>
      <c r="AQ177" s="7"/>
      <c r="AR177" s="11"/>
      <c r="AS177" s="7"/>
      <c r="AT177" s="7"/>
      <c r="AU177" s="7"/>
      <c r="AV177" s="7"/>
      <c r="AW177" s="7"/>
      <c r="AX177" s="11" t="s">
        <v>221</v>
      </c>
      <c r="AY177" s="66" t="s">
        <v>221</v>
      </c>
      <c r="AZ177" s="1"/>
      <c r="BA177" s="1"/>
      <c r="BB177" s="1"/>
      <c r="BC177" s="1"/>
      <c r="BD177" s="1"/>
      <c r="BP177" s="15"/>
      <c r="BQ177" s="25" t="str">
        <f t="shared" si="24"/>
        <v/>
      </c>
      <c r="BR177" s="26" t="str">
        <f t="shared" si="23"/>
        <v/>
      </c>
      <c r="BS177" s="26" t="str">
        <f t="shared" si="25"/>
        <v/>
      </c>
      <c r="BT177" s="25" t="str">
        <f t="shared" si="26"/>
        <v/>
      </c>
      <c r="BU177" s="26" t="str">
        <f t="shared" si="27"/>
        <v/>
      </c>
      <c r="BV177" s="25" t="e">
        <f>IF(AND(#REF!="",#REF!="",#REF!="",#REF!=""),"",SUM(#REF!,#REF!,#REF!,#REF!,#REF!))</f>
        <v>#REF!</v>
      </c>
      <c r="BW177" s="26" t="str">
        <f t="shared" si="28"/>
        <v/>
      </c>
      <c r="BX177" s="25" t="str">
        <f t="shared" si="29"/>
        <v/>
      </c>
      <c r="BY177" s="26" t="str">
        <f t="shared" si="30"/>
        <v/>
      </c>
      <c r="BZ177" s="25" t="str">
        <f t="shared" si="31"/>
        <v/>
      </c>
      <c r="CA177" s="26" t="str">
        <f t="shared" si="32"/>
        <v/>
      </c>
      <c r="CB177" s="25" t="e">
        <f>IF(AND(#REF!="",#REF!="",#REF!="",#REF!=""),"",SUM(#REF!,#REF!,#REF!,#REF!,#REF!))</f>
        <v>#REF!</v>
      </c>
      <c r="CC177" s="26" t="str">
        <f t="shared" si="33"/>
        <v/>
      </c>
      <c r="CD177" s="23" t="e">
        <f>IF(AND(#REF!="",#REF!="",#REF!="",#REF!=""),"",SUM(#REF!,#REF!,#REF!,#REF!))</f>
        <v>#REF!</v>
      </c>
      <c r="CE177" s="23" t="str">
        <f t="shared" si="22"/>
        <v/>
      </c>
    </row>
    <row r="178" spans="1:83">
      <c r="A178" s="245">
        <v>172</v>
      </c>
      <c r="B178" s="246"/>
      <c r="C178" s="247"/>
      <c r="D178" s="248"/>
      <c r="E178" s="249"/>
      <c r="F178" s="250"/>
      <c r="G178" s="250"/>
      <c r="H178" s="251"/>
      <c r="I178" s="252"/>
      <c r="J178" s="253"/>
      <c r="K178" s="254"/>
      <c r="L178" s="11"/>
      <c r="M178" s="7"/>
      <c r="N178" s="7"/>
      <c r="O178" s="7"/>
      <c r="P178" s="31"/>
      <c r="Q178" s="34"/>
      <c r="R178" s="7"/>
      <c r="S178" s="448"/>
      <c r="T178" s="449"/>
      <c r="U178" s="449"/>
      <c r="V178" s="7"/>
      <c r="W178" s="36"/>
      <c r="X178" s="34"/>
      <c r="Y178" s="7"/>
      <c r="Z178" s="11"/>
      <c r="AA178" s="7"/>
      <c r="AB178" s="7"/>
      <c r="AC178" s="7"/>
      <c r="AD178" s="31"/>
      <c r="AE178" s="34"/>
      <c r="AF178" s="7"/>
      <c r="AG178" s="11"/>
      <c r="AH178" s="7"/>
      <c r="AI178" s="7"/>
      <c r="AJ178" s="7"/>
      <c r="AK178" s="31"/>
      <c r="AL178" s="34"/>
      <c r="AM178" s="7"/>
      <c r="AN178" s="11"/>
      <c r="AO178" s="7"/>
      <c r="AP178" s="11"/>
      <c r="AQ178" s="7"/>
      <c r="AR178" s="11"/>
      <c r="AS178" s="7"/>
      <c r="AT178" s="7"/>
      <c r="AU178" s="7"/>
      <c r="AV178" s="7"/>
      <c r="AW178" s="7"/>
      <c r="AX178" s="11" t="s">
        <v>221</v>
      </c>
      <c r="AY178" s="66" t="s">
        <v>221</v>
      </c>
      <c r="AZ178" s="1"/>
      <c r="BA178" s="1"/>
      <c r="BB178" s="1"/>
      <c r="BC178" s="1"/>
      <c r="BD178" s="1"/>
      <c r="BP178" s="15"/>
      <c r="BQ178" s="25" t="str">
        <f t="shared" si="24"/>
        <v/>
      </c>
      <c r="BR178" s="26" t="str">
        <f t="shared" si="23"/>
        <v/>
      </c>
      <c r="BS178" s="26" t="str">
        <f t="shared" si="25"/>
        <v/>
      </c>
      <c r="BT178" s="25" t="str">
        <f t="shared" si="26"/>
        <v/>
      </c>
      <c r="BU178" s="26" t="str">
        <f t="shared" si="27"/>
        <v/>
      </c>
      <c r="BV178" s="25" t="e">
        <f>IF(AND(#REF!="",#REF!="",#REF!="",#REF!=""),"",SUM(#REF!,#REF!,#REF!,#REF!,#REF!))</f>
        <v>#REF!</v>
      </c>
      <c r="BW178" s="26" t="str">
        <f t="shared" si="28"/>
        <v/>
      </c>
      <c r="BX178" s="25" t="str">
        <f t="shared" si="29"/>
        <v/>
      </c>
      <c r="BY178" s="26" t="str">
        <f t="shared" si="30"/>
        <v/>
      </c>
      <c r="BZ178" s="25" t="str">
        <f t="shared" si="31"/>
        <v/>
      </c>
      <c r="CA178" s="26" t="str">
        <f t="shared" si="32"/>
        <v/>
      </c>
      <c r="CB178" s="25" t="e">
        <f>IF(AND(#REF!="",#REF!="",#REF!="",#REF!=""),"",SUM(#REF!,#REF!,#REF!,#REF!,#REF!))</f>
        <v>#REF!</v>
      </c>
      <c r="CC178" s="26" t="str">
        <f t="shared" si="33"/>
        <v/>
      </c>
      <c r="CD178" s="23" t="e">
        <f>IF(AND(#REF!="",#REF!="",#REF!="",#REF!=""),"",SUM(#REF!,#REF!,#REF!,#REF!))</f>
        <v>#REF!</v>
      </c>
      <c r="CE178" s="23" t="str">
        <f t="shared" si="22"/>
        <v/>
      </c>
    </row>
    <row r="179" spans="1:83">
      <c r="A179" s="245">
        <v>173</v>
      </c>
      <c r="B179" s="246"/>
      <c r="C179" s="247"/>
      <c r="D179" s="248"/>
      <c r="E179" s="249"/>
      <c r="F179" s="250"/>
      <c r="G179" s="250"/>
      <c r="H179" s="251"/>
      <c r="I179" s="252"/>
      <c r="J179" s="253"/>
      <c r="K179" s="254"/>
      <c r="L179" s="11"/>
      <c r="M179" s="7"/>
      <c r="N179" s="7"/>
      <c r="O179" s="7"/>
      <c r="P179" s="31"/>
      <c r="Q179" s="34"/>
      <c r="R179" s="7"/>
      <c r="S179" s="448"/>
      <c r="T179" s="449"/>
      <c r="U179" s="449"/>
      <c r="V179" s="7"/>
      <c r="W179" s="36"/>
      <c r="X179" s="34"/>
      <c r="Y179" s="7"/>
      <c r="Z179" s="11"/>
      <c r="AA179" s="7"/>
      <c r="AB179" s="7"/>
      <c r="AC179" s="7"/>
      <c r="AD179" s="31"/>
      <c r="AE179" s="34"/>
      <c r="AF179" s="7"/>
      <c r="AG179" s="11"/>
      <c r="AH179" s="7"/>
      <c r="AI179" s="7"/>
      <c r="AJ179" s="7"/>
      <c r="AK179" s="31"/>
      <c r="AL179" s="34"/>
      <c r="AM179" s="7"/>
      <c r="AN179" s="11"/>
      <c r="AO179" s="7"/>
      <c r="AP179" s="11"/>
      <c r="AQ179" s="7"/>
      <c r="AR179" s="11"/>
      <c r="AS179" s="7"/>
      <c r="AT179" s="7"/>
      <c r="AU179" s="7"/>
      <c r="AV179" s="7"/>
      <c r="AW179" s="7"/>
      <c r="AX179" s="11" t="s">
        <v>221</v>
      </c>
      <c r="AY179" s="66" t="s">
        <v>221</v>
      </c>
      <c r="AZ179" s="1"/>
      <c r="BA179" s="1"/>
      <c r="BB179" s="1"/>
      <c r="BC179" s="1"/>
      <c r="BD179" s="1"/>
      <c r="BP179" s="15"/>
      <c r="BQ179" s="25" t="str">
        <f t="shared" si="24"/>
        <v/>
      </c>
      <c r="BR179" s="26" t="str">
        <f t="shared" si="23"/>
        <v/>
      </c>
      <c r="BS179" s="26" t="str">
        <f t="shared" si="25"/>
        <v/>
      </c>
      <c r="BT179" s="25" t="str">
        <f t="shared" si="26"/>
        <v/>
      </c>
      <c r="BU179" s="26" t="str">
        <f t="shared" si="27"/>
        <v/>
      </c>
      <c r="BV179" s="25" t="e">
        <f>IF(AND(#REF!="",#REF!="",#REF!="",#REF!=""),"",SUM(#REF!,#REF!,#REF!,#REF!,#REF!))</f>
        <v>#REF!</v>
      </c>
      <c r="BW179" s="26" t="str">
        <f t="shared" si="28"/>
        <v/>
      </c>
      <c r="BX179" s="25" t="str">
        <f t="shared" si="29"/>
        <v/>
      </c>
      <c r="BY179" s="26" t="str">
        <f t="shared" si="30"/>
        <v/>
      </c>
      <c r="BZ179" s="25" t="str">
        <f t="shared" si="31"/>
        <v/>
      </c>
      <c r="CA179" s="26" t="str">
        <f t="shared" si="32"/>
        <v/>
      </c>
      <c r="CB179" s="25" t="e">
        <f>IF(AND(#REF!="",#REF!="",#REF!="",#REF!=""),"",SUM(#REF!,#REF!,#REF!,#REF!,#REF!))</f>
        <v>#REF!</v>
      </c>
      <c r="CC179" s="26" t="str">
        <f t="shared" si="33"/>
        <v/>
      </c>
      <c r="CD179" s="23" t="e">
        <f>IF(AND(#REF!="",#REF!="",#REF!="",#REF!=""),"",SUM(#REF!,#REF!,#REF!,#REF!))</f>
        <v>#REF!</v>
      </c>
      <c r="CE179" s="23" t="str">
        <f t="shared" si="22"/>
        <v/>
      </c>
    </row>
    <row r="180" spans="1:83">
      <c r="A180" s="245">
        <v>174</v>
      </c>
      <c r="B180" s="246"/>
      <c r="C180" s="247"/>
      <c r="D180" s="248"/>
      <c r="E180" s="249"/>
      <c r="F180" s="250"/>
      <c r="G180" s="250"/>
      <c r="H180" s="251"/>
      <c r="I180" s="252"/>
      <c r="J180" s="253"/>
      <c r="K180" s="254"/>
      <c r="L180" s="11"/>
      <c r="M180" s="7"/>
      <c r="N180" s="7"/>
      <c r="O180" s="7"/>
      <c r="P180" s="31"/>
      <c r="Q180" s="34"/>
      <c r="R180" s="7"/>
      <c r="S180" s="448"/>
      <c r="T180" s="449"/>
      <c r="U180" s="449"/>
      <c r="V180" s="7"/>
      <c r="W180" s="36"/>
      <c r="X180" s="34"/>
      <c r="Y180" s="7"/>
      <c r="Z180" s="11"/>
      <c r="AA180" s="7"/>
      <c r="AB180" s="7"/>
      <c r="AC180" s="7"/>
      <c r="AD180" s="31"/>
      <c r="AE180" s="34"/>
      <c r="AF180" s="7"/>
      <c r="AG180" s="11"/>
      <c r="AH180" s="7"/>
      <c r="AI180" s="7"/>
      <c r="AJ180" s="7"/>
      <c r="AK180" s="31"/>
      <c r="AL180" s="34"/>
      <c r="AM180" s="7"/>
      <c r="AN180" s="11"/>
      <c r="AO180" s="7"/>
      <c r="AP180" s="11"/>
      <c r="AQ180" s="7"/>
      <c r="AR180" s="11"/>
      <c r="AS180" s="7"/>
      <c r="AT180" s="7"/>
      <c r="AU180" s="7"/>
      <c r="AV180" s="7"/>
      <c r="AW180" s="7"/>
      <c r="AX180" s="11" t="s">
        <v>221</v>
      </c>
      <c r="AY180" s="66" t="s">
        <v>221</v>
      </c>
      <c r="AZ180" s="1"/>
      <c r="BA180" s="1"/>
      <c r="BB180" s="1"/>
      <c r="BC180" s="1"/>
      <c r="BD180" s="1"/>
      <c r="BP180" s="15"/>
      <c r="BQ180" s="25" t="str">
        <f t="shared" si="24"/>
        <v/>
      </c>
      <c r="BR180" s="26" t="str">
        <f t="shared" si="23"/>
        <v/>
      </c>
      <c r="BS180" s="26" t="str">
        <f t="shared" si="25"/>
        <v/>
      </c>
      <c r="BT180" s="25" t="str">
        <f t="shared" si="26"/>
        <v/>
      </c>
      <c r="BU180" s="26" t="str">
        <f t="shared" si="27"/>
        <v/>
      </c>
      <c r="BV180" s="25" t="e">
        <f>IF(AND(#REF!="",#REF!="",#REF!="",#REF!=""),"",SUM(#REF!,#REF!,#REF!,#REF!,#REF!))</f>
        <v>#REF!</v>
      </c>
      <c r="BW180" s="26" t="str">
        <f t="shared" si="28"/>
        <v/>
      </c>
      <c r="BX180" s="25" t="str">
        <f t="shared" si="29"/>
        <v/>
      </c>
      <c r="BY180" s="26" t="str">
        <f t="shared" si="30"/>
        <v/>
      </c>
      <c r="BZ180" s="25" t="str">
        <f t="shared" si="31"/>
        <v/>
      </c>
      <c r="CA180" s="26" t="str">
        <f t="shared" si="32"/>
        <v/>
      </c>
      <c r="CB180" s="25" t="e">
        <f>IF(AND(#REF!="",#REF!="",#REF!="",#REF!=""),"",SUM(#REF!,#REF!,#REF!,#REF!,#REF!))</f>
        <v>#REF!</v>
      </c>
      <c r="CC180" s="26" t="str">
        <f t="shared" si="33"/>
        <v/>
      </c>
      <c r="CD180" s="23" t="e">
        <f>IF(AND(#REF!="",#REF!="",#REF!="",#REF!=""),"",SUM(#REF!,#REF!,#REF!,#REF!))</f>
        <v>#REF!</v>
      </c>
      <c r="CE180" s="23" t="str">
        <f t="shared" si="22"/>
        <v/>
      </c>
    </row>
    <row r="181" spans="1:83">
      <c r="A181" s="245">
        <v>175</v>
      </c>
      <c r="B181" s="246"/>
      <c r="C181" s="247"/>
      <c r="D181" s="248"/>
      <c r="E181" s="249"/>
      <c r="F181" s="250"/>
      <c r="G181" s="250"/>
      <c r="H181" s="251"/>
      <c r="I181" s="252"/>
      <c r="J181" s="253"/>
      <c r="K181" s="254"/>
      <c r="L181" s="11"/>
      <c r="M181" s="7"/>
      <c r="N181" s="7"/>
      <c r="O181" s="7"/>
      <c r="P181" s="31"/>
      <c r="Q181" s="34"/>
      <c r="R181" s="7"/>
      <c r="S181" s="448"/>
      <c r="T181" s="449"/>
      <c r="U181" s="449"/>
      <c r="V181" s="7"/>
      <c r="W181" s="36"/>
      <c r="X181" s="34"/>
      <c r="Y181" s="7"/>
      <c r="Z181" s="11"/>
      <c r="AA181" s="7"/>
      <c r="AB181" s="7"/>
      <c r="AC181" s="7"/>
      <c r="AD181" s="31"/>
      <c r="AE181" s="34"/>
      <c r="AF181" s="7"/>
      <c r="AG181" s="11"/>
      <c r="AH181" s="7"/>
      <c r="AI181" s="7"/>
      <c r="AJ181" s="7"/>
      <c r="AK181" s="31"/>
      <c r="AL181" s="34"/>
      <c r="AM181" s="7"/>
      <c r="AN181" s="11"/>
      <c r="AO181" s="7"/>
      <c r="AP181" s="11"/>
      <c r="AQ181" s="7"/>
      <c r="AR181" s="11"/>
      <c r="AS181" s="7"/>
      <c r="AT181" s="7"/>
      <c r="AU181" s="7"/>
      <c r="AV181" s="7"/>
      <c r="AW181" s="7"/>
      <c r="AX181" s="11" t="s">
        <v>221</v>
      </c>
      <c r="AY181" s="66" t="s">
        <v>221</v>
      </c>
      <c r="AZ181" s="1"/>
      <c r="BA181" s="1"/>
      <c r="BB181" s="1"/>
      <c r="BC181" s="1"/>
      <c r="BD181" s="1"/>
      <c r="BP181" s="15"/>
      <c r="BQ181" s="25" t="str">
        <f t="shared" si="24"/>
        <v/>
      </c>
      <c r="BR181" s="26" t="str">
        <f t="shared" si="23"/>
        <v/>
      </c>
      <c r="BS181" s="26" t="str">
        <f t="shared" si="25"/>
        <v/>
      </c>
      <c r="BT181" s="25" t="str">
        <f t="shared" si="26"/>
        <v/>
      </c>
      <c r="BU181" s="26" t="str">
        <f t="shared" si="27"/>
        <v/>
      </c>
      <c r="BV181" s="25" t="e">
        <f>IF(AND(#REF!="",#REF!="",#REF!="",#REF!=""),"",SUM(#REF!,#REF!,#REF!,#REF!,#REF!))</f>
        <v>#REF!</v>
      </c>
      <c r="BW181" s="26" t="str">
        <f t="shared" si="28"/>
        <v/>
      </c>
      <c r="BX181" s="25" t="str">
        <f t="shared" si="29"/>
        <v/>
      </c>
      <c r="BY181" s="26" t="str">
        <f t="shared" si="30"/>
        <v/>
      </c>
      <c r="BZ181" s="25" t="str">
        <f t="shared" si="31"/>
        <v/>
      </c>
      <c r="CA181" s="26" t="str">
        <f t="shared" si="32"/>
        <v/>
      </c>
      <c r="CB181" s="25" t="e">
        <f>IF(AND(#REF!="",#REF!="",#REF!="",#REF!=""),"",SUM(#REF!,#REF!,#REF!,#REF!,#REF!))</f>
        <v>#REF!</v>
      </c>
      <c r="CC181" s="26" t="str">
        <f t="shared" si="33"/>
        <v/>
      </c>
      <c r="CD181" s="23" t="e">
        <f>IF(AND(#REF!="",#REF!="",#REF!="",#REF!=""),"",SUM(#REF!,#REF!,#REF!,#REF!))</f>
        <v>#REF!</v>
      </c>
      <c r="CE181" s="23" t="str">
        <f t="shared" si="22"/>
        <v/>
      </c>
    </row>
    <row r="182" spans="1:83">
      <c r="A182" s="245">
        <v>176</v>
      </c>
      <c r="B182" s="246"/>
      <c r="C182" s="247"/>
      <c r="D182" s="248"/>
      <c r="E182" s="249"/>
      <c r="F182" s="250"/>
      <c r="G182" s="250"/>
      <c r="H182" s="251"/>
      <c r="I182" s="252"/>
      <c r="J182" s="253"/>
      <c r="K182" s="254"/>
      <c r="L182" s="11"/>
      <c r="M182" s="7"/>
      <c r="N182" s="7"/>
      <c r="O182" s="7"/>
      <c r="P182" s="31"/>
      <c r="Q182" s="34"/>
      <c r="R182" s="7"/>
      <c r="S182" s="448"/>
      <c r="T182" s="449"/>
      <c r="U182" s="449"/>
      <c r="V182" s="7"/>
      <c r="W182" s="36"/>
      <c r="X182" s="34"/>
      <c r="Y182" s="7"/>
      <c r="Z182" s="11"/>
      <c r="AA182" s="7"/>
      <c r="AB182" s="7"/>
      <c r="AC182" s="7"/>
      <c r="AD182" s="31"/>
      <c r="AE182" s="34"/>
      <c r="AF182" s="7"/>
      <c r="AG182" s="11"/>
      <c r="AH182" s="7"/>
      <c r="AI182" s="7"/>
      <c r="AJ182" s="7"/>
      <c r="AK182" s="31"/>
      <c r="AL182" s="34"/>
      <c r="AM182" s="7"/>
      <c r="AN182" s="11"/>
      <c r="AO182" s="7"/>
      <c r="AP182" s="11"/>
      <c r="AQ182" s="7"/>
      <c r="AR182" s="11"/>
      <c r="AS182" s="7"/>
      <c r="AT182" s="7"/>
      <c r="AU182" s="7"/>
      <c r="AV182" s="7"/>
      <c r="AW182" s="7"/>
      <c r="AX182" s="11" t="s">
        <v>221</v>
      </c>
      <c r="AY182" s="66" t="s">
        <v>221</v>
      </c>
      <c r="AZ182" s="1"/>
      <c r="BA182" s="1"/>
      <c r="BB182" s="1"/>
      <c r="BC182" s="1"/>
      <c r="BD182" s="1"/>
      <c r="BP182" s="15"/>
      <c r="BQ182" s="25" t="str">
        <f t="shared" si="24"/>
        <v/>
      </c>
      <c r="BR182" s="26" t="str">
        <f t="shared" si="23"/>
        <v/>
      </c>
      <c r="BS182" s="26" t="str">
        <f t="shared" si="25"/>
        <v/>
      </c>
      <c r="BT182" s="25" t="str">
        <f t="shared" si="26"/>
        <v/>
      </c>
      <c r="BU182" s="26" t="str">
        <f t="shared" si="27"/>
        <v/>
      </c>
      <c r="BV182" s="25" t="e">
        <f>IF(AND(#REF!="",#REF!="",#REF!="",#REF!=""),"",SUM(#REF!,#REF!,#REF!,#REF!,#REF!))</f>
        <v>#REF!</v>
      </c>
      <c r="BW182" s="26" t="str">
        <f t="shared" si="28"/>
        <v/>
      </c>
      <c r="BX182" s="25" t="str">
        <f t="shared" si="29"/>
        <v/>
      </c>
      <c r="BY182" s="26" t="str">
        <f t="shared" si="30"/>
        <v/>
      </c>
      <c r="BZ182" s="25" t="str">
        <f t="shared" si="31"/>
        <v/>
      </c>
      <c r="CA182" s="26" t="str">
        <f t="shared" si="32"/>
        <v/>
      </c>
      <c r="CB182" s="25" t="e">
        <f>IF(AND(#REF!="",#REF!="",#REF!="",#REF!=""),"",SUM(#REF!,#REF!,#REF!,#REF!,#REF!))</f>
        <v>#REF!</v>
      </c>
      <c r="CC182" s="26" t="str">
        <f t="shared" si="33"/>
        <v/>
      </c>
      <c r="CD182" s="23" t="e">
        <f>IF(AND(#REF!="",#REF!="",#REF!="",#REF!=""),"",SUM(#REF!,#REF!,#REF!,#REF!))</f>
        <v>#REF!</v>
      </c>
      <c r="CE182" s="23" t="str">
        <f t="shared" si="22"/>
        <v/>
      </c>
    </row>
    <row r="183" spans="1:83">
      <c r="A183" s="245">
        <v>177</v>
      </c>
      <c r="B183" s="246"/>
      <c r="C183" s="247"/>
      <c r="D183" s="248"/>
      <c r="E183" s="249"/>
      <c r="F183" s="250"/>
      <c r="G183" s="250"/>
      <c r="H183" s="251"/>
      <c r="I183" s="252"/>
      <c r="J183" s="253"/>
      <c r="K183" s="254"/>
      <c r="L183" s="11"/>
      <c r="M183" s="7"/>
      <c r="N183" s="7"/>
      <c r="O183" s="7"/>
      <c r="P183" s="31"/>
      <c r="Q183" s="34"/>
      <c r="R183" s="7"/>
      <c r="S183" s="448"/>
      <c r="T183" s="449"/>
      <c r="U183" s="449"/>
      <c r="V183" s="7"/>
      <c r="W183" s="36"/>
      <c r="X183" s="34"/>
      <c r="Y183" s="7"/>
      <c r="Z183" s="11"/>
      <c r="AA183" s="7"/>
      <c r="AB183" s="7"/>
      <c r="AC183" s="7"/>
      <c r="AD183" s="31"/>
      <c r="AE183" s="34"/>
      <c r="AF183" s="7"/>
      <c r="AG183" s="11"/>
      <c r="AH183" s="7"/>
      <c r="AI183" s="7"/>
      <c r="AJ183" s="7"/>
      <c r="AK183" s="31"/>
      <c r="AL183" s="34"/>
      <c r="AM183" s="7"/>
      <c r="AN183" s="11"/>
      <c r="AO183" s="7"/>
      <c r="AP183" s="11"/>
      <c r="AQ183" s="7"/>
      <c r="AR183" s="11"/>
      <c r="AS183" s="7"/>
      <c r="AT183" s="7"/>
      <c r="AU183" s="7"/>
      <c r="AV183" s="7"/>
      <c r="AW183" s="7"/>
      <c r="AX183" s="11" t="s">
        <v>221</v>
      </c>
      <c r="AY183" s="66" t="s">
        <v>221</v>
      </c>
      <c r="AZ183" s="1"/>
      <c r="BA183" s="1"/>
      <c r="BB183" s="1"/>
      <c r="BC183" s="1"/>
      <c r="BD183" s="1"/>
      <c r="BP183" s="15"/>
      <c r="BQ183" s="25" t="str">
        <f t="shared" si="24"/>
        <v/>
      </c>
      <c r="BR183" s="26" t="str">
        <f t="shared" si="23"/>
        <v/>
      </c>
      <c r="BS183" s="26" t="str">
        <f t="shared" si="25"/>
        <v/>
      </c>
      <c r="BT183" s="25" t="str">
        <f t="shared" si="26"/>
        <v/>
      </c>
      <c r="BU183" s="26" t="str">
        <f t="shared" si="27"/>
        <v/>
      </c>
      <c r="BV183" s="25" t="e">
        <f>IF(AND(#REF!="",#REF!="",#REF!="",#REF!=""),"",SUM(#REF!,#REF!,#REF!,#REF!,#REF!))</f>
        <v>#REF!</v>
      </c>
      <c r="BW183" s="26" t="str">
        <f t="shared" si="28"/>
        <v/>
      </c>
      <c r="BX183" s="25" t="str">
        <f t="shared" si="29"/>
        <v/>
      </c>
      <c r="BY183" s="26" t="str">
        <f t="shared" si="30"/>
        <v/>
      </c>
      <c r="BZ183" s="25" t="str">
        <f t="shared" si="31"/>
        <v/>
      </c>
      <c r="CA183" s="26" t="str">
        <f t="shared" si="32"/>
        <v/>
      </c>
      <c r="CB183" s="25" t="e">
        <f>IF(AND(#REF!="",#REF!="",#REF!="",#REF!=""),"",SUM(#REF!,#REF!,#REF!,#REF!,#REF!))</f>
        <v>#REF!</v>
      </c>
      <c r="CC183" s="26" t="str">
        <f t="shared" si="33"/>
        <v/>
      </c>
      <c r="CD183" s="23" t="e">
        <f>IF(AND(#REF!="",#REF!="",#REF!="",#REF!=""),"",SUM(#REF!,#REF!,#REF!,#REF!))</f>
        <v>#REF!</v>
      </c>
      <c r="CE183" s="23" t="str">
        <f t="shared" si="22"/>
        <v/>
      </c>
    </row>
    <row r="184" spans="1:83">
      <c r="A184" s="245">
        <v>178</v>
      </c>
      <c r="B184" s="246"/>
      <c r="C184" s="247"/>
      <c r="D184" s="248"/>
      <c r="E184" s="249"/>
      <c r="F184" s="250"/>
      <c r="G184" s="250"/>
      <c r="H184" s="251"/>
      <c r="I184" s="252"/>
      <c r="J184" s="253"/>
      <c r="K184" s="254"/>
      <c r="L184" s="11"/>
      <c r="M184" s="7"/>
      <c r="N184" s="7"/>
      <c r="O184" s="7"/>
      <c r="P184" s="31"/>
      <c r="Q184" s="34"/>
      <c r="R184" s="7"/>
      <c r="S184" s="448"/>
      <c r="T184" s="449"/>
      <c r="U184" s="449"/>
      <c r="V184" s="7"/>
      <c r="W184" s="36"/>
      <c r="X184" s="34"/>
      <c r="Y184" s="7"/>
      <c r="Z184" s="11"/>
      <c r="AA184" s="7"/>
      <c r="AB184" s="7"/>
      <c r="AC184" s="7"/>
      <c r="AD184" s="31"/>
      <c r="AE184" s="34"/>
      <c r="AF184" s="7"/>
      <c r="AG184" s="11"/>
      <c r="AH184" s="7"/>
      <c r="AI184" s="7"/>
      <c r="AJ184" s="7"/>
      <c r="AK184" s="31"/>
      <c r="AL184" s="34"/>
      <c r="AM184" s="7"/>
      <c r="AN184" s="11"/>
      <c r="AO184" s="7"/>
      <c r="AP184" s="11"/>
      <c r="AQ184" s="7"/>
      <c r="AR184" s="11"/>
      <c r="AS184" s="7"/>
      <c r="AT184" s="7"/>
      <c r="AU184" s="7"/>
      <c r="AV184" s="7"/>
      <c r="AW184" s="7"/>
      <c r="AX184" s="11" t="s">
        <v>221</v>
      </c>
      <c r="AY184" s="66" t="s">
        <v>221</v>
      </c>
      <c r="AZ184" s="1"/>
      <c r="BA184" s="1"/>
      <c r="BB184" s="1"/>
      <c r="BC184" s="1"/>
      <c r="BD184" s="1"/>
      <c r="BP184" s="15"/>
      <c r="BQ184" s="25" t="str">
        <f t="shared" si="24"/>
        <v/>
      </c>
      <c r="BR184" s="26" t="str">
        <f t="shared" si="23"/>
        <v/>
      </c>
      <c r="BS184" s="26" t="str">
        <f t="shared" si="25"/>
        <v/>
      </c>
      <c r="BT184" s="25" t="str">
        <f t="shared" si="26"/>
        <v/>
      </c>
      <c r="BU184" s="26" t="str">
        <f t="shared" si="27"/>
        <v/>
      </c>
      <c r="BV184" s="25" t="e">
        <f>IF(AND(#REF!="",#REF!="",#REF!="",#REF!=""),"",SUM(#REF!,#REF!,#REF!,#REF!,#REF!))</f>
        <v>#REF!</v>
      </c>
      <c r="BW184" s="26" t="str">
        <f t="shared" si="28"/>
        <v/>
      </c>
      <c r="BX184" s="25" t="str">
        <f t="shared" si="29"/>
        <v/>
      </c>
      <c r="BY184" s="26" t="str">
        <f t="shared" si="30"/>
        <v/>
      </c>
      <c r="BZ184" s="25" t="str">
        <f t="shared" si="31"/>
        <v/>
      </c>
      <c r="CA184" s="26" t="str">
        <f t="shared" si="32"/>
        <v/>
      </c>
      <c r="CB184" s="25" t="e">
        <f>IF(AND(#REF!="",#REF!="",#REF!="",#REF!=""),"",SUM(#REF!,#REF!,#REF!,#REF!,#REF!))</f>
        <v>#REF!</v>
      </c>
      <c r="CC184" s="26" t="str">
        <f t="shared" si="33"/>
        <v/>
      </c>
      <c r="CD184" s="23" t="e">
        <f>IF(AND(#REF!="",#REF!="",#REF!="",#REF!=""),"",SUM(#REF!,#REF!,#REF!,#REF!))</f>
        <v>#REF!</v>
      </c>
      <c r="CE184" s="23" t="str">
        <f t="shared" si="22"/>
        <v/>
      </c>
    </row>
    <row r="185" spans="1:83">
      <c r="A185" s="245">
        <v>179</v>
      </c>
      <c r="B185" s="246"/>
      <c r="C185" s="247"/>
      <c r="D185" s="248"/>
      <c r="E185" s="249"/>
      <c r="F185" s="250"/>
      <c r="G185" s="250"/>
      <c r="H185" s="251"/>
      <c r="I185" s="252"/>
      <c r="J185" s="253"/>
      <c r="K185" s="254"/>
      <c r="L185" s="11"/>
      <c r="M185" s="7"/>
      <c r="N185" s="7"/>
      <c r="O185" s="7"/>
      <c r="P185" s="31"/>
      <c r="Q185" s="34"/>
      <c r="R185" s="7"/>
      <c r="S185" s="448"/>
      <c r="T185" s="449"/>
      <c r="U185" s="449"/>
      <c r="V185" s="7"/>
      <c r="W185" s="36"/>
      <c r="X185" s="34"/>
      <c r="Y185" s="7"/>
      <c r="Z185" s="11"/>
      <c r="AA185" s="7"/>
      <c r="AB185" s="7"/>
      <c r="AC185" s="7"/>
      <c r="AD185" s="31"/>
      <c r="AE185" s="34"/>
      <c r="AF185" s="7"/>
      <c r="AG185" s="11"/>
      <c r="AH185" s="7"/>
      <c r="AI185" s="7"/>
      <c r="AJ185" s="7"/>
      <c r="AK185" s="31"/>
      <c r="AL185" s="34"/>
      <c r="AM185" s="7"/>
      <c r="AN185" s="11"/>
      <c r="AO185" s="7"/>
      <c r="AP185" s="11"/>
      <c r="AQ185" s="7"/>
      <c r="AR185" s="11"/>
      <c r="AS185" s="7"/>
      <c r="AT185" s="7"/>
      <c r="AU185" s="7"/>
      <c r="AV185" s="7"/>
      <c r="AW185" s="7"/>
      <c r="AX185" s="11" t="s">
        <v>221</v>
      </c>
      <c r="AY185" s="66" t="s">
        <v>221</v>
      </c>
      <c r="AZ185" s="1"/>
      <c r="BA185" s="1"/>
      <c r="BB185" s="1"/>
      <c r="BC185" s="1"/>
      <c r="BD185" s="1"/>
      <c r="BP185" s="15"/>
      <c r="BQ185" s="25" t="str">
        <f t="shared" si="24"/>
        <v/>
      </c>
      <c r="BR185" s="26" t="str">
        <f t="shared" si="23"/>
        <v/>
      </c>
      <c r="BS185" s="26" t="str">
        <f t="shared" si="25"/>
        <v/>
      </c>
      <c r="BT185" s="25" t="str">
        <f t="shared" si="26"/>
        <v/>
      </c>
      <c r="BU185" s="26" t="str">
        <f t="shared" si="27"/>
        <v/>
      </c>
      <c r="BV185" s="25" t="e">
        <f>IF(AND(#REF!="",#REF!="",#REF!="",#REF!=""),"",SUM(#REF!,#REF!,#REF!,#REF!,#REF!))</f>
        <v>#REF!</v>
      </c>
      <c r="BW185" s="26" t="str">
        <f t="shared" si="28"/>
        <v/>
      </c>
      <c r="BX185" s="25" t="str">
        <f t="shared" si="29"/>
        <v/>
      </c>
      <c r="BY185" s="26" t="str">
        <f t="shared" si="30"/>
        <v/>
      </c>
      <c r="BZ185" s="25" t="str">
        <f t="shared" si="31"/>
        <v/>
      </c>
      <c r="CA185" s="26" t="str">
        <f t="shared" si="32"/>
        <v/>
      </c>
      <c r="CB185" s="25" t="e">
        <f>IF(AND(#REF!="",#REF!="",#REF!="",#REF!=""),"",SUM(#REF!,#REF!,#REF!,#REF!,#REF!))</f>
        <v>#REF!</v>
      </c>
      <c r="CC185" s="26" t="str">
        <f t="shared" si="33"/>
        <v/>
      </c>
      <c r="CD185" s="23" t="e">
        <f>IF(AND(#REF!="",#REF!="",#REF!="",#REF!=""),"",SUM(#REF!,#REF!,#REF!,#REF!))</f>
        <v>#REF!</v>
      </c>
      <c r="CE185" s="23" t="str">
        <f t="shared" si="22"/>
        <v/>
      </c>
    </row>
    <row r="186" spans="1:83">
      <c r="A186" s="245">
        <v>180</v>
      </c>
      <c r="B186" s="246"/>
      <c r="C186" s="247"/>
      <c r="D186" s="248"/>
      <c r="E186" s="249"/>
      <c r="F186" s="250"/>
      <c r="G186" s="250"/>
      <c r="H186" s="251"/>
      <c r="I186" s="252"/>
      <c r="J186" s="253"/>
      <c r="K186" s="254"/>
      <c r="L186" s="11"/>
      <c r="M186" s="7"/>
      <c r="N186" s="7"/>
      <c r="O186" s="7"/>
      <c r="P186" s="31"/>
      <c r="Q186" s="34"/>
      <c r="R186" s="7"/>
      <c r="S186" s="448"/>
      <c r="T186" s="449"/>
      <c r="U186" s="449"/>
      <c r="V186" s="7"/>
      <c r="W186" s="36"/>
      <c r="X186" s="34"/>
      <c r="Y186" s="7"/>
      <c r="Z186" s="11"/>
      <c r="AA186" s="7"/>
      <c r="AB186" s="7"/>
      <c r="AC186" s="7"/>
      <c r="AD186" s="31"/>
      <c r="AE186" s="34"/>
      <c r="AF186" s="7"/>
      <c r="AG186" s="11"/>
      <c r="AH186" s="7"/>
      <c r="AI186" s="7"/>
      <c r="AJ186" s="7"/>
      <c r="AK186" s="31"/>
      <c r="AL186" s="34"/>
      <c r="AM186" s="7"/>
      <c r="AN186" s="11"/>
      <c r="AO186" s="7"/>
      <c r="AP186" s="11"/>
      <c r="AQ186" s="7"/>
      <c r="AR186" s="11"/>
      <c r="AS186" s="7"/>
      <c r="AT186" s="7"/>
      <c r="AU186" s="7"/>
      <c r="AV186" s="7"/>
      <c r="AW186" s="7"/>
      <c r="AX186" s="11" t="s">
        <v>221</v>
      </c>
      <c r="AY186" s="66" t="s">
        <v>221</v>
      </c>
      <c r="AZ186" s="1"/>
      <c r="BA186" s="1"/>
      <c r="BB186" s="1"/>
      <c r="BC186" s="1"/>
      <c r="BD186" s="1"/>
      <c r="BP186" s="15"/>
      <c r="BQ186" s="25" t="str">
        <f t="shared" si="24"/>
        <v/>
      </c>
      <c r="BR186" s="26" t="str">
        <f t="shared" si="23"/>
        <v/>
      </c>
      <c r="BS186" s="26" t="str">
        <f t="shared" si="25"/>
        <v/>
      </c>
      <c r="BT186" s="25" t="str">
        <f t="shared" si="26"/>
        <v/>
      </c>
      <c r="BU186" s="26" t="str">
        <f t="shared" si="27"/>
        <v/>
      </c>
      <c r="BV186" s="25" t="e">
        <f>IF(AND(#REF!="",#REF!="",#REF!="",#REF!=""),"",SUM(#REF!,#REF!,#REF!,#REF!,#REF!))</f>
        <v>#REF!</v>
      </c>
      <c r="BW186" s="26" t="str">
        <f t="shared" si="28"/>
        <v/>
      </c>
      <c r="BX186" s="25" t="str">
        <f t="shared" si="29"/>
        <v/>
      </c>
      <c r="BY186" s="26" t="str">
        <f t="shared" si="30"/>
        <v/>
      </c>
      <c r="BZ186" s="25" t="str">
        <f t="shared" si="31"/>
        <v/>
      </c>
      <c r="CA186" s="26" t="str">
        <f t="shared" si="32"/>
        <v/>
      </c>
      <c r="CB186" s="25" t="e">
        <f>IF(AND(#REF!="",#REF!="",#REF!="",#REF!=""),"",SUM(#REF!,#REF!,#REF!,#REF!,#REF!))</f>
        <v>#REF!</v>
      </c>
      <c r="CC186" s="26" t="str">
        <f t="shared" si="33"/>
        <v/>
      </c>
      <c r="CD186" s="23" t="e">
        <f>IF(AND(#REF!="",#REF!="",#REF!="",#REF!=""),"",SUM(#REF!,#REF!,#REF!,#REF!))</f>
        <v>#REF!</v>
      </c>
      <c r="CE186" s="23" t="str">
        <f t="shared" si="22"/>
        <v/>
      </c>
    </row>
    <row r="187" spans="1:83">
      <c r="A187" s="245">
        <v>181</v>
      </c>
      <c r="B187" s="246"/>
      <c r="C187" s="247"/>
      <c r="D187" s="248"/>
      <c r="E187" s="249"/>
      <c r="F187" s="250"/>
      <c r="G187" s="250"/>
      <c r="H187" s="251"/>
      <c r="I187" s="252"/>
      <c r="J187" s="253"/>
      <c r="K187" s="254"/>
      <c r="L187" s="11"/>
      <c r="M187" s="7"/>
      <c r="N187" s="7"/>
      <c r="O187" s="7"/>
      <c r="P187" s="31"/>
      <c r="Q187" s="34"/>
      <c r="R187" s="7"/>
      <c r="S187" s="448"/>
      <c r="T187" s="449"/>
      <c r="U187" s="449"/>
      <c r="V187" s="7"/>
      <c r="W187" s="36"/>
      <c r="X187" s="34"/>
      <c r="Y187" s="7"/>
      <c r="Z187" s="11"/>
      <c r="AA187" s="7"/>
      <c r="AB187" s="7"/>
      <c r="AC187" s="7"/>
      <c r="AD187" s="31"/>
      <c r="AE187" s="34"/>
      <c r="AF187" s="7"/>
      <c r="AG187" s="11"/>
      <c r="AH187" s="7"/>
      <c r="AI187" s="7"/>
      <c r="AJ187" s="7"/>
      <c r="AK187" s="31"/>
      <c r="AL187" s="34"/>
      <c r="AM187" s="7"/>
      <c r="AN187" s="11"/>
      <c r="AO187" s="7"/>
      <c r="AP187" s="11"/>
      <c r="AQ187" s="7"/>
      <c r="AR187" s="11"/>
      <c r="AS187" s="7"/>
      <c r="AT187" s="7"/>
      <c r="AU187" s="7"/>
      <c r="AV187" s="7"/>
      <c r="AW187" s="7"/>
      <c r="AX187" s="11" t="s">
        <v>221</v>
      </c>
      <c r="AY187" s="66" t="s">
        <v>221</v>
      </c>
      <c r="AZ187" s="1"/>
      <c r="BA187" s="1"/>
      <c r="BB187" s="1"/>
      <c r="BC187" s="1"/>
      <c r="BD187" s="1"/>
      <c r="BP187" s="15"/>
      <c r="BQ187" s="25" t="str">
        <f t="shared" si="24"/>
        <v/>
      </c>
      <c r="BR187" s="26" t="str">
        <f t="shared" si="23"/>
        <v/>
      </c>
      <c r="BS187" s="26" t="str">
        <f t="shared" si="25"/>
        <v/>
      </c>
      <c r="BT187" s="25" t="str">
        <f t="shared" si="26"/>
        <v/>
      </c>
      <c r="BU187" s="26" t="str">
        <f t="shared" si="27"/>
        <v/>
      </c>
      <c r="BV187" s="25" t="e">
        <f>IF(AND(#REF!="",#REF!="",#REF!="",#REF!=""),"",SUM(#REF!,#REF!,#REF!,#REF!,#REF!))</f>
        <v>#REF!</v>
      </c>
      <c r="BW187" s="26" t="str">
        <f t="shared" si="28"/>
        <v/>
      </c>
      <c r="BX187" s="25" t="str">
        <f t="shared" si="29"/>
        <v/>
      </c>
      <c r="BY187" s="26" t="str">
        <f t="shared" si="30"/>
        <v/>
      </c>
      <c r="BZ187" s="25" t="str">
        <f t="shared" si="31"/>
        <v/>
      </c>
      <c r="CA187" s="26" t="str">
        <f t="shared" si="32"/>
        <v/>
      </c>
      <c r="CB187" s="25" t="e">
        <f>IF(AND(#REF!="",#REF!="",#REF!="",#REF!=""),"",SUM(#REF!,#REF!,#REF!,#REF!,#REF!))</f>
        <v>#REF!</v>
      </c>
      <c r="CC187" s="26" t="str">
        <f t="shared" si="33"/>
        <v/>
      </c>
      <c r="CD187" s="23" t="e">
        <f>IF(AND(#REF!="",#REF!="",#REF!="",#REF!=""),"",SUM(#REF!,#REF!,#REF!,#REF!))</f>
        <v>#REF!</v>
      </c>
      <c r="CE187" s="23" t="str">
        <f t="shared" si="22"/>
        <v/>
      </c>
    </row>
    <row r="188" spans="1:83">
      <c r="A188" s="245">
        <v>182</v>
      </c>
      <c r="B188" s="246"/>
      <c r="C188" s="247"/>
      <c r="D188" s="248"/>
      <c r="E188" s="249"/>
      <c r="F188" s="250"/>
      <c r="G188" s="250"/>
      <c r="H188" s="251"/>
      <c r="I188" s="252"/>
      <c r="J188" s="253"/>
      <c r="K188" s="254"/>
      <c r="L188" s="11"/>
      <c r="M188" s="7"/>
      <c r="N188" s="7"/>
      <c r="O188" s="7"/>
      <c r="P188" s="31"/>
      <c r="Q188" s="34"/>
      <c r="R188" s="7"/>
      <c r="S188" s="448"/>
      <c r="T188" s="449"/>
      <c r="U188" s="449"/>
      <c r="V188" s="7"/>
      <c r="W188" s="36"/>
      <c r="X188" s="34"/>
      <c r="Y188" s="7"/>
      <c r="Z188" s="11"/>
      <c r="AA188" s="7"/>
      <c r="AB188" s="7"/>
      <c r="AC188" s="7"/>
      <c r="AD188" s="31"/>
      <c r="AE188" s="34"/>
      <c r="AF188" s="7"/>
      <c r="AG188" s="11"/>
      <c r="AH188" s="7"/>
      <c r="AI188" s="7"/>
      <c r="AJ188" s="7"/>
      <c r="AK188" s="31"/>
      <c r="AL188" s="34"/>
      <c r="AM188" s="7"/>
      <c r="AN188" s="11"/>
      <c r="AO188" s="7"/>
      <c r="AP188" s="11"/>
      <c r="AQ188" s="7"/>
      <c r="AR188" s="11"/>
      <c r="AS188" s="7"/>
      <c r="AT188" s="7"/>
      <c r="AU188" s="7"/>
      <c r="AV188" s="7"/>
      <c r="AW188" s="7"/>
      <c r="AX188" s="11" t="s">
        <v>221</v>
      </c>
      <c r="AY188" s="66" t="s">
        <v>221</v>
      </c>
      <c r="AZ188" s="1"/>
      <c r="BA188" s="1"/>
      <c r="BB188" s="1"/>
      <c r="BC188" s="1"/>
      <c r="BD188" s="1"/>
      <c r="BP188" s="15"/>
      <c r="BQ188" s="25" t="str">
        <f t="shared" si="24"/>
        <v/>
      </c>
      <c r="BR188" s="26" t="str">
        <f t="shared" si="23"/>
        <v/>
      </c>
      <c r="BS188" s="26" t="str">
        <f t="shared" si="25"/>
        <v/>
      </c>
      <c r="BT188" s="25" t="str">
        <f t="shared" si="26"/>
        <v/>
      </c>
      <c r="BU188" s="26" t="str">
        <f t="shared" si="27"/>
        <v/>
      </c>
      <c r="BV188" s="25" t="e">
        <f>IF(AND(#REF!="",#REF!="",#REF!="",#REF!=""),"",SUM(#REF!,#REF!,#REF!,#REF!,#REF!))</f>
        <v>#REF!</v>
      </c>
      <c r="BW188" s="26" t="str">
        <f t="shared" si="28"/>
        <v/>
      </c>
      <c r="BX188" s="25" t="str">
        <f t="shared" si="29"/>
        <v/>
      </c>
      <c r="BY188" s="26" t="str">
        <f t="shared" si="30"/>
        <v/>
      </c>
      <c r="BZ188" s="25" t="str">
        <f t="shared" si="31"/>
        <v/>
      </c>
      <c r="CA188" s="26" t="str">
        <f t="shared" si="32"/>
        <v/>
      </c>
      <c r="CB188" s="25" t="e">
        <f>IF(AND(#REF!="",#REF!="",#REF!="",#REF!=""),"",SUM(#REF!,#REF!,#REF!,#REF!,#REF!))</f>
        <v>#REF!</v>
      </c>
      <c r="CC188" s="26" t="str">
        <f t="shared" si="33"/>
        <v/>
      </c>
      <c r="CD188" s="23" t="e">
        <f>IF(AND(#REF!="",#REF!="",#REF!="",#REF!=""),"",SUM(#REF!,#REF!,#REF!,#REF!))</f>
        <v>#REF!</v>
      </c>
      <c r="CE188" s="23" t="str">
        <f t="shared" si="22"/>
        <v/>
      </c>
    </row>
    <row r="189" spans="1:83">
      <c r="A189" s="245">
        <v>183</v>
      </c>
      <c r="B189" s="246"/>
      <c r="C189" s="247"/>
      <c r="D189" s="248"/>
      <c r="E189" s="249"/>
      <c r="F189" s="250"/>
      <c r="G189" s="250"/>
      <c r="H189" s="251"/>
      <c r="I189" s="252"/>
      <c r="J189" s="253"/>
      <c r="K189" s="254"/>
      <c r="L189" s="11"/>
      <c r="M189" s="7"/>
      <c r="N189" s="7"/>
      <c r="O189" s="7"/>
      <c r="P189" s="31"/>
      <c r="Q189" s="34"/>
      <c r="R189" s="7"/>
      <c r="S189" s="448"/>
      <c r="T189" s="449"/>
      <c r="U189" s="449"/>
      <c r="V189" s="7"/>
      <c r="W189" s="36"/>
      <c r="X189" s="34"/>
      <c r="Y189" s="7"/>
      <c r="Z189" s="11"/>
      <c r="AA189" s="7"/>
      <c r="AB189" s="7"/>
      <c r="AC189" s="7"/>
      <c r="AD189" s="31"/>
      <c r="AE189" s="34"/>
      <c r="AF189" s="7"/>
      <c r="AG189" s="11"/>
      <c r="AH189" s="7"/>
      <c r="AI189" s="7"/>
      <c r="AJ189" s="7"/>
      <c r="AK189" s="31"/>
      <c r="AL189" s="34"/>
      <c r="AM189" s="7"/>
      <c r="AN189" s="11"/>
      <c r="AO189" s="7"/>
      <c r="AP189" s="11"/>
      <c r="AQ189" s="7"/>
      <c r="AR189" s="11"/>
      <c r="AS189" s="7"/>
      <c r="AT189" s="7"/>
      <c r="AU189" s="7"/>
      <c r="AV189" s="7"/>
      <c r="AW189" s="7"/>
      <c r="AX189" s="11" t="s">
        <v>221</v>
      </c>
      <c r="AY189" s="66" t="s">
        <v>221</v>
      </c>
      <c r="AZ189" s="1"/>
      <c r="BA189" s="1"/>
      <c r="BB189" s="1"/>
      <c r="BC189" s="1"/>
      <c r="BD189" s="1"/>
      <c r="BP189" s="15"/>
      <c r="BQ189" s="25" t="str">
        <f t="shared" si="24"/>
        <v/>
      </c>
      <c r="BR189" s="26" t="str">
        <f t="shared" si="23"/>
        <v/>
      </c>
      <c r="BS189" s="26" t="str">
        <f t="shared" si="25"/>
        <v/>
      </c>
      <c r="BT189" s="25" t="str">
        <f t="shared" si="26"/>
        <v/>
      </c>
      <c r="BU189" s="26" t="str">
        <f t="shared" si="27"/>
        <v/>
      </c>
      <c r="BV189" s="25" t="e">
        <f>IF(AND(#REF!="",#REF!="",#REF!="",#REF!=""),"",SUM(#REF!,#REF!,#REF!,#REF!,#REF!))</f>
        <v>#REF!</v>
      </c>
      <c r="BW189" s="26" t="str">
        <f t="shared" si="28"/>
        <v/>
      </c>
      <c r="BX189" s="25" t="str">
        <f t="shared" si="29"/>
        <v/>
      </c>
      <c r="BY189" s="26" t="str">
        <f t="shared" si="30"/>
        <v/>
      </c>
      <c r="BZ189" s="25" t="str">
        <f t="shared" si="31"/>
        <v/>
      </c>
      <c r="CA189" s="26" t="str">
        <f t="shared" si="32"/>
        <v/>
      </c>
      <c r="CB189" s="25" t="e">
        <f>IF(AND(#REF!="",#REF!="",#REF!="",#REF!=""),"",SUM(#REF!,#REF!,#REF!,#REF!,#REF!))</f>
        <v>#REF!</v>
      </c>
      <c r="CC189" s="26" t="str">
        <f t="shared" si="33"/>
        <v/>
      </c>
      <c r="CD189" s="23" t="e">
        <f>IF(AND(#REF!="",#REF!="",#REF!="",#REF!=""),"",SUM(#REF!,#REF!,#REF!,#REF!))</f>
        <v>#REF!</v>
      </c>
      <c r="CE189" s="23" t="str">
        <f t="shared" si="22"/>
        <v/>
      </c>
    </row>
    <row r="190" spans="1:83">
      <c r="A190" s="245">
        <v>184</v>
      </c>
      <c r="B190" s="246"/>
      <c r="C190" s="247"/>
      <c r="D190" s="248"/>
      <c r="E190" s="249"/>
      <c r="F190" s="250"/>
      <c r="G190" s="250"/>
      <c r="H190" s="251"/>
      <c r="I190" s="252"/>
      <c r="J190" s="253"/>
      <c r="K190" s="254"/>
      <c r="L190" s="11"/>
      <c r="M190" s="7"/>
      <c r="N190" s="7"/>
      <c r="O190" s="7"/>
      <c r="P190" s="31"/>
      <c r="Q190" s="34"/>
      <c r="R190" s="7"/>
      <c r="S190" s="448"/>
      <c r="T190" s="449"/>
      <c r="U190" s="449"/>
      <c r="V190" s="7"/>
      <c r="W190" s="36"/>
      <c r="X190" s="34"/>
      <c r="Y190" s="7"/>
      <c r="Z190" s="11"/>
      <c r="AA190" s="7"/>
      <c r="AB190" s="7"/>
      <c r="AC190" s="7"/>
      <c r="AD190" s="31"/>
      <c r="AE190" s="34"/>
      <c r="AF190" s="7"/>
      <c r="AG190" s="11"/>
      <c r="AH190" s="7"/>
      <c r="AI190" s="7"/>
      <c r="AJ190" s="7"/>
      <c r="AK190" s="31"/>
      <c r="AL190" s="34"/>
      <c r="AM190" s="7"/>
      <c r="AN190" s="11"/>
      <c r="AO190" s="7"/>
      <c r="AP190" s="11"/>
      <c r="AQ190" s="7"/>
      <c r="AR190" s="11"/>
      <c r="AS190" s="7"/>
      <c r="AT190" s="7"/>
      <c r="AU190" s="7"/>
      <c r="AV190" s="7"/>
      <c r="AW190" s="7"/>
      <c r="AX190" s="11" t="s">
        <v>221</v>
      </c>
      <c r="AY190" s="66" t="s">
        <v>221</v>
      </c>
      <c r="AZ190" s="1"/>
      <c r="BA190" s="1"/>
      <c r="BB190" s="1"/>
      <c r="BC190" s="1"/>
      <c r="BD190" s="1"/>
      <c r="BP190" s="15"/>
      <c r="BQ190" s="25" t="str">
        <f t="shared" si="24"/>
        <v/>
      </c>
      <c r="BR190" s="26" t="str">
        <f t="shared" si="23"/>
        <v/>
      </c>
      <c r="BS190" s="26" t="str">
        <f t="shared" si="25"/>
        <v/>
      </c>
      <c r="BT190" s="25" t="str">
        <f t="shared" si="26"/>
        <v/>
      </c>
      <c r="BU190" s="26" t="str">
        <f t="shared" si="27"/>
        <v/>
      </c>
      <c r="BV190" s="25" t="e">
        <f>IF(AND(#REF!="",#REF!="",#REF!="",#REF!=""),"",SUM(#REF!,#REF!,#REF!,#REF!,#REF!))</f>
        <v>#REF!</v>
      </c>
      <c r="BW190" s="26" t="str">
        <f t="shared" si="28"/>
        <v/>
      </c>
      <c r="BX190" s="25" t="str">
        <f t="shared" si="29"/>
        <v/>
      </c>
      <c r="BY190" s="26" t="str">
        <f t="shared" si="30"/>
        <v/>
      </c>
      <c r="BZ190" s="25" t="str">
        <f t="shared" si="31"/>
        <v/>
      </c>
      <c r="CA190" s="26" t="str">
        <f t="shared" si="32"/>
        <v/>
      </c>
      <c r="CB190" s="25" t="e">
        <f>IF(AND(#REF!="",#REF!="",#REF!="",#REF!=""),"",SUM(#REF!,#REF!,#REF!,#REF!,#REF!))</f>
        <v>#REF!</v>
      </c>
      <c r="CC190" s="26" t="str">
        <f t="shared" si="33"/>
        <v/>
      </c>
      <c r="CD190" s="23" t="e">
        <f>IF(AND(#REF!="",#REF!="",#REF!="",#REF!=""),"",SUM(#REF!,#REF!,#REF!,#REF!))</f>
        <v>#REF!</v>
      </c>
      <c r="CE190" s="23" t="str">
        <f t="shared" si="22"/>
        <v/>
      </c>
    </row>
    <row r="191" spans="1:83">
      <c r="A191" s="245">
        <v>185</v>
      </c>
      <c r="B191" s="246"/>
      <c r="C191" s="247"/>
      <c r="D191" s="248"/>
      <c r="E191" s="249"/>
      <c r="F191" s="250"/>
      <c r="G191" s="250"/>
      <c r="H191" s="251"/>
      <c r="I191" s="252"/>
      <c r="J191" s="253"/>
      <c r="K191" s="254"/>
      <c r="L191" s="11"/>
      <c r="M191" s="7"/>
      <c r="N191" s="7"/>
      <c r="O191" s="7"/>
      <c r="P191" s="31"/>
      <c r="Q191" s="34"/>
      <c r="R191" s="7"/>
      <c r="S191" s="448"/>
      <c r="T191" s="449"/>
      <c r="U191" s="449"/>
      <c r="V191" s="7"/>
      <c r="W191" s="36"/>
      <c r="X191" s="34"/>
      <c r="Y191" s="7"/>
      <c r="Z191" s="11"/>
      <c r="AA191" s="7"/>
      <c r="AB191" s="7"/>
      <c r="AC191" s="7"/>
      <c r="AD191" s="31"/>
      <c r="AE191" s="34"/>
      <c r="AF191" s="7"/>
      <c r="AG191" s="11"/>
      <c r="AH191" s="7"/>
      <c r="AI191" s="7"/>
      <c r="AJ191" s="7"/>
      <c r="AK191" s="31"/>
      <c r="AL191" s="34"/>
      <c r="AM191" s="7"/>
      <c r="AN191" s="11"/>
      <c r="AO191" s="7"/>
      <c r="AP191" s="11"/>
      <c r="AQ191" s="7"/>
      <c r="AR191" s="11"/>
      <c r="AS191" s="7"/>
      <c r="AT191" s="7"/>
      <c r="AU191" s="7"/>
      <c r="AV191" s="7"/>
      <c r="AW191" s="7"/>
      <c r="AX191" s="11" t="s">
        <v>221</v>
      </c>
      <c r="AY191" s="66" t="s">
        <v>221</v>
      </c>
      <c r="AZ191" s="1"/>
      <c r="BA191" s="1"/>
      <c r="BB191" s="1"/>
      <c r="BC191" s="1"/>
      <c r="BD191" s="1"/>
      <c r="BP191" s="15"/>
      <c r="BQ191" s="25" t="str">
        <f t="shared" si="24"/>
        <v/>
      </c>
      <c r="BR191" s="26" t="str">
        <f t="shared" si="23"/>
        <v/>
      </c>
      <c r="BS191" s="26" t="str">
        <f t="shared" si="25"/>
        <v/>
      </c>
      <c r="BT191" s="25" t="str">
        <f t="shared" si="26"/>
        <v/>
      </c>
      <c r="BU191" s="26" t="str">
        <f t="shared" si="27"/>
        <v/>
      </c>
      <c r="BV191" s="25" t="e">
        <f>IF(AND(#REF!="",#REF!="",#REF!="",#REF!=""),"",SUM(#REF!,#REF!,#REF!,#REF!,#REF!))</f>
        <v>#REF!</v>
      </c>
      <c r="BW191" s="26" t="str">
        <f t="shared" si="28"/>
        <v/>
      </c>
      <c r="BX191" s="25" t="str">
        <f t="shared" si="29"/>
        <v/>
      </c>
      <c r="BY191" s="26" t="str">
        <f t="shared" si="30"/>
        <v/>
      </c>
      <c r="BZ191" s="25" t="str">
        <f t="shared" si="31"/>
        <v/>
      </c>
      <c r="CA191" s="26" t="str">
        <f t="shared" si="32"/>
        <v/>
      </c>
      <c r="CB191" s="25" t="e">
        <f>IF(AND(#REF!="",#REF!="",#REF!="",#REF!=""),"",SUM(#REF!,#REF!,#REF!,#REF!,#REF!))</f>
        <v>#REF!</v>
      </c>
      <c r="CC191" s="26" t="str">
        <f t="shared" si="33"/>
        <v/>
      </c>
      <c r="CD191" s="23" t="e">
        <f>IF(AND(#REF!="",#REF!="",#REF!="",#REF!=""),"",SUM(#REF!,#REF!,#REF!,#REF!))</f>
        <v>#REF!</v>
      </c>
      <c r="CE191" s="23" t="str">
        <f t="shared" ref="CE191:CE206" si="34">IFERROR(IF(CD191="","",IF($CD$5=100,ROUNDUP(CD191*20%,0),IF($CD$5=86,ROUNDUP((CD191/$CD$5)*$CE$5,0),IF($CD$5=66,ROUNDUP((CD191/$CD$5)*$CE$5,0),"")))),"")</f>
        <v/>
      </c>
    </row>
    <row r="192" spans="1:83">
      <c r="A192" s="245">
        <v>186</v>
      </c>
      <c r="B192" s="246"/>
      <c r="C192" s="247"/>
      <c r="D192" s="248"/>
      <c r="E192" s="249"/>
      <c r="F192" s="250"/>
      <c r="G192" s="250"/>
      <c r="H192" s="251"/>
      <c r="I192" s="252"/>
      <c r="J192" s="253"/>
      <c r="K192" s="254"/>
      <c r="L192" s="11"/>
      <c r="M192" s="7"/>
      <c r="N192" s="7"/>
      <c r="O192" s="7"/>
      <c r="P192" s="31"/>
      <c r="Q192" s="34"/>
      <c r="R192" s="7"/>
      <c r="S192" s="448"/>
      <c r="T192" s="449"/>
      <c r="U192" s="449"/>
      <c r="V192" s="7"/>
      <c r="W192" s="36"/>
      <c r="X192" s="34"/>
      <c r="Y192" s="7"/>
      <c r="Z192" s="11"/>
      <c r="AA192" s="7"/>
      <c r="AB192" s="7"/>
      <c r="AC192" s="7"/>
      <c r="AD192" s="31"/>
      <c r="AE192" s="34"/>
      <c r="AF192" s="7"/>
      <c r="AG192" s="11"/>
      <c r="AH192" s="7"/>
      <c r="AI192" s="7"/>
      <c r="AJ192" s="7"/>
      <c r="AK192" s="31"/>
      <c r="AL192" s="34"/>
      <c r="AM192" s="7"/>
      <c r="AN192" s="11"/>
      <c r="AO192" s="7"/>
      <c r="AP192" s="11"/>
      <c r="AQ192" s="7"/>
      <c r="AR192" s="11"/>
      <c r="AS192" s="7"/>
      <c r="AT192" s="7"/>
      <c r="AU192" s="7"/>
      <c r="AV192" s="7"/>
      <c r="AW192" s="7"/>
      <c r="AX192" s="11" t="s">
        <v>221</v>
      </c>
      <c r="AY192" s="66" t="s">
        <v>221</v>
      </c>
      <c r="AZ192" s="1"/>
      <c r="BA192" s="1"/>
      <c r="BB192" s="1"/>
      <c r="BC192" s="1"/>
      <c r="BD192" s="1"/>
      <c r="BP192" s="15"/>
      <c r="BQ192" s="25" t="str">
        <f t="shared" si="24"/>
        <v/>
      </c>
      <c r="BR192" s="26" t="str">
        <f t="shared" si="23"/>
        <v/>
      </c>
      <c r="BS192" s="26" t="str">
        <f t="shared" si="25"/>
        <v/>
      </c>
      <c r="BT192" s="25" t="str">
        <f t="shared" si="26"/>
        <v/>
      </c>
      <c r="BU192" s="26" t="str">
        <f t="shared" si="27"/>
        <v/>
      </c>
      <c r="BV192" s="25" t="e">
        <f>IF(AND(#REF!="",#REF!="",#REF!="",#REF!=""),"",SUM(#REF!,#REF!,#REF!,#REF!,#REF!))</f>
        <v>#REF!</v>
      </c>
      <c r="BW192" s="26" t="str">
        <f t="shared" si="28"/>
        <v/>
      </c>
      <c r="BX192" s="25" t="str">
        <f t="shared" si="29"/>
        <v/>
      </c>
      <c r="BY192" s="26" t="str">
        <f t="shared" si="30"/>
        <v/>
      </c>
      <c r="BZ192" s="25" t="str">
        <f t="shared" si="31"/>
        <v/>
      </c>
      <c r="CA192" s="26" t="str">
        <f t="shared" si="32"/>
        <v/>
      </c>
      <c r="CB192" s="25" t="e">
        <f>IF(AND(#REF!="",#REF!="",#REF!="",#REF!=""),"",SUM(#REF!,#REF!,#REF!,#REF!,#REF!))</f>
        <v>#REF!</v>
      </c>
      <c r="CC192" s="26" t="str">
        <f t="shared" si="33"/>
        <v/>
      </c>
      <c r="CD192" s="23" t="e">
        <f>IF(AND(#REF!="",#REF!="",#REF!="",#REF!=""),"",SUM(#REF!,#REF!,#REF!,#REF!))</f>
        <v>#REF!</v>
      </c>
      <c r="CE192" s="23" t="str">
        <f t="shared" si="34"/>
        <v/>
      </c>
    </row>
    <row r="193" spans="1:83">
      <c r="A193" s="245">
        <v>187</v>
      </c>
      <c r="B193" s="246"/>
      <c r="C193" s="247"/>
      <c r="D193" s="248"/>
      <c r="E193" s="249"/>
      <c r="F193" s="250"/>
      <c r="G193" s="250"/>
      <c r="H193" s="251"/>
      <c r="I193" s="252"/>
      <c r="J193" s="253"/>
      <c r="K193" s="254"/>
      <c r="L193" s="11"/>
      <c r="M193" s="7"/>
      <c r="N193" s="7"/>
      <c r="O193" s="7"/>
      <c r="P193" s="31"/>
      <c r="Q193" s="34"/>
      <c r="R193" s="7"/>
      <c r="S193" s="448"/>
      <c r="T193" s="449"/>
      <c r="U193" s="449"/>
      <c r="V193" s="7"/>
      <c r="W193" s="36"/>
      <c r="X193" s="34"/>
      <c r="Y193" s="7"/>
      <c r="Z193" s="11"/>
      <c r="AA193" s="7"/>
      <c r="AB193" s="7"/>
      <c r="AC193" s="7"/>
      <c r="AD193" s="31"/>
      <c r="AE193" s="34"/>
      <c r="AF193" s="7"/>
      <c r="AG193" s="11"/>
      <c r="AH193" s="7"/>
      <c r="AI193" s="7"/>
      <c r="AJ193" s="7"/>
      <c r="AK193" s="31"/>
      <c r="AL193" s="34"/>
      <c r="AM193" s="7"/>
      <c r="AN193" s="11"/>
      <c r="AO193" s="7"/>
      <c r="AP193" s="11"/>
      <c r="AQ193" s="7"/>
      <c r="AR193" s="11"/>
      <c r="AS193" s="7"/>
      <c r="AT193" s="7"/>
      <c r="AU193" s="7"/>
      <c r="AV193" s="7"/>
      <c r="AW193" s="7"/>
      <c r="AX193" s="11" t="s">
        <v>221</v>
      </c>
      <c r="AY193" s="66" t="s">
        <v>221</v>
      </c>
      <c r="AZ193" s="1"/>
      <c r="BA193" s="1"/>
      <c r="BB193" s="1"/>
      <c r="BC193" s="1"/>
      <c r="BD193" s="1"/>
      <c r="BP193" s="15"/>
      <c r="BQ193" s="25" t="str">
        <f t="shared" si="24"/>
        <v/>
      </c>
      <c r="BR193" s="26" t="str">
        <f t="shared" si="23"/>
        <v/>
      </c>
      <c r="BS193" s="26" t="str">
        <f t="shared" si="25"/>
        <v/>
      </c>
      <c r="BT193" s="25" t="str">
        <f t="shared" si="26"/>
        <v/>
      </c>
      <c r="BU193" s="26" t="str">
        <f t="shared" si="27"/>
        <v/>
      </c>
      <c r="BV193" s="25" t="e">
        <f>IF(AND(#REF!="",#REF!="",#REF!="",#REF!=""),"",SUM(#REF!,#REF!,#REF!,#REF!,#REF!))</f>
        <v>#REF!</v>
      </c>
      <c r="BW193" s="26" t="str">
        <f t="shared" si="28"/>
        <v/>
      </c>
      <c r="BX193" s="25" t="str">
        <f t="shared" si="29"/>
        <v/>
      </c>
      <c r="BY193" s="26" t="str">
        <f t="shared" si="30"/>
        <v/>
      </c>
      <c r="BZ193" s="25" t="str">
        <f t="shared" si="31"/>
        <v/>
      </c>
      <c r="CA193" s="26" t="str">
        <f t="shared" si="32"/>
        <v/>
      </c>
      <c r="CB193" s="25" t="e">
        <f>IF(AND(#REF!="",#REF!="",#REF!="",#REF!=""),"",SUM(#REF!,#REF!,#REF!,#REF!,#REF!))</f>
        <v>#REF!</v>
      </c>
      <c r="CC193" s="26" t="str">
        <f t="shared" si="33"/>
        <v/>
      </c>
      <c r="CD193" s="23" t="e">
        <f>IF(AND(#REF!="",#REF!="",#REF!="",#REF!=""),"",SUM(#REF!,#REF!,#REF!,#REF!))</f>
        <v>#REF!</v>
      </c>
      <c r="CE193" s="23" t="str">
        <f t="shared" si="34"/>
        <v/>
      </c>
    </row>
    <row r="194" spans="1:83">
      <c r="A194" s="245">
        <v>188</v>
      </c>
      <c r="B194" s="246"/>
      <c r="C194" s="247"/>
      <c r="D194" s="248"/>
      <c r="E194" s="249"/>
      <c r="F194" s="250"/>
      <c r="G194" s="250"/>
      <c r="H194" s="251"/>
      <c r="I194" s="252"/>
      <c r="J194" s="253"/>
      <c r="K194" s="254"/>
      <c r="L194" s="11"/>
      <c r="M194" s="7"/>
      <c r="N194" s="7"/>
      <c r="O194" s="7"/>
      <c r="P194" s="31"/>
      <c r="Q194" s="34"/>
      <c r="R194" s="7"/>
      <c r="S194" s="448"/>
      <c r="T194" s="449"/>
      <c r="U194" s="449"/>
      <c r="V194" s="7"/>
      <c r="W194" s="36"/>
      <c r="X194" s="34"/>
      <c r="Y194" s="7"/>
      <c r="Z194" s="11"/>
      <c r="AA194" s="7"/>
      <c r="AB194" s="7"/>
      <c r="AC194" s="7"/>
      <c r="AD194" s="31"/>
      <c r="AE194" s="34"/>
      <c r="AF194" s="7"/>
      <c r="AG194" s="11"/>
      <c r="AH194" s="7"/>
      <c r="AI194" s="7"/>
      <c r="AJ194" s="7"/>
      <c r="AK194" s="31"/>
      <c r="AL194" s="34"/>
      <c r="AM194" s="7"/>
      <c r="AN194" s="11"/>
      <c r="AO194" s="7"/>
      <c r="AP194" s="11"/>
      <c r="AQ194" s="7"/>
      <c r="AR194" s="11"/>
      <c r="AS194" s="7"/>
      <c r="AT194" s="7"/>
      <c r="AU194" s="7"/>
      <c r="AV194" s="7"/>
      <c r="AW194" s="7"/>
      <c r="AX194" s="11" t="s">
        <v>221</v>
      </c>
      <c r="AY194" s="66" t="s">
        <v>221</v>
      </c>
      <c r="AZ194" s="1"/>
      <c r="BA194" s="1"/>
      <c r="BB194" s="1"/>
      <c r="BC194" s="1"/>
      <c r="BD194" s="1"/>
      <c r="BP194" s="15"/>
      <c r="BQ194" s="25" t="str">
        <f t="shared" si="24"/>
        <v/>
      </c>
      <c r="BR194" s="26" t="str">
        <f t="shared" si="23"/>
        <v/>
      </c>
      <c r="BS194" s="26" t="str">
        <f t="shared" si="25"/>
        <v/>
      </c>
      <c r="BT194" s="25" t="str">
        <f t="shared" si="26"/>
        <v/>
      </c>
      <c r="BU194" s="26" t="str">
        <f t="shared" si="27"/>
        <v/>
      </c>
      <c r="BV194" s="25" t="e">
        <f>IF(AND(#REF!="",#REF!="",#REF!="",#REF!=""),"",SUM(#REF!,#REF!,#REF!,#REF!,#REF!))</f>
        <v>#REF!</v>
      </c>
      <c r="BW194" s="26" t="str">
        <f t="shared" si="28"/>
        <v/>
      </c>
      <c r="BX194" s="25" t="str">
        <f t="shared" si="29"/>
        <v/>
      </c>
      <c r="BY194" s="26" t="str">
        <f t="shared" si="30"/>
        <v/>
      </c>
      <c r="BZ194" s="25" t="str">
        <f t="shared" si="31"/>
        <v/>
      </c>
      <c r="CA194" s="26" t="str">
        <f t="shared" si="32"/>
        <v/>
      </c>
      <c r="CB194" s="25" t="e">
        <f>IF(AND(#REF!="",#REF!="",#REF!="",#REF!=""),"",SUM(#REF!,#REF!,#REF!,#REF!,#REF!))</f>
        <v>#REF!</v>
      </c>
      <c r="CC194" s="26" t="str">
        <f t="shared" si="33"/>
        <v/>
      </c>
      <c r="CD194" s="23" t="e">
        <f>IF(AND(#REF!="",#REF!="",#REF!="",#REF!=""),"",SUM(#REF!,#REF!,#REF!,#REF!))</f>
        <v>#REF!</v>
      </c>
      <c r="CE194" s="23" t="str">
        <f t="shared" si="34"/>
        <v/>
      </c>
    </row>
    <row r="195" spans="1:83">
      <c r="A195" s="245">
        <v>189</v>
      </c>
      <c r="B195" s="246"/>
      <c r="C195" s="247"/>
      <c r="D195" s="248"/>
      <c r="E195" s="249"/>
      <c r="F195" s="250"/>
      <c r="G195" s="250"/>
      <c r="H195" s="251"/>
      <c r="I195" s="252"/>
      <c r="J195" s="253"/>
      <c r="K195" s="254"/>
      <c r="L195" s="11"/>
      <c r="M195" s="7"/>
      <c r="N195" s="7"/>
      <c r="O195" s="7"/>
      <c r="P195" s="31"/>
      <c r="Q195" s="34"/>
      <c r="R195" s="7"/>
      <c r="S195" s="448"/>
      <c r="T195" s="449"/>
      <c r="U195" s="449"/>
      <c r="V195" s="7"/>
      <c r="W195" s="36"/>
      <c r="X195" s="34"/>
      <c r="Y195" s="7"/>
      <c r="Z195" s="11"/>
      <c r="AA195" s="7"/>
      <c r="AB195" s="7"/>
      <c r="AC195" s="7"/>
      <c r="AD195" s="31"/>
      <c r="AE195" s="34"/>
      <c r="AF195" s="7"/>
      <c r="AG195" s="11"/>
      <c r="AH195" s="7"/>
      <c r="AI195" s="7"/>
      <c r="AJ195" s="7"/>
      <c r="AK195" s="31"/>
      <c r="AL195" s="34"/>
      <c r="AM195" s="7"/>
      <c r="AN195" s="11"/>
      <c r="AO195" s="7"/>
      <c r="AP195" s="11"/>
      <c r="AQ195" s="7"/>
      <c r="AR195" s="11"/>
      <c r="AS195" s="7"/>
      <c r="AT195" s="7"/>
      <c r="AU195" s="7"/>
      <c r="AV195" s="7"/>
      <c r="AW195" s="7"/>
      <c r="AX195" s="11" t="s">
        <v>221</v>
      </c>
      <c r="AY195" s="66" t="s">
        <v>221</v>
      </c>
      <c r="AZ195" s="1"/>
      <c r="BA195" s="1"/>
      <c r="BB195" s="1"/>
      <c r="BC195" s="1"/>
      <c r="BD195" s="1"/>
      <c r="BP195" s="15"/>
      <c r="BQ195" s="25" t="str">
        <f t="shared" si="24"/>
        <v/>
      </c>
      <c r="BR195" s="26" t="str">
        <f t="shared" si="23"/>
        <v/>
      </c>
      <c r="BS195" s="26" t="str">
        <f t="shared" si="25"/>
        <v/>
      </c>
      <c r="BT195" s="25" t="str">
        <f t="shared" si="26"/>
        <v/>
      </c>
      <c r="BU195" s="26" t="str">
        <f t="shared" si="27"/>
        <v/>
      </c>
      <c r="BV195" s="25" t="e">
        <f>IF(AND(#REF!="",#REF!="",#REF!="",#REF!=""),"",SUM(#REF!,#REF!,#REF!,#REF!,#REF!))</f>
        <v>#REF!</v>
      </c>
      <c r="BW195" s="26" t="str">
        <f t="shared" si="28"/>
        <v/>
      </c>
      <c r="BX195" s="25" t="str">
        <f t="shared" si="29"/>
        <v/>
      </c>
      <c r="BY195" s="26" t="str">
        <f t="shared" si="30"/>
        <v/>
      </c>
      <c r="BZ195" s="25" t="str">
        <f t="shared" si="31"/>
        <v/>
      </c>
      <c r="CA195" s="26" t="str">
        <f t="shared" si="32"/>
        <v/>
      </c>
      <c r="CB195" s="25" t="e">
        <f>IF(AND(#REF!="",#REF!="",#REF!="",#REF!=""),"",SUM(#REF!,#REF!,#REF!,#REF!,#REF!))</f>
        <v>#REF!</v>
      </c>
      <c r="CC195" s="26" t="str">
        <f t="shared" si="33"/>
        <v/>
      </c>
      <c r="CD195" s="23" t="e">
        <f>IF(AND(#REF!="",#REF!="",#REF!="",#REF!=""),"",SUM(#REF!,#REF!,#REF!,#REF!))</f>
        <v>#REF!</v>
      </c>
      <c r="CE195" s="23" t="str">
        <f t="shared" si="34"/>
        <v/>
      </c>
    </row>
    <row r="196" spans="1:83">
      <c r="A196" s="245">
        <v>190</v>
      </c>
      <c r="B196" s="246"/>
      <c r="C196" s="247"/>
      <c r="D196" s="248"/>
      <c r="E196" s="249"/>
      <c r="F196" s="250"/>
      <c r="G196" s="250"/>
      <c r="H196" s="251"/>
      <c r="I196" s="252"/>
      <c r="J196" s="253"/>
      <c r="K196" s="254"/>
      <c r="L196" s="11"/>
      <c r="M196" s="7"/>
      <c r="N196" s="7"/>
      <c r="O196" s="7"/>
      <c r="P196" s="31"/>
      <c r="Q196" s="34"/>
      <c r="R196" s="7"/>
      <c r="S196" s="448"/>
      <c r="T196" s="449"/>
      <c r="U196" s="449"/>
      <c r="V196" s="7"/>
      <c r="W196" s="36"/>
      <c r="X196" s="34"/>
      <c r="Y196" s="7"/>
      <c r="Z196" s="11"/>
      <c r="AA196" s="7"/>
      <c r="AB196" s="7"/>
      <c r="AC196" s="7"/>
      <c r="AD196" s="31"/>
      <c r="AE196" s="34"/>
      <c r="AF196" s="7"/>
      <c r="AG196" s="11"/>
      <c r="AH196" s="7"/>
      <c r="AI196" s="7"/>
      <c r="AJ196" s="7"/>
      <c r="AK196" s="31"/>
      <c r="AL196" s="34"/>
      <c r="AM196" s="7"/>
      <c r="AN196" s="11"/>
      <c r="AO196" s="7"/>
      <c r="AP196" s="11"/>
      <c r="AQ196" s="7"/>
      <c r="AR196" s="11"/>
      <c r="AS196" s="7"/>
      <c r="AT196" s="7"/>
      <c r="AU196" s="7"/>
      <c r="AV196" s="7"/>
      <c r="AW196" s="7"/>
      <c r="AX196" s="11" t="s">
        <v>221</v>
      </c>
      <c r="AY196" s="66" t="s">
        <v>221</v>
      </c>
      <c r="AZ196" s="1"/>
      <c r="BA196" s="1"/>
      <c r="BB196" s="1"/>
      <c r="BC196" s="1"/>
      <c r="BD196" s="1"/>
      <c r="BP196" s="15"/>
      <c r="BQ196" s="25" t="str">
        <f t="shared" si="24"/>
        <v/>
      </c>
      <c r="BR196" s="26" t="str">
        <f t="shared" si="23"/>
        <v/>
      </c>
      <c r="BS196" s="26" t="str">
        <f t="shared" si="25"/>
        <v/>
      </c>
      <c r="BT196" s="25" t="str">
        <f t="shared" si="26"/>
        <v/>
      </c>
      <c r="BU196" s="26" t="str">
        <f t="shared" si="27"/>
        <v/>
      </c>
      <c r="BV196" s="25" t="e">
        <f>IF(AND(#REF!="",#REF!="",#REF!="",#REF!=""),"",SUM(#REF!,#REF!,#REF!,#REF!,#REF!))</f>
        <v>#REF!</v>
      </c>
      <c r="BW196" s="26" t="str">
        <f t="shared" si="28"/>
        <v/>
      </c>
      <c r="BX196" s="25" t="str">
        <f t="shared" si="29"/>
        <v/>
      </c>
      <c r="BY196" s="26" t="str">
        <f t="shared" si="30"/>
        <v/>
      </c>
      <c r="BZ196" s="25" t="str">
        <f t="shared" si="31"/>
        <v/>
      </c>
      <c r="CA196" s="26" t="str">
        <f t="shared" si="32"/>
        <v/>
      </c>
      <c r="CB196" s="25" t="e">
        <f>IF(AND(#REF!="",#REF!="",#REF!="",#REF!=""),"",SUM(#REF!,#REF!,#REF!,#REF!,#REF!))</f>
        <v>#REF!</v>
      </c>
      <c r="CC196" s="26" t="str">
        <f t="shared" si="33"/>
        <v/>
      </c>
      <c r="CD196" s="23" t="e">
        <f>IF(AND(#REF!="",#REF!="",#REF!="",#REF!=""),"",SUM(#REF!,#REF!,#REF!,#REF!))</f>
        <v>#REF!</v>
      </c>
      <c r="CE196" s="23" t="str">
        <f t="shared" si="34"/>
        <v/>
      </c>
    </row>
    <row r="197" spans="1:83">
      <c r="A197" s="245">
        <v>191</v>
      </c>
      <c r="B197" s="246"/>
      <c r="C197" s="247"/>
      <c r="D197" s="248"/>
      <c r="E197" s="249"/>
      <c r="F197" s="250"/>
      <c r="G197" s="250"/>
      <c r="H197" s="251"/>
      <c r="I197" s="252"/>
      <c r="J197" s="253"/>
      <c r="K197" s="254"/>
      <c r="L197" s="11"/>
      <c r="M197" s="7"/>
      <c r="N197" s="7"/>
      <c r="O197" s="7"/>
      <c r="P197" s="31"/>
      <c r="Q197" s="34"/>
      <c r="R197" s="7"/>
      <c r="S197" s="448"/>
      <c r="T197" s="449"/>
      <c r="U197" s="449"/>
      <c r="V197" s="7"/>
      <c r="W197" s="36"/>
      <c r="X197" s="34"/>
      <c r="Y197" s="7"/>
      <c r="Z197" s="11"/>
      <c r="AA197" s="7"/>
      <c r="AB197" s="7"/>
      <c r="AC197" s="7"/>
      <c r="AD197" s="31"/>
      <c r="AE197" s="34"/>
      <c r="AF197" s="7"/>
      <c r="AG197" s="11"/>
      <c r="AH197" s="7"/>
      <c r="AI197" s="7"/>
      <c r="AJ197" s="7"/>
      <c r="AK197" s="31"/>
      <c r="AL197" s="34"/>
      <c r="AM197" s="7"/>
      <c r="AN197" s="11"/>
      <c r="AO197" s="7"/>
      <c r="AP197" s="11"/>
      <c r="AQ197" s="7"/>
      <c r="AR197" s="11"/>
      <c r="AS197" s="7"/>
      <c r="AT197" s="7"/>
      <c r="AU197" s="7"/>
      <c r="AV197" s="7"/>
      <c r="AW197" s="7"/>
      <c r="AX197" s="11" t="s">
        <v>221</v>
      </c>
      <c r="AY197" s="66" t="s">
        <v>221</v>
      </c>
      <c r="AZ197" s="1"/>
      <c r="BA197" s="1"/>
      <c r="BB197" s="1"/>
      <c r="BC197" s="1"/>
      <c r="BD197" s="1"/>
      <c r="BP197" s="15"/>
      <c r="BQ197" s="25" t="str">
        <f t="shared" si="24"/>
        <v/>
      </c>
      <c r="BR197" s="26" t="str">
        <f t="shared" si="23"/>
        <v/>
      </c>
      <c r="BS197" s="26" t="str">
        <f t="shared" si="25"/>
        <v/>
      </c>
      <c r="BT197" s="25" t="str">
        <f t="shared" si="26"/>
        <v/>
      </c>
      <c r="BU197" s="26" t="str">
        <f t="shared" si="27"/>
        <v/>
      </c>
      <c r="BV197" s="25" t="e">
        <f>IF(AND(#REF!="",#REF!="",#REF!="",#REF!=""),"",SUM(#REF!,#REF!,#REF!,#REF!,#REF!))</f>
        <v>#REF!</v>
      </c>
      <c r="BW197" s="26" t="str">
        <f t="shared" si="28"/>
        <v/>
      </c>
      <c r="BX197" s="25" t="str">
        <f t="shared" si="29"/>
        <v/>
      </c>
      <c r="BY197" s="26" t="str">
        <f t="shared" si="30"/>
        <v/>
      </c>
      <c r="BZ197" s="25" t="str">
        <f t="shared" si="31"/>
        <v/>
      </c>
      <c r="CA197" s="26" t="str">
        <f t="shared" si="32"/>
        <v/>
      </c>
      <c r="CB197" s="25" t="e">
        <f>IF(AND(#REF!="",#REF!="",#REF!="",#REF!=""),"",SUM(#REF!,#REF!,#REF!,#REF!,#REF!))</f>
        <v>#REF!</v>
      </c>
      <c r="CC197" s="26" t="str">
        <f t="shared" si="33"/>
        <v/>
      </c>
      <c r="CD197" s="23" t="e">
        <f>IF(AND(#REF!="",#REF!="",#REF!="",#REF!=""),"",SUM(#REF!,#REF!,#REF!,#REF!))</f>
        <v>#REF!</v>
      </c>
      <c r="CE197" s="23" t="str">
        <f t="shared" si="34"/>
        <v/>
      </c>
    </row>
    <row r="198" spans="1:83">
      <c r="A198" s="245">
        <v>192</v>
      </c>
      <c r="B198" s="246"/>
      <c r="C198" s="247"/>
      <c r="D198" s="248"/>
      <c r="E198" s="249"/>
      <c r="F198" s="250"/>
      <c r="G198" s="250"/>
      <c r="H198" s="251"/>
      <c r="I198" s="252"/>
      <c r="J198" s="253"/>
      <c r="K198" s="254"/>
      <c r="L198" s="11"/>
      <c r="M198" s="7"/>
      <c r="N198" s="7"/>
      <c r="O198" s="7"/>
      <c r="P198" s="31"/>
      <c r="Q198" s="34"/>
      <c r="R198" s="7"/>
      <c r="S198" s="448"/>
      <c r="T198" s="449"/>
      <c r="U198" s="449"/>
      <c r="V198" s="7"/>
      <c r="W198" s="36"/>
      <c r="X198" s="34"/>
      <c r="Y198" s="7"/>
      <c r="Z198" s="11"/>
      <c r="AA198" s="7"/>
      <c r="AB198" s="7"/>
      <c r="AC198" s="7"/>
      <c r="AD198" s="31"/>
      <c r="AE198" s="34"/>
      <c r="AF198" s="7"/>
      <c r="AG198" s="11"/>
      <c r="AH198" s="7"/>
      <c r="AI198" s="7"/>
      <c r="AJ198" s="7"/>
      <c r="AK198" s="31"/>
      <c r="AL198" s="34"/>
      <c r="AM198" s="7"/>
      <c r="AN198" s="11"/>
      <c r="AO198" s="7"/>
      <c r="AP198" s="11"/>
      <c r="AQ198" s="7"/>
      <c r="AR198" s="11"/>
      <c r="AS198" s="7"/>
      <c r="AT198" s="7"/>
      <c r="AU198" s="7"/>
      <c r="AV198" s="7"/>
      <c r="AW198" s="7"/>
      <c r="AX198" s="11" t="s">
        <v>221</v>
      </c>
      <c r="AY198" s="66" t="s">
        <v>221</v>
      </c>
      <c r="AZ198" s="1"/>
      <c r="BA198" s="1"/>
      <c r="BB198" s="1"/>
      <c r="BC198" s="1"/>
      <c r="BD198" s="1"/>
      <c r="BP198" s="15"/>
      <c r="BQ198" s="25" t="str">
        <f t="shared" si="24"/>
        <v/>
      </c>
      <c r="BR198" s="26" t="str">
        <f t="shared" si="23"/>
        <v/>
      </c>
      <c r="BS198" s="26" t="str">
        <f t="shared" si="25"/>
        <v/>
      </c>
      <c r="BT198" s="25" t="str">
        <f t="shared" si="26"/>
        <v/>
      </c>
      <c r="BU198" s="26" t="str">
        <f t="shared" si="27"/>
        <v/>
      </c>
      <c r="BV198" s="25" t="e">
        <f>IF(AND(#REF!="",#REF!="",#REF!="",#REF!=""),"",SUM(#REF!,#REF!,#REF!,#REF!,#REF!))</f>
        <v>#REF!</v>
      </c>
      <c r="BW198" s="26" t="str">
        <f t="shared" si="28"/>
        <v/>
      </c>
      <c r="BX198" s="25" t="str">
        <f t="shared" si="29"/>
        <v/>
      </c>
      <c r="BY198" s="26" t="str">
        <f t="shared" si="30"/>
        <v/>
      </c>
      <c r="BZ198" s="25" t="str">
        <f t="shared" si="31"/>
        <v/>
      </c>
      <c r="CA198" s="26" t="str">
        <f t="shared" si="32"/>
        <v/>
      </c>
      <c r="CB198" s="25" t="e">
        <f>IF(AND(#REF!="",#REF!="",#REF!="",#REF!=""),"",SUM(#REF!,#REF!,#REF!,#REF!,#REF!))</f>
        <v>#REF!</v>
      </c>
      <c r="CC198" s="26" t="str">
        <f t="shared" si="33"/>
        <v/>
      </c>
      <c r="CD198" s="23" t="e">
        <f>IF(AND(#REF!="",#REF!="",#REF!="",#REF!=""),"",SUM(#REF!,#REF!,#REF!,#REF!))</f>
        <v>#REF!</v>
      </c>
      <c r="CE198" s="23" t="str">
        <f t="shared" si="34"/>
        <v/>
      </c>
    </row>
    <row r="199" spans="1:83">
      <c r="A199" s="245">
        <v>193</v>
      </c>
      <c r="B199" s="246"/>
      <c r="C199" s="247"/>
      <c r="D199" s="248"/>
      <c r="E199" s="249"/>
      <c r="F199" s="250"/>
      <c r="G199" s="250"/>
      <c r="H199" s="251"/>
      <c r="I199" s="252"/>
      <c r="J199" s="253"/>
      <c r="K199" s="254"/>
      <c r="L199" s="11"/>
      <c r="M199" s="7"/>
      <c r="N199" s="7"/>
      <c r="O199" s="7"/>
      <c r="P199" s="31"/>
      <c r="Q199" s="34"/>
      <c r="R199" s="7"/>
      <c r="S199" s="448"/>
      <c r="T199" s="449"/>
      <c r="U199" s="449"/>
      <c r="V199" s="7"/>
      <c r="W199" s="36"/>
      <c r="X199" s="34"/>
      <c r="Y199" s="7"/>
      <c r="Z199" s="11"/>
      <c r="AA199" s="7"/>
      <c r="AB199" s="7"/>
      <c r="AC199" s="7"/>
      <c r="AD199" s="31"/>
      <c r="AE199" s="34"/>
      <c r="AF199" s="7"/>
      <c r="AG199" s="11"/>
      <c r="AH199" s="7"/>
      <c r="AI199" s="7"/>
      <c r="AJ199" s="7"/>
      <c r="AK199" s="31"/>
      <c r="AL199" s="34"/>
      <c r="AM199" s="7"/>
      <c r="AN199" s="11"/>
      <c r="AO199" s="7"/>
      <c r="AP199" s="11"/>
      <c r="AQ199" s="7"/>
      <c r="AR199" s="11"/>
      <c r="AS199" s="7"/>
      <c r="AT199" s="7"/>
      <c r="AU199" s="7"/>
      <c r="AV199" s="7"/>
      <c r="AW199" s="7"/>
      <c r="AX199" s="11" t="s">
        <v>221</v>
      </c>
      <c r="AY199" s="66" t="s">
        <v>221</v>
      </c>
      <c r="AZ199" s="1"/>
      <c r="BA199" s="1"/>
      <c r="BB199" s="1"/>
      <c r="BC199" s="1"/>
      <c r="BD199" s="1"/>
      <c r="BP199" s="15"/>
      <c r="BQ199" s="25" t="str">
        <f t="shared" si="24"/>
        <v/>
      </c>
      <c r="BR199" s="26" t="str">
        <f t="shared" ref="BR199:BR206" si="35">IF(AND(L199="",M199="",N199="",P199=""),"",SUM(L199,M199,N199,O199,P199))</f>
        <v/>
      </c>
      <c r="BS199" s="26" t="str">
        <f t="shared" si="25"/>
        <v/>
      </c>
      <c r="BT199" s="25" t="str">
        <f t="shared" si="26"/>
        <v/>
      </c>
      <c r="BU199" s="26" t="str">
        <f t="shared" si="27"/>
        <v/>
      </c>
      <c r="BV199" s="25" t="e">
        <f>IF(AND(#REF!="",#REF!="",#REF!="",#REF!=""),"",SUM(#REF!,#REF!,#REF!,#REF!,#REF!))</f>
        <v>#REF!</v>
      </c>
      <c r="BW199" s="26" t="str">
        <f t="shared" si="28"/>
        <v/>
      </c>
      <c r="BX199" s="25" t="str">
        <f t="shared" si="29"/>
        <v/>
      </c>
      <c r="BY199" s="26" t="str">
        <f t="shared" si="30"/>
        <v/>
      </c>
      <c r="BZ199" s="25" t="str">
        <f t="shared" si="31"/>
        <v/>
      </c>
      <c r="CA199" s="26" t="str">
        <f t="shared" si="32"/>
        <v/>
      </c>
      <c r="CB199" s="25" t="e">
        <f>IF(AND(#REF!="",#REF!="",#REF!="",#REF!=""),"",SUM(#REF!,#REF!,#REF!,#REF!,#REF!))</f>
        <v>#REF!</v>
      </c>
      <c r="CC199" s="26" t="str">
        <f t="shared" si="33"/>
        <v/>
      </c>
      <c r="CD199" s="23" t="e">
        <f>IF(AND(#REF!="",#REF!="",#REF!="",#REF!=""),"",SUM(#REF!,#REF!,#REF!,#REF!))</f>
        <v>#REF!</v>
      </c>
      <c r="CE199" s="23" t="str">
        <f t="shared" si="34"/>
        <v/>
      </c>
    </row>
    <row r="200" spans="1:83">
      <c r="A200" s="245">
        <v>194</v>
      </c>
      <c r="B200" s="246"/>
      <c r="C200" s="247"/>
      <c r="D200" s="248"/>
      <c r="E200" s="249"/>
      <c r="F200" s="250"/>
      <c r="G200" s="250"/>
      <c r="H200" s="251"/>
      <c r="I200" s="252"/>
      <c r="J200" s="253"/>
      <c r="K200" s="254"/>
      <c r="L200" s="11"/>
      <c r="M200" s="7"/>
      <c r="N200" s="7"/>
      <c r="O200" s="7"/>
      <c r="P200" s="31"/>
      <c r="Q200" s="34"/>
      <c r="R200" s="7"/>
      <c r="S200" s="448"/>
      <c r="T200" s="449"/>
      <c r="U200" s="449"/>
      <c r="V200" s="7"/>
      <c r="W200" s="36"/>
      <c r="X200" s="34"/>
      <c r="Y200" s="7"/>
      <c r="Z200" s="11"/>
      <c r="AA200" s="7"/>
      <c r="AB200" s="7"/>
      <c r="AC200" s="7"/>
      <c r="AD200" s="31"/>
      <c r="AE200" s="34"/>
      <c r="AF200" s="7"/>
      <c r="AG200" s="11"/>
      <c r="AH200" s="7"/>
      <c r="AI200" s="7"/>
      <c r="AJ200" s="7"/>
      <c r="AK200" s="31"/>
      <c r="AL200" s="34"/>
      <c r="AM200" s="7"/>
      <c r="AN200" s="11"/>
      <c r="AO200" s="7"/>
      <c r="AP200" s="11"/>
      <c r="AQ200" s="7"/>
      <c r="AR200" s="11"/>
      <c r="AS200" s="7"/>
      <c r="AT200" s="7"/>
      <c r="AU200" s="7"/>
      <c r="AV200" s="7"/>
      <c r="AW200" s="7"/>
      <c r="AX200" s="11" t="s">
        <v>221</v>
      </c>
      <c r="AY200" s="66" t="s">
        <v>221</v>
      </c>
      <c r="AZ200" s="1"/>
      <c r="BA200" s="1"/>
      <c r="BB200" s="1"/>
      <c r="BC200" s="1"/>
      <c r="BD200" s="1"/>
      <c r="BP200" s="15"/>
      <c r="BQ200" s="25" t="str">
        <f t="shared" ref="BQ200:BQ206" si="36">IF(I200="","",I200)</f>
        <v/>
      </c>
      <c r="BR200" s="26" t="str">
        <f t="shared" si="35"/>
        <v/>
      </c>
      <c r="BS200" s="26" t="str">
        <f t="shared" ref="BS200:BS206" si="37">IFERROR(IF(BR200="","",ROUNDUP(BR200*20%,0)),"")</f>
        <v/>
      </c>
      <c r="BT200" s="25" t="str">
        <f t="shared" ref="BT200:BT206" si="38">IF(AND(S200="",T200="",U200="",W200=""),"",SUM(S200,T200,U200,V200,W200))</f>
        <v/>
      </c>
      <c r="BU200" s="26" t="str">
        <f t="shared" ref="BU200:BU206" si="39">IFERROR(IF(BT200="","",ROUNDUP(BT200*20%,0)),"")</f>
        <v/>
      </c>
      <c r="BV200" s="25" t="e">
        <f>IF(AND(#REF!="",#REF!="",#REF!="",#REF!=""),"",SUM(#REF!,#REF!,#REF!,#REF!,#REF!))</f>
        <v>#REF!</v>
      </c>
      <c r="BW200" s="26" t="str">
        <f t="shared" ref="BW200:BW206" si="40">IFERROR(IF(BV200="","",ROUNDUP(BV200*20%,0)),"")</f>
        <v/>
      </c>
      <c r="BX200" s="25" t="str">
        <f t="shared" ref="BX200:BX206" si="41">IF(AND(Z200="",AA200="",AB200="",AD200=""),"",SUM(Z200,AA200,AB200,AC200,AD200))</f>
        <v/>
      </c>
      <c r="BY200" s="26" t="str">
        <f t="shared" ref="BY200:BY206" si="42">IFERROR(IF(BX200="","",ROUNDUP(BX200*20%,0)),"")</f>
        <v/>
      </c>
      <c r="BZ200" s="25" t="str">
        <f t="shared" ref="BZ200:BZ206" si="43">IF(AND(AG200="",AH200="",AI200="",AK200=""),"",SUM(AG200,AH200,AI200,AJ200,AK200))</f>
        <v/>
      </c>
      <c r="CA200" s="26" t="str">
        <f t="shared" ref="CA200:CA206" si="44">IFERROR(IF(BZ200="","",ROUNDUP(BZ200*20%,0)),"")</f>
        <v/>
      </c>
      <c r="CB200" s="25" t="e">
        <f>IF(AND(#REF!="",#REF!="",#REF!="",#REF!=""),"",SUM(#REF!,#REF!,#REF!,#REF!,#REF!))</f>
        <v>#REF!</v>
      </c>
      <c r="CC200" s="26" t="str">
        <f t="shared" ref="CC200:CC206" si="45">IFERROR(IF(CB200="","",ROUNDUP(CB200*20%,0)),"")</f>
        <v/>
      </c>
      <c r="CD200" s="23" t="e">
        <f>IF(AND(#REF!="",#REF!="",#REF!="",#REF!=""),"",SUM(#REF!,#REF!,#REF!,#REF!))</f>
        <v>#REF!</v>
      </c>
      <c r="CE200" s="23" t="str">
        <f t="shared" si="34"/>
        <v/>
      </c>
    </row>
    <row r="201" spans="1:83">
      <c r="A201" s="245">
        <v>195</v>
      </c>
      <c r="B201" s="246"/>
      <c r="C201" s="247"/>
      <c r="D201" s="248"/>
      <c r="E201" s="249"/>
      <c r="F201" s="250"/>
      <c r="G201" s="250"/>
      <c r="H201" s="251"/>
      <c r="I201" s="252"/>
      <c r="J201" s="253"/>
      <c r="K201" s="254"/>
      <c r="L201" s="11"/>
      <c r="M201" s="7"/>
      <c r="N201" s="7"/>
      <c r="O201" s="7"/>
      <c r="P201" s="31"/>
      <c r="Q201" s="34"/>
      <c r="R201" s="7"/>
      <c r="S201" s="448"/>
      <c r="T201" s="449"/>
      <c r="U201" s="449"/>
      <c r="V201" s="7"/>
      <c r="W201" s="36"/>
      <c r="X201" s="34"/>
      <c r="Y201" s="7"/>
      <c r="Z201" s="11"/>
      <c r="AA201" s="7"/>
      <c r="AB201" s="7"/>
      <c r="AC201" s="7"/>
      <c r="AD201" s="31"/>
      <c r="AE201" s="34"/>
      <c r="AF201" s="7"/>
      <c r="AG201" s="11"/>
      <c r="AH201" s="7"/>
      <c r="AI201" s="7"/>
      <c r="AJ201" s="7"/>
      <c r="AK201" s="31"/>
      <c r="AL201" s="34"/>
      <c r="AM201" s="7"/>
      <c r="AN201" s="11"/>
      <c r="AO201" s="7"/>
      <c r="AP201" s="11"/>
      <c r="AQ201" s="7"/>
      <c r="AR201" s="11"/>
      <c r="AS201" s="7"/>
      <c r="AT201" s="7"/>
      <c r="AU201" s="7"/>
      <c r="AV201" s="7"/>
      <c r="AW201" s="7"/>
      <c r="AX201" s="11" t="s">
        <v>221</v>
      </c>
      <c r="AY201" s="66" t="s">
        <v>221</v>
      </c>
      <c r="AZ201" s="1"/>
      <c r="BA201" s="1"/>
      <c r="BB201" s="1"/>
      <c r="BC201" s="1"/>
      <c r="BD201" s="1"/>
      <c r="BP201" s="15"/>
      <c r="BQ201" s="25" t="str">
        <f t="shared" si="36"/>
        <v/>
      </c>
      <c r="BR201" s="26" t="str">
        <f t="shared" si="35"/>
        <v/>
      </c>
      <c r="BS201" s="26" t="str">
        <f t="shared" si="37"/>
        <v/>
      </c>
      <c r="BT201" s="25" t="str">
        <f t="shared" si="38"/>
        <v/>
      </c>
      <c r="BU201" s="26" t="str">
        <f t="shared" si="39"/>
        <v/>
      </c>
      <c r="BV201" s="25" t="e">
        <f>IF(AND(#REF!="",#REF!="",#REF!="",#REF!=""),"",SUM(#REF!,#REF!,#REF!,#REF!,#REF!))</f>
        <v>#REF!</v>
      </c>
      <c r="BW201" s="26" t="str">
        <f t="shared" si="40"/>
        <v/>
      </c>
      <c r="BX201" s="25" t="str">
        <f t="shared" si="41"/>
        <v/>
      </c>
      <c r="BY201" s="26" t="str">
        <f t="shared" si="42"/>
        <v/>
      </c>
      <c r="BZ201" s="25" t="str">
        <f t="shared" si="43"/>
        <v/>
      </c>
      <c r="CA201" s="26" t="str">
        <f t="shared" si="44"/>
        <v/>
      </c>
      <c r="CB201" s="25" t="e">
        <f>IF(AND(#REF!="",#REF!="",#REF!="",#REF!=""),"",SUM(#REF!,#REF!,#REF!,#REF!,#REF!))</f>
        <v>#REF!</v>
      </c>
      <c r="CC201" s="26" t="str">
        <f t="shared" si="45"/>
        <v/>
      </c>
      <c r="CD201" s="23" t="e">
        <f>IF(AND(#REF!="",#REF!="",#REF!="",#REF!=""),"",SUM(#REF!,#REF!,#REF!,#REF!))</f>
        <v>#REF!</v>
      </c>
      <c r="CE201" s="23" t="str">
        <f t="shared" si="34"/>
        <v/>
      </c>
    </row>
    <row r="202" spans="1:83">
      <c r="A202" s="245">
        <v>196</v>
      </c>
      <c r="B202" s="246"/>
      <c r="C202" s="247"/>
      <c r="D202" s="248"/>
      <c r="E202" s="249"/>
      <c r="F202" s="250"/>
      <c r="G202" s="250"/>
      <c r="H202" s="251"/>
      <c r="I202" s="252"/>
      <c r="J202" s="253"/>
      <c r="K202" s="254"/>
      <c r="L202" s="11"/>
      <c r="M202" s="7"/>
      <c r="N202" s="7"/>
      <c r="O202" s="7"/>
      <c r="P202" s="31"/>
      <c r="Q202" s="34"/>
      <c r="R202" s="7"/>
      <c r="S202" s="448"/>
      <c r="T202" s="449"/>
      <c r="U202" s="449"/>
      <c r="V202" s="7"/>
      <c r="W202" s="36"/>
      <c r="X202" s="34"/>
      <c r="Y202" s="7"/>
      <c r="Z202" s="11"/>
      <c r="AA202" s="7"/>
      <c r="AB202" s="7"/>
      <c r="AC202" s="7"/>
      <c r="AD202" s="31"/>
      <c r="AE202" s="34"/>
      <c r="AF202" s="7"/>
      <c r="AG202" s="11"/>
      <c r="AH202" s="7"/>
      <c r="AI202" s="7"/>
      <c r="AJ202" s="7"/>
      <c r="AK202" s="31"/>
      <c r="AL202" s="34"/>
      <c r="AM202" s="7"/>
      <c r="AN202" s="11"/>
      <c r="AO202" s="7"/>
      <c r="AP202" s="11"/>
      <c r="AQ202" s="7"/>
      <c r="AR202" s="11"/>
      <c r="AS202" s="7"/>
      <c r="AT202" s="7"/>
      <c r="AU202" s="7"/>
      <c r="AV202" s="7"/>
      <c r="AW202" s="7"/>
      <c r="AX202" s="11" t="s">
        <v>221</v>
      </c>
      <c r="AY202" s="66" t="s">
        <v>221</v>
      </c>
      <c r="AZ202" s="1"/>
      <c r="BA202" s="1"/>
      <c r="BB202" s="1"/>
      <c r="BC202" s="1"/>
      <c r="BD202" s="1"/>
      <c r="BP202" s="15"/>
      <c r="BQ202" s="25" t="str">
        <f t="shared" si="36"/>
        <v/>
      </c>
      <c r="BR202" s="26" t="str">
        <f t="shared" si="35"/>
        <v/>
      </c>
      <c r="BS202" s="26" t="str">
        <f t="shared" si="37"/>
        <v/>
      </c>
      <c r="BT202" s="25" t="str">
        <f t="shared" si="38"/>
        <v/>
      </c>
      <c r="BU202" s="26" t="str">
        <f t="shared" si="39"/>
        <v/>
      </c>
      <c r="BV202" s="25" t="e">
        <f>IF(AND(#REF!="",#REF!="",#REF!="",#REF!=""),"",SUM(#REF!,#REF!,#REF!,#REF!,#REF!))</f>
        <v>#REF!</v>
      </c>
      <c r="BW202" s="26" t="str">
        <f t="shared" si="40"/>
        <v/>
      </c>
      <c r="BX202" s="25" t="str">
        <f t="shared" si="41"/>
        <v/>
      </c>
      <c r="BY202" s="26" t="str">
        <f t="shared" si="42"/>
        <v/>
      </c>
      <c r="BZ202" s="25" t="str">
        <f t="shared" si="43"/>
        <v/>
      </c>
      <c r="CA202" s="26" t="str">
        <f t="shared" si="44"/>
        <v/>
      </c>
      <c r="CB202" s="25" t="e">
        <f>IF(AND(#REF!="",#REF!="",#REF!="",#REF!=""),"",SUM(#REF!,#REF!,#REF!,#REF!,#REF!))</f>
        <v>#REF!</v>
      </c>
      <c r="CC202" s="26" t="str">
        <f t="shared" si="45"/>
        <v/>
      </c>
      <c r="CD202" s="23" t="e">
        <f>IF(AND(#REF!="",#REF!="",#REF!="",#REF!=""),"",SUM(#REF!,#REF!,#REF!,#REF!))</f>
        <v>#REF!</v>
      </c>
      <c r="CE202" s="23" t="str">
        <f t="shared" si="34"/>
        <v/>
      </c>
    </row>
    <row r="203" spans="1:83">
      <c r="A203" s="245">
        <v>197</v>
      </c>
      <c r="B203" s="246"/>
      <c r="C203" s="247"/>
      <c r="D203" s="248"/>
      <c r="E203" s="249"/>
      <c r="F203" s="250"/>
      <c r="G203" s="250"/>
      <c r="H203" s="251"/>
      <c r="I203" s="252"/>
      <c r="J203" s="253"/>
      <c r="K203" s="254"/>
      <c r="L203" s="11"/>
      <c r="M203" s="7"/>
      <c r="N203" s="7"/>
      <c r="O203" s="7"/>
      <c r="P203" s="31"/>
      <c r="Q203" s="34"/>
      <c r="R203" s="7"/>
      <c r="S203" s="448"/>
      <c r="T203" s="449"/>
      <c r="U203" s="449"/>
      <c r="V203" s="7"/>
      <c r="W203" s="36"/>
      <c r="X203" s="34"/>
      <c r="Y203" s="7"/>
      <c r="Z203" s="11"/>
      <c r="AA203" s="7"/>
      <c r="AB203" s="7"/>
      <c r="AC203" s="7"/>
      <c r="AD203" s="31"/>
      <c r="AE203" s="34"/>
      <c r="AF203" s="7"/>
      <c r="AG203" s="11"/>
      <c r="AH203" s="7"/>
      <c r="AI203" s="7"/>
      <c r="AJ203" s="7"/>
      <c r="AK203" s="31"/>
      <c r="AL203" s="34"/>
      <c r="AM203" s="7"/>
      <c r="AN203" s="11"/>
      <c r="AO203" s="7"/>
      <c r="AP203" s="11"/>
      <c r="AQ203" s="7"/>
      <c r="AR203" s="11"/>
      <c r="AS203" s="7"/>
      <c r="AT203" s="7"/>
      <c r="AU203" s="7"/>
      <c r="AV203" s="7"/>
      <c r="AW203" s="7"/>
      <c r="AX203" s="11" t="s">
        <v>221</v>
      </c>
      <c r="AY203" s="66" t="s">
        <v>221</v>
      </c>
      <c r="AZ203" s="1"/>
      <c r="BA203" s="1"/>
      <c r="BB203" s="1"/>
      <c r="BC203" s="1"/>
      <c r="BD203" s="1"/>
      <c r="BP203" s="15"/>
      <c r="BQ203" s="25" t="str">
        <f t="shared" si="36"/>
        <v/>
      </c>
      <c r="BR203" s="26" t="str">
        <f t="shared" si="35"/>
        <v/>
      </c>
      <c r="BS203" s="26" t="str">
        <f t="shared" si="37"/>
        <v/>
      </c>
      <c r="BT203" s="25" t="str">
        <f t="shared" si="38"/>
        <v/>
      </c>
      <c r="BU203" s="26" t="str">
        <f t="shared" si="39"/>
        <v/>
      </c>
      <c r="BV203" s="25" t="e">
        <f>IF(AND(#REF!="",#REF!="",#REF!="",#REF!=""),"",SUM(#REF!,#REF!,#REF!,#REF!,#REF!))</f>
        <v>#REF!</v>
      </c>
      <c r="BW203" s="26" t="str">
        <f t="shared" si="40"/>
        <v/>
      </c>
      <c r="BX203" s="25" t="str">
        <f t="shared" si="41"/>
        <v/>
      </c>
      <c r="BY203" s="26" t="str">
        <f t="shared" si="42"/>
        <v/>
      </c>
      <c r="BZ203" s="25" t="str">
        <f t="shared" si="43"/>
        <v/>
      </c>
      <c r="CA203" s="26" t="str">
        <f t="shared" si="44"/>
        <v/>
      </c>
      <c r="CB203" s="25" t="e">
        <f>IF(AND(#REF!="",#REF!="",#REF!="",#REF!=""),"",SUM(#REF!,#REF!,#REF!,#REF!,#REF!))</f>
        <v>#REF!</v>
      </c>
      <c r="CC203" s="26" t="str">
        <f t="shared" si="45"/>
        <v/>
      </c>
      <c r="CD203" s="23" t="e">
        <f>IF(AND(#REF!="",#REF!="",#REF!="",#REF!=""),"",SUM(#REF!,#REF!,#REF!,#REF!))</f>
        <v>#REF!</v>
      </c>
      <c r="CE203" s="23" t="str">
        <f t="shared" si="34"/>
        <v/>
      </c>
    </row>
    <row r="204" spans="1:83">
      <c r="A204" s="245">
        <v>198</v>
      </c>
      <c r="B204" s="246"/>
      <c r="C204" s="247"/>
      <c r="D204" s="248"/>
      <c r="E204" s="249"/>
      <c r="F204" s="250"/>
      <c r="G204" s="250"/>
      <c r="H204" s="251"/>
      <c r="I204" s="252"/>
      <c r="J204" s="253"/>
      <c r="K204" s="254"/>
      <c r="L204" s="11"/>
      <c r="M204" s="7"/>
      <c r="N204" s="7"/>
      <c r="O204" s="7"/>
      <c r="P204" s="31"/>
      <c r="Q204" s="34"/>
      <c r="R204" s="7"/>
      <c r="S204" s="448"/>
      <c r="T204" s="449"/>
      <c r="U204" s="449"/>
      <c r="V204" s="7"/>
      <c r="W204" s="36"/>
      <c r="X204" s="34"/>
      <c r="Y204" s="7"/>
      <c r="Z204" s="11"/>
      <c r="AA204" s="7"/>
      <c r="AB204" s="7"/>
      <c r="AC204" s="7"/>
      <c r="AD204" s="31"/>
      <c r="AE204" s="34"/>
      <c r="AF204" s="7"/>
      <c r="AG204" s="11"/>
      <c r="AH204" s="7"/>
      <c r="AI204" s="7"/>
      <c r="AJ204" s="7"/>
      <c r="AK204" s="31"/>
      <c r="AL204" s="34"/>
      <c r="AM204" s="7"/>
      <c r="AN204" s="11"/>
      <c r="AO204" s="7"/>
      <c r="AP204" s="11"/>
      <c r="AQ204" s="7"/>
      <c r="AR204" s="11"/>
      <c r="AS204" s="7"/>
      <c r="AT204" s="7"/>
      <c r="AU204" s="7"/>
      <c r="AV204" s="7"/>
      <c r="AW204" s="7"/>
      <c r="AX204" s="11" t="s">
        <v>221</v>
      </c>
      <c r="AY204" s="66" t="s">
        <v>221</v>
      </c>
      <c r="AZ204" s="1"/>
      <c r="BA204" s="1"/>
      <c r="BB204" s="1"/>
      <c r="BC204" s="1"/>
      <c r="BD204" s="1"/>
      <c r="BP204" s="15"/>
      <c r="BQ204" s="25" t="str">
        <f t="shared" si="36"/>
        <v/>
      </c>
      <c r="BR204" s="26" t="str">
        <f t="shared" si="35"/>
        <v/>
      </c>
      <c r="BS204" s="26" t="str">
        <f t="shared" si="37"/>
        <v/>
      </c>
      <c r="BT204" s="25" t="str">
        <f t="shared" si="38"/>
        <v/>
      </c>
      <c r="BU204" s="26" t="str">
        <f t="shared" si="39"/>
        <v/>
      </c>
      <c r="BV204" s="25" t="e">
        <f>IF(AND(#REF!="",#REF!="",#REF!="",#REF!=""),"",SUM(#REF!,#REF!,#REF!,#REF!,#REF!))</f>
        <v>#REF!</v>
      </c>
      <c r="BW204" s="26" t="str">
        <f t="shared" si="40"/>
        <v/>
      </c>
      <c r="BX204" s="25" t="str">
        <f t="shared" si="41"/>
        <v/>
      </c>
      <c r="BY204" s="26" t="str">
        <f t="shared" si="42"/>
        <v/>
      </c>
      <c r="BZ204" s="25" t="str">
        <f t="shared" si="43"/>
        <v/>
      </c>
      <c r="CA204" s="26" t="str">
        <f t="shared" si="44"/>
        <v/>
      </c>
      <c r="CB204" s="25" t="e">
        <f>IF(AND(#REF!="",#REF!="",#REF!="",#REF!=""),"",SUM(#REF!,#REF!,#REF!,#REF!,#REF!))</f>
        <v>#REF!</v>
      </c>
      <c r="CC204" s="26" t="str">
        <f t="shared" si="45"/>
        <v/>
      </c>
      <c r="CD204" s="23" t="e">
        <f>IF(AND(#REF!="",#REF!="",#REF!="",#REF!=""),"",SUM(#REF!,#REF!,#REF!,#REF!))</f>
        <v>#REF!</v>
      </c>
      <c r="CE204" s="23" t="str">
        <f t="shared" si="34"/>
        <v/>
      </c>
    </row>
    <row r="205" spans="1:83">
      <c r="A205" s="245">
        <v>199</v>
      </c>
      <c r="B205" s="246"/>
      <c r="C205" s="247"/>
      <c r="D205" s="248"/>
      <c r="E205" s="249"/>
      <c r="F205" s="250"/>
      <c r="G205" s="250"/>
      <c r="H205" s="251"/>
      <c r="I205" s="252"/>
      <c r="J205" s="253"/>
      <c r="K205" s="254"/>
      <c r="L205" s="11"/>
      <c r="M205" s="7"/>
      <c r="N205" s="7"/>
      <c r="O205" s="7"/>
      <c r="P205" s="31"/>
      <c r="Q205" s="34"/>
      <c r="R205" s="7"/>
      <c r="S205" s="448"/>
      <c r="T205" s="449"/>
      <c r="U205" s="449"/>
      <c r="V205" s="7"/>
      <c r="W205" s="36"/>
      <c r="X205" s="34"/>
      <c r="Y205" s="7"/>
      <c r="Z205" s="11"/>
      <c r="AA205" s="7"/>
      <c r="AB205" s="7"/>
      <c r="AC205" s="7"/>
      <c r="AD205" s="31"/>
      <c r="AE205" s="34"/>
      <c r="AF205" s="7"/>
      <c r="AG205" s="11"/>
      <c r="AH205" s="7"/>
      <c r="AI205" s="7"/>
      <c r="AJ205" s="7"/>
      <c r="AK205" s="31"/>
      <c r="AL205" s="34"/>
      <c r="AM205" s="7"/>
      <c r="AN205" s="11"/>
      <c r="AO205" s="7"/>
      <c r="AP205" s="11"/>
      <c r="AQ205" s="7"/>
      <c r="AR205" s="11"/>
      <c r="AS205" s="7"/>
      <c r="AT205" s="7"/>
      <c r="AU205" s="7"/>
      <c r="AV205" s="7"/>
      <c r="AW205" s="7"/>
      <c r="AX205" s="11" t="s">
        <v>221</v>
      </c>
      <c r="AY205" s="66" t="s">
        <v>221</v>
      </c>
      <c r="AZ205" s="1"/>
      <c r="BA205" s="1"/>
      <c r="BB205" s="1"/>
      <c r="BC205" s="1"/>
      <c r="BD205" s="1"/>
      <c r="BP205" s="15"/>
      <c r="BQ205" s="25" t="str">
        <f t="shared" si="36"/>
        <v/>
      </c>
      <c r="BR205" s="26" t="str">
        <f t="shared" si="35"/>
        <v/>
      </c>
      <c r="BS205" s="26" t="str">
        <f t="shared" si="37"/>
        <v/>
      </c>
      <c r="BT205" s="25" t="str">
        <f t="shared" si="38"/>
        <v/>
      </c>
      <c r="BU205" s="26" t="str">
        <f t="shared" si="39"/>
        <v/>
      </c>
      <c r="BV205" s="25" t="e">
        <f>IF(AND(#REF!="",#REF!="",#REF!="",#REF!=""),"",SUM(#REF!,#REF!,#REF!,#REF!,#REF!))</f>
        <v>#REF!</v>
      </c>
      <c r="BW205" s="26" t="str">
        <f t="shared" si="40"/>
        <v/>
      </c>
      <c r="BX205" s="25" t="str">
        <f t="shared" si="41"/>
        <v/>
      </c>
      <c r="BY205" s="26" t="str">
        <f t="shared" si="42"/>
        <v/>
      </c>
      <c r="BZ205" s="25" t="str">
        <f t="shared" si="43"/>
        <v/>
      </c>
      <c r="CA205" s="26" t="str">
        <f t="shared" si="44"/>
        <v/>
      </c>
      <c r="CB205" s="25" t="e">
        <f>IF(AND(#REF!="",#REF!="",#REF!="",#REF!=""),"",SUM(#REF!,#REF!,#REF!,#REF!,#REF!))</f>
        <v>#REF!</v>
      </c>
      <c r="CC205" s="26" t="str">
        <f t="shared" si="45"/>
        <v/>
      </c>
      <c r="CD205" s="23" t="e">
        <f>IF(AND(#REF!="",#REF!="",#REF!="",#REF!=""),"",SUM(#REF!,#REF!,#REF!,#REF!))</f>
        <v>#REF!</v>
      </c>
      <c r="CE205" s="23" t="str">
        <f t="shared" si="34"/>
        <v/>
      </c>
    </row>
    <row r="206" spans="1:83">
      <c r="A206" s="245">
        <v>200</v>
      </c>
      <c r="B206" s="246"/>
      <c r="C206" s="247"/>
      <c r="D206" s="248"/>
      <c r="E206" s="249"/>
      <c r="F206" s="250"/>
      <c r="G206" s="250"/>
      <c r="H206" s="251"/>
      <c r="I206" s="252"/>
      <c r="J206" s="253"/>
      <c r="K206" s="254"/>
      <c r="L206" s="13"/>
      <c r="M206" s="14"/>
      <c r="N206" s="14"/>
      <c r="O206" s="7"/>
      <c r="P206" s="32"/>
      <c r="Q206" s="34"/>
      <c r="R206" s="7"/>
      <c r="S206" s="450"/>
      <c r="T206" s="451"/>
      <c r="U206" s="451"/>
      <c r="V206" s="7"/>
      <c r="W206" s="37"/>
      <c r="X206" s="34"/>
      <c r="Y206" s="7"/>
      <c r="Z206" s="13"/>
      <c r="AA206" s="14"/>
      <c r="AB206" s="14"/>
      <c r="AC206" s="7"/>
      <c r="AD206" s="32"/>
      <c r="AE206" s="34"/>
      <c r="AF206" s="7"/>
      <c r="AG206" s="13"/>
      <c r="AH206" s="14"/>
      <c r="AI206" s="14"/>
      <c r="AJ206" s="7"/>
      <c r="AK206" s="32"/>
      <c r="AL206" s="34"/>
      <c r="AM206" s="7"/>
      <c r="AN206" s="13"/>
      <c r="AO206" s="14"/>
      <c r="AP206" s="13"/>
      <c r="AQ206" s="14"/>
      <c r="AR206" s="13"/>
      <c r="AS206" s="14"/>
      <c r="AT206" s="14"/>
      <c r="AU206" s="14"/>
      <c r="AV206" s="14"/>
      <c r="AW206" s="14"/>
      <c r="AX206" s="11" t="s">
        <v>221</v>
      </c>
      <c r="AY206" s="66" t="s">
        <v>221</v>
      </c>
      <c r="AZ206" s="1"/>
      <c r="BA206" s="1"/>
      <c r="BB206" s="1"/>
      <c r="BC206" s="1"/>
      <c r="BD206" s="1"/>
      <c r="BP206" s="15"/>
      <c r="BQ206" s="25" t="str">
        <f t="shared" si="36"/>
        <v/>
      </c>
      <c r="BR206" s="26" t="str">
        <f t="shared" si="35"/>
        <v/>
      </c>
      <c r="BS206" s="26" t="str">
        <f t="shared" si="37"/>
        <v/>
      </c>
      <c r="BT206" s="25" t="str">
        <f t="shared" si="38"/>
        <v/>
      </c>
      <c r="BU206" s="26" t="str">
        <f t="shared" si="39"/>
        <v/>
      </c>
      <c r="BV206" s="25" t="e">
        <f>IF(AND(#REF!="",#REF!="",#REF!="",#REF!=""),"",SUM(#REF!,#REF!,#REF!,#REF!,#REF!))</f>
        <v>#REF!</v>
      </c>
      <c r="BW206" s="26" t="str">
        <f t="shared" si="40"/>
        <v/>
      </c>
      <c r="BX206" s="25" t="str">
        <f t="shared" si="41"/>
        <v/>
      </c>
      <c r="BY206" s="26" t="str">
        <f t="shared" si="42"/>
        <v/>
      </c>
      <c r="BZ206" s="25" t="str">
        <f t="shared" si="43"/>
        <v/>
      </c>
      <c r="CA206" s="26" t="str">
        <f t="shared" si="44"/>
        <v/>
      </c>
      <c r="CB206" s="25" t="e">
        <f>IF(AND(#REF!="",#REF!="",#REF!="",#REF!=""),"",SUM(#REF!,#REF!,#REF!,#REF!,#REF!))</f>
        <v>#REF!</v>
      </c>
      <c r="CC206" s="26" t="str">
        <f t="shared" si="45"/>
        <v/>
      </c>
      <c r="CD206" s="23" t="e">
        <f>IF(AND(#REF!="",#REF!="",#REF!="",#REF!=""),"",SUM(#REF!,#REF!,#REF!,#REF!))</f>
        <v>#REF!</v>
      </c>
      <c r="CE206" s="23" t="str">
        <f t="shared" si="34"/>
        <v/>
      </c>
    </row>
    <row r="207" spans="1:8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P207" s="15"/>
    </row>
    <row r="208" spans="1:8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P208" s="15"/>
    </row>
    <row r="209" spans="1:6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P209" s="15"/>
    </row>
    <row r="210" spans="1:68" hidden="1"/>
    <row r="211" spans="1:68" hidden="1"/>
    <row r="212" spans="1:68" hidden="1"/>
    <row r="213" spans="1:68" hidden="1"/>
    <row r="214" spans="1:68" hidden="1"/>
    <row r="215" spans="1:68" hidden="1"/>
    <row r="216" spans="1:68" hidden="1"/>
    <row r="217" spans="1:68" hidden="1"/>
    <row r="218" spans="1:68" hidden="1"/>
    <row r="219" spans="1:68" hidden="1"/>
    <row r="220" spans="1:68" hidden="1"/>
    <row r="221" spans="1:68" hidden="1"/>
    <row r="222" spans="1:68" hidden="1"/>
    <row r="223" spans="1:68" hidden="1"/>
    <row r="224" spans="1:68"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sheetData>
  <sheetProtection password="D49F" sheet="1" objects="1" scenarios="1" formatCells="0" formatColumns="0" formatRows="0"/>
  <mergeCells count="68">
    <mergeCell ref="AX1:AY2"/>
    <mergeCell ref="A2:G2"/>
    <mergeCell ref="I2:K2"/>
    <mergeCell ref="A1:O1"/>
    <mergeCell ref="P1:Y2"/>
    <mergeCell ref="Z1:AM2"/>
    <mergeCell ref="AN1:AS2"/>
    <mergeCell ref="AT1:AW2"/>
    <mergeCell ref="F4:F6"/>
    <mergeCell ref="Z3:AA3"/>
    <mergeCell ref="AD3:AF3"/>
    <mergeCell ref="AG3:AH3"/>
    <mergeCell ref="AK3:AM3"/>
    <mergeCell ref="A3:H3"/>
    <mergeCell ref="J3:K3"/>
    <mergeCell ref="L3:M3"/>
    <mergeCell ref="P3:R3"/>
    <mergeCell ref="S3:T3"/>
    <mergeCell ref="W3:Y3"/>
    <mergeCell ref="A4:A6"/>
    <mergeCell ref="B4:B6"/>
    <mergeCell ref="C4:C6"/>
    <mergeCell ref="D4:D6"/>
    <mergeCell ref="E4:E6"/>
    <mergeCell ref="L4:L5"/>
    <mergeCell ref="AR3:AS3"/>
    <mergeCell ref="AT3:AU3"/>
    <mergeCell ref="AV3:AW3"/>
    <mergeCell ref="AX3:AY3"/>
    <mergeCell ref="AN3:AO3"/>
    <mergeCell ref="AP3:AQ3"/>
    <mergeCell ref="AB4:AB5"/>
    <mergeCell ref="M4:M5"/>
    <mergeCell ref="N4:N5"/>
    <mergeCell ref="O4:P4"/>
    <mergeCell ref="Q4:R4"/>
    <mergeCell ref="S4:S5"/>
    <mergeCell ref="T4:T5"/>
    <mergeCell ref="U4:U5"/>
    <mergeCell ref="V4:W4"/>
    <mergeCell ref="G4:G6"/>
    <mergeCell ref="H4:H6"/>
    <mergeCell ref="I4:I6"/>
    <mergeCell ref="J4:J6"/>
    <mergeCell ref="K4:K6"/>
    <mergeCell ref="X4:Y4"/>
    <mergeCell ref="Z4:Z5"/>
    <mergeCell ref="AA4:AA5"/>
    <mergeCell ref="AV4:AW4"/>
    <mergeCell ref="AC4:AD4"/>
    <mergeCell ref="AE4:AF4"/>
    <mergeCell ref="AG4:AG5"/>
    <mergeCell ref="AH4:AH5"/>
    <mergeCell ref="AI4:AI5"/>
    <mergeCell ref="AJ4:AK4"/>
    <mergeCell ref="AL4:AM4"/>
    <mergeCell ref="AN4:AO4"/>
    <mergeCell ref="AP4:AQ4"/>
    <mergeCell ref="AR4:AS4"/>
    <mergeCell ref="AT4:AU4"/>
    <mergeCell ref="BA14:BC15"/>
    <mergeCell ref="BA16:BC17"/>
    <mergeCell ref="AX4:AX5"/>
    <mergeCell ref="AY4:AY5"/>
    <mergeCell ref="BA6:BC6"/>
    <mergeCell ref="BA8:BC8"/>
    <mergeCell ref="BA10:BC11"/>
    <mergeCell ref="BA12:BC13"/>
  </mergeCells>
  <dataValidations count="5">
    <dataValidation type="list" allowBlank="1" showInputMessage="1" showErrorMessage="1" sqref="J3:K3">
      <formula1>"2nd"</formula1>
    </dataValidation>
    <dataValidation type="list" allowBlank="1" showInputMessage="1" showErrorMessage="1" sqref="K7:K206">
      <formula1>"GEN, OBC, SC, ST, MIN, SBC"</formula1>
    </dataValidation>
    <dataValidation type="list" allowBlank="1" showInputMessage="1" showErrorMessage="1" sqref="J7:J206">
      <formula1>"F, M"</formula1>
    </dataValidation>
    <dataValidation type="textLength" errorStyle="warning" operator="lessThanOrEqual" showInputMessage="1" showErrorMessage="1" errorTitle="long name" error="Please decrease the font size of this cell if name does not fit into the column." sqref="F7:H206">
      <formula1>20</formula1>
    </dataValidation>
    <dataValidation type="custom" operator="lessThanOrEqual" allowBlank="1" showInputMessage="1" showErrorMessage="1" errorTitle="Write Here Proper Value" error="अधिकतम प्राप्तांक से ज्यादा अंक INPUT नहीं कर सकते " sqref="L7:AY206">
      <formula1>OR(L7&lt;=L$6,L7="ML",L7="NA",L7="ab")</formula1>
    </dataValidation>
  </dataValidations>
  <hyperlinks>
    <hyperlink ref="BA8" r:id="rId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dimension ref="A1:DX229"/>
  <sheetViews>
    <sheetView showGridLines="0" workbookViewId="0">
      <selection activeCell="E3" sqref="E3"/>
    </sheetView>
  </sheetViews>
  <sheetFormatPr defaultColWidth="4.625" defaultRowHeight="15"/>
  <cols>
    <col min="1" max="1" width="5.125" style="44" customWidth="1"/>
    <col min="2" max="2" width="6.625" style="44" customWidth="1"/>
    <col min="3" max="3" width="5.25" style="44" customWidth="1"/>
    <col min="4" max="4" width="4.25" style="44" customWidth="1"/>
    <col min="5" max="5" width="11.375" style="44" customWidth="1"/>
    <col min="6" max="6" width="7" style="44" customWidth="1"/>
    <col min="7" max="7" width="24.875" style="44" customWidth="1"/>
    <col min="8" max="8" width="21.25" style="44" bestFit="1" customWidth="1"/>
    <col min="9" max="9" width="15.875" style="44" customWidth="1"/>
    <col min="10" max="11" width="5.125" style="44" customWidth="1"/>
    <col min="12" max="15" width="3.875" style="44" hidden="1" customWidth="1"/>
    <col min="16" max="17" width="3.875" style="44" customWidth="1"/>
    <col min="18" max="18" width="4.625" style="44" customWidth="1"/>
    <col min="19" max="19" width="5.125" style="44" customWidth="1"/>
    <col min="20" max="22" width="3.875" style="44" customWidth="1"/>
    <col min="23" max="23" width="4.875" style="44" customWidth="1"/>
    <col min="24" max="28" width="4.875" style="44" hidden="1" customWidth="1"/>
    <col min="29" max="29" width="4.375" style="44" customWidth="1"/>
    <col min="30" max="33" width="3.875" style="44" hidden="1" customWidth="1"/>
    <col min="34" max="35" width="3.875" style="44" customWidth="1"/>
    <col min="36" max="36" width="4.5" style="44" bestFit="1" customWidth="1"/>
    <col min="37" max="37" width="5.125" style="44" customWidth="1"/>
    <col min="38" max="40" width="3.875" style="44" customWidth="1"/>
    <col min="41" max="41" width="4.875" style="44" customWidth="1"/>
    <col min="42" max="42" width="5.125" style="44" hidden="1" customWidth="1"/>
    <col min="43" max="46" width="4.875" style="44" hidden="1" customWidth="1"/>
    <col min="47" max="47" width="4.375" style="44" customWidth="1"/>
    <col min="48" max="51" width="3.875" style="44" hidden="1" customWidth="1"/>
    <col min="52" max="53" width="3.875" style="44" customWidth="1"/>
    <col min="54" max="54" width="4.75" style="44" customWidth="1"/>
    <col min="55" max="55" width="4.875" style="44" customWidth="1"/>
    <col min="56" max="58" width="3.875" style="44" customWidth="1"/>
    <col min="59" max="59" width="4.875" style="44" customWidth="1"/>
    <col min="60" max="60" width="5" style="44" hidden="1" customWidth="1"/>
    <col min="61" max="64" width="4.875" style="44" hidden="1" customWidth="1"/>
    <col min="65" max="65" width="4.375" style="44" customWidth="1"/>
    <col min="66" max="69" width="3.875" style="44" hidden="1" customWidth="1"/>
    <col min="70" max="72" width="3.875" style="44" customWidth="1"/>
    <col min="73" max="73" width="5" style="44" customWidth="1"/>
    <col min="74" max="76" width="3.875" style="44" customWidth="1"/>
    <col min="77" max="77" width="5" style="44" customWidth="1"/>
    <col min="78" max="78" width="5.125" style="44" hidden="1" customWidth="1"/>
    <col min="79" max="82" width="4.875" style="44" hidden="1" customWidth="1"/>
    <col min="83" max="83" width="4.375" style="44" customWidth="1"/>
    <col min="84" max="86" width="4.75" style="44" customWidth="1"/>
    <col min="87" max="89" width="4.75" style="44" hidden="1" customWidth="1"/>
    <col min="90" max="93" width="4.75" style="44" customWidth="1"/>
    <col min="94" max="96" width="4.75" style="44" hidden="1" customWidth="1"/>
    <col min="97" max="100" width="4.75" style="44" customWidth="1"/>
    <col min="101" max="103" width="4.75" style="44" hidden="1" customWidth="1"/>
    <col min="104" max="112" width="4.75" style="44" customWidth="1"/>
    <col min="113" max="113" width="7.25" style="44" customWidth="1"/>
    <col min="114" max="114" width="10.875" style="44" customWidth="1"/>
    <col min="115" max="115" width="5.375" style="44" customWidth="1"/>
    <col min="116" max="116" width="7.125" style="44" customWidth="1"/>
    <col min="117" max="117" width="12.375" style="44" customWidth="1"/>
    <col min="118" max="118" width="9.125" style="44" customWidth="1"/>
    <col min="119" max="119" width="9.75" style="44" customWidth="1"/>
    <col min="120" max="120" width="5" style="44" customWidth="1"/>
    <col min="121" max="121" width="10.875" style="44" customWidth="1"/>
    <col min="122" max="127" width="4.625" style="44"/>
    <col min="128" max="128" width="4.625" style="44" hidden="1" customWidth="1"/>
    <col min="129" max="16384" width="4.625" style="44"/>
  </cols>
  <sheetData>
    <row r="1" spans="1:128" ht="36" customHeight="1">
      <c r="G1" s="621" t="s">
        <v>125</v>
      </c>
      <c r="H1" s="621"/>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c r="AH1" s="621"/>
      <c r="AI1" s="621"/>
      <c r="AJ1" s="621"/>
      <c r="AK1" s="621"/>
      <c r="AL1" s="621"/>
      <c r="AM1" s="621"/>
      <c r="AN1" s="621"/>
    </row>
    <row r="2" spans="1:128" s="99" customFormat="1" ht="30" customHeight="1">
      <c r="A2" s="652" t="str">
        <f>IF('Master sheet'!D14="Hindi","विद्यालय का नाम :-","School Name :- ")</f>
        <v>विद्यालय का नाम :-</v>
      </c>
      <c r="B2" s="652"/>
      <c r="C2" s="652"/>
      <c r="D2" s="652"/>
      <c r="E2" s="652"/>
      <c r="F2" s="653" t="str">
        <f>IF('Master sheet'!D14="Hindi",'Master sheet'!D8,'Master sheet'!D7)</f>
        <v xml:space="preserve">महात्मा गाँधी राजकीय विद्यालय (अंग्रेजी माध्यम) बर, पाली </v>
      </c>
      <c r="G2" s="653"/>
      <c r="H2" s="653"/>
      <c r="I2" s="653"/>
      <c r="J2" s="653"/>
      <c r="K2" s="653"/>
      <c r="L2" s="653"/>
      <c r="M2" s="653"/>
      <c r="N2" s="653"/>
      <c r="O2" s="653"/>
      <c r="P2" s="653"/>
      <c r="Q2" s="653"/>
      <c r="R2" s="52"/>
      <c r="S2" s="52"/>
      <c r="T2" s="52"/>
      <c r="U2" s="52"/>
      <c r="V2" s="52"/>
      <c r="W2" s="52"/>
      <c r="X2" s="52"/>
      <c r="Y2" s="52"/>
      <c r="Z2" s="52"/>
      <c r="AA2" s="52"/>
      <c r="AB2" s="52"/>
      <c r="AC2" s="52"/>
      <c r="AD2" s="52"/>
      <c r="AE2" s="52"/>
      <c r="AF2" s="52"/>
      <c r="AG2" s="48"/>
      <c r="AH2" s="644"/>
      <c r="AI2" s="644"/>
      <c r="AJ2" s="644"/>
      <c r="AK2" s="644"/>
      <c r="AL2" s="644"/>
      <c r="AM2" s="644"/>
      <c r="AN2" s="644"/>
      <c r="AO2" s="644"/>
      <c r="AP2" s="644"/>
      <c r="AQ2" s="644"/>
      <c r="AR2" s="644"/>
      <c r="AS2" s="644"/>
      <c r="AT2" s="644"/>
      <c r="AU2" s="644"/>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row>
    <row r="3" spans="1:128" ht="22.5" customHeight="1">
      <c r="A3" s="668" t="str">
        <f>IF('Master sheet'!D14="Hindi","कक्षा  :-","CLASS :- ")</f>
        <v>कक्षा  :-</v>
      </c>
      <c r="B3" s="668"/>
      <c r="C3" s="668"/>
      <c r="D3" s="668">
        <v>0</v>
      </c>
      <c r="E3" s="395" t="s">
        <v>272</v>
      </c>
      <c r="F3" s="69"/>
      <c r="G3" s="668" t="str">
        <f>IF('Master sheet'!D14="Hindi","सत्र :- ","Session :- ")</f>
        <v xml:space="preserve">सत्र :- </v>
      </c>
      <c r="H3" s="668">
        <v>0</v>
      </c>
      <c r="I3" s="668">
        <v>0</v>
      </c>
      <c r="J3" s="646" t="str">
        <f>IF('Master sheet'!D12="","",'Master sheet'!D12)</f>
        <v>2024-2025</v>
      </c>
      <c r="K3" s="646"/>
      <c r="L3" s="647"/>
      <c r="M3" s="647"/>
      <c r="N3" s="647"/>
      <c r="O3" s="647"/>
      <c r="P3" s="647"/>
      <c r="Q3" s="47"/>
      <c r="R3" s="47"/>
      <c r="S3" s="47"/>
      <c r="T3" s="47"/>
      <c r="U3" s="47"/>
      <c r="V3" s="47"/>
      <c r="W3" s="47"/>
      <c r="X3" s="47"/>
      <c r="Y3" s="47"/>
      <c r="Z3" s="47"/>
      <c r="AA3" s="47"/>
      <c r="AB3" s="47"/>
      <c r="AC3" s="47"/>
      <c r="AD3" s="47"/>
      <c r="AE3" s="47"/>
      <c r="AF3" s="47"/>
      <c r="AG3" s="49"/>
      <c r="AH3" s="669"/>
      <c r="AI3" s="669"/>
      <c r="AJ3" s="669"/>
      <c r="AK3" s="669"/>
      <c r="AL3" s="669"/>
      <c r="AM3" s="669"/>
      <c r="AN3" s="669"/>
      <c r="AO3" s="669"/>
      <c r="AP3" s="669"/>
      <c r="AQ3" s="669"/>
      <c r="AR3" s="669"/>
      <c r="AS3" s="669"/>
      <c r="AT3" s="669"/>
      <c r="AU3" s="669"/>
      <c r="AV3" s="40"/>
      <c r="AW3" s="40"/>
      <c r="AX3" s="40"/>
      <c r="AY3" s="40"/>
      <c r="AZ3" s="40"/>
      <c r="BA3" s="40"/>
      <c r="BB3" s="40"/>
      <c r="BC3" s="40"/>
      <c r="BD3" s="40"/>
      <c r="BE3" s="40"/>
      <c r="BF3" s="40"/>
      <c r="BG3" s="40"/>
      <c r="BH3" s="40"/>
      <c r="BI3" s="50"/>
      <c r="BJ3" s="50"/>
      <c r="BK3" s="50"/>
      <c r="BL3" s="50"/>
      <c r="BM3" s="50"/>
      <c r="BN3" s="40"/>
      <c r="BO3" s="40"/>
      <c r="BP3" s="40"/>
      <c r="BQ3" s="40"/>
      <c r="BR3" s="40"/>
      <c r="BS3" s="40"/>
      <c r="BT3" s="40"/>
      <c r="BU3" s="40"/>
      <c r="BV3" s="40"/>
      <c r="BW3" s="40"/>
      <c r="BX3" s="40"/>
      <c r="BY3" s="40"/>
      <c r="BZ3" s="40"/>
      <c r="CA3" s="50"/>
      <c r="CB3" s="50"/>
      <c r="CC3" s="50"/>
      <c r="CD3" s="50"/>
      <c r="CE3" s="50"/>
      <c r="CF3" s="40"/>
      <c r="CG3" s="40"/>
      <c r="CH3" s="40"/>
      <c r="CI3" s="40"/>
      <c r="CJ3" s="40"/>
      <c r="CK3" s="40"/>
      <c r="CL3" s="40"/>
      <c r="CM3" s="40"/>
      <c r="CN3" s="40"/>
      <c r="CO3" s="40"/>
      <c r="CP3" s="40"/>
      <c r="CQ3" s="40"/>
      <c r="CR3" s="40"/>
      <c r="CS3" s="40"/>
      <c r="CT3" s="40"/>
      <c r="CU3" s="40"/>
      <c r="CV3" s="40"/>
      <c r="CW3" s="40"/>
      <c r="CX3" s="40"/>
      <c r="CY3" s="40"/>
      <c r="CZ3" s="40"/>
      <c r="DA3" s="628" t="str">
        <f>IF('[1]Master sheet'!$D$11="Hindi","अतिरिक्त विषय ","Extra Subject")</f>
        <v xml:space="preserve">अतिरिक्त विषय </v>
      </c>
      <c r="DB3" s="628"/>
      <c r="DC3" s="628"/>
      <c r="DD3" s="628"/>
      <c r="DE3" s="628"/>
      <c r="DF3" s="628"/>
      <c r="DG3" s="628"/>
      <c r="DH3" s="628"/>
      <c r="DI3" s="40"/>
      <c r="DJ3" s="41"/>
      <c r="DK3" s="41"/>
      <c r="DL3" s="40"/>
      <c r="DM3" s="40"/>
      <c r="DN3" s="40"/>
      <c r="DO3" s="40"/>
      <c r="DP3" s="40"/>
      <c r="DQ3" s="40"/>
    </row>
    <row r="4" spans="1:128" ht="27" customHeight="1">
      <c r="A4" s="664" t="str">
        <f>IF('Master sheet'!D14="Hindi","विद्यार्थी विवरण","Student Detail")</f>
        <v>विद्यार्थी विवरण</v>
      </c>
      <c r="B4" s="665"/>
      <c r="C4" s="665"/>
      <c r="D4" s="665"/>
      <c r="E4" s="665"/>
      <c r="F4" s="665"/>
      <c r="G4" s="665"/>
      <c r="H4" s="665"/>
      <c r="I4" s="665"/>
      <c r="J4" s="665"/>
      <c r="K4" s="666"/>
      <c r="L4" s="657"/>
      <c r="M4" s="657"/>
      <c r="N4" s="657"/>
      <c r="O4" s="657"/>
      <c r="P4" s="651" t="str">
        <f>IF('Master sheet'!$D$14="Hindi","हिंदी","Hindi")</f>
        <v>हिंदी</v>
      </c>
      <c r="Q4" s="649"/>
      <c r="R4" s="649"/>
      <c r="S4" s="649" t="str">
        <f>IF(AND($E$3="1st"),UPPER('Marks Entry class 1st'!P3),IF(AND($E$3="2nd"),UPPER('Marks Entry class 1st'!P3),""))</f>
        <v>MANOJ KUMAR PACHORI</v>
      </c>
      <c r="T4" s="649"/>
      <c r="U4" s="649"/>
      <c r="V4" s="649"/>
      <c r="W4" s="649"/>
      <c r="X4" s="649"/>
      <c r="Y4" s="649"/>
      <c r="Z4" s="649"/>
      <c r="AA4" s="649"/>
      <c r="AB4" s="649"/>
      <c r="AC4" s="650"/>
      <c r="AD4" s="657"/>
      <c r="AE4" s="657"/>
      <c r="AF4" s="657"/>
      <c r="AG4" s="353"/>
      <c r="AH4" s="625" t="str">
        <f>IF('Master sheet'!$D$14="Hindi","अंग्रेजी","English")</f>
        <v>अंग्रेजी</v>
      </c>
      <c r="AI4" s="625"/>
      <c r="AJ4" s="625"/>
      <c r="AK4" s="625" t="str">
        <f>IF(AND($E$3="1st"),UPPER('Marks Entry class 1st'!W3),IF(AND($E$3="2nd"),UPPER('Marks Entry class 1st'!W3),""))</f>
        <v>SAMPAT RAJ</v>
      </c>
      <c r="AL4" s="625"/>
      <c r="AM4" s="625"/>
      <c r="AN4" s="625"/>
      <c r="AO4" s="625"/>
      <c r="AP4" s="625"/>
      <c r="AQ4" s="625"/>
      <c r="AR4" s="625"/>
      <c r="AS4" s="625"/>
      <c r="AT4" s="625"/>
      <c r="AU4" s="626"/>
      <c r="AV4" s="648"/>
      <c r="AW4" s="648"/>
      <c r="AX4" s="648"/>
      <c r="AY4" s="353"/>
      <c r="AZ4" s="625" t="str">
        <f>IF('Master sheet'!$D$14="Hindi","गणित","Maths")</f>
        <v>गणित</v>
      </c>
      <c r="BA4" s="625"/>
      <c r="BB4" s="625"/>
      <c r="BC4" s="625" t="str">
        <f>IF(AND($E$3="1st"),UPPER('Marks Entry class 1st'!AD3),IF(AND($E$3="2nd"),UPPER('Marks Entry class 1st'!AD3),""))</f>
        <v>PRADIP SINGH</v>
      </c>
      <c r="BD4" s="625"/>
      <c r="BE4" s="625"/>
      <c r="BF4" s="625"/>
      <c r="BG4" s="625"/>
      <c r="BH4" s="625"/>
      <c r="BI4" s="625"/>
      <c r="BJ4" s="625"/>
      <c r="BK4" s="625"/>
      <c r="BL4" s="625"/>
      <c r="BM4" s="626"/>
      <c r="BN4" s="667"/>
      <c r="BO4" s="667"/>
      <c r="BP4" s="667"/>
      <c r="BQ4" s="353"/>
      <c r="BR4" s="627" t="str">
        <f>IF('Master sheet'!$D$14="Hindi","पर्यावरण अध्ययन","EVS")</f>
        <v>पर्यावरण अध्ययन</v>
      </c>
      <c r="BS4" s="627"/>
      <c r="BT4" s="627"/>
      <c r="BU4" s="625" t="str">
        <f>IF(AND($E$3="1st"),UPPER('Marks Entry class 1st'!AK3),IF(AND($E$3="2nd"),UPPER('Marks Entry class 1st'!AK3),""))</f>
        <v>PUSHPENDRA JAWRA</v>
      </c>
      <c r="BV4" s="625"/>
      <c r="BW4" s="625"/>
      <c r="BX4" s="625"/>
      <c r="BY4" s="625"/>
      <c r="BZ4" s="625"/>
      <c r="CA4" s="625"/>
      <c r="CB4" s="625"/>
      <c r="CC4" s="625"/>
      <c r="CD4" s="625"/>
      <c r="CE4" s="626"/>
      <c r="CF4" s="629" t="str">
        <f>IF('Master sheet'!$D$14="Hindi","कार्यानुभव","WORK EXP.")</f>
        <v>कार्यानुभव</v>
      </c>
      <c r="CG4" s="630"/>
      <c r="CH4" s="630"/>
      <c r="CI4" s="90"/>
      <c r="CJ4" s="90"/>
      <c r="CK4" s="90"/>
      <c r="CL4" s="91"/>
      <c r="CM4" s="629" t="str">
        <f>IF('Master sheet'!$D$14="Hindi","कला शिक्षा","ART EDU.")</f>
        <v>कला शिक्षा</v>
      </c>
      <c r="CN4" s="630"/>
      <c r="CO4" s="630"/>
      <c r="CP4" s="90"/>
      <c r="CQ4" s="90"/>
      <c r="CR4" s="90"/>
      <c r="CS4" s="91"/>
      <c r="CT4" s="629" t="str">
        <f>IF('Master sheet'!$D$14="Hindi","स्वा. एवं शा. शिक्षा","HE.&amp;PH. EDU.")</f>
        <v>स्वा. एवं शा. शिक्षा</v>
      </c>
      <c r="CU4" s="630"/>
      <c r="CV4" s="630"/>
      <c r="CW4" s="90"/>
      <c r="CX4" s="90"/>
      <c r="CY4" s="90"/>
      <c r="CZ4" s="91"/>
      <c r="DA4" s="629" t="str">
        <f>IF(AND($E$3="1st"),UPPER('Marks Entry class 1st'!AT3),IF(AND($E$3="2nd"),UPPER('Marks Entry class 1st'!AT3),""))</f>
        <v>COMPUTER</v>
      </c>
      <c r="DB4" s="630"/>
      <c r="DC4" s="630"/>
      <c r="DD4" s="631"/>
      <c r="DE4" s="629" t="str">
        <f>IF(AND($E$3="1st"),UPPER('Marks Entry class 1st'!AV3),IF(AND($E$3="2nd"),UPPER('Marks Entry class 1st'!AV3),""))</f>
        <v>G.K.</v>
      </c>
      <c r="DF4" s="630"/>
      <c r="DG4" s="630"/>
      <c r="DH4" s="631"/>
      <c r="DI4" s="670" t="str">
        <f>IF('Master sheet'!$D$14="Hindi","कुल विषय योग","Grand Total")</f>
        <v>कुल विषय योग</v>
      </c>
      <c r="DJ4" s="676" t="str">
        <f>IF('Master sheet'!$D$14="Hindi","प्रतिशत","Percentage")</f>
        <v>प्रतिशत</v>
      </c>
      <c r="DK4" s="632" t="str">
        <f>IF('Master sheet'!$D$14="Hindi","श्रेणी ","Division")</f>
        <v xml:space="preserve">श्रेणी </v>
      </c>
      <c r="DL4" s="672" t="str">
        <f>IF('Master sheet'!$D$14="Hindi","कक्षा में स्थान","Position in the Class")</f>
        <v>कक्षा में स्थान</v>
      </c>
      <c r="DM4" s="651" t="str">
        <f>IF('Master sheet'!$D$14="Hindi","परीक्षा परिणाम","Results")</f>
        <v>परीक्षा परिणाम</v>
      </c>
      <c r="DN4" s="648" t="str">
        <f>IF('Master sheet'!$D$14="Hindi","उपस्थिति","Attendance")</f>
        <v>उपस्थिति</v>
      </c>
      <c r="DO4" s="648"/>
      <c r="DP4" s="681" t="str">
        <f>IF('Master sheet'!$D$14="Hindi","ग्रेड","Grade")</f>
        <v>ग्रेड</v>
      </c>
      <c r="DQ4" s="648" t="str">
        <f>IF('Master sheet'!$D$14="Hindi","विशेष विवरण","Specifications")</f>
        <v>विशेष विवरण</v>
      </c>
    </row>
    <row r="5" spans="1:128" ht="21" customHeight="1">
      <c r="A5" s="658" t="str">
        <f>IF('Master sheet'!D14="Hindi","क्र. स.","Sr. No. ")</f>
        <v>क्र. स.</v>
      </c>
      <c r="B5" s="654" t="str">
        <f>IF('Master sheet'!D14="Hindi","नामांक","Roll No.")</f>
        <v>नामांक</v>
      </c>
      <c r="C5" s="654" t="str">
        <f>IF('Master sheet'!D14="Hindi","कक्षा","CLASS ")</f>
        <v>कक्षा</v>
      </c>
      <c r="D5" s="654" t="str">
        <f>IF('Master sheet'!D14="Hindi","सेक्शन","Section ")</f>
        <v>सेक्शन</v>
      </c>
      <c r="E5" s="654" t="str">
        <f>IF('Master sheet'!D14="Hindi","जन्म दिनांक","Date of Birth")</f>
        <v>जन्म दिनांक</v>
      </c>
      <c r="F5" s="654" t="str">
        <f>IF('Master sheet'!D14="Hindi","प्रवेशांक","SR. NO.")</f>
        <v>प्रवेशांक</v>
      </c>
      <c r="G5" s="661" t="str">
        <f>IF('Master sheet'!D14="Hindi","विद्यार्थी का नाम","Student's Name")</f>
        <v>विद्यार्थी का नाम</v>
      </c>
      <c r="H5" s="661" t="str">
        <f>IF('Master sheet'!D14="Hindi","पिता का नाम","Father's Name")</f>
        <v>पिता का नाम</v>
      </c>
      <c r="I5" s="661" t="str">
        <f>IF('Master sheet'!D14="Hindi","माता का नाम ","Mother's Name")</f>
        <v xml:space="preserve">माता का नाम </v>
      </c>
      <c r="J5" s="95"/>
      <c r="K5" s="95"/>
      <c r="L5" s="638"/>
      <c r="M5" s="638"/>
      <c r="N5" s="638"/>
      <c r="O5" s="638"/>
      <c r="P5" s="640" t="str">
        <f>IF('Master sheet'!$D$14="Hindi","अर्द्धवार्षिक","Half Yearly")</f>
        <v>अर्द्धवार्षिक</v>
      </c>
      <c r="Q5" s="641"/>
      <c r="R5" s="642"/>
      <c r="S5" s="643" t="str">
        <f>IF('Master sheet'!$D$14="Hindi","अर्द्ध वा. तक योग","Total Till H.Y.")</f>
        <v>अर्द्ध वा. तक योग</v>
      </c>
      <c r="T5" s="640" t="str">
        <f>IF('Master sheet'!$D$14="Hindi","वार्षिक","Yearly")</f>
        <v>वार्षिक</v>
      </c>
      <c r="U5" s="641"/>
      <c r="V5" s="642"/>
      <c r="W5" s="645" t="str">
        <f>IF('Master sheet'!$D$14="Hindi","विषय कुल योग ","Subject Total")</f>
        <v xml:space="preserve">विषय कुल योग </v>
      </c>
      <c r="X5" s="634" t="s">
        <v>100</v>
      </c>
      <c r="Y5" s="634" t="s">
        <v>101</v>
      </c>
      <c r="Z5" s="634" t="s">
        <v>102</v>
      </c>
      <c r="AA5" s="634" t="s">
        <v>103</v>
      </c>
      <c r="AB5" s="634" t="s">
        <v>104</v>
      </c>
      <c r="AC5" s="632" t="str">
        <f>IF('Master sheet'!$D$14="Hindi","ग्रेड","Grade")</f>
        <v>ग्रेड</v>
      </c>
      <c r="AD5" s="638"/>
      <c r="AE5" s="638"/>
      <c r="AF5" s="638"/>
      <c r="AG5" s="638"/>
      <c r="AH5" s="640" t="str">
        <f>IF('Master sheet'!$D$14="Hindi","अर्द्धवार्षिक","Half Yearly")</f>
        <v>अर्द्धवार्षिक</v>
      </c>
      <c r="AI5" s="641"/>
      <c r="AJ5" s="642"/>
      <c r="AK5" s="643" t="str">
        <f>IF('Master sheet'!$D$14="Hindi","अर्द्ध वा. तक योग","Total Till H.Y.")</f>
        <v>अर्द्ध वा. तक योग</v>
      </c>
      <c r="AL5" s="640" t="str">
        <f>IF('Master sheet'!$D$14="Hindi","वार्षिक","Yearly")</f>
        <v>वार्षिक</v>
      </c>
      <c r="AM5" s="641"/>
      <c r="AN5" s="642"/>
      <c r="AO5" s="645" t="str">
        <f>IF('Master sheet'!$D$14="Hindi","विषय कुल योग ","Subject Total")</f>
        <v xml:space="preserve">विषय कुल योग </v>
      </c>
      <c r="AP5" s="634" t="s">
        <v>100</v>
      </c>
      <c r="AQ5" s="634" t="s">
        <v>101</v>
      </c>
      <c r="AR5" s="634" t="s">
        <v>102</v>
      </c>
      <c r="AS5" s="634" t="s">
        <v>103</v>
      </c>
      <c r="AT5" s="634" t="s">
        <v>104</v>
      </c>
      <c r="AU5" s="632" t="str">
        <f>IF('Master sheet'!$D$14="Hindi","ग्रेड","Grade")</f>
        <v>ग्रेड</v>
      </c>
      <c r="AV5" s="638"/>
      <c r="AW5" s="638"/>
      <c r="AX5" s="638"/>
      <c r="AY5" s="638"/>
      <c r="AZ5" s="640" t="str">
        <f>IF('Master sheet'!$D$14="Hindi","अर्द्धवार्षिक","Half Yearly")</f>
        <v>अर्द्धवार्षिक</v>
      </c>
      <c r="BA5" s="641"/>
      <c r="BB5" s="642"/>
      <c r="BC5" s="643" t="str">
        <f>IF('Master sheet'!$D$14="Hindi","अर्द्ध वा. तक योग","Total Till H.Y.")</f>
        <v>अर्द्ध वा. तक योग</v>
      </c>
      <c r="BD5" s="640" t="str">
        <f>IF('Master sheet'!$D$14="Hindi","वार्षिक","Yearly")</f>
        <v>वार्षिक</v>
      </c>
      <c r="BE5" s="641"/>
      <c r="BF5" s="642"/>
      <c r="BG5" s="645" t="str">
        <f>IF('Master sheet'!$D$14="Hindi","विषय कुल योग ","Subject Total")</f>
        <v xml:space="preserve">विषय कुल योग </v>
      </c>
      <c r="BH5" s="634" t="s">
        <v>100</v>
      </c>
      <c r="BI5" s="634" t="s">
        <v>101</v>
      </c>
      <c r="BJ5" s="634" t="s">
        <v>102</v>
      </c>
      <c r="BK5" s="634" t="s">
        <v>103</v>
      </c>
      <c r="BL5" s="634" t="s">
        <v>104</v>
      </c>
      <c r="BM5" s="632" t="str">
        <f>IF('Master sheet'!$D$14="Hindi","ग्रेड","Grade")</f>
        <v>ग्रेड</v>
      </c>
      <c r="BN5" s="638"/>
      <c r="BO5" s="638"/>
      <c r="BP5" s="638"/>
      <c r="BQ5" s="638"/>
      <c r="BR5" s="640" t="str">
        <f>IF('Master sheet'!$D$14="Hindi","अर्द्धवार्षिक","Half Yearly")</f>
        <v>अर्द्धवार्षिक</v>
      </c>
      <c r="BS5" s="641"/>
      <c r="BT5" s="642"/>
      <c r="BU5" s="643" t="str">
        <f>IF('Master sheet'!$D$14="Hindi","अर्द्ध वा. तक योग","Total Till H.Y.")</f>
        <v>अर्द्ध वा. तक योग</v>
      </c>
      <c r="BV5" s="640" t="str">
        <f>IF('Master sheet'!$D$14="Hindi","वार्षिक","Yearly")</f>
        <v>वार्षिक</v>
      </c>
      <c r="BW5" s="641"/>
      <c r="BX5" s="642"/>
      <c r="BY5" s="645" t="str">
        <f>IF('Master sheet'!$D$14="Hindi","विषय कुल योग ","Subject Total")</f>
        <v xml:space="preserve">विषय कुल योग </v>
      </c>
      <c r="BZ5" s="634" t="s">
        <v>100</v>
      </c>
      <c r="CA5" s="634" t="s">
        <v>101</v>
      </c>
      <c r="CB5" s="634" t="s">
        <v>102</v>
      </c>
      <c r="CC5" s="634" t="s">
        <v>103</v>
      </c>
      <c r="CD5" s="634" t="s">
        <v>104</v>
      </c>
      <c r="CE5" s="632" t="str">
        <f>IF('Master sheet'!$D$14="Hindi","ग्रेड","Grade")</f>
        <v>ग्रेड</v>
      </c>
      <c r="CF5" s="639" t="str">
        <f>IF('Master sheet'!$D$14="Hindi","अर्द्धवार्षिक","Half Yearly")</f>
        <v>अर्द्धवार्षिक</v>
      </c>
      <c r="CG5" s="639" t="str">
        <f>IF('Master sheet'!$D$14="Hindi","वार्षिक","Yearly")</f>
        <v>वार्षिक</v>
      </c>
      <c r="CH5" s="639" t="str">
        <f>IF('Master sheet'!$D$14="Hindi","योग","Total")</f>
        <v>योग</v>
      </c>
      <c r="CI5" s="634" t="s">
        <v>100</v>
      </c>
      <c r="CJ5" s="634" t="s">
        <v>101</v>
      </c>
      <c r="CK5" s="634" t="s">
        <v>103</v>
      </c>
      <c r="CL5" s="632" t="str">
        <f>IF('Master sheet'!$D$14="Hindi","ग्रेड","Grade")</f>
        <v>ग्रेड</v>
      </c>
      <c r="CM5" s="639" t="str">
        <f>IF('Master sheet'!$D$14="Hindi","अर्द्धवार्षिक","Half Yearly")</f>
        <v>अर्द्धवार्षिक</v>
      </c>
      <c r="CN5" s="639" t="str">
        <f>IF('Master sheet'!$D$14="Hindi","वार्षिक","Yearly")</f>
        <v>वार्षिक</v>
      </c>
      <c r="CO5" s="639" t="str">
        <f>IF('Master sheet'!$D$14="Hindi","योग","Total")</f>
        <v>योग</v>
      </c>
      <c r="CP5" s="634" t="s">
        <v>100</v>
      </c>
      <c r="CQ5" s="634" t="s">
        <v>101</v>
      </c>
      <c r="CR5" s="634" t="s">
        <v>103</v>
      </c>
      <c r="CS5" s="632" t="str">
        <f>IF('Master sheet'!$D$14="Hindi","ग्रेड","Grade")</f>
        <v>ग्रेड</v>
      </c>
      <c r="CT5" s="639" t="str">
        <f>IF('Master sheet'!$D$14="Hindi","अर्द्धवार्षिक","Half Yearly")</f>
        <v>अर्द्धवार्षिक</v>
      </c>
      <c r="CU5" s="639" t="str">
        <f>IF('Master sheet'!$D$14="Hindi","वार्षिक","Yearly")</f>
        <v>वार्षिक</v>
      </c>
      <c r="CV5" s="639" t="str">
        <f>IF('Master sheet'!$D$14="Hindi","योग","Total")</f>
        <v>योग</v>
      </c>
      <c r="CW5" s="634" t="s">
        <v>100</v>
      </c>
      <c r="CX5" s="634" t="s">
        <v>101</v>
      </c>
      <c r="CY5" s="634" t="s">
        <v>103</v>
      </c>
      <c r="CZ5" s="632" t="str">
        <f>IF('Master sheet'!$D$14="Hindi","ग्रेड","Grade")</f>
        <v>ग्रेड</v>
      </c>
      <c r="DA5" s="632" t="str">
        <f>IF('Master sheet'!$D$14="Hindi","अर्द्धवार्षिक","Half Yearly")</f>
        <v>अर्द्धवार्षिक</v>
      </c>
      <c r="DB5" s="632" t="str">
        <f>IF('Master sheet'!$D$14="Hindi","वार्षिक","Yearly")</f>
        <v>वार्षिक</v>
      </c>
      <c r="DC5" s="632" t="str">
        <f>IF('Master sheet'!$D$14="Hindi","योग","Total")</f>
        <v>योग</v>
      </c>
      <c r="DD5" s="632" t="str">
        <f>IF('Master sheet'!$D$14="Hindi","ग्रेड","Grade")</f>
        <v>ग्रेड</v>
      </c>
      <c r="DE5" s="632" t="str">
        <f>IF('Master sheet'!$D$14="Hindi","अर्द्धवार्षिक","Half Yearly")</f>
        <v>अर्द्धवार्षिक</v>
      </c>
      <c r="DF5" s="632" t="str">
        <f>IF('Master sheet'!$D$14="Hindi","वार्षिक","Yearly")</f>
        <v>वार्षिक</v>
      </c>
      <c r="DG5" s="632" t="str">
        <f>IF('Master sheet'!$D$14="Hindi","योग","Total")</f>
        <v>योग</v>
      </c>
      <c r="DH5" s="632" t="str">
        <f>IF('Master sheet'!$D$14="Hindi","ग्रेड","Grade")</f>
        <v>ग्रेड</v>
      </c>
      <c r="DI5" s="671">
        <v>0</v>
      </c>
      <c r="DJ5" s="677"/>
      <c r="DK5" s="675"/>
      <c r="DL5" s="673"/>
      <c r="DM5" s="651">
        <v>0</v>
      </c>
      <c r="DN5" s="648"/>
      <c r="DO5" s="648"/>
      <c r="DP5" s="682"/>
      <c r="DQ5" s="648"/>
    </row>
    <row r="6" spans="1:128" ht="82.5" customHeight="1">
      <c r="A6" s="659"/>
      <c r="B6" s="655"/>
      <c r="C6" s="655"/>
      <c r="D6" s="655"/>
      <c r="E6" s="655">
        <v>0</v>
      </c>
      <c r="F6" s="655">
        <v>0</v>
      </c>
      <c r="G6" s="662">
        <v>0</v>
      </c>
      <c r="H6" s="662">
        <v>0</v>
      </c>
      <c r="I6" s="662">
        <v>0</v>
      </c>
      <c r="J6" s="262" t="str">
        <f>IF('Master sheet'!D14="Hindi","लिंग ","Gender")</f>
        <v xml:space="preserve">लिंग </v>
      </c>
      <c r="K6" s="262" t="str">
        <f>IF('Master sheet'!D14="Hindi","वर्ग  ","Category")</f>
        <v xml:space="preserve">वर्ग  </v>
      </c>
      <c r="L6" s="263"/>
      <c r="M6" s="263"/>
      <c r="N6" s="263"/>
      <c r="O6" s="263"/>
      <c r="P6" s="263" t="str">
        <f>IF('Master sheet'!$D$14="Hindi","लिखित","Written")</f>
        <v>लिखित</v>
      </c>
      <c r="Q6" s="263" t="str">
        <f>IF('Master sheet'!$D$14="Hindi","मौखिक","Oral")</f>
        <v>मौखिक</v>
      </c>
      <c r="R6" s="263" t="str">
        <f>IF('Master sheet'!$D$14="Hindi","अर्द्ध वा. योग","H.Y. Total")</f>
        <v>अर्द्ध वा. योग</v>
      </c>
      <c r="S6" s="643"/>
      <c r="T6" s="264" t="str">
        <f>IF('Master sheet'!$D$14="Hindi","लिखित","Written")</f>
        <v>लिखित</v>
      </c>
      <c r="U6" s="264" t="str">
        <f>IF('Master sheet'!$D$14="Hindi","मौखिक","Oral")</f>
        <v>मौखिक</v>
      </c>
      <c r="V6" s="263" t="str">
        <f>IF('Master sheet'!$D$14="Hindi","वार्षिक योग","Yearly Total")</f>
        <v>वार्षिक योग</v>
      </c>
      <c r="W6" s="645"/>
      <c r="X6" s="635"/>
      <c r="Y6" s="635"/>
      <c r="Z6" s="635"/>
      <c r="AA6" s="635"/>
      <c r="AB6" s="635"/>
      <c r="AC6" s="637">
        <v>0</v>
      </c>
      <c r="AD6" s="263"/>
      <c r="AE6" s="263"/>
      <c r="AF6" s="263"/>
      <c r="AG6" s="263"/>
      <c r="AH6" s="263" t="str">
        <f>IF('Master sheet'!$D$14="Hindi","लिखित","Written")</f>
        <v>लिखित</v>
      </c>
      <c r="AI6" s="263" t="str">
        <f>IF('Master sheet'!$D$14="Hindi","मौखिक","Oral")</f>
        <v>मौखिक</v>
      </c>
      <c r="AJ6" s="263" t="str">
        <f>IF('Master sheet'!$D$14="Hindi","अर्द्ध वा. योग","H.Y. Total")</f>
        <v>अर्द्ध वा. योग</v>
      </c>
      <c r="AK6" s="643"/>
      <c r="AL6" s="264" t="str">
        <f>IF('Master sheet'!$D$14="Hindi","लिखित","Written")</f>
        <v>लिखित</v>
      </c>
      <c r="AM6" s="264" t="str">
        <f>IF('Master sheet'!$D$14="Hindi","मौखिक","Oral")</f>
        <v>मौखिक</v>
      </c>
      <c r="AN6" s="263" t="str">
        <f>IF('Master sheet'!$D$14="Hindi","वार्षिक योग","Yearly Total")</f>
        <v>वार्षिक योग</v>
      </c>
      <c r="AO6" s="645"/>
      <c r="AP6" s="635"/>
      <c r="AQ6" s="635"/>
      <c r="AR6" s="635"/>
      <c r="AS6" s="635"/>
      <c r="AT6" s="635"/>
      <c r="AU6" s="637">
        <v>0</v>
      </c>
      <c r="AV6" s="263"/>
      <c r="AW6" s="263"/>
      <c r="AX6" s="263"/>
      <c r="AY6" s="263"/>
      <c r="AZ6" s="263" t="str">
        <f>IF('Master sheet'!$D$14="Hindi","लिखित","Written")</f>
        <v>लिखित</v>
      </c>
      <c r="BA6" s="263" t="str">
        <f>IF('Master sheet'!$D$14="Hindi","मौखिक","Oral")</f>
        <v>मौखिक</v>
      </c>
      <c r="BB6" s="263" t="str">
        <f>IF('Master sheet'!$D$14="Hindi","अर्द्ध वा. योग","H.Y. Total")</f>
        <v>अर्द्ध वा. योग</v>
      </c>
      <c r="BC6" s="643"/>
      <c r="BD6" s="264" t="str">
        <f>IF('Master sheet'!$D$14="Hindi","लिखित","Written")</f>
        <v>लिखित</v>
      </c>
      <c r="BE6" s="264" t="str">
        <f>IF('Master sheet'!$D$14="Hindi","मौखिक","Oral")</f>
        <v>मौखिक</v>
      </c>
      <c r="BF6" s="263" t="str">
        <f>IF('Master sheet'!$D$14="Hindi","वार्षिक योग","Yearly Total")</f>
        <v>वार्षिक योग</v>
      </c>
      <c r="BG6" s="645"/>
      <c r="BH6" s="635"/>
      <c r="BI6" s="635"/>
      <c r="BJ6" s="635"/>
      <c r="BK6" s="635"/>
      <c r="BL6" s="635"/>
      <c r="BM6" s="637">
        <v>0</v>
      </c>
      <c r="BN6" s="263"/>
      <c r="BO6" s="263"/>
      <c r="BP6" s="263"/>
      <c r="BQ6" s="263"/>
      <c r="BR6" s="263" t="str">
        <f>IF('Master sheet'!$D$14="Hindi","लिखित","Written")</f>
        <v>लिखित</v>
      </c>
      <c r="BS6" s="263" t="str">
        <f>IF('Master sheet'!$D$14="Hindi","मौखिक","Oral")</f>
        <v>मौखिक</v>
      </c>
      <c r="BT6" s="263" t="str">
        <f>IF('Master sheet'!$D$14="Hindi","अर्द्ध वा. योग","H.Y. Total")</f>
        <v>अर्द्ध वा. योग</v>
      </c>
      <c r="BU6" s="643"/>
      <c r="BV6" s="264" t="str">
        <f>IF('Master sheet'!$D$14="Hindi","लिखित","Written")</f>
        <v>लिखित</v>
      </c>
      <c r="BW6" s="264" t="str">
        <f>IF('Master sheet'!$D$14="Hindi","मौखिक","Oral")</f>
        <v>मौखिक</v>
      </c>
      <c r="BX6" s="263" t="str">
        <f>IF('Master sheet'!$D$14="Hindi","वार्षिक योग","Yearly Total")</f>
        <v>वार्षिक योग</v>
      </c>
      <c r="BY6" s="645"/>
      <c r="BZ6" s="635"/>
      <c r="CA6" s="635"/>
      <c r="CB6" s="635"/>
      <c r="CC6" s="635"/>
      <c r="CD6" s="635"/>
      <c r="CE6" s="637">
        <v>0</v>
      </c>
      <c r="CF6" s="639"/>
      <c r="CG6" s="639"/>
      <c r="CH6" s="639">
        <v>0</v>
      </c>
      <c r="CI6" s="635"/>
      <c r="CJ6" s="635"/>
      <c r="CK6" s="635"/>
      <c r="CL6" s="637">
        <v>0</v>
      </c>
      <c r="CM6" s="639"/>
      <c r="CN6" s="639"/>
      <c r="CO6" s="639">
        <v>0</v>
      </c>
      <c r="CP6" s="635"/>
      <c r="CQ6" s="635"/>
      <c r="CR6" s="635"/>
      <c r="CS6" s="637">
        <v>0</v>
      </c>
      <c r="CT6" s="639"/>
      <c r="CU6" s="639"/>
      <c r="CV6" s="639">
        <v>0</v>
      </c>
      <c r="CW6" s="635"/>
      <c r="CX6" s="635"/>
      <c r="CY6" s="635"/>
      <c r="CZ6" s="637">
        <v>0</v>
      </c>
      <c r="DA6" s="633"/>
      <c r="DB6" s="633"/>
      <c r="DC6" s="633"/>
      <c r="DD6" s="633"/>
      <c r="DE6" s="633"/>
      <c r="DF6" s="633"/>
      <c r="DG6" s="633"/>
      <c r="DH6" s="633"/>
      <c r="DI6" s="671">
        <v>0</v>
      </c>
      <c r="DJ6" s="677"/>
      <c r="DK6" s="675"/>
      <c r="DL6" s="673"/>
      <c r="DM6" s="651">
        <v>0</v>
      </c>
      <c r="DN6" s="265" t="str">
        <f>IF('Master sheet'!$D$14="Hindi","कुल कार्य दिवस","Total Meeting")</f>
        <v>कुल कार्य दिवस</v>
      </c>
      <c r="DO6" s="679" t="str">
        <f>IF('Master sheet'!$D$14="Hindi","कुल उपस्थिति","Total Attendance")</f>
        <v>कुल उपस्थिति</v>
      </c>
      <c r="DP6" s="682"/>
      <c r="DQ6" s="648"/>
    </row>
    <row r="7" spans="1:128" s="104" customFormat="1" ht="18.75" customHeight="1">
      <c r="A7" s="660"/>
      <c r="B7" s="656"/>
      <c r="C7" s="656"/>
      <c r="D7" s="656"/>
      <c r="E7" s="656"/>
      <c r="F7" s="656"/>
      <c r="G7" s="663"/>
      <c r="H7" s="663"/>
      <c r="I7" s="663"/>
      <c r="J7" s="96"/>
      <c r="K7" s="96"/>
      <c r="L7" s="100"/>
      <c r="M7" s="100"/>
      <c r="N7" s="100"/>
      <c r="O7" s="101"/>
      <c r="P7" s="100">
        <f>IF(AND($E$3="1st"),'Marks Entry class 1st'!O6,IF(AND($E$3="2nd"),'Marks Entry class 2nd'!O6,""))</f>
        <v>30</v>
      </c>
      <c r="Q7" s="100">
        <f>IF(AND($E$3="1st"),'Marks Entry class 1st'!P6,IF(AND($E$3="2nd"),'Marks Entry class 2nd'!P6,""))</f>
        <v>70</v>
      </c>
      <c r="R7" s="394">
        <f>IF(AND(P7="",Q7=""),"",IF(AND(Q7="NA",P7="NA"),"NA",SUM(P7:Q7)))</f>
        <v>100</v>
      </c>
      <c r="S7" s="101">
        <f>IF(AND(O7="NA",R7="NA"),"NA",SUM(O7,R7))</f>
        <v>100</v>
      </c>
      <c r="T7" s="100">
        <f>IF(AND($E$3="1st"),'Marks Entry class 1st'!Q6,IF(AND($E$3="2nd"),'Marks Entry class 2nd'!Q6,""))</f>
        <v>30</v>
      </c>
      <c r="U7" s="100">
        <f>IF(AND($E$3="1st"),'Marks Entry class 1st'!R6,IF(AND($E$3="2nd"),'Marks Entry class 2nd'!R6,""))</f>
        <v>70</v>
      </c>
      <c r="V7" s="356">
        <f>IF(AND(T7="",U7=""),"",SUM(T7:U7))</f>
        <v>100</v>
      </c>
      <c r="W7" s="101">
        <f>IF(V7="","",SUM(S7,V7))</f>
        <v>200</v>
      </c>
      <c r="X7" s="103"/>
      <c r="Y7" s="103"/>
      <c r="Z7" s="103"/>
      <c r="AA7" s="103"/>
      <c r="AB7" s="103"/>
      <c r="AC7" s="58"/>
      <c r="AD7" s="100"/>
      <c r="AE7" s="100"/>
      <c r="AF7" s="100"/>
      <c r="AG7" s="101"/>
      <c r="AH7" s="100">
        <f>IF(AND($E$3="1st"),'Marks Entry class 1st'!V6,IF(AND($E$3="2nd"),'Marks Entry class 2nd'!V6,""))</f>
        <v>15</v>
      </c>
      <c r="AI7" s="100">
        <f>IF(AND($E$3="1st"),'Marks Entry class 1st'!W6,IF(AND($E$3="2nd"),'Marks Entry class 2nd'!W6,""))</f>
        <v>35</v>
      </c>
      <c r="AJ7" s="394">
        <f>IF(AND(AH7="",AI7=""),"",IF(AND(AI7="NA",AH7="NA"),"NA",SUM(AH7:AI7)))</f>
        <v>50</v>
      </c>
      <c r="AK7" s="101">
        <f>IF(AND(AG7="NA",AJ7="NA"),"NA",SUM(AG7,AJ7))</f>
        <v>50</v>
      </c>
      <c r="AL7" s="100">
        <f>IF(AND($E$3="1st"),'Marks Entry class 1st'!X6,IF(AND($E$3="2nd"),'Marks Entry class 2nd'!X6,""))</f>
        <v>15</v>
      </c>
      <c r="AM7" s="100">
        <f>IF(AND($E$3="1st"),'Marks Entry class 1st'!Y6,IF(AND($E$3="2nd"),'Marks Entry class 2nd'!Y6,""))</f>
        <v>35</v>
      </c>
      <c r="AN7" s="356">
        <f>IF(AND(AL7="",AM7=""),"",SUM(AL7:AM7))</f>
        <v>50</v>
      </c>
      <c r="AO7" s="101">
        <f>IF(AN7="","",SUM(AK7,AN7))</f>
        <v>100</v>
      </c>
      <c r="AP7" s="101"/>
      <c r="AQ7" s="103"/>
      <c r="AR7" s="103"/>
      <c r="AS7" s="103"/>
      <c r="AT7" s="103"/>
      <c r="AU7" s="58"/>
      <c r="AV7" s="100"/>
      <c r="AW7" s="100"/>
      <c r="AX7" s="100"/>
      <c r="AY7" s="101"/>
      <c r="AZ7" s="100">
        <f>IF(AND($E$3="1st"),'Marks Entry class 1st'!AC6,IF(AND($E$3="2nd"),'Marks Entry class 2nd'!AC6,""))</f>
        <v>30</v>
      </c>
      <c r="BA7" s="100">
        <f>IF(AND($E$3="1st"),'Marks Entry class 1st'!AD6,IF(AND($E$3="2nd"),'Marks Entry class 2nd'!AD6,""))</f>
        <v>70</v>
      </c>
      <c r="BB7" s="394">
        <f>IF(AND(AZ7="",BA7=""),"",IF(AND(BA7="NA",AZ7="NA"),"NA",SUM(AZ7:BA7)))</f>
        <v>100</v>
      </c>
      <c r="BC7" s="101">
        <f>IF(AND(AY7="NA",BB7="NA"),"NA",SUM(AY7,BB7))</f>
        <v>100</v>
      </c>
      <c r="BD7" s="100">
        <f>IF(AND($E$3="1st"),'Marks Entry class 1st'!AE6,IF(AND($E$3="2nd"),'Marks Entry class 2nd'!AE6,""))</f>
        <v>30</v>
      </c>
      <c r="BE7" s="100">
        <f>IF(AND($E$3="1st"),'Marks Entry class 1st'!AF6,IF(AND($E$3="2nd"),'Marks Entry class 2nd'!AF6,""))</f>
        <v>70</v>
      </c>
      <c r="BF7" s="356">
        <f>IF(AND(BD7="",BE7=""),"",SUM(BD7:BE7))</f>
        <v>100</v>
      </c>
      <c r="BG7" s="101">
        <f>IF(BF7="","",SUM(BC7,BF7))</f>
        <v>200</v>
      </c>
      <c r="BH7" s="101"/>
      <c r="BI7" s="103"/>
      <c r="BJ7" s="103"/>
      <c r="BK7" s="103"/>
      <c r="BL7" s="103"/>
      <c r="BM7" s="58"/>
      <c r="BN7" s="100"/>
      <c r="BO7" s="100"/>
      <c r="BP7" s="100"/>
      <c r="BQ7" s="101"/>
      <c r="BR7" s="100">
        <f>IF(AND($E$3="1st"),'Marks Entry class 1st'!AJ6,IF(AND($E$3="2nd"),'Marks Entry class 2nd'!AJ6,""))</f>
        <v>50</v>
      </c>
      <c r="BS7" s="100">
        <f>IF(AND($E$3="1st"),'Marks Entry class 1st'!AK6,IF(AND($E$3="2nd"),'Marks Entry class 2nd'!AK6,""))</f>
        <v>0</v>
      </c>
      <c r="BT7" s="394">
        <f>IF(AND(BR7="",BS7=""),"",IF(AND(BS7="NA",BR7="NA"),"NA",SUM(BR7:BS7)))</f>
        <v>50</v>
      </c>
      <c r="BU7" s="101">
        <f>IF(AND(BQ7="NA",BT7="NA"),"NA",SUM(BQ7,BT7))</f>
        <v>50</v>
      </c>
      <c r="BV7" s="100">
        <f>IF(AND($E$3="1st"),'Marks Entry class 1st'!AL6,IF(AND($E$3="2nd"),'Marks Entry class 2nd'!AL6,""))</f>
        <v>50</v>
      </c>
      <c r="BW7" s="100">
        <f>IF(AND($E$3="1st"),'Marks Entry class 1st'!AM6,IF(AND($E$3="2nd"),'Marks Entry class 2nd'!AM6,""))</f>
        <v>0</v>
      </c>
      <c r="BX7" s="356">
        <f>IF(AND(BV7="",BW7=""),"",SUM(BV7:BW7))</f>
        <v>50</v>
      </c>
      <c r="BY7" s="101">
        <f>IF(BX7="","",SUM(BU7,BX7))</f>
        <v>100</v>
      </c>
      <c r="BZ7" s="101"/>
      <c r="CA7" s="103"/>
      <c r="CB7" s="103"/>
      <c r="CC7" s="103"/>
      <c r="CD7" s="103"/>
      <c r="CE7" s="58"/>
      <c r="CF7" s="62">
        <f>IF(AND($E$3="1st"),'Marks Entry class 1st'!AN6,IF(AND($E$3="2nd"),'Marks Entry class 2nd'!AN6,""))</f>
        <v>25</v>
      </c>
      <c r="CG7" s="62">
        <f>IF(AND($E$3="1st"),'Marks Entry class 1st'!AO6,IF(AND($E$3="2nd"),'Marks Entry class 2nd'!AO6,""))</f>
        <v>25</v>
      </c>
      <c r="CH7" s="356">
        <f>IF(AND(CF7="",CG7=""),"",SUM(CF7:CG7))</f>
        <v>50</v>
      </c>
      <c r="CI7" s="102"/>
      <c r="CJ7" s="102"/>
      <c r="CK7" s="102"/>
      <c r="CL7" s="60"/>
      <c r="CM7" s="62">
        <f>IF(AND($E$3="1st"),'Marks Entry class 1st'!AP6,IF(AND($E$3="2nd"),'Marks Entry class 2nd'!AP6,""))</f>
        <v>25</v>
      </c>
      <c r="CN7" s="62">
        <f>IF(AND($E$3="1st"),'Marks Entry class 1st'!AQ6,IF(AND($E$3="2nd"),'Marks Entry class 2nd'!AQ6,""))</f>
        <v>25</v>
      </c>
      <c r="CO7" s="356">
        <f>IF(AND(CM7="",CN7=""),"",SUM(CM7:CN7))</f>
        <v>50</v>
      </c>
      <c r="CP7" s="102"/>
      <c r="CQ7" s="102"/>
      <c r="CR7" s="102"/>
      <c r="CS7" s="60"/>
      <c r="CT7" s="62">
        <f>IF(AND($E$3="1st"),'Marks Entry class 1st'!AR6,IF(AND($E$3="2nd"),'Marks Entry class 2nd'!AR6,""))</f>
        <v>50</v>
      </c>
      <c r="CU7" s="62">
        <f>IF(AND($E$3="1st"),'Marks Entry class 1st'!AS6,IF(AND($E$3="2nd"),'Marks Entry class 2nd'!AS6,""))</f>
        <v>50</v>
      </c>
      <c r="CV7" s="102">
        <f>IF(AND(CT7="",CU7=""),"",SUM(CT7:CU7))</f>
        <v>100</v>
      </c>
      <c r="CW7" s="102"/>
      <c r="CX7" s="102"/>
      <c r="CY7" s="102"/>
      <c r="CZ7" s="60"/>
      <c r="DA7" s="355">
        <f>IF(AND($E$3="1st"),'Marks Entry class 1st'!AT6,IF(AND($E$3="2nd"),'Marks Entry class 2nd'!AT6,""))</f>
        <v>50</v>
      </c>
      <c r="DB7" s="355">
        <f>IF(AND($E$3="1st"),'Marks Entry class 1st'!AU6,IF(AND($E$3="2nd"),'Marks Entry class 2nd'!AU6,""))</f>
        <v>50</v>
      </c>
      <c r="DC7" s="356">
        <f>IF(AND(DA7="",DB7=""),"",SUM(DA7:DB7))</f>
        <v>100</v>
      </c>
      <c r="DD7" s="355"/>
      <c r="DE7" s="355">
        <f>IF(AND($E$3="1st"),'Marks Entry class 1st'!AV6,IF(AND($E$3="2nd"),'Marks Entry class 2nd'!AV6,""))</f>
        <v>50</v>
      </c>
      <c r="DF7" s="355">
        <f>IF(AND($E$3="1st"),'Marks Entry class 1st'!AW6,IF(AND($E$3="2nd"),'Marks Entry class 2nd'!AW6,""))</f>
        <v>50</v>
      </c>
      <c r="DG7" s="356">
        <f>IF(AND(DE7="",DF7=""),"",SUM(DE7:DF7))</f>
        <v>100</v>
      </c>
      <c r="DH7" s="354"/>
      <c r="DI7" s="59">
        <f>IF(E3="","",SUM(W7,AO7,BG7))</f>
        <v>500</v>
      </c>
      <c r="DJ7" s="678"/>
      <c r="DK7" s="633"/>
      <c r="DL7" s="674"/>
      <c r="DM7" s="651">
        <v>0</v>
      </c>
      <c r="DN7" s="61">
        <f>IF(AND($E$3="1st"),'Marks Entry class 1st'!AX6,IF(AND($E$3="2nd"),'Marks Entry class 2nd'!AX6,""))</f>
        <v>350</v>
      </c>
      <c r="DO7" s="680"/>
      <c r="DP7" s="683"/>
      <c r="DQ7" s="648"/>
    </row>
    <row r="8" spans="1:128" ht="18.95" customHeight="1">
      <c r="A8" s="56">
        <v>1</v>
      </c>
      <c r="B8" s="261">
        <f>IF(OR(DX8=0,DX8=""),"",IF(AND($E$3="1st"),'Marks Entry class 1st'!I7,IF(AND($E$3="2nd"),'Marks Entry class 2nd'!I7,"")))</f>
        <v>201</v>
      </c>
      <c r="C8" s="57">
        <f>IF(OR($B8=0,$B8=""),"",IF(AND($E$3="1st"),'Marks Entry class 1st'!B7,IF(AND($E$3="2nd"),'Marks Entry class 2nd'!B7,"")))</f>
        <v>2</v>
      </c>
      <c r="D8" s="57" t="str">
        <f>IF(OR($B8=0,$B8=""),"",IF(AND($E$3="1st"),'Marks Entry class 1st'!C7,IF(AND($E$3="2nd"),'Marks Entry class 2nd'!C7,"")))</f>
        <v>A</v>
      </c>
      <c r="E8" s="396" t="str">
        <f>IF(OR(B8=0,B8=""),"",IF(AND($E$3="1st"),'Marks Entry class 1st'!E7,IF(AND($E$3="2nd"),'Marks Entry class 2nd'!E7,"")))</f>
        <v>28-10-2014</v>
      </c>
      <c r="F8" s="260">
        <f>IF(OR(B8=0,B8=""),"",IF(AND($E$3="1st"),'Marks Entry class 1st'!D7,IF(AND($E$3="2nd"),'Marks Entry class 2nd'!D7,"")))</f>
        <v>936</v>
      </c>
      <c r="G8" s="398" t="str">
        <f>IF(OR($B8=0,$B8=""),"",IF(AND($E$3="1st"),'Marks Entry class 1st'!F7,IF(AND($E$3="2nd"),'Marks Entry class 2nd'!F7,"")))</f>
        <v>AAKIFA BANO</v>
      </c>
      <c r="H8" s="398" t="str">
        <f>IF(OR($B8=0,$B8=""),"",IF(AND($E$3="1st"),'Marks Entry class 1st'!G7,IF(AND($E$3="2nd"),'Marks Entry class 2nd'!G7,"")))</f>
        <v>SHABBIR MOHAMMAD</v>
      </c>
      <c r="I8" s="398" t="str">
        <f>IF(OR($B8=0,$B8=""),"",IF(AND($E$3="1st"),'Marks Entry class 1st'!H7,IF(AND($E$3="2nd"),'Marks Entry class 2nd'!H7,"")))</f>
        <v>HEENA KOUSER</v>
      </c>
      <c r="J8" s="229" t="str">
        <f>IF(OR($B8=0,$B8=""),"",IF(AND($E$3="1st"),'Marks Entry class 1st'!J7,IF(AND($E$3="2nd"),'Marks Entry class 2nd'!J7,"")))</f>
        <v>F</v>
      </c>
      <c r="K8" s="229" t="str">
        <f>IF(OR($B8=0,$B8=""),"",IF(AND($E$3="1st"),'Marks Entry class 1st'!K7,IF(AND($E$3="2nd"),'Marks Entry class 2nd'!K7,"")))</f>
        <v>OBC</v>
      </c>
      <c r="L8" s="105"/>
      <c r="M8" s="105"/>
      <c r="N8" s="105"/>
      <c r="O8" s="51"/>
      <c r="P8" s="105">
        <f>IF(OR($B8=0,$B8=""),"",IF(AND($E$3="1st"),'Marks Entry class 1st'!O7,IF(AND($E$3="2nd"),'Marks Entry class 2nd'!O7,"")))</f>
        <v>25</v>
      </c>
      <c r="Q8" s="105">
        <f>IF(OR($B8=0,$B8=""),"",IF(AND($E$3="1st"),'Marks Entry class 1st'!P7,IF(AND($E$3="2nd"),'Marks Entry class 2nd'!P7,"")))</f>
        <v>62</v>
      </c>
      <c r="R8" s="54">
        <f>IF(AND(P8="",Q8=""),"",IF(AND(P8="NA",Q8="NA"),"NA",IF(AND(P8="AB",Q8="AB"),"AB",SUM(P8:Q8))))</f>
        <v>87</v>
      </c>
      <c r="S8" s="51">
        <f>IF(AND(O8="NA",R8="NA"),"NA",IF(AND(O8="AB",R8="AB"),"AB",SUM(O8,R8)))</f>
        <v>87</v>
      </c>
      <c r="T8" s="105">
        <f>IF(OR($B8=0,$B8=""),"",IF(AND($E$3="1st"),'Marks Entry class 1st'!Q7,IF(AND($E$3="2nd"),'Marks Entry class 2nd'!Q7,"")))</f>
        <v>29</v>
      </c>
      <c r="U8" s="105">
        <f>IF(OR($B8=0,$B8=""),"",IF(AND($E$3="1st"),'Marks Entry class 1st'!R7,IF(AND($E$3="2nd"),'Marks Entry class 2nd'!R7,"")))</f>
        <v>25</v>
      </c>
      <c r="V8" s="55">
        <f>IF(AND(T8="",U8=""),"",IF(AND(T8="AB",U8="AB"),"AB",SUM(T8:U8)))</f>
        <v>54</v>
      </c>
      <c r="W8" s="51">
        <f>IF(V8="","",IF(AND(S8="AB",V8="AB"),"AB",SUM(S8,V8)))</f>
        <v>141</v>
      </c>
      <c r="X8" s="89">
        <f>COUNTIF(L8:N8,"NA")*10+(COUNTIF(L8:N8,"ML")*10)+(COUNTIF(P8,"ML")*$P$7)+(COUNTIF(Q8,"ML")*$Q$7)+(COUNTIF(T8,"ML")*$T$7)+(COUNTIF(U8,"ML")*$U$7)</f>
        <v>0</v>
      </c>
      <c r="Y8" s="89">
        <f>IF(OR(B8="NSO",B8=0,B8=""),"",IF(AND(P8="",T8=""),"",IF(AND(P8="",Q8=""),$R$7-X8,IF(AND(T8="",U8=""),$V$7-X8,$W$7-X8))))</f>
        <v>200</v>
      </c>
      <c r="Z8" s="89" t="str">
        <f>IF(AND(OR(L8="ab",L8="ml"),OR(M8="ab",M8="ml"),OR(P8="ab",P8="ml")),"AB",IF(AND(OR(L8="ab",L8="ml"),OR(P8="ab",P8="ml"),OR(T8="ab",T8="ml")),"AB",IF(AND(OR(M8="ab",M8="ml"),OR(N8="ab",N8="ml"),OR(P8="ab",P8="ml")),"AB",IF(AND(OR(M8="ab",M8="ml"),OR(N8="ab",N8="ml"),OR(T8="ab",T8="ml")),"AB",""))))</f>
        <v/>
      </c>
      <c r="AA8" s="89" t="str">
        <f>IF(OR(B8="NSO",B8="",T8=""),"",IF(OR(Z8="AB",T8="ab"),"AB",IF(T8="ML","RE",IF(AND(W8&gt;=36%*Y8,T8&gt;=20%*$T$7),"P",IF(AND(W8&gt;=34%*Y8,T8&gt;=20%*$T$7),"G2",IF(AND(W8&gt;=31%*Y8,T8&gt;=20%*$T$7),"G1",IF(AND(W8&gt;=25%*Y8,T8&gt;=20%*$T$7),"S","F")))))))</f>
        <v>P</v>
      </c>
      <c r="AB8" s="89" t="str">
        <f>IF(OR(AA8="",AA8=0,AA8="S",AA8="RE",AA8="F",AA8="AB"),"",IF(W8&gt;=60%*Y8,"I",IF(W8&gt;=48%*Y8,"II",IF(W8&gt;=36%*Y8,"III",""))))</f>
        <v>I</v>
      </c>
      <c r="AC8" s="93" t="str">
        <f>IF(W8="","",IF(OR(AA8="",AA8=0,AA8="RE",AA8="AB"),"",IF(W8&gt;85%*Y8,"A",IF(W8&gt;70%*Y8,"B",IF(W8&gt;50%*Y8,"C",IF(W8&gt;30%*Y8,"D","E"))))))</f>
        <v>B</v>
      </c>
      <c r="AD8" s="105"/>
      <c r="AE8" s="105"/>
      <c r="AF8" s="105"/>
      <c r="AG8" s="51"/>
      <c r="AH8" s="105">
        <f>IF(OR($B8=0,$B8=""),"",IF(AND($E$3="1st"),'Marks Entry class 1st'!V7,IF(AND($E$3="2nd"),'Marks Entry class 2nd'!V7,"")))</f>
        <v>15</v>
      </c>
      <c r="AI8" s="105">
        <f>IF(OR($B8=0,$B8=""),"",IF(AND($E$3="1st"),'Marks Entry class 1st'!W7,IF(AND($E$3="2nd"),'Marks Entry class 2nd'!W7,"")))</f>
        <v>30</v>
      </c>
      <c r="AJ8" s="54">
        <f>IF(AND(AH8="",AI8=""),"",IF(AND(AH8="NA",AI8="NA"),"NA",IF(AND(AH8="AB",AI8="AB"),"AB",SUM(AH8:AI8))))</f>
        <v>45</v>
      </c>
      <c r="AK8" s="51">
        <f>IF(AND(AG8="NA",AJ8="NA"),"NA",IF(AND(AG8="AB",AJ8="AB"),"AB",SUM(AG8,AJ8)))</f>
        <v>45</v>
      </c>
      <c r="AL8" s="105">
        <f>IF(OR($B8=0,$B8=""),"",IF(AND($E$3="1st"),'Marks Entry class 1st'!X7,IF(AND($E$3="2nd"),'Marks Entry class 2nd'!X7,"")))</f>
        <v>10</v>
      </c>
      <c r="AM8" s="105">
        <f>IF(OR($B8=0,$B8=""),"",IF(AND($E$3="1st"),'Marks Entry class 1st'!Y7,IF(AND($E$3="2nd"),'Marks Entry class 2nd'!Y7,"")))</f>
        <v>30</v>
      </c>
      <c r="AN8" s="55">
        <f>IF(AND(AL8="",AM8=""),"",IF(AND(AL8="AB",AM8="AB"),"AB",SUM(AL8:AM8)))</f>
        <v>40</v>
      </c>
      <c r="AO8" s="51">
        <f>IF(AN8="","",IF(AND(AK8="AB",AN8="AB"),"AB",SUM(AK8,AN8)))</f>
        <v>85</v>
      </c>
      <c r="AP8" s="89">
        <f>COUNTIF(AD8:AF8,"NA")*10+(COUNTIF(AD8:AF8,"ML")*10)+(COUNTIF(AH8,"ML")*$AH$7)+(COUNTIF(AI8,"ML")*$AI$7)+(COUNTIF(AL8,"ML")*$AL$7)+(COUNTIF(AM8,"ML")*$AM$7)</f>
        <v>0</v>
      </c>
      <c r="AQ8" s="89">
        <f>IF(OR($B8="NSO",$B8=0,AO8=""),"",IF(AND(AH8="",AL8=""),"",IF(AND(AH8="",AI8=""),$AJ$7-AP8,IF(AND(AL8="",AM8=""),$AN$7-AP8,$AO$7-AP8))))</f>
        <v>100</v>
      </c>
      <c r="AR8" s="89" t="str">
        <f>IF(AND(OR(AD8="ab",AD8="ml"),OR(AE8="ab",AE8="ml"),OR(AH8="ab",AH8="ml")),"AB",IF(AND(OR(AD8="ab",AD8="ml"),OR(AH8="ab",AH8="ml"),OR(AL8="ab",AL8="ml")),"AB",IF(AND(OR(AE8="ab",AE8="ml"),OR(AF8="ab",AF8="ml"),OR(AH8="ab",AH8="ml")),"AB",IF(AND(OR(AE8="ab",AE8="ml"),OR(AF8="ab",AF8="ml"),OR(AL8="ab",AL8="ml")),"AB",""))))</f>
        <v/>
      </c>
      <c r="AS8" s="89" t="str">
        <f>IF(OR($B8="NSO",$B8="",AL8=""),"",IF(OR(AR8="AB",AL8="ab"),"AB",IF(AL8="ML","RE",IF(AND(AO8&gt;=36%*AQ8,AL8&gt;=20%*$AL$7),"P",IF(AND(AO8&gt;=34%*AQ8,AL8&gt;=20%*$AL$7),"G2",IF(AND(AO8&gt;=31%*AQ8,AL8&gt;=20%*$AL$7),"G1",IF(AND(AO8&gt;=25%*AQ8,AL8&gt;=20%*$AL$7),"S","F")))))))</f>
        <v>P</v>
      </c>
      <c r="AT8" s="89" t="str">
        <f>IF(OR(AS8="",AS8=0,AS8="S",AS8="RE",AS8="F",AS8="AB"),"",IF(AO8&gt;=60%*AQ8,"I",IF(AO8&gt;=48%*AQ8,"II",IF(AO8&gt;=36%*AQ8,"III",""))))</f>
        <v>I</v>
      </c>
      <c r="AU8" s="93" t="str">
        <f>IF(AO8="","",IF(OR(AS8="",AS8=0,AS8="RE",AS8="AB"),"",IF(AO8&gt;85%*AQ8,"A",IF(AO8&gt;70%*AQ8,"B",IF(AO8&gt;50%*AQ8,"C",IF(AO8&gt;30%*AQ8,"D","E"))))))</f>
        <v>B</v>
      </c>
      <c r="AV8" s="105"/>
      <c r="AW8" s="105"/>
      <c r="AX8" s="105"/>
      <c r="AY8" s="51"/>
      <c r="AZ8" s="105">
        <f>IF(OR($B8=0,$B8=""),"",IF(AND($E$3="1st"),'Marks Entry class 1st'!AC7,IF(AND($E$3="2nd"),'Marks Entry class 2nd'!AC7,"")))</f>
        <v>22</v>
      </c>
      <c r="BA8" s="105">
        <f>IF(OR($B8=0,$B8=""),"",IF(AND($E$3="1st"),'Marks Entry class 1st'!AD7,IF(AND($E$3="2nd"),'Marks Entry class 2nd'!AD7,"")))</f>
        <v>64</v>
      </c>
      <c r="BB8" s="54">
        <f>IF(AND(AZ8="",BA8=""),"",IF(AND(AZ8="NA",BA8="NA"),"NA",IF(AND(AZ8="AB",BA8="AB"),"AB",SUM(AZ8:BA8))))</f>
        <v>86</v>
      </c>
      <c r="BC8" s="51">
        <f>IF(AND(AY8="NA",BB8="NA"),"NA",IF(AND(AY8="AB",BB8="AB"),"AB",SUM(AY8,BB8)))</f>
        <v>86</v>
      </c>
      <c r="BD8" s="105">
        <f>IF(OR($B8=0,$B8=""),"",IF(AND($E$3="1st"),'Marks Entry class 1st'!AE7,IF(AND($E$3="2nd"),'Marks Entry class 2nd'!AE7,"")))</f>
        <v>21</v>
      </c>
      <c r="BE8" s="105">
        <f>IF(OR($B8=0,$B8=""),"",IF(AND($E$3="1st"),'Marks Entry class 1st'!AF7,IF(AND($E$3="2nd"),'Marks Entry class 2nd'!AF7,"")))</f>
        <v>56</v>
      </c>
      <c r="BF8" s="55">
        <f>IF(AND(BD8="",BE8=""),"",IF(AND(BD8="AB",BE8="AB"),"AB",SUM(BD8:BE8)))</f>
        <v>77</v>
      </c>
      <c r="BG8" s="51">
        <f>IF(BF8="","",IF(AND(BC8="AB",BF8="AB"),"AB",SUM(BC8,BF8)))</f>
        <v>163</v>
      </c>
      <c r="BH8" s="89">
        <f>COUNTIF(AV8:AX8,"NA")*10+(COUNTIF(AV8:AX8,"ML")*10)+(COUNTIF(AZ8,"ML")*$AZ$7)+(COUNTIF(BA8,"ML")*$BA$7)+(COUNTIF(BD8,"ML")*$BD$7)+(COUNTIF(BE8,"ML")*$BE$7)</f>
        <v>0</v>
      </c>
      <c r="BI8" s="89">
        <f>IF(OR($B8="NSO",$B8=0,BG8=""),"",IF(AND(AZ8="",BD8=""),"",IF(AND(AZ8="",BA8=""),$BB$7-BH8,IF(AND(BD8="",BE8=""),$BF$7-BH8,$BG$7-BH8))))</f>
        <v>200</v>
      </c>
      <c r="BJ8" s="89" t="str">
        <f>IF(AND(OR(AV8="ab",AV8="ml"),OR(AW8="ab",AW8="ml"),OR(AZ8="ab",AZ8="ml")),"AB",IF(AND(OR(AV8="ab",AV8="ml"),OR(AZ8="ab",AZ8="ml"),OR(BD8="ab",BD8="ml")),"AB",IF(AND(OR(AW8="ab",AW8="ml"),OR(AX8="ab",AX8="ml"),OR(AZ8="ab",AZ8="ml")),"AB",IF(AND(OR(AW8="ab",AW8="ml"),OR(AX8="ab",AX8="ml"),OR(BD8="ab",BD8="ml")),"AB",""))))</f>
        <v/>
      </c>
      <c r="BK8" s="89" t="str">
        <f>IF(OR($B8="NSO",$B8="",BD8=""),"",IF(OR(BJ8="AB",BD8="ab"),"AB",IF(BD8="ML","RE",IF(AND(BG8&gt;=36%*BI8,BD8&gt;=20%*$BD$7),"P",IF(AND(BG8&gt;=34%*BI8,BD8&gt;=20%*$BD$7),"G2",IF(AND(BG8&gt;=31%*BI8,BD8&gt;=20%*$BD$7),"G1",IF(AND(BG8&gt;=25%*BI8,BD8&gt;=20%*$BD$7),"S","F")))))))</f>
        <v>P</v>
      </c>
      <c r="BL8" s="89" t="str">
        <f>IF(OR(BK8="",BK8=0,BK8="S",BK8="RE",BK8="F",BK8="AB"),"",IF(BG8&gt;=60%*BI8,"I",IF(BG8&gt;=48%*BI8,"II",IF(BG8&gt;=36%*BI8,"III",""))))</f>
        <v>I</v>
      </c>
      <c r="BM8" s="93" t="str">
        <f>IF(BG8="","",IF(OR(BK8="",BK8=0,BK8="RE",BK8="AB"),"",IF(BG8&gt;85%*BI8,"A",IF(BG8&gt;70%*BI8,"B",IF(BG8&gt;50%*BI8,"C",IF(BG8&gt;30%*BI8,"D","E"))))))</f>
        <v>B</v>
      </c>
      <c r="BN8" s="105"/>
      <c r="BO8" s="105"/>
      <c r="BP8" s="105"/>
      <c r="BQ8" s="51"/>
      <c r="BR8" s="105">
        <f>IF(OR($B8=0,$B8=""),"",IF(AND($E$3="1st"),'Marks Entry class 1st'!AJ7,IF(AND($E$3="2nd"),'Marks Entry class 2nd'!AJ7,"")))</f>
        <v>45</v>
      </c>
      <c r="BS8" s="105">
        <f>IF(OR($B8=0,$B8=""),"",IF(AND($E$3="1st"),'Marks Entry class 1st'!AK7,IF(AND($E$3="2nd"),'Marks Entry class 2nd'!AK7,"")))</f>
        <v>0</v>
      </c>
      <c r="BT8" s="54">
        <f>IF(AND(BR8="",BS8=""),"",IF(AND(BR8="NA",BS8="NA"),"NA",IF(AND(BR8="AB",BS8="AB"),"AB",SUM(BR8:BS8))))</f>
        <v>45</v>
      </c>
      <c r="BU8" s="51">
        <f>IF(AND(BQ8="NA",BT8="NA"),"NA",IF(AND(BQ8="AB",BT8="AB"),"AB",SUM(BQ8,BT8)))</f>
        <v>45</v>
      </c>
      <c r="BV8" s="105">
        <f>IF(OR($B8=0,$B8=""),"",IF(AND($E$3="1st"),'Marks Entry class 1st'!AL7,IF(AND($E$3="2nd"),'Marks Entry class 2nd'!AL7,"")))</f>
        <v>45</v>
      </c>
      <c r="BW8" s="105">
        <f>IF(OR($B8=0,$B8=""),"",IF(AND($E$3="1st"),'Marks Entry class 1st'!AM7,IF(AND($E$3="2nd"),'Marks Entry class 2nd'!AM7,"")))</f>
        <v>0</v>
      </c>
      <c r="BX8" s="55">
        <f>IF(AND(BV8="",BW8=""),"",IF(AND(BV8="AB",BW8="AB"),"AB",SUM(BV8:BW8)))</f>
        <v>45</v>
      </c>
      <c r="BY8" s="51">
        <f>IF(BX8="","",IF(AND(BU8="AB",BX8="AB"),"AB",SUM(BU8,BX8)))</f>
        <v>90</v>
      </c>
      <c r="BZ8" s="89">
        <f>COUNTIF(BN8:BP8,"NA")*10+(COUNTIF(BN8:BP8,"ML")*10)+(COUNTIF(BR8,"ML")*$BR$7)+(COUNTIF(BS8,"ML")*$BS$7)+(COUNTIF(BV8,"ML")*$BV$7)+(COUNTIF(BW8,"ML")*$BW$7)</f>
        <v>0</v>
      </c>
      <c r="CA8" s="89">
        <f>IF(OR($B8="NSO",$B8=0,BY8=""),"",IF(AND(BR8="",BV8=""),"",IF(AND(BR8="",BS8=""),$BT$7-BZ8,IF(AND(BV8="",BW8=""),$BX$7-BZ8,$BY$7-BZ8))))</f>
        <v>100</v>
      </c>
      <c r="CB8" s="89" t="str">
        <f>IF(AND(OR(BN8="ab",BN8="ml"),OR(BO8="ab",BO8="ml"),OR(BR8="ab",BR8="ml")),"AB",IF(AND(OR(BN8="ab",BN8="ml"),OR(BR8="ab",BR8="ml"),OR(BV8="ab",BV8="ml")),"AB",IF(AND(OR(BO8="ab",BO8="ml"),OR(BP8="ab",BP8="ml"),OR(BR8="ab",BR8="ml")),"AB",IF(AND(OR(BO8="ab",BO8="ml"),OR(BP8="ab",BP8="ml"),OR(BV8="ab",BV8="ml")),"AB",""))))</f>
        <v/>
      </c>
      <c r="CC8" s="89" t="str">
        <f>IF(OR($B8="NSO",$B8="",BV8=""),"",IF(OR(CB8="AB",BV8="ab"),"AB",IF(BV8="ML","RE",IF(AND(BY8&gt;=36%*CA8,BV8&gt;=20%*$BV$7),"P",IF(AND(BY8&gt;=34%*CA8,BV8&gt;=20%*$BV$7),"G2",IF(AND(BY8&gt;=31%*CA8,BV8&gt;=20%*$BV$7),"G1",IF(AND(BY8&gt;=25%*CA8,BV8&gt;=20%*$BV$7),"S","F")))))))</f>
        <v>P</v>
      </c>
      <c r="CD8" s="89" t="str">
        <f>IF(OR(CC8="",CC8=0,CC8="S",CC8="RE",CC8="F",CC8="AB"),"",IF(BY8&gt;=60%*CA8,"I",IF(BY8&gt;=48%*CA8,"II",IF(BY8&gt;=36%*CA8,"III",""))))</f>
        <v>I</v>
      </c>
      <c r="CE8" s="93" t="str">
        <f>IF(BY8="","",IF(OR(CC8="",CC8=0,CC8="RE",CC8="AB"),"",IF(BY8&gt;85%*CA8,"A",IF(BY8&gt;70%*CA8,"B",IF(BY8&gt;50%*CA8,"C",IF(BY8&gt;30%*CA8,"D","E"))))))</f>
        <v>A</v>
      </c>
      <c r="CF8" s="105">
        <f>IF(OR($B8=0,$B8=""),"",IF(AND($E$3="1st"),'Marks Entry class 1st'!AN7,IF(AND($E$3="2nd"),'Marks Entry class 2nd'!AN7,"")))</f>
        <v>25</v>
      </c>
      <c r="CG8" s="105">
        <f>IF(OR($B8=0,$B8=""),"",IF(AND($E$3="1st"),'Marks Entry class 1st'!AO7,IF(AND($E$3="2nd"),'Marks Entry class 2nd'!AO7,"")))</f>
        <v>20</v>
      </c>
      <c r="CH8" s="106">
        <f>IF(AND(CF8="",CG8=""),"",IF(AND(CF8="AB",CG8="AB"),"AB",SUM(CF8:CG8)))</f>
        <v>45</v>
      </c>
      <c r="CI8" s="107">
        <f>COUNTIF(CF8,"ML")*$CF$7+COUNTIF(CG8,"ML")*$CG$7</f>
        <v>0</v>
      </c>
      <c r="CJ8" s="107">
        <f>IF(OR(B8="NSO",B8="",CH8="",CH8=0),"",IF(AND(CF8="",CG8=""),"",IF(AND(CF8=""),$CF$7-CI8,IF(CG8="",($CF$7+$CG$7)-CI8,$CH$7-CI8))))</f>
        <v>50</v>
      </c>
      <c r="CK8" s="107" t="str">
        <f>IF(OR(B8="NSO",B8="",CH8="",CH8=0),"",IF(OR(CF8="AB",CG8="AB"),"AB",IF(CH8&gt;=36%*CJ8,"P","S")))</f>
        <v>P</v>
      </c>
      <c r="CL8" s="92" t="str">
        <f>IF(CH8="","",IF(OR(CK8="",CK8=0,CK8="S",CK8="RE",CK8="F",CK8="AB"),"",IF(CH8&gt;90%*CJ8,"A+",IF(CH8&gt;75%*CJ8,"A",IF(CH8&gt;60%*CJ8,"B",IF(CH8&gt;40%*CJ8,"C","D"))))))</f>
        <v>A</v>
      </c>
      <c r="CM8" s="105">
        <f>IF(OR($B8=0,$B8=""),"",IF(AND($E$3="1st"),'Marks Entry class 1st'!AP7,IF(AND($E$3="2nd"),'Marks Entry class 2nd'!AP7,"")))</f>
        <v>11</v>
      </c>
      <c r="CN8" s="105">
        <f>IF(OR($B8=0,$B8=""),"",IF(AND($E$3="1st"),'Marks Entry class 1st'!AQ7,IF(AND($E$3="2nd"),'Marks Entry class 2nd'!AQ7,"")))</f>
        <v>20</v>
      </c>
      <c r="CO8" s="106">
        <f>IF(AND(CM8="",CN8=""),"",IF(AND(CM8="AB",CN8="AB"),"AB",SUM(CM8:CN8)))</f>
        <v>31</v>
      </c>
      <c r="CP8" s="107">
        <f>COUNTIF(CM8,"ML")*$CM$7+COUNTIF(CN8,"ML")*$CN$7</f>
        <v>0</v>
      </c>
      <c r="CQ8" s="107">
        <f>IF(OR(B8="NSO",B8="",CO8="",CO8=0),"",IF(AND(CM8="",CN8=""),"",IF(AND(CM8=""),$CM$7-CP8,IF(CN8="",($CM$7+$CN$7)-CP8,$CO$7-CP8))))</f>
        <v>50</v>
      </c>
      <c r="CR8" s="107" t="str">
        <f>IF(OR(B8="NSO",B8="",CO8="",CO8=0),"",IF(OR(CM8="AB",CN8="AB"),"AB",IF(CO8&gt;=36%*CQ8,"P","S")))</f>
        <v>P</v>
      </c>
      <c r="CS8" s="92" t="str">
        <f>IF(CO8="","",IF(OR(CR8="",CR8=0,CR8="S",CR8="RE",CR8="F",CR8="AB"),"",IF(CO8&gt;90%*CQ8,"A+",IF(CO8&gt;75%*CQ8,"A",IF(CO8&gt;60%*CQ8,"B",IF(CO8&gt;40%*CQ8,"C","D"))))))</f>
        <v>B</v>
      </c>
      <c r="CT8" s="105">
        <f>IF(OR($B8=0,$B8=""),"",IF(AND($E$3="1st"),'Marks Entry class 1st'!AR7,IF(AND($E$3="2nd"),'Marks Entry class 2nd'!AR7,"")))</f>
        <v>41</v>
      </c>
      <c r="CU8" s="105">
        <f>IF(OR($B8=0,$B8=""),"",IF(AND($E$3="1st"),'Marks Entry class 1st'!AS7,IF(AND($E$3="2nd"),'Marks Entry class 2nd'!AS7,"")))</f>
        <v>35</v>
      </c>
      <c r="CV8" s="106">
        <f>IF(AND(CT8="",CU8=""),"",IF(AND(CT8="AB",CU8="AB"),"AB",SUM(CT8:CU8)))</f>
        <v>76</v>
      </c>
      <c r="CW8" s="107">
        <f>COUNTIF(CT8,"ML")*$CT$7+COUNTIF(CU8,"ML")*$CU$7</f>
        <v>0</v>
      </c>
      <c r="CX8" s="107">
        <f>IF(OR(B8="NSO",B8="",CV8="",CV8=0),"",IF(AND(CT8="",CU8=""),"",IF(AND(CT8=""),$CT$7-CW8,IF(CU8="",($CT$7+$CU$7)-CW8,$CV$7-CW8))))</f>
        <v>100</v>
      </c>
      <c r="CY8" s="107" t="str">
        <f>IF(OR(B8="NSO",B8="",CV8="",CV8=0),"",IF(OR(CT8="AB",CU8="AB"),"AB",IF(CV8&gt;=36%*CX8,"P","S")))</f>
        <v>P</v>
      </c>
      <c r="CZ8" s="92" t="str">
        <f>IF(CV8="","",IF(OR(CY8="",CY8=0,CY8="S",CY8="RE",CY8="F",CY8="AB"),"",IF(CV8&gt;90%*CX8,"A+",IF(CV8&gt;75%*CX8,"A",IF(CV8&gt;60%*CX8,"B",IF(CV8&gt;40%*CX8,"C","D"))))))</f>
        <v>A</v>
      </c>
      <c r="DA8" s="105">
        <f>IF(OR($B8=0,$B8=""),"",IF(AND($E$3="1st"),'Marks Entry class 1st'!AT7,IF(AND($E$3="2nd"),'Marks Entry class 2nd'!AT7,"")))</f>
        <v>0</v>
      </c>
      <c r="DB8" s="105">
        <f>IF(OR($B8=0,$B8=""),"",IF(AND($E$3="1st"),'Marks Entry class 1st'!AU7,IF(AND($E$3="2nd"),'Marks Entry class 2nd'!AU7,"")))</f>
        <v>0</v>
      </c>
      <c r="DC8" s="357">
        <f>IF(AND(DA8="",DB8=""),"",SUM(DA8:DB8))</f>
        <v>0</v>
      </c>
      <c r="DD8" s="93" t="str">
        <f>IF(DC8="","",IF(OR(DC8="",DC8=0,DC8="RE",DC8="AB"),"",IF(DC8&gt;85%*$DC$7,"A",IF(DC8&gt;70%*$DC$7,"B",IF(DC8&gt;50%*$DC$7,"C",IF(DC8&gt;30%*$DC$7,"D","E"))))))</f>
        <v/>
      </c>
      <c r="DE8" s="105">
        <f>IF(OR($B8=0,$B8=""),"",IF(AND($E$3="1st"),'Marks Entry class 1st'!AV7,IF(AND($E$3="2nd"),'Marks Entry class 2nd'!AV7,"")))</f>
        <v>0</v>
      </c>
      <c r="DF8" s="105">
        <f>IF(OR($B8=0,$B8=""),"",IF(AND($E$3="1st"),'Marks Entry class 1st'!AW7,IF(AND($E$3="2nd"),'Marks Entry class 2nd'!AW7,"")))</f>
        <v>0</v>
      </c>
      <c r="DG8" s="357">
        <f>IF(AND(DE8="",DF8=""),"",SUM(DE8:DF8))</f>
        <v>0</v>
      </c>
      <c r="DH8" s="93" t="str">
        <f>IF(DG8="","",IF(OR(DG8="",DG8=0,DG8="RE",DG8="AB"),"",IF(DG8&gt;85%*$DG$7,"A",IF(DG8&gt;70%*$DG$7,"B",IF(DG8&gt;50%*$DG$7,"C",IF(DG8&gt;30%*$DG$7,"D","E"))))))</f>
        <v/>
      </c>
      <c r="DI8" s="63">
        <f>IF($E$3="","",IF(OR(B8="",G8="",C8=""),"",SUM(W8,AO8,BG8)))</f>
        <v>389</v>
      </c>
      <c r="DJ8" s="359">
        <f>IFERROR(IF(OR(DI8="",B8="NSO"),"",IF(OR(DI8="",DI8=0),"",DI8*100/(Y8+AQ8+BI8))),"")</f>
        <v>77.8</v>
      </c>
      <c r="DK8" s="67" t="str">
        <f>IF(OR(DJ8="",B8="NSO"),"",IF(AND(DJ8&gt;=60),"I",IF(AND(DJ8&gt;=48),"II",IF(AND(DJ8&gt;=36),"III",""))))</f>
        <v>I</v>
      </c>
      <c r="DL8" s="68">
        <f>IFERROR(IF(OR(DJ8="",B8="NSO",DI8=0),"",SUMPRODUCT((DJ8&lt;$DJ$8:$DJ$207)/COUNTIF($DJ$8:$DJ$207,$DJ$8:$DJ$207))),"")</f>
        <v>19.000000000000298</v>
      </c>
      <c r="DM8" s="381" t="str">
        <f>IFERROR(IF(B8="NSO","NSO",IF(OR(D8="",G8="",F8="",B8="",DI8=0),"",IF('Master sheet'!$D$14="Hindi","कक्षोंन्नति","Promoted"))),"")</f>
        <v>कक्षोंन्नति</v>
      </c>
      <c r="DN8" s="42">
        <f>IF(OR(B8=0,B8=""),"",IF(AND($E$3="1st"),'Marks Entry class 1st'!AX7,IF(AND($E$3="2nd"),'Marks Entry class 2nd'!AX7,"")))</f>
        <v>220</v>
      </c>
      <c r="DO8" s="42">
        <f>IF(OR(B8=0,B8=""),"",IF(AND($E$3="1st"),'Marks Entry class 1st'!AY7,IF(AND($E$3="2nd"),'Marks Entry class 2nd'!AY7,"")))</f>
        <v>28</v>
      </c>
      <c r="DP8" s="214" t="str">
        <f>IF(OR(B8="",G8="",DI8="",B8="NSO"),"",IF(DI8&gt;85%*(Y8+AQ8+BI8),"A",IF(DI8&gt;70%*(Y8+AQ8+BI8),"B",IF(DI8&gt;50%*(Y8+AQ8+BI8),"C",IF(DI8&gt;30%*(Y8+AQ8+BI8),"D","E")))))</f>
        <v>B</v>
      </c>
      <c r="DQ8" s="43"/>
      <c r="DX8" s="44">
        <f>IF(AND($E$3="1st"),'Marks Entry class 1st'!I7,IF(AND($E$3="2nd"),'Marks Entry class 2nd'!I7,""))</f>
        <v>201</v>
      </c>
    </row>
    <row r="9" spans="1:128" ht="18.95" customHeight="1">
      <c r="A9" s="56">
        <v>2</v>
      </c>
      <c r="B9" s="261">
        <f>IF(OR(DX9=0,DX9=""),"",IF(AND($E$3="1st"),'Marks Entry class 1st'!I8,IF(AND($E$3="2nd"),'Marks Entry class 2nd'!I8,"")))</f>
        <v>202</v>
      </c>
      <c r="C9" s="57">
        <f>IF(OR($B9=0,$B9=""),"",IF(AND($E$3="1st"),'Marks Entry class 1st'!B8,IF(AND($E$3="2nd"),'Marks Entry class 2nd'!B8,"")))</f>
        <v>2</v>
      </c>
      <c r="D9" s="57" t="str">
        <f>IF(OR($B9=0,$B9=""),"",IF(AND($E$3="1st"),'Marks Entry class 1st'!C8,IF(AND($E$3="2nd"),'Marks Entry class 2nd'!C8,"")))</f>
        <v>A</v>
      </c>
      <c r="E9" s="396">
        <f>IF(OR(B9=0,B9=""),"",IF(AND($E$3="1st"),'Marks Entry class 1st'!E8,IF(AND($E$3="2nd"),'Marks Entry class 2nd'!E8,"")))</f>
        <v>42005</v>
      </c>
      <c r="F9" s="260">
        <f>IF(OR(B9=0,B9=""),"",IF(AND($E$3="1st"),'Marks Entry class 1st'!D8,IF(AND($E$3="2nd"),'Marks Entry class 2nd'!D8,"")))</f>
        <v>944</v>
      </c>
      <c r="G9" s="398" t="str">
        <f>IF(OR($B9=0,$B9=""),"",IF(AND($E$3="1st"),'Marks Entry class 1st'!F8,IF(AND($E$3="2nd"),'Marks Entry class 2nd'!F8,"")))</f>
        <v>ANUJ GIRI</v>
      </c>
      <c r="H9" s="398" t="str">
        <f>IF(OR($B9=0,$B9=""),"",IF(AND($E$3="1st"),'Marks Entry class 1st'!G8,IF(AND($E$3="2nd"),'Marks Entry class 2nd'!G8,"")))</f>
        <v>BHAGWAT GIRI</v>
      </c>
      <c r="I9" s="398" t="str">
        <f>IF(OR($B9=0,$B9=""),"",IF(AND($E$3="1st"),'Marks Entry class 1st'!H8,IF(AND($E$3="2nd"),'Marks Entry class 2nd'!H8,"")))</f>
        <v>KANTA DEVI</v>
      </c>
      <c r="J9" s="229" t="str">
        <f>IF(OR($B9=0,$B9=""),"",IF(AND($E$3="1st"),'Marks Entry class 1st'!J8,IF(AND($E$3="2nd"),'Marks Entry class 2nd'!J8,"")))</f>
        <v>M</v>
      </c>
      <c r="K9" s="229" t="str">
        <f>IF(OR($B9=0,$B9=""),"",IF(AND($E$3="1st"),'Marks Entry class 1st'!K8,IF(AND($E$3="2nd"),'Marks Entry class 2nd'!K8,"")))</f>
        <v>OBC</v>
      </c>
      <c r="L9" s="105"/>
      <c r="M9" s="105"/>
      <c r="N9" s="105"/>
      <c r="O9" s="51"/>
      <c r="P9" s="105">
        <f>IF(OR($B9=0,$B9=""),"",IF(AND($E$3="1st"),'Marks Entry class 1st'!O8,IF(AND($E$3="2nd"),'Marks Entry class 2nd'!O8,"")))</f>
        <v>20</v>
      </c>
      <c r="Q9" s="105">
        <f>IF(OR($B9=0,$B9=""),"",IF(AND($E$3="1st"),'Marks Entry class 1st'!P8,IF(AND($E$3="2nd"),'Marks Entry class 2nd'!P8,"")))</f>
        <v>63</v>
      </c>
      <c r="R9" s="54">
        <f t="shared" ref="R9:R72" si="0">IF(AND(P9="",Q9=""),"",IF(AND(P9="NA",Q9="NA"),"NA",IF(AND(P9="AB",Q9="AB"),"AB",SUM(P9:Q9))))</f>
        <v>83</v>
      </c>
      <c r="S9" s="51">
        <f t="shared" ref="S9:S72" si="1">IF(AND(O9="NA",R9="NA"),"NA",IF(AND(O9="AB",R9="AB"),"AB",SUM(O9,R9)))</f>
        <v>83</v>
      </c>
      <c r="T9" s="105">
        <f>IF(OR($B9=0,$B9=""),"",IF(AND($E$3="1st"),'Marks Entry class 1st'!Q8,IF(AND($E$3="2nd"),'Marks Entry class 2nd'!Q8,"")))</f>
        <v>21</v>
      </c>
      <c r="U9" s="105">
        <f>IF(OR($B9=0,$B9=""),"",IF(AND($E$3="1st"),'Marks Entry class 1st'!R8,IF(AND($E$3="2nd"),'Marks Entry class 2nd'!R8,"")))</f>
        <v>20</v>
      </c>
      <c r="V9" s="55">
        <f t="shared" ref="V9:V72" si="2">IF(AND(T9="",U9=""),"",IF(AND(T9="AB",U9="AB"),"AB",SUM(T9:U9)))</f>
        <v>41</v>
      </c>
      <c r="W9" s="51">
        <f t="shared" ref="W9:W72" si="3">IF(V9="","",IF(AND(S9="AB",V9="AB"),"AB",SUM(S9,V9)))</f>
        <v>124</v>
      </c>
      <c r="X9" s="89">
        <f t="shared" ref="X9:X72" si="4">COUNTIF(L9:N9,"NA")*10+(COUNTIF(L9:N9,"ML")*10)+(COUNTIF(P9,"ML")*$P$7)+(COUNTIF(Q9,"ML")*$Q$7)+(COUNTIF(T9,"ML")*$T$7)+(COUNTIF(U9,"ML")*$U$7)</f>
        <v>0</v>
      </c>
      <c r="Y9" s="89">
        <f t="shared" ref="Y9:Y72" si="5">IF(OR(B9="NSO",B9=0,B9=""),"",IF(AND(P9="",T9=""),"",IF(AND(P9="",Q9=""),$R$7-X9,IF(AND(T9="",U9=""),$V$7-X9,$W$7-X9))))</f>
        <v>200</v>
      </c>
      <c r="Z9" s="89" t="str">
        <f t="shared" ref="Z9:Z72" si="6">IF(AND(OR(L9="ab",L9="ml"),OR(M9="ab",M9="ml"),OR(P9="ab",P9="ml")),"AB",IF(AND(OR(L9="ab",L9="ml"),OR(P9="ab",P9="ml"),OR(T9="ab",T9="ml")),"AB",IF(AND(OR(M9="ab",M9="ml"),OR(N9="ab",N9="ml"),OR(P9="ab",P9="ml")),"AB",IF(AND(OR(M9="ab",M9="ml"),OR(N9="ab",N9="ml"),OR(T9="ab",T9="ml")),"AB",""))))</f>
        <v/>
      </c>
      <c r="AA9" s="89" t="str">
        <f t="shared" ref="AA9:AA72" si="7">IF(OR(B9="NSO",B9="",T9=""),"",IF(OR(Z9="AB",T9="ab"),"AB",IF(T9="ML","RE",IF(AND(W9&gt;=36%*Y9,T9&gt;=20%*$T$7),"P",IF(AND(W9&gt;=34%*Y9,T9&gt;=20%*$T$7),"G2",IF(AND(W9&gt;=31%*Y9,T9&gt;=20%*$T$7),"G1",IF(AND(W9&gt;=25%*Y9,T9&gt;=20%*$T$7),"S","F")))))))</f>
        <v>P</v>
      </c>
      <c r="AB9" s="89" t="str">
        <f t="shared" ref="AB9:AB72" si="8">IF(OR(AA9="",AA9=0,AA9="S",AA9="RE",AA9="F",AA9="AB"),"",IF(W9&gt;=60%*Y9,"I",IF(W9&gt;=48%*Y9,"II",IF(W9&gt;=36%*Y9,"III",""))))</f>
        <v>I</v>
      </c>
      <c r="AC9" s="93" t="str">
        <f t="shared" ref="AC9:AC72" si="9">IF(W9="","",IF(OR(AA9="",AA9=0,AA9="RE",AA9="AB"),"",IF(W9&gt;85%*Y9,"A",IF(W9&gt;70%*Y9,"B",IF(W9&gt;50%*Y9,"C",IF(W9&gt;30%*Y9,"D","E"))))))</f>
        <v>C</v>
      </c>
      <c r="AD9" s="105"/>
      <c r="AE9" s="105"/>
      <c r="AF9" s="105"/>
      <c r="AG9" s="51"/>
      <c r="AH9" s="105">
        <f>IF(OR($B9=0,$B9=""),"",IF(AND($E$3="1st"),'Marks Entry class 1st'!V8,IF(AND($E$3="2nd"),'Marks Entry class 2nd'!V8,"")))</f>
        <v>12</v>
      </c>
      <c r="AI9" s="105">
        <f>IF(OR($B9=0,$B9=""),"",IF(AND($E$3="1st"),'Marks Entry class 1st'!W8,IF(AND($E$3="2nd"),'Marks Entry class 2nd'!W8,"")))</f>
        <v>31</v>
      </c>
      <c r="AJ9" s="54">
        <f t="shared" ref="AJ9:AJ72" si="10">IF(AND(AH9="",AI9=""),"",IF(AND(AH9="NA",AI9="NA"),"NA",IF(AND(AH9="AB",AI9="AB"),"AB",SUM(AH9:AI9))))</f>
        <v>43</v>
      </c>
      <c r="AK9" s="51">
        <f t="shared" ref="AK9:AK72" si="11">IF(AND(AG9="NA",AJ9="NA"),"NA",IF(AND(AG9="AB",AJ9="AB"),"AB",SUM(AG9,AJ9)))</f>
        <v>43</v>
      </c>
      <c r="AL9" s="105">
        <f>IF(OR($B9=0,$B9=""),"",IF(AND($E$3="1st"),'Marks Entry class 1st'!X8,IF(AND($E$3="2nd"),'Marks Entry class 2nd'!X8,"")))</f>
        <v>10</v>
      </c>
      <c r="AM9" s="105">
        <f>IF(OR($B9=0,$B9=""),"",IF(AND($E$3="1st"),'Marks Entry class 1st'!Y8,IF(AND($E$3="2nd"),'Marks Entry class 2nd'!Y8,"")))</f>
        <v>31</v>
      </c>
      <c r="AN9" s="55">
        <f t="shared" ref="AN9:AN72" si="12">IF(AND(AL9="",AM9=""),"",IF(AND(AL9="AB",AM9="AB"),"AB",SUM(AL9:AM9)))</f>
        <v>41</v>
      </c>
      <c r="AO9" s="51">
        <f t="shared" ref="AO9:AO72" si="13">IF(AN9="","",IF(AND(AK9="AB",AN9="AB"),"AB",SUM(AK9,AN9)))</f>
        <v>84</v>
      </c>
      <c r="AP9" s="89">
        <f t="shared" ref="AP9:AP72" si="14">COUNTIF(AD9:AF9,"NA")*10+(COUNTIF(AD9:AF9,"ML")*10)+(COUNTIF(AH9,"ML")*$AH$7)+(COUNTIF(AI9,"ML")*$AI$7)+(COUNTIF(AL9,"ML")*$AL$7)+(COUNTIF(AM9,"ML")*$AM$7)</f>
        <v>0</v>
      </c>
      <c r="AQ9" s="89">
        <f t="shared" ref="AQ9:AQ72" si="15">IF(OR($B9="NSO",$B9=0,AO9=""),"",IF(AND(AH9="",AL9=""),"",IF(AND(AH9="",AI9=""),$AJ$7-AP9,IF(AND(AL9="",AM9=""),$AN$7-AP9,$AO$7-AP9))))</f>
        <v>100</v>
      </c>
      <c r="AR9" s="89" t="str">
        <f t="shared" ref="AR9:AR72" si="16">IF(AND(OR(AD9="ab",AD9="ml"),OR(AE9="ab",AE9="ml"),OR(AH9="ab",AH9="ml")),"AB",IF(AND(OR(AD9="ab",AD9="ml"),OR(AH9="ab",AH9="ml"),OR(AL9="ab",AL9="ml")),"AB",IF(AND(OR(AE9="ab",AE9="ml"),OR(AF9="ab",AF9="ml"),OR(AH9="ab",AH9="ml")),"AB",IF(AND(OR(AE9="ab",AE9="ml"),OR(AF9="ab",AF9="ml"),OR(AL9="ab",AL9="ml")),"AB",""))))</f>
        <v/>
      </c>
      <c r="AS9" s="89" t="str">
        <f t="shared" ref="AS9:AS72" si="17">IF(OR($B9="NSO",$B9="",AL9=""),"",IF(OR(AR9="AB",AL9="ab"),"AB",IF(AL9="ML","RE",IF(AND(AO9&gt;=36%*AQ9,AL9&gt;=20%*$AL$7),"P",IF(AND(AO9&gt;=34%*AQ9,AL9&gt;=20%*$AL$7),"G2",IF(AND(AO9&gt;=31%*AQ9,AL9&gt;=20%*$AL$7),"G1",IF(AND(AO9&gt;=25%*AQ9,AL9&gt;=20%*$AL$7),"S","F")))))))</f>
        <v>P</v>
      </c>
      <c r="AT9" s="89" t="str">
        <f t="shared" ref="AT9:AT72" si="18">IF(OR(AS9="",AS9=0,AS9="S",AS9="RE",AS9="F",AS9="AB"),"",IF(AO9&gt;=60%*AQ9,"I",IF(AO9&gt;=48%*AQ9,"II",IF(AO9&gt;=36%*AQ9,"III",""))))</f>
        <v>I</v>
      </c>
      <c r="AU9" s="93" t="str">
        <f t="shared" ref="AU9:AU72" si="19">IF(AO9="","",IF(OR(AS9="",AS9=0,AS9="RE",AS9="AB"),"",IF(AO9&gt;85%*AQ9,"A",IF(AO9&gt;70%*AQ9,"B",IF(AO9&gt;50%*AQ9,"C",IF(AO9&gt;30%*AQ9,"D","E"))))))</f>
        <v>B</v>
      </c>
      <c r="AV9" s="105"/>
      <c r="AW9" s="105"/>
      <c r="AX9" s="105"/>
      <c r="AY9" s="51"/>
      <c r="AZ9" s="105">
        <f>IF(OR($B9=0,$B9=""),"",IF(AND($E$3="1st"),'Marks Entry class 1st'!AC8,IF(AND($E$3="2nd"),'Marks Entry class 2nd'!AC8,"")))</f>
        <v>23</v>
      </c>
      <c r="BA9" s="105">
        <f>IF(OR($B9=0,$B9=""),"",IF(AND($E$3="1st"),'Marks Entry class 1st'!AD8,IF(AND($E$3="2nd"),'Marks Entry class 2nd'!AD8,"")))</f>
        <v>65</v>
      </c>
      <c r="BB9" s="54">
        <f t="shared" ref="BB9:BB72" si="20">IF(AND(AZ9="",BA9=""),"",IF(AND(AZ9="NA",BA9="NA"),"NA",IF(AND(AZ9="AB",BA9="AB"),"AB",SUM(AZ9:BA9))))</f>
        <v>88</v>
      </c>
      <c r="BC9" s="51">
        <f t="shared" ref="BC9:BC72" si="21">IF(AND(AY9="NA",BB9="NA"),"NA",IF(AND(AY9="AB",BB9="AB"),"AB",SUM(AY9,BB9)))</f>
        <v>88</v>
      </c>
      <c r="BD9" s="105">
        <f>IF(OR($B9=0,$B9=""),"",IF(AND($E$3="1st"),'Marks Entry class 1st'!AE8,IF(AND($E$3="2nd"),'Marks Entry class 2nd'!AE8,"")))</f>
        <v>22</v>
      </c>
      <c r="BE9" s="105">
        <f>IF(OR($B9=0,$B9=""),"",IF(AND($E$3="1st"),'Marks Entry class 1st'!AF8,IF(AND($E$3="2nd"),'Marks Entry class 2nd'!AF8,"")))</f>
        <v>60</v>
      </c>
      <c r="BF9" s="55">
        <f t="shared" ref="BF9:BF72" si="22">IF(AND(BD9="",BE9=""),"",IF(AND(BD9="AB",BE9="AB"),"AB",SUM(BD9:BE9)))</f>
        <v>82</v>
      </c>
      <c r="BG9" s="51">
        <f t="shared" ref="BG9:BG72" si="23">IF(BF9="","",IF(AND(BC9="AB",BF9="AB"),"AB",SUM(BC9,BF9)))</f>
        <v>170</v>
      </c>
      <c r="BH9" s="89">
        <f t="shared" ref="BH9:BH72" si="24">COUNTIF(AV9:AX9,"NA")*10+(COUNTIF(AV9:AX9,"ML")*10)+(COUNTIF(AZ9,"ML")*$AZ$7)+(COUNTIF(BA9,"ML")*$BA$7)+(COUNTIF(BD9,"ML")*$BD$7)+(COUNTIF(BE9,"ML")*$BE$7)</f>
        <v>0</v>
      </c>
      <c r="BI9" s="89">
        <f t="shared" ref="BI9:BI72" si="25">IF(OR($B9="NSO",$B9=0,BG9=""),"",IF(AND(AZ9="",BD9=""),"",IF(AND(AZ9="",BA9=""),$BB$7-BH9,IF(AND(BD9="",BE9=""),$BF$7-BH9,$BG$7-BH9))))</f>
        <v>200</v>
      </c>
      <c r="BJ9" s="89" t="str">
        <f t="shared" ref="BJ9:BJ72" si="26">IF(AND(OR(AV9="ab",AV9="ml"),OR(AW9="ab",AW9="ml"),OR(AZ9="ab",AZ9="ml")),"AB",IF(AND(OR(AV9="ab",AV9="ml"),OR(AZ9="ab",AZ9="ml"),OR(BD9="ab",BD9="ml")),"AB",IF(AND(OR(AW9="ab",AW9="ml"),OR(AX9="ab",AX9="ml"),OR(AZ9="ab",AZ9="ml")),"AB",IF(AND(OR(AW9="ab",AW9="ml"),OR(AX9="ab",AX9="ml"),OR(BD9="ab",BD9="ml")),"AB",""))))</f>
        <v/>
      </c>
      <c r="BK9" s="89" t="str">
        <f t="shared" ref="BK9:BK72" si="27">IF(OR($B9="NSO",$B9="",BD9=""),"",IF(OR(BJ9="AB",BD9="ab"),"AB",IF(BD9="ML","RE",IF(AND(BG9&gt;=36%*BI9,BD9&gt;=20%*$BD$7),"P",IF(AND(BG9&gt;=34%*BI9,BD9&gt;=20%*$BD$7),"G2",IF(AND(BG9&gt;=31%*BI9,BD9&gt;=20%*$BD$7),"G1",IF(AND(BG9&gt;=25%*BI9,BD9&gt;=20%*$BD$7),"S","F")))))))</f>
        <v>P</v>
      </c>
      <c r="BL9" s="89" t="str">
        <f t="shared" ref="BL9:BL72" si="28">IF(OR(BK9="",BK9=0,BK9="S",BK9="RE",BK9="F",BK9="AB"),"",IF(BG9&gt;=60%*BI9,"I",IF(BG9&gt;=48%*BI9,"II",IF(BG9&gt;=36%*BI9,"III",""))))</f>
        <v>I</v>
      </c>
      <c r="BM9" s="93" t="str">
        <f t="shared" ref="BM9:BM72" si="29">IF(BG9="","",IF(OR(BK9="",BK9=0,BK9="RE",BK9="AB"),"",IF(BG9&gt;85%*BI9,"A",IF(BG9&gt;70%*BI9,"B",IF(BG9&gt;50%*BI9,"C",IF(BG9&gt;30%*BI9,"D","E"))))))</f>
        <v>B</v>
      </c>
      <c r="BN9" s="105"/>
      <c r="BO9" s="105"/>
      <c r="BP9" s="105"/>
      <c r="BQ9" s="51"/>
      <c r="BR9" s="105">
        <f>IF(OR($B9=0,$B9=""),"",IF(AND($E$3="1st"),'Marks Entry class 1st'!AJ8,IF(AND($E$3="2nd"),'Marks Entry class 2nd'!AJ8,"")))</f>
        <v>45</v>
      </c>
      <c r="BS9" s="105">
        <f>IF(OR($B9=0,$B9=""),"",IF(AND($E$3="1st"),'Marks Entry class 1st'!AK8,IF(AND($E$3="2nd"),'Marks Entry class 2nd'!AK8,"")))</f>
        <v>0</v>
      </c>
      <c r="BT9" s="54">
        <f t="shared" ref="BT9:BT72" si="30">IF(AND(BR9="",BS9=""),"",IF(AND(BR9="NA",BS9="NA"),"NA",IF(AND(BR9="AB",BS9="AB"),"AB",SUM(BR9:BS9))))</f>
        <v>45</v>
      </c>
      <c r="BU9" s="51">
        <f t="shared" ref="BU9:BU72" si="31">IF(AND(BQ9="NA",BT9="NA"),"NA",IF(AND(BQ9="AB",BT9="AB"),"AB",SUM(BQ9,BT9)))</f>
        <v>45</v>
      </c>
      <c r="BV9" s="105">
        <f>IF(OR($B9=0,$B9=""),"",IF(AND($E$3="1st"),'Marks Entry class 1st'!AL8,IF(AND($E$3="2nd"),'Marks Entry class 2nd'!AL8,"")))</f>
        <v>14</v>
      </c>
      <c r="BW9" s="105">
        <f>IF(OR($B9=0,$B9=""),"",IF(AND($E$3="1st"),'Marks Entry class 1st'!AM8,IF(AND($E$3="2nd"),'Marks Entry class 2nd'!AM8,"")))</f>
        <v>0</v>
      </c>
      <c r="BX9" s="55">
        <f t="shared" ref="BX9:BX72" si="32">IF(AND(BV9="",BW9=""),"",IF(AND(BV9="AB",BW9="AB"),"AB",SUM(BV9:BW9)))</f>
        <v>14</v>
      </c>
      <c r="BY9" s="51">
        <f t="shared" ref="BY9:BY72" si="33">IF(BX9="","",IF(AND(BU9="AB",BX9="AB"),"AB",SUM(BU9,BX9)))</f>
        <v>59</v>
      </c>
      <c r="BZ9" s="89">
        <f t="shared" ref="BZ9:BZ72" si="34">COUNTIF(BN9:BP9,"NA")*10+(COUNTIF(BN9:BP9,"ML")*10)+(COUNTIF(BR9,"ML")*$BR$7)+(COUNTIF(BS9,"ML")*$BS$7)+(COUNTIF(BV9,"ML")*$BV$7)+(COUNTIF(BW9,"ML")*$BW$7)</f>
        <v>0</v>
      </c>
      <c r="CA9" s="89">
        <f t="shared" ref="CA9:CA72" si="35">IF(OR($B9="NSO",$B9=0,BY9=""),"",IF(AND(BR9="",BV9=""),"",IF(AND(BR9="",BS9=""),$BT$7-BZ9,IF(AND(BV9="",BW9=""),$BX$7-BZ9,$BY$7-BZ9))))</f>
        <v>100</v>
      </c>
      <c r="CB9" s="89" t="str">
        <f t="shared" ref="CB9:CB72" si="36">IF(AND(OR(BN9="ab",BN9="ml"),OR(BO9="ab",BO9="ml"),OR(BR9="ab",BR9="ml")),"AB",IF(AND(OR(BN9="ab",BN9="ml"),OR(BR9="ab",BR9="ml"),OR(BV9="ab",BV9="ml")),"AB",IF(AND(OR(BO9="ab",BO9="ml"),OR(BP9="ab",BP9="ml"),OR(BR9="ab",BR9="ml")),"AB",IF(AND(OR(BO9="ab",BO9="ml"),OR(BP9="ab",BP9="ml"),OR(BV9="ab",BV9="ml")),"AB",""))))</f>
        <v/>
      </c>
      <c r="CC9" s="89" t="str">
        <f t="shared" ref="CC9:CC72" si="37">IF(OR($B9="NSO",$B9="",BV9=""),"",IF(OR(CB9="AB",BV9="ab"),"AB",IF(BV9="ML","RE",IF(AND(BY9&gt;=36%*CA9,BV9&gt;=20%*$BV$7),"P",IF(AND(BY9&gt;=34%*CA9,BV9&gt;=20%*$BV$7),"G2",IF(AND(BY9&gt;=31%*CA9,BV9&gt;=20%*$BV$7),"G1",IF(AND(BY9&gt;=25%*CA9,BV9&gt;=20%*$BV$7),"S","F")))))))</f>
        <v>P</v>
      </c>
      <c r="CD9" s="89" t="str">
        <f t="shared" ref="CD9:CD72" si="38">IF(OR(CC9="",CC9=0,CC9="S",CC9="RE",CC9="F",CC9="AB"),"",IF(BY9&gt;=60%*CA9,"I",IF(BY9&gt;=48%*CA9,"II",IF(BY9&gt;=36%*CA9,"III",""))))</f>
        <v>II</v>
      </c>
      <c r="CE9" s="93" t="str">
        <f t="shared" ref="CE9:CE72" si="39">IF(BY9="","",IF(OR(CC9="",CC9=0,CC9="RE",CC9="AB"),"",IF(BY9&gt;85%*CA9,"A",IF(BY9&gt;70%*CA9,"B",IF(BY9&gt;50%*CA9,"C",IF(BY9&gt;30%*CA9,"D","E"))))))</f>
        <v>C</v>
      </c>
      <c r="CF9" s="105">
        <f>IF(OR($B9=0,$B9=""),"",IF(AND($E$3="1st"),'Marks Entry class 1st'!AN8,IF(AND($E$3="2nd"),'Marks Entry class 2nd'!AN8,"")))</f>
        <v>24</v>
      </c>
      <c r="CG9" s="105">
        <f>IF(OR($B9=0,$B9=""),"",IF(AND($E$3="1st"),'Marks Entry class 1st'!AO8,IF(AND($E$3="2nd"),'Marks Entry class 2nd'!AO8,"")))</f>
        <v>20</v>
      </c>
      <c r="CH9" s="106">
        <f t="shared" ref="CH9:CH72" si="40">IF(AND(CF9="",CG9=""),"",IF(AND(CF9="AB",CG9="AB"),"AB",SUM(CF9:CG9)))</f>
        <v>44</v>
      </c>
      <c r="CI9" s="107">
        <f t="shared" ref="CI9:CI72" si="41">COUNTIF(CF9,"ML")*$CF$7+COUNTIF(CG9,"ML")*$CG$7</f>
        <v>0</v>
      </c>
      <c r="CJ9" s="107">
        <f t="shared" ref="CJ9:CJ72" si="42">IF(OR(B9="NSO",B9="",CH9="",CH9=0),"",IF(AND(CF9="",CG9=""),"",IF(AND(CF9=""),$CF$7-CI9,IF(CG9="",($CF$7+$CG$7)-CI9,$CH$7-CI9))))</f>
        <v>50</v>
      </c>
      <c r="CK9" s="107" t="str">
        <f t="shared" ref="CK9:CK72" si="43">IF(OR(B9="NSO",B9="",CH9="",CH9=0),"",IF(OR(CF9="AB",CG9="AB"),"AB",IF(CH9&gt;=36%*CJ9,"P","S")))</f>
        <v>P</v>
      </c>
      <c r="CL9" s="92" t="str">
        <f t="shared" ref="CL9:CL72" si="44">IF(CH9="","",IF(OR(CK9="",CK9=0,CK9="S",CK9="RE",CK9="F",CK9="AB"),"",IF(CH9&gt;90%*CJ9,"A+",IF(CH9&gt;75%*CJ9,"A",IF(CH9&gt;60%*CJ9,"B",IF(CH9&gt;40%*CJ9,"C","D"))))))</f>
        <v>A</v>
      </c>
      <c r="CM9" s="105">
        <f>IF(OR($B9=0,$B9=""),"",IF(AND($E$3="1st"),'Marks Entry class 1st'!AP8,IF(AND($E$3="2nd"),'Marks Entry class 2nd'!AP8,"")))</f>
        <v>11</v>
      </c>
      <c r="CN9" s="105">
        <f>IF(OR($B9=0,$B9=""),"",IF(AND($E$3="1st"),'Marks Entry class 1st'!AQ8,IF(AND($E$3="2nd"),'Marks Entry class 2nd'!AQ8,"")))</f>
        <v>21</v>
      </c>
      <c r="CO9" s="106">
        <f t="shared" ref="CO9:CO72" si="45">IF(AND(CM9="",CN9=""),"",IF(AND(CM9="AB",CN9="AB"),"AB",SUM(CM9:CN9)))</f>
        <v>32</v>
      </c>
      <c r="CP9" s="107">
        <f t="shared" ref="CP9:CP72" si="46">COUNTIF(CM9,"ML")*$CM$7+COUNTIF(CN9,"ML")*$CN$7</f>
        <v>0</v>
      </c>
      <c r="CQ9" s="107">
        <f t="shared" ref="CQ9:CQ72" si="47">IF(OR(B9="NSO",B9="",CO9="",CO9=0),"",IF(AND(CM9="",CN9=""),"",IF(AND(CM9=""),$CM$7-CP9,IF(CN9="",($CM$7+$CN$7)-CP9,$CO$7-CP9))))</f>
        <v>50</v>
      </c>
      <c r="CR9" s="107" t="str">
        <f t="shared" ref="CR9:CR72" si="48">IF(OR(B9="NSO",B9="",CO9="",CO9=0),"",IF(OR(CM9="AB",CN9="AB"),"AB",IF(CO9&gt;=36%*CQ9,"P","S")))</f>
        <v>P</v>
      </c>
      <c r="CS9" s="92" t="str">
        <f t="shared" ref="CS9:CS72" si="49">IF(CO9="","",IF(OR(CR9="",CR9=0,CR9="S",CR9="RE",CR9="F",CR9="AB"),"",IF(CO9&gt;90%*CQ9,"A+",IF(CO9&gt;75%*CQ9,"A",IF(CO9&gt;60%*CQ9,"B",IF(CO9&gt;40%*CQ9,"C","D"))))))</f>
        <v>B</v>
      </c>
      <c r="CT9" s="105">
        <f>IF(OR($B9=0,$B9=""),"",IF(AND($E$3="1st"),'Marks Entry class 1st'!AR8,IF(AND($E$3="2nd"),'Marks Entry class 2nd'!AR8,"")))</f>
        <v>31</v>
      </c>
      <c r="CU9" s="105">
        <f>IF(OR($B9=0,$B9=""),"",IF(AND($E$3="1st"),'Marks Entry class 1st'!AS8,IF(AND($E$3="2nd"),'Marks Entry class 2nd'!AS8,"")))</f>
        <v>36</v>
      </c>
      <c r="CV9" s="106">
        <f t="shared" ref="CV9:CV72" si="50">IF(AND(CT9="",CU9=""),"",IF(AND(CT9="AB",CU9="AB"),"AB",SUM(CT9:CU9)))</f>
        <v>67</v>
      </c>
      <c r="CW9" s="107">
        <f t="shared" ref="CW9:CW72" si="51">COUNTIF(CT9,"ML")*$CT$7+COUNTIF(CU9,"ML")*$CU$7</f>
        <v>0</v>
      </c>
      <c r="CX9" s="107">
        <f t="shared" ref="CX9:CX72" si="52">IF(OR(B9="NSO",B9="",CV9="",CV9=0),"",IF(AND(CT9="",CU9=""),"",IF(AND(CT9=""),$CT$7-CW9,IF(CU9="",($CT$7+$CU$7)-CW9,$CV$7-CW9))))</f>
        <v>100</v>
      </c>
      <c r="CY9" s="107" t="str">
        <f t="shared" ref="CY9:CY72" si="53">IF(OR(B9="NSO",B9="",CV9="",CV9=0),"",IF(OR(CT9="AB",CU9="AB"),"AB",IF(CV9&gt;=36%*CX9,"P","S")))</f>
        <v>P</v>
      </c>
      <c r="CZ9" s="92" t="str">
        <f t="shared" ref="CZ9:CZ72" si="54">IF(CV9="","",IF(OR(CY9="",CY9=0,CY9="S",CY9="RE",CY9="F",CY9="AB"),"",IF(CV9&gt;90%*CX9,"A+",IF(CV9&gt;75%*CX9,"A",IF(CV9&gt;60%*CX9,"B",IF(CV9&gt;40%*CX9,"C","D"))))))</f>
        <v>B</v>
      </c>
      <c r="DA9" s="105">
        <f>IF(OR($B9=0,$B9=""),"",IF(AND($E$3="1st"),'Marks Entry class 1st'!AT8,IF(AND($E$3="2nd"),'Marks Entry class 2nd'!AT8,"")))</f>
        <v>0</v>
      </c>
      <c r="DB9" s="105">
        <f>IF(OR($B9=0,$B9=""),"",IF(AND($E$3="1st"),'Marks Entry class 1st'!AU8,IF(AND($E$3="2nd"),'Marks Entry class 2nd'!AU8,"")))</f>
        <v>0</v>
      </c>
      <c r="DC9" s="357">
        <f t="shared" ref="DC9:DC72" si="55">IF(AND(DA9="",DB9=""),"",SUM(DA9:DB9))</f>
        <v>0</v>
      </c>
      <c r="DD9" s="93" t="str">
        <f t="shared" ref="DD9:DD72" si="56">IF(DC9="","",IF(OR(DC9="",DC9=0,DC9="RE",DC9="AB"),"",IF(DC9&gt;85%*$DC$7,"A",IF(DC9&gt;70%*$DC$7,"B",IF(DC9&gt;50%*$DC$7,"C",IF(DC9&gt;30%*$DC$7,"D","E"))))))</f>
        <v/>
      </c>
      <c r="DE9" s="105">
        <f>IF(OR($B9=0,$B9=""),"",IF(AND($E$3="1st"),'Marks Entry class 1st'!AV8,IF(AND($E$3="2nd"),'Marks Entry class 2nd'!AV8,"")))</f>
        <v>0</v>
      </c>
      <c r="DF9" s="105">
        <f>IF(OR($B9=0,$B9=""),"",IF(AND($E$3="1st"),'Marks Entry class 1st'!AW8,IF(AND($E$3="2nd"),'Marks Entry class 2nd'!AW8,"")))</f>
        <v>0</v>
      </c>
      <c r="DG9" s="357">
        <f t="shared" ref="DG9:DG72" si="57">IF(AND(DE9="",DF9=""),"",SUM(DE9:DF9))</f>
        <v>0</v>
      </c>
      <c r="DH9" s="93" t="str">
        <f t="shared" ref="DH9:DH72" si="58">IF(DG9="","",IF(OR(DG9="",DG9=0,DG9="RE",DG9="AB"),"",IF(DG9&gt;85%*$DG$7,"A",IF(DG9&gt;70%*$DG$7,"B",IF(DG9&gt;50%*$DG$7,"C",IF(DG9&gt;30%*$DG$7,"D","E"))))))</f>
        <v/>
      </c>
      <c r="DI9" s="63">
        <f t="shared" ref="DI9:DI72" si="59">IF($E$3="","",IF(OR(B9="",G9="",C9=""),"",SUM(W9,AO9,BG9)))</f>
        <v>378</v>
      </c>
      <c r="DJ9" s="359">
        <f t="shared" ref="DJ9:DJ72" si="60">IFERROR(IF(OR(DI9="",B9="NSO"),"",IF(OR(DI9="",DI9=0),"",DI9*100/(Y9+AQ9+BI9))),"")</f>
        <v>75.599999999999994</v>
      </c>
      <c r="DK9" s="67" t="str">
        <f t="shared" ref="DK9:DK72" si="61">IF(OR(DJ9="",B9="NSO"),"",IF(AND(DJ9&gt;=60),"I",IF(AND(DJ9&gt;=48),"II",IF(AND(DJ9&gt;=36),"III",""))))</f>
        <v>I</v>
      </c>
      <c r="DL9" s="68">
        <f t="shared" ref="DL9:DL72" si="62">IFERROR(IF(OR(DJ9="",B9="NSO",DI9=0),"",SUMPRODUCT((DJ9&lt;$DJ$8:$DJ$207)/COUNTIF($DJ$8:$DJ$207,$DJ$8:$DJ$207))),"")</f>
        <v>21.000000000000298</v>
      </c>
      <c r="DM9" s="381" t="str">
        <f>IFERROR(IF(B9="NSO","NSO",IF(OR(D9="",G9="",F9="",B9="",DI9=0),"",IF('Master sheet'!$D$14="Hindi","कक्षोंन्नति","Promoted"))),"")</f>
        <v>कक्षोंन्नति</v>
      </c>
      <c r="DN9" s="42">
        <f>IF(OR(B9=0,B9=""),"",IF(AND($E$3="1st"),'Marks Entry class 1st'!AX8,IF(AND($E$3="2nd"),'Marks Entry class 2nd'!AX8,"")))</f>
        <v>220</v>
      </c>
      <c r="DO9" s="42">
        <f>IF(OR(B9=0,B9=""),"",IF(AND($E$3="1st"),'Marks Entry class 1st'!AY8,IF(AND($E$3="2nd"),'Marks Entry class 2nd'!AY8,"")))</f>
        <v>24</v>
      </c>
      <c r="DP9" s="214" t="str">
        <f t="shared" ref="DP9:DP72" si="63">IF(OR(B9="",G9="",DI9="",B9="NSO"),"",IF(DI9&gt;85%*(Y9+AQ9+BI9),"A",IF(DI9&gt;70%*(Y9+AQ9+BI9),"B",IF(DI9&gt;50%*(Y9+AQ9+BI9),"C",IF(DI9&gt;30%*(Y9+AQ9+BI9),"D","E")))))</f>
        <v>B</v>
      </c>
      <c r="DQ9" s="43"/>
      <c r="DX9" s="44">
        <f>IF(AND($E$3="1st"),'Marks Entry class 1st'!I8,IF(AND($E$3="2nd"),'Marks Entry class 2nd'!I8,""))</f>
        <v>202</v>
      </c>
    </row>
    <row r="10" spans="1:128" ht="18.95" customHeight="1">
      <c r="A10" s="56">
        <v>3</v>
      </c>
      <c r="B10" s="261">
        <f>IF(OR(DX10=0,DX10=""),"",IF(AND($E$3="1st"),'Marks Entry class 1st'!I9,IF(AND($E$3="2nd"),'Marks Entry class 2nd'!I9,"")))</f>
        <v>203</v>
      </c>
      <c r="C10" s="57">
        <f>IF(OR($B10=0,$B10=""),"",IF(AND($E$3="1st"),'Marks Entry class 1st'!B9,IF(AND($E$3="2nd"),'Marks Entry class 2nd'!B9,"")))</f>
        <v>2</v>
      </c>
      <c r="D10" s="57" t="str">
        <f>IF(OR($B10=0,$B10=""),"",IF(AND($E$3="1st"),'Marks Entry class 1st'!C9,IF(AND($E$3="2nd"),'Marks Entry class 2nd'!C9,"")))</f>
        <v>A</v>
      </c>
      <c r="E10" s="396">
        <f>IF(OR(B10=0,B10=""),"",IF(AND($E$3="1st"),'Marks Entry class 1st'!E9,IF(AND($E$3="2nd"),'Marks Entry class 2nd'!E9,"")))</f>
        <v>42348</v>
      </c>
      <c r="F10" s="260">
        <f>IF(OR(B10=0,B10=""),"",IF(AND($E$3="1st"),'Marks Entry class 1st'!D9,IF(AND($E$3="2nd"),'Marks Entry class 2nd'!D9,"")))</f>
        <v>934</v>
      </c>
      <c r="G10" s="398" t="str">
        <f>IF(OR($B10=0,$B10=""),"",IF(AND($E$3="1st"),'Marks Entry class 1st'!F9,IF(AND($E$3="2nd"),'Marks Entry class 2nd'!F9,"")))</f>
        <v>ARMAN HUSSAIN</v>
      </c>
      <c r="H10" s="398" t="str">
        <f>IF(OR($B10=0,$B10=""),"",IF(AND($E$3="1st"),'Marks Entry class 1st'!G9,IF(AND($E$3="2nd"),'Marks Entry class 2nd'!G9,"")))</f>
        <v>AARIF HUSSAIN</v>
      </c>
      <c r="I10" s="398" t="str">
        <f>IF(OR($B10=0,$B10=""),"",IF(AND($E$3="1st"),'Marks Entry class 1st'!H9,IF(AND($E$3="2nd"),'Marks Entry class 2nd'!H9,"")))</f>
        <v>SALMA BANO</v>
      </c>
      <c r="J10" s="229" t="str">
        <f>IF(OR($B10=0,$B10=""),"",IF(AND($E$3="1st"),'Marks Entry class 1st'!J9,IF(AND($E$3="2nd"),'Marks Entry class 2nd'!J9,"")))</f>
        <v>M</v>
      </c>
      <c r="K10" s="229" t="str">
        <f>IF(OR($B10=0,$B10=""),"",IF(AND($E$3="1st"),'Marks Entry class 1st'!K9,IF(AND($E$3="2nd"),'Marks Entry class 2nd'!K9,"")))</f>
        <v>OBC</v>
      </c>
      <c r="L10" s="105"/>
      <c r="M10" s="105"/>
      <c r="N10" s="105"/>
      <c r="O10" s="51"/>
      <c r="P10" s="105">
        <f>IF(OR($B10=0,$B10=""),"",IF(AND($E$3="1st"),'Marks Entry class 1st'!O9,IF(AND($E$3="2nd"),'Marks Entry class 2nd'!O9,"")))</f>
        <v>21</v>
      </c>
      <c r="Q10" s="105">
        <f>IF(OR($B10=0,$B10=""),"",IF(AND($E$3="1st"),'Marks Entry class 1st'!P9,IF(AND($E$3="2nd"),'Marks Entry class 2nd'!P9,"")))</f>
        <v>69</v>
      </c>
      <c r="R10" s="54">
        <f t="shared" si="0"/>
        <v>90</v>
      </c>
      <c r="S10" s="51">
        <f t="shared" si="1"/>
        <v>90</v>
      </c>
      <c r="T10" s="105">
        <f>IF(OR($B10=0,$B10=""),"",IF(AND($E$3="1st"),'Marks Entry class 1st'!Q9,IF(AND($E$3="2nd"),'Marks Entry class 2nd'!Q9,"")))</f>
        <v>27</v>
      </c>
      <c r="U10" s="105">
        <f>IF(OR($B10=0,$B10=""),"",IF(AND($E$3="1st"),'Marks Entry class 1st'!R9,IF(AND($E$3="2nd"),'Marks Entry class 2nd'!R9,"")))</f>
        <v>21</v>
      </c>
      <c r="V10" s="55">
        <f t="shared" si="2"/>
        <v>48</v>
      </c>
      <c r="W10" s="51">
        <f t="shared" si="3"/>
        <v>138</v>
      </c>
      <c r="X10" s="89">
        <f t="shared" si="4"/>
        <v>0</v>
      </c>
      <c r="Y10" s="89">
        <f t="shared" si="5"/>
        <v>200</v>
      </c>
      <c r="Z10" s="89" t="str">
        <f t="shared" si="6"/>
        <v/>
      </c>
      <c r="AA10" s="89" t="str">
        <f t="shared" si="7"/>
        <v>P</v>
      </c>
      <c r="AB10" s="89" t="str">
        <f t="shared" si="8"/>
        <v>I</v>
      </c>
      <c r="AC10" s="93" t="str">
        <f t="shared" si="9"/>
        <v>C</v>
      </c>
      <c r="AD10" s="105"/>
      <c r="AE10" s="105"/>
      <c r="AF10" s="105"/>
      <c r="AG10" s="51"/>
      <c r="AH10" s="105">
        <f>IF(OR($B10=0,$B10=""),"",IF(AND($E$3="1st"),'Marks Entry class 1st'!V9,IF(AND($E$3="2nd"),'Marks Entry class 2nd'!V9,"")))</f>
        <v>13</v>
      </c>
      <c r="AI10" s="105">
        <f>IF(OR($B10=0,$B10=""),"",IF(AND($E$3="1st"),'Marks Entry class 1st'!W9,IF(AND($E$3="2nd"),'Marks Entry class 2nd'!W9,"")))</f>
        <v>30</v>
      </c>
      <c r="AJ10" s="54">
        <f t="shared" si="10"/>
        <v>43</v>
      </c>
      <c r="AK10" s="51">
        <f t="shared" si="11"/>
        <v>43</v>
      </c>
      <c r="AL10" s="105">
        <f>IF(OR($B10=0,$B10=""),"",IF(AND($E$3="1st"),'Marks Entry class 1st'!X9,IF(AND($E$3="2nd"),'Marks Entry class 2nd'!X9,"")))</f>
        <v>11</v>
      </c>
      <c r="AM10" s="105">
        <f>IF(OR($B10=0,$B10=""),"",IF(AND($E$3="1st"),'Marks Entry class 1st'!Y9,IF(AND($E$3="2nd"),'Marks Entry class 2nd'!Y9,"")))</f>
        <v>32</v>
      </c>
      <c r="AN10" s="55">
        <f t="shared" si="12"/>
        <v>43</v>
      </c>
      <c r="AO10" s="51">
        <f t="shared" si="13"/>
        <v>86</v>
      </c>
      <c r="AP10" s="89">
        <f t="shared" si="14"/>
        <v>0</v>
      </c>
      <c r="AQ10" s="89">
        <f t="shared" si="15"/>
        <v>100</v>
      </c>
      <c r="AR10" s="89" t="str">
        <f t="shared" si="16"/>
        <v/>
      </c>
      <c r="AS10" s="89" t="str">
        <f t="shared" si="17"/>
        <v>P</v>
      </c>
      <c r="AT10" s="89" t="str">
        <f t="shared" si="18"/>
        <v>I</v>
      </c>
      <c r="AU10" s="93" t="str">
        <f t="shared" si="19"/>
        <v>A</v>
      </c>
      <c r="AV10" s="105"/>
      <c r="AW10" s="105"/>
      <c r="AX10" s="105"/>
      <c r="AY10" s="51"/>
      <c r="AZ10" s="105">
        <f>IF(OR($B10=0,$B10=""),"",IF(AND($E$3="1st"),'Marks Entry class 1st'!AC9,IF(AND($E$3="2nd"),'Marks Entry class 2nd'!AC9,"")))</f>
        <v>24</v>
      </c>
      <c r="BA10" s="105">
        <f>IF(OR($B10=0,$B10=""),"",IF(AND($E$3="1st"),'Marks Entry class 1st'!AD9,IF(AND($E$3="2nd"),'Marks Entry class 2nd'!AD9,"")))</f>
        <v>62</v>
      </c>
      <c r="BB10" s="54">
        <f t="shared" si="20"/>
        <v>86</v>
      </c>
      <c r="BC10" s="51">
        <f t="shared" si="21"/>
        <v>86</v>
      </c>
      <c r="BD10" s="105">
        <f>IF(OR($B10=0,$B10=""),"",IF(AND($E$3="1st"),'Marks Entry class 1st'!AE9,IF(AND($E$3="2nd"),'Marks Entry class 2nd'!AE9,"")))</f>
        <v>23</v>
      </c>
      <c r="BE10" s="105">
        <f>IF(OR($B10=0,$B10=""),"",IF(AND($E$3="1st"),'Marks Entry class 1st'!AF9,IF(AND($E$3="2nd"),'Marks Entry class 2nd'!AF9,"")))</f>
        <v>62</v>
      </c>
      <c r="BF10" s="55">
        <f t="shared" si="22"/>
        <v>85</v>
      </c>
      <c r="BG10" s="51">
        <f t="shared" si="23"/>
        <v>171</v>
      </c>
      <c r="BH10" s="89">
        <f t="shared" si="24"/>
        <v>0</v>
      </c>
      <c r="BI10" s="89">
        <f t="shared" si="25"/>
        <v>200</v>
      </c>
      <c r="BJ10" s="89" t="str">
        <f t="shared" si="26"/>
        <v/>
      </c>
      <c r="BK10" s="89" t="str">
        <f t="shared" si="27"/>
        <v>P</v>
      </c>
      <c r="BL10" s="89" t="str">
        <f t="shared" si="28"/>
        <v>I</v>
      </c>
      <c r="BM10" s="93" t="str">
        <f t="shared" si="29"/>
        <v>A</v>
      </c>
      <c r="BN10" s="105"/>
      <c r="BO10" s="105"/>
      <c r="BP10" s="105"/>
      <c r="BQ10" s="51"/>
      <c r="BR10" s="105">
        <f>IF(OR($B10=0,$B10=""),"",IF(AND($E$3="1st"),'Marks Entry class 1st'!AJ9,IF(AND($E$3="2nd"),'Marks Entry class 2nd'!AJ9,"")))</f>
        <v>45</v>
      </c>
      <c r="BS10" s="105">
        <f>IF(OR($B10=0,$B10=""),"",IF(AND($E$3="1st"),'Marks Entry class 1st'!AK9,IF(AND($E$3="2nd"),'Marks Entry class 2nd'!AK9,"")))</f>
        <v>0</v>
      </c>
      <c r="BT10" s="54">
        <f t="shared" si="30"/>
        <v>45</v>
      </c>
      <c r="BU10" s="51">
        <f t="shared" si="31"/>
        <v>45</v>
      </c>
      <c r="BV10" s="105">
        <f>IF(OR($B10=0,$B10=""),"",IF(AND($E$3="1st"),'Marks Entry class 1st'!AL9,IF(AND($E$3="2nd"),'Marks Entry class 2nd'!AL9,"")))</f>
        <v>45</v>
      </c>
      <c r="BW10" s="105">
        <f>IF(OR($B10=0,$B10=""),"",IF(AND($E$3="1st"),'Marks Entry class 1st'!AM9,IF(AND($E$3="2nd"),'Marks Entry class 2nd'!AM9,"")))</f>
        <v>0</v>
      </c>
      <c r="BX10" s="55">
        <f t="shared" si="32"/>
        <v>45</v>
      </c>
      <c r="BY10" s="51">
        <f t="shared" si="33"/>
        <v>90</v>
      </c>
      <c r="BZ10" s="89">
        <f t="shared" si="34"/>
        <v>0</v>
      </c>
      <c r="CA10" s="89">
        <f t="shared" si="35"/>
        <v>100</v>
      </c>
      <c r="CB10" s="89" t="str">
        <f t="shared" si="36"/>
        <v/>
      </c>
      <c r="CC10" s="89" t="str">
        <f t="shared" si="37"/>
        <v>P</v>
      </c>
      <c r="CD10" s="89" t="str">
        <f t="shared" si="38"/>
        <v>I</v>
      </c>
      <c r="CE10" s="93" t="str">
        <f t="shared" si="39"/>
        <v>A</v>
      </c>
      <c r="CF10" s="105" t="str">
        <f>IF(OR($B10=0,$B10=""),"",IF(AND($E$3="1st"),'Marks Entry class 1st'!AN9,IF(AND($E$3="2nd"),'Marks Entry class 2nd'!AN9,"")))</f>
        <v>AB</v>
      </c>
      <c r="CG10" s="105">
        <f>IF(OR($B10=0,$B10=""),"",IF(AND($E$3="1st"),'Marks Entry class 1st'!AO9,IF(AND($E$3="2nd"),'Marks Entry class 2nd'!AO9,"")))</f>
        <v>18</v>
      </c>
      <c r="CH10" s="106">
        <f t="shared" si="40"/>
        <v>18</v>
      </c>
      <c r="CI10" s="107">
        <f t="shared" si="41"/>
        <v>0</v>
      </c>
      <c r="CJ10" s="107">
        <f t="shared" si="42"/>
        <v>50</v>
      </c>
      <c r="CK10" s="107" t="str">
        <f t="shared" si="43"/>
        <v>AB</v>
      </c>
      <c r="CL10" s="92" t="str">
        <f t="shared" si="44"/>
        <v/>
      </c>
      <c r="CM10" s="105">
        <f>IF(OR($B10=0,$B10=""),"",IF(AND($E$3="1st"),'Marks Entry class 1st'!AP9,IF(AND($E$3="2nd"),'Marks Entry class 2nd'!AP9,"")))</f>
        <v>11</v>
      </c>
      <c r="CN10" s="105">
        <f>IF(OR($B10=0,$B10=""),"",IF(AND($E$3="1st"),'Marks Entry class 1st'!AQ9,IF(AND($E$3="2nd"),'Marks Entry class 2nd'!AQ9,"")))</f>
        <v>21</v>
      </c>
      <c r="CO10" s="106">
        <f t="shared" si="45"/>
        <v>32</v>
      </c>
      <c r="CP10" s="107">
        <f t="shared" si="46"/>
        <v>0</v>
      </c>
      <c r="CQ10" s="107">
        <f t="shared" si="47"/>
        <v>50</v>
      </c>
      <c r="CR10" s="107" t="str">
        <f t="shared" si="48"/>
        <v>P</v>
      </c>
      <c r="CS10" s="92" t="str">
        <f t="shared" si="49"/>
        <v>B</v>
      </c>
      <c r="CT10" s="105">
        <f>IF(OR($B10=0,$B10=""),"",IF(AND($E$3="1st"),'Marks Entry class 1st'!AR9,IF(AND($E$3="2nd"),'Marks Entry class 2nd'!AR9,"")))</f>
        <v>45</v>
      </c>
      <c r="CU10" s="105">
        <f>IF(OR($B10=0,$B10=""),"",IF(AND($E$3="1st"),'Marks Entry class 1st'!AS9,IF(AND($E$3="2nd"),'Marks Entry class 2nd'!AS9,"")))</f>
        <v>36</v>
      </c>
      <c r="CV10" s="106">
        <f t="shared" si="50"/>
        <v>81</v>
      </c>
      <c r="CW10" s="107">
        <f t="shared" si="51"/>
        <v>0</v>
      </c>
      <c r="CX10" s="107">
        <f t="shared" si="52"/>
        <v>100</v>
      </c>
      <c r="CY10" s="107" t="str">
        <f t="shared" si="53"/>
        <v>P</v>
      </c>
      <c r="CZ10" s="92" t="str">
        <f t="shared" si="54"/>
        <v>A</v>
      </c>
      <c r="DA10" s="105">
        <f>IF(OR($B10=0,$B10=""),"",IF(AND($E$3="1st"),'Marks Entry class 1st'!AT9,IF(AND($E$3="2nd"),'Marks Entry class 2nd'!AT9,"")))</f>
        <v>0</v>
      </c>
      <c r="DB10" s="105">
        <f>IF(OR($B10=0,$B10=""),"",IF(AND($E$3="1st"),'Marks Entry class 1st'!AU9,IF(AND($E$3="2nd"),'Marks Entry class 2nd'!AU9,"")))</f>
        <v>0</v>
      </c>
      <c r="DC10" s="357">
        <f t="shared" si="55"/>
        <v>0</v>
      </c>
      <c r="DD10" s="93" t="str">
        <f t="shared" si="56"/>
        <v/>
      </c>
      <c r="DE10" s="105">
        <f>IF(OR($B10=0,$B10=""),"",IF(AND($E$3="1st"),'Marks Entry class 1st'!AV9,IF(AND($E$3="2nd"),'Marks Entry class 2nd'!AV9,"")))</f>
        <v>0</v>
      </c>
      <c r="DF10" s="105">
        <f>IF(OR($B10=0,$B10=""),"",IF(AND($E$3="1st"),'Marks Entry class 1st'!AW9,IF(AND($E$3="2nd"),'Marks Entry class 2nd'!AW9,"")))</f>
        <v>0</v>
      </c>
      <c r="DG10" s="357">
        <f t="shared" si="57"/>
        <v>0</v>
      </c>
      <c r="DH10" s="93" t="str">
        <f t="shared" si="58"/>
        <v/>
      </c>
      <c r="DI10" s="63">
        <f t="shared" si="59"/>
        <v>395</v>
      </c>
      <c r="DJ10" s="359">
        <f t="shared" si="60"/>
        <v>79</v>
      </c>
      <c r="DK10" s="67" t="str">
        <f t="shared" si="61"/>
        <v>I</v>
      </c>
      <c r="DL10" s="68">
        <f t="shared" si="62"/>
        <v>17.000000000000298</v>
      </c>
      <c r="DM10" s="381" t="str">
        <f>IFERROR(IF(B10="NSO","NSO",IF(OR(D10="",G10="",F10="",B10="",DI10=0),"",IF('Master sheet'!$D$14="Hindi","कक्षोंन्नति","Promoted"))),"")</f>
        <v>कक्षोंन्नति</v>
      </c>
      <c r="DN10" s="42">
        <f>IF(OR(B10=0,B10=""),"",IF(AND($E$3="1st"),'Marks Entry class 1st'!AX9,IF(AND($E$3="2nd"),'Marks Entry class 2nd'!AX9,"")))</f>
        <v>220</v>
      </c>
      <c r="DO10" s="42">
        <f>IF(OR(B10=0,B10=""),"",IF(AND($E$3="1st"),'Marks Entry class 1st'!AY9,IF(AND($E$3="2nd"),'Marks Entry class 2nd'!AY9,"")))</f>
        <v>36</v>
      </c>
      <c r="DP10" s="214" t="str">
        <f t="shared" si="63"/>
        <v>B</v>
      </c>
      <c r="DQ10" s="43"/>
      <c r="DX10" s="44">
        <f>IF(AND($E$3="1st"),'Marks Entry class 1st'!I9,IF(AND($E$3="2nd"),'Marks Entry class 2nd'!I9,""))</f>
        <v>203</v>
      </c>
    </row>
    <row r="11" spans="1:128" ht="18.95" customHeight="1">
      <c r="A11" s="56">
        <v>4</v>
      </c>
      <c r="B11" s="261">
        <f>IF(OR(DX11=0,DX11=""),"",IF(AND($E$3="1st"),'Marks Entry class 1st'!I10,IF(AND($E$3="2nd"),'Marks Entry class 2nd'!I10,"")))</f>
        <v>204</v>
      </c>
      <c r="C11" s="57">
        <f>IF(OR($B11=0,$B11=""),"",IF(AND($E$3="1st"),'Marks Entry class 1st'!B10,IF(AND($E$3="2nd"),'Marks Entry class 2nd'!B10,"")))</f>
        <v>2</v>
      </c>
      <c r="D11" s="57" t="str">
        <f>IF(OR($B11=0,$B11=""),"",IF(AND($E$3="1st"),'Marks Entry class 1st'!C10,IF(AND($E$3="2nd"),'Marks Entry class 2nd'!C10,"")))</f>
        <v>A</v>
      </c>
      <c r="E11" s="396">
        <f>IF(OR(B11=0,B11=""),"",IF(AND($E$3="1st"),'Marks Entry class 1st'!E10,IF(AND($E$3="2nd"),'Marks Entry class 2nd'!E10,"")))</f>
        <v>42491</v>
      </c>
      <c r="F11" s="260">
        <f>IF(OR(B11=0,B11=""),"",IF(AND($E$3="1st"),'Marks Entry class 1st'!D10,IF(AND($E$3="2nd"),'Marks Entry class 2nd'!D10,"")))</f>
        <v>926</v>
      </c>
      <c r="G11" s="398" t="str">
        <f>IF(OR($B11=0,$B11=""),"",IF(AND($E$3="1st"),'Marks Entry class 1st'!F10,IF(AND($E$3="2nd"),'Marks Entry class 2nd'!F10,"")))</f>
        <v>ARMAN SHAH</v>
      </c>
      <c r="H11" s="398" t="str">
        <f>IF(OR($B11=0,$B11=""),"",IF(AND($E$3="1st"),'Marks Entry class 1st'!G10,IF(AND($E$3="2nd"),'Marks Entry class 2nd'!G10,"")))</f>
        <v>JAKIR SHAH</v>
      </c>
      <c r="I11" s="398" t="str">
        <f>IF(OR($B11=0,$B11=""),"",IF(AND($E$3="1st"),'Marks Entry class 1st'!H10,IF(AND($E$3="2nd"),'Marks Entry class 2nd'!H10,"")))</f>
        <v>HEENA BANU</v>
      </c>
      <c r="J11" s="229" t="str">
        <f>IF(OR($B11=0,$B11=""),"",IF(AND($E$3="1st"),'Marks Entry class 1st'!J10,IF(AND($E$3="2nd"),'Marks Entry class 2nd'!J10,"")))</f>
        <v>M</v>
      </c>
      <c r="K11" s="229" t="str">
        <f>IF(OR($B11=0,$B11=""),"",IF(AND($E$3="1st"),'Marks Entry class 1st'!K10,IF(AND($E$3="2nd"),'Marks Entry class 2nd'!K10,"")))</f>
        <v>OBC</v>
      </c>
      <c r="L11" s="105"/>
      <c r="M11" s="105"/>
      <c r="N11" s="105"/>
      <c r="O11" s="51"/>
      <c r="P11" s="105">
        <f>IF(OR($B11=0,$B11=""),"",IF(AND($E$3="1st"),'Marks Entry class 1st'!O10,IF(AND($E$3="2nd"),'Marks Entry class 2nd'!O10,"")))</f>
        <v>23</v>
      </c>
      <c r="Q11" s="105">
        <f>IF(OR($B11=0,$B11=""),"",IF(AND($E$3="1st"),'Marks Entry class 1st'!P10,IF(AND($E$3="2nd"),'Marks Entry class 2nd'!P10,"")))</f>
        <v>68</v>
      </c>
      <c r="R11" s="54">
        <f t="shared" si="0"/>
        <v>91</v>
      </c>
      <c r="S11" s="51">
        <f t="shared" si="1"/>
        <v>91</v>
      </c>
      <c r="T11" s="105">
        <f>IF(OR($B11=0,$B11=""),"",IF(AND($E$3="1st"),'Marks Entry class 1st'!Q10,IF(AND($E$3="2nd"),'Marks Entry class 2nd'!Q10,"")))</f>
        <v>25</v>
      </c>
      <c r="U11" s="105">
        <f>IF(OR($B11=0,$B11=""),"",IF(AND($E$3="1st"),'Marks Entry class 1st'!R10,IF(AND($E$3="2nd"),'Marks Entry class 2nd'!R10,"")))</f>
        <v>24</v>
      </c>
      <c r="V11" s="55">
        <f t="shared" si="2"/>
        <v>49</v>
      </c>
      <c r="W11" s="51">
        <f t="shared" si="3"/>
        <v>140</v>
      </c>
      <c r="X11" s="89">
        <f t="shared" si="4"/>
        <v>0</v>
      </c>
      <c r="Y11" s="89">
        <f t="shared" si="5"/>
        <v>200</v>
      </c>
      <c r="Z11" s="89" t="str">
        <f t="shared" si="6"/>
        <v/>
      </c>
      <c r="AA11" s="89" t="str">
        <f t="shared" si="7"/>
        <v>P</v>
      </c>
      <c r="AB11" s="89" t="str">
        <f t="shared" si="8"/>
        <v>I</v>
      </c>
      <c r="AC11" s="93" t="str">
        <f t="shared" si="9"/>
        <v>C</v>
      </c>
      <c r="AD11" s="105"/>
      <c r="AE11" s="105"/>
      <c r="AF11" s="105"/>
      <c r="AG11" s="51"/>
      <c r="AH11" s="105">
        <f>IF(OR($B11=0,$B11=""),"",IF(AND($E$3="1st"),'Marks Entry class 1st'!V10,IF(AND($E$3="2nd"),'Marks Entry class 2nd'!V10,"")))</f>
        <v>14</v>
      </c>
      <c r="AI11" s="105">
        <f>IF(OR($B11=0,$B11=""),"",IF(AND($E$3="1st"),'Marks Entry class 1st'!W10,IF(AND($E$3="2nd"),'Marks Entry class 2nd'!W10,"")))</f>
        <v>32</v>
      </c>
      <c r="AJ11" s="54">
        <f t="shared" si="10"/>
        <v>46</v>
      </c>
      <c r="AK11" s="51">
        <f t="shared" si="11"/>
        <v>46</v>
      </c>
      <c r="AL11" s="105">
        <f>IF(OR($B11=0,$B11=""),"",IF(AND($E$3="1st"),'Marks Entry class 1st'!X10,IF(AND($E$3="2nd"),'Marks Entry class 2nd'!X10,"")))</f>
        <v>12</v>
      </c>
      <c r="AM11" s="105">
        <f>IF(OR($B11=0,$B11=""),"",IF(AND($E$3="1st"),'Marks Entry class 1st'!Y10,IF(AND($E$3="2nd"),'Marks Entry class 2nd'!Y10,"")))</f>
        <v>30</v>
      </c>
      <c r="AN11" s="55">
        <f t="shared" si="12"/>
        <v>42</v>
      </c>
      <c r="AO11" s="51">
        <f t="shared" si="13"/>
        <v>88</v>
      </c>
      <c r="AP11" s="89">
        <f t="shared" si="14"/>
        <v>0</v>
      </c>
      <c r="AQ11" s="89">
        <f t="shared" si="15"/>
        <v>100</v>
      </c>
      <c r="AR11" s="89" t="str">
        <f t="shared" si="16"/>
        <v/>
      </c>
      <c r="AS11" s="89" t="str">
        <f t="shared" si="17"/>
        <v>P</v>
      </c>
      <c r="AT11" s="89" t="str">
        <f t="shared" si="18"/>
        <v>I</v>
      </c>
      <c r="AU11" s="93" t="str">
        <f t="shared" si="19"/>
        <v>A</v>
      </c>
      <c r="AV11" s="105"/>
      <c r="AW11" s="105"/>
      <c r="AX11" s="105"/>
      <c r="AY11" s="51"/>
      <c r="AZ11" s="105">
        <f>IF(OR($B11=0,$B11=""),"",IF(AND($E$3="1st"),'Marks Entry class 1st'!AC10,IF(AND($E$3="2nd"),'Marks Entry class 2nd'!AC10,"")))</f>
        <v>25</v>
      </c>
      <c r="BA11" s="105">
        <f>IF(OR($B11=0,$B11=""),"",IF(AND($E$3="1st"),'Marks Entry class 1st'!AD10,IF(AND($E$3="2nd"),'Marks Entry class 2nd'!AD10,"")))</f>
        <v>61</v>
      </c>
      <c r="BB11" s="54">
        <f t="shared" si="20"/>
        <v>86</v>
      </c>
      <c r="BC11" s="51">
        <f t="shared" si="21"/>
        <v>86</v>
      </c>
      <c r="BD11" s="105">
        <f>IF(OR($B11=0,$B11=""),"",IF(AND($E$3="1st"),'Marks Entry class 1st'!AE10,IF(AND($E$3="2nd"),'Marks Entry class 2nd'!AE10,"")))</f>
        <v>25</v>
      </c>
      <c r="BE11" s="105">
        <f>IF(OR($B11=0,$B11=""),"",IF(AND($E$3="1st"),'Marks Entry class 1st'!AF10,IF(AND($E$3="2nd"),'Marks Entry class 2nd'!AF10,"")))</f>
        <v>63</v>
      </c>
      <c r="BF11" s="55">
        <f t="shared" si="22"/>
        <v>88</v>
      </c>
      <c r="BG11" s="51">
        <f t="shared" si="23"/>
        <v>174</v>
      </c>
      <c r="BH11" s="89">
        <f t="shared" si="24"/>
        <v>0</v>
      </c>
      <c r="BI11" s="89">
        <f t="shared" si="25"/>
        <v>200</v>
      </c>
      <c r="BJ11" s="89" t="str">
        <f t="shared" si="26"/>
        <v/>
      </c>
      <c r="BK11" s="89" t="str">
        <f t="shared" si="27"/>
        <v>P</v>
      </c>
      <c r="BL11" s="89" t="str">
        <f t="shared" si="28"/>
        <v>I</v>
      </c>
      <c r="BM11" s="93" t="str">
        <f t="shared" si="29"/>
        <v>A</v>
      </c>
      <c r="BN11" s="105"/>
      <c r="BO11" s="105"/>
      <c r="BP11" s="105"/>
      <c r="BQ11" s="51"/>
      <c r="BR11" s="105">
        <f>IF(OR($B11=0,$B11=""),"",IF(AND($E$3="1st"),'Marks Entry class 1st'!AJ10,IF(AND($E$3="2nd"),'Marks Entry class 2nd'!AJ10,"")))</f>
        <v>45</v>
      </c>
      <c r="BS11" s="105">
        <f>IF(OR($B11=0,$B11=""),"",IF(AND($E$3="1st"),'Marks Entry class 1st'!AK10,IF(AND($E$3="2nd"),'Marks Entry class 2nd'!AK10,"")))</f>
        <v>0</v>
      </c>
      <c r="BT11" s="54">
        <f t="shared" si="30"/>
        <v>45</v>
      </c>
      <c r="BU11" s="51">
        <f t="shared" si="31"/>
        <v>45</v>
      </c>
      <c r="BV11" s="105">
        <f>IF(OR($B11=0,$B11=""),"",IF(AND($E$3="1st"),'Marks Entry class 1st'!AL10,IF(AND($E$3="2nd"),'Marks Entry class 2nd'!AL10,"")))</f>
        <v>48</v>
      </c>
      <c r="BW11" s="105">
        <f>IF(OR($B11=0,$B11=""),"",IF(AND($E$3="1st"),'Marks Entry class 1st'!AM10,IF(AND($E$3="2nd"),'Marks Entry class 2nd'!AM10,"")))</f>
        <v>0</v>
      </c>
      <c r="BX11" s="55">
        <f t="shared" si="32"/>
        <v>48</v>
      </c>
      <c r="BY11" s="51">
        <f t="shared" si="33"/>
        <v>93</v>
      </c>
      <c r="BZ11" s="89">
        <f t="shared" si="34"/>
        <v>0</v>
      </c>
      <c r="CA11" s="89">
        <f t="shared" si="35"/>
        <v>100</v>
      </c>
      <c r="CB11" s="89" t="str">
        <f t="shared" si="36"/>
        <v/>
      </c>
      <c r="CC11" s="89" t="str">
        <f>IF(OR($B11="NSO",$B11="",BV11=""),"",IF(OR(CB11="AB",BV11="ab"),"AB",IF(BV11="ML","RE",IF(AND(BY11&gt;=36%*CA11,BV11&gt;=20%*$BV$7),"P",IF(AND(BY11&gt;=34%*CA11,BV11&gt;=20%*$BV$7),"G2",IF(AND(BY11&gt;=31%*CA11,BV11&gt;=20%*$BV$7),"G1",IF(AND(BY11&gt;=25%*CA11,BV11&gt;=20%*$BV$7),"S","F")))))))</f>
        <v>P</v>
      </c>
      <c r="CD11" s="89" t="str">
        <f t="shared" si="38"/>
        <v>I</v>
      </c>
      <c r="CE11" s="93" t="str">
        <f t="shared" si="39"/>
        <v>A</v>
      </c>
      <c r="CF11" s="105">
        <f>IF(OR($B11=0,$B11=""),"",IF(AND($E$3="1st"),'Marks Entry class 1st'!AN10,IF(AND($E$3="2nd"),'Marks Entry class 2nd'!AN10,"")))</f>
        <v>20</v>
      </c>
      <c r="CG11" s="105" t="str">
        <f>IF(OR($B11=0,$B11=""),"",IF(AND($E$3="1st"),'Marks Entry class 1st'!AO10,IF(AND($E$3="2nd"),'Marks Entry class 2nd'!AO10,"")))</f>
        <v>AB</v>
      </c>
      <c r="CH11" s="106">
        <f t="shared" si="40"/>
        <v>20</v>
      </c>
      <c r="CI11" s="107">
        <f t="shared" si="41"/>
        <v>0</v>
      </c>
      <c r="CJ11" s="107">
        <f t="shared" si="42"/>
        <v>50</v>
      </c>
      <c r="CK11" s="107" t="str">
        <f t="shared" si="43"/>
        <v>AB</v>
      </c>
      <c r="CL11" s="92" t="str">
        <f t="shared" si="44"/>
        <v/>
      </c>
      <c r="CM11" s="105">
        <f>IF(OR($B11=0,$B11=""),"",IF(AND($E$3="1st"),'Marks Entry class 1st'!AP10,IF(AND($E$3="2nd"),'Marks Entry class 2nd'!AP10,"")))</f>
        <v>11</v>
      </c>
      <c r="CN11" s="105">
        <f>IF(OR($B11=0,$B11=""),"",IF(AND($E$3="1st"),'Marks Entry class 1st'!AQ10,IF(AND($E$3="2nd"),'Marks Entry class 2nd'!AQ10,"")))</f>
        <v>25</v>
      </c>
      <c r="CO11" s="106">
        <f t="shared" si="45"/>
        <v>36</v>
      </c>
      <c r="CP11" s="107">
        <f t="shared" si="46"/>
        <v>0</v>
      </c>
      <c r="CQ11" s="107">
        <f t="shared" si="47"/>
        <v>50</v>
      </c>
      <c r="CR11" s="107" t="str">
        <f t="shared" si="48"/>
        <v>P</v>
      </c>
      <c r="CS11" s="92" t="str">
        <f t="shared" si="49"/>
        <v>B</v>
      </c>
      <c r="CT11" s="105">
        <f>IF(OR($B11=0,$B11=""),"",IF(AND($E$3="1st"),'Marks Entry class 1st'!AR10,IF(AND($E$3="2nd"),'Marks Entry class 2nd'!AR10,"")))</f>
        <v>46</v>
      </c>
      <c r="CU11" s="105">
        <f>IF(OR($B11=0,$B11=""),"",IF(AND($E$3="1st"),'Marks Entry class 1st'!AS10,IF(AND($E$3="2nd"),'Marks Entry class 2nd'!AS10,"")))</f>
        <v>36</v>
      </c>
      <c r="CV11" s="106">
        <f t="shared" si="50"/>
        <v>82</v>
      </c>
      <c r="CW11" s="107">
        <f t="shared" si="51"/>
        <v>0</v>
      </c>
      <c r="CX11" s="107">
        <f t="shared" si="52"/>
        <v>100</v>
      </c>
      <c r="CY11" s="107" t="str">
        <f t="shared" si="53"/>
        <v>P</v>
      </c>
      <c r="CZ11" s="92" t="str">
        <f t="shared" si="54"/>
        <v>A</v>
      </c>
      <c r="DA11" s="105">
        <f>IF(OR($B11=0,$B11=""),"",IF(AND($E$3="1st"),'Marks Entry class 1st'!AT10,IF(AND($E$3="2nd"),'Marks Entry class 2nd'!AT10,"")))</f>
        <v>0</v>
      </c>
      <c r="DB11" s="105">
        <f>IF(OR($B11=0,$B11=""),"",IF(AND($E$3="1st"),'Marks Entry class 1st'!AU10,IF(AND($E$3="2nd"),'Marks Entry class 2nd'!AU10,"")))</f>
        <v>0</v>
      </c>
      <c r="DC11" s="357">
        <f t="shared" si="55"/>
        <v>0</v>
      </c>
      <c r="DD11" s="93" t="str">
        <f t="shared" si="56"/>
        <v/>
      </c>
      <c r="DE11" s="105">
        <f>IF(OR($B11=0,$B11=""),"",IF(AND($E$3="1st"),'Marks Entry class 1st'!AV10,IF(AND($E$3="2nd"),'Marks Entry class 2nd'!AV10,"")))</f>
        <v>0</v>
      </c>
      <c r="DF11" s="105">
        <f>IF(OR($B11=0,$B11=""),"",IF(AND($E$3="1st"),'Marks Entry class 1st'!AW10,IF(AND($E$3="2nd"),'Marks Entry class 2nd'!AW10,"")))</f>
        <v>0</v>
      </c>
      <c r="DG11" s="357">
        <f t="shared" si="57"/>
        <v>0</v>
      </c>
      <c r="DH11" s="93" t="str">
        <f t="shared" si="58"/>
        <v/>
      </c>
      <c r="DI11" s="63">
        <f t="shared" si="59"/>
        <v>402</v>
      </c>
      <c r="DJ11" s="359">
        <f t="shared" si="60"/>
        <v>80.400000000000006</v>
      </c>
      <c r="DK11" s="67" t="str">
        <f t="shared" si="61"/>
        <v>I</v>
      </c>
      <c r="DL11" s="68">
        <f t="shared" si="62"/>
        <v>12.999999999999996</v>
      </c>
      <c r="DM11" s="381" t="str">
        <f>IFERROR(IF(B11="NSO","NSO",IF(OR(D11="",G11="",F11="",B11="",DI11=0),"",IF('Master sheet'!$D$14="Hindi","कक्षोंन्नति","Promoted"))),"")</f>
        <v>कक्षोंन्नति</v>
      </c>
      <c r="DN11" s="42">
        <f>IF(OR(B11=0,B11=""),"",IF(AND($E$3="1st"),'Marks Entry class 1st'!AX10,IF(AND($E$3="2nd"),'Marks Entry class 2nd'!AX10,"")))</f>
        <v>220</v>
      </c>
      <c r="DO11" s="42">
        <f>IF(OR(B11=0,B11=""),"",IF(AND($E$3="1st"),'Marks Entry class 1st'!AY10,IF(AND($E$3="2nd"),'Marks Entry class 2nd'!AY10,"")))</f>
        <v>36</v>
      </c>
      <c r="DP11" s="214" t="str">
        <f t="shared" si="63"/>
        <v>B</v>
      </c>
      <c r="DQ11" s="43"/>
      <c r="DX11" s="44">
        <f>IF(AND($E$3="1st"),'Marks Entry class 1st'!I10,IF(AND($E$3="2nd"),'Marks Entry class 2nd'!I10,""))</f>
        <v>204</v>
      </c>
    </row>
    <row r="12" spans="1:128" ht="18.95" customHeight="1">
      <c r="A12" s="56">
        <v>5</v>
      </c>
      <c r="B12" s="261">
        <f>IF(OR(DX12=0,DX12=""),"",IF(AND($E$3="1st"),'Marks Entry class 1st'!I11,IF(AND($E$3="2nd"),'Marks Entry class 2nd'!I11,"")))</f>
        <v>205</v>
      </c>
      <c r="C12" s="57">
        <f>IF(OR($B12=0,$B12=""),"",IF(AND($E$3="1st"),'Marks Entry class 1st'!B11,IF(AND($E$3="2nd"),'Marks Entry class 2nd'!B11,"")))</f>
        <v>2</v>
      </c>
      <c r="D12" s="57" t="str">
        <f>IF(OR($B12=0,$B12=""),"",IF(AND($E$3="1st"),'Marks Entry class 1st'!C11,IF(AND($E$3="2nd"),'Marks Entry class 2nd'!C11,"")))</f>
        <v>A</v>
      </c>
      <c r="E12" s="396" t="str">
        <f>IF(OR(B12=0,B12=""),"",IF(AND($E$3="1st"),'Marks Entry class 1st'!E11,IF(AND($E$3="2nd"),'Marks Entry class 2nd'!E11,"")))</f>
        <v>25-08-2015</v>
      </c>
      <c r="F12" s="260">
        <f>IF(OR(B12=0,B12=""),"",IF(AND($E$3="1st"),'Marks Entry class 1st'!D11,IF(AND($E$3="2nd"),'Marks Entry class 2nd'!D11,"")))</f>
        <v>951</v>
      </c>
      <c r="G12" s="398" t="str">
        <f>IF(OR($B12=0,$B12=""),"",IF(AND($E$3="1st"),'Marks Entry class 1st'!F11,IF(AND($E$3="2nd"),'Marks Entry class 2nd'!F11,"")))</f>
        <v>BHAVYANSH SINGH CHOUHAN</v>
      </c>
      <c r="H12" s="398" t="str">
        <f>IF(OR($B12=0,$B12=""),"",IF(AND($E$3="1st"),'Marks Entry class 1st'!G11,IF(AND($E$3="2nd"),'Marks Entry class 2nd'!G11,"")))</f>
        <v>AJIT SINGH</v>
      </c>
      <c r="I12" s="398" t="str">
        <f>IF(OR($B12=0,$B12=""),"",IF(AND($E$3="1st"),'Marks Entry class 1st'!H11,IF(AND($E$3="2nd"),'Marks Entry class 2nd'!H11,"")))</f>
        <v>MEENA</v>
      </c>
      <c r="J12" s="229" t="str">
        <f>IF(OR($B12=0,$B12=""),"",IF(AND($E$3="1st"),'Marks Entry class 1st'!J11,IF(AND($E$3="2nd"),'Marks Entry class 2nd'!J11,"")))</f>
        <v>M</v>
      </c>
      <c r="K12" s="229" t="str">
        <f>IF(OR($B12=0,$B12=""),"",IF(AND($E$3="1st"),'Marks Entry class 1st'!K11,IF(AND($E$3="2nd"),'Marks Entry class 2nd'!K11,"")))</f>
        <v>OBC</v>
      </c>
      <c r="L12" s="105"/>
      <c r="M12" s="105"/>
      <c r="N12" s="105"/>
      <c r="O12" s="51"/>
      <c r="P12" s="105">
        <f>IF(OR($B12=0,$B12=""),"",IF(AND($E$3="1st"),'Marks Entry class 1st'!O11,IF(AND($E$3="2nd"),'Marks Entry class 2nd'!O11,"")))</f>
        <v>25</v>
      </c>
      <c r="Q12" s="105">
        <f>IF(OR($B12=0,$B12=""),"",IF(AND($E$3="1st"),'Marks Entry class 1st'!P11,IF(AND($E$3="2nd"),'Marks Entry class 2nd'!P11,"")))</f>
        <v>67</v>
      </c>
      <c r="R12" s="54">
        <f t="shared" si="0"/>
        <v>92</v>
      </c>
      <c r="S12" s="51">
        <f t="shared" si="1"/>
        <v>92</v>
      </c>
      <c r="T12" s="105">
        <f>IF(OR($B12=0,$B12=""),"",IF(AND($E$3="1st"),'Marks Entry class 1st'!Q11,IF(AND($E$3="2nd"),'Marks Entry class 2nd'!Q11,"")))</f>
        <v>26</v>
      </c>
      <c r="U12" s="105">
        <f>IF(OR($B12=0,$B12=""),"",IF(AND($E$3="1st"),'Marks Entry class 1st'!R11,IF(AND($E$3="2nd"),'Marks Entry class 2nd'!R11,"")))</f>
        <v>21</v>
      </c>
      <c r="V12" s="55">
        <f t="shared" si="2"/>
        <v>47</v>
      </c>
      <c r="W12" s="51">
        <f t="shared" si="3"/>
        <v>139</v>
      </c>
      <c r="X12" s="89">
        <f t="shared" si="4"/>
        <v>0</v>
      </c>
      <c r="Y12" s="89">
        <f t="shared" si="5"/>
        <v>200</v>
      </c>
      <c r="Z12" s="89" t="str">
        <f t="shared" si="6"/>
        <v/>
      </c>
      <c r="AA12" s="89" t="str">
        <f t="shared" si="7"/>
        <v>P</v>
      </c>
      <c r="AB12" s="89" t="str">
        <f t="shared" si="8"/>
        <v>I</v>
      </c>
      <c r="AC12" s="93" t="str">
        <f t="shared" si="9"/>
        <v>C</v>
      </c>
      <c r="AD12" s="105"/>
      <c r="AE12" s="105"/>
      <c r="AF12" s="105"/>
      <c r="AG12" s="51"/>
      <c r="AH12" s="105">
        <f>IF(OR($B12=0,$B12=""),"",IF(AND($E$3="1st"),'Marks Entry class 1st'!V11,IF(AND($E$3="2nd"),'Marks Entry class 2nd'!V11,"")))</f>
        <v>15</v>
      </c>
      <c r="AI12" s="105">
        <f>IF(OR($B12=0,$B12=""),"",IF(AND($E$3="1st"),'Marks Entry class 1st'!W11,IF(AND($E$3="2nd"),'Marks Entry class 2nd'!W11,"")))</f>
        <v>31</v>
      </c>
      <c r="AJ12" s="54">
        <f t="shared" si="10"/>
        <v>46</v>
      </c>
      <c r="AK12" s="51">
        <f t="shared" si="11"/>
        <v>46</v>
      </c>
      <c r="AL12" s="105">
        <f>IF(OR($B12=0,$B12=""),"",IF(AND($E$3="1st"),'Marks Entry class 1st'!X11,IF(AND($E$3="2nd"),'Marks Entry class 2nd'!X11,"")))</f>
        <v>12</v>
      </c>
      <c r="AM12" s="105">
        <f>IF(OR($B12=0,$B12=""),"",IF(AND($E$3="1st"),'Marks Entry class 1st'!Y11,IF(AND($E$3="2nd"),'Marks Entry class 2nd'!Y11,"")))</f>
        <v>32</v>
      </c>
      <c r="AN12" s="55">
        <f t="shared" si="12"/>
        <v>44</v>
      </c>
      <c r="AO12" s="51">
        <f t="shared" si="13"/>
        <v>90</v>
      </c>
      <c r="AP12" s="89">
        <f t="shared" si="14"/>
        <v>0</v>
      </c>
      <c r="AQ12" s="89">
        <f t="shared" si="15"/>
        <v>100</v>
      </c>
      <c r="AR12" s="89" t="str">
        <f t="shared" si="16"/>
        <v/>
      </c>
      <c r="AS12" s="89" t="str">
        <f t="shared" si="17"/>
        <v>P</v>
      </c>
      <c r="AT12" s="89" t="str">
        <f t="shared" si="18"/>
        <v>I</v>
      </c>
      <c r="AU12" s="93" t="str">
        <f t="shared" si="19"/>
        <v>A</v>
      </c>
      <c r="AV12" s="105"/>
      <c r="AW12" s="105"/>
      <c r="AX12" s="105"/>
      <c r="AY12" s="51"/>
      <c r="AZ12" s="105">
        <f>IF(OR($B12=0,$B12=""),"",IF(AND($E$3="1st"),'Marks Entry class 1st'!AC11,IF(AND($E$3="2nd"),'Marks Entry class 2nd'!AC11,"")))</f>
        <v>26</v>
      </c>
      <c r="BA12" s="105">
        <f>IF(OR($B12=0,$B12=""),"",IF(AND($E$3="1st"),'Marks Entry class 1st'!AD11,IF(AND($E$3="2nd"),'Marks Entry class 2nd'!AD11,"")))</f>
        <v>64</v>
      </c>
      <c r="BB12" s="54">
        <f t="shared" si="20"/>
        <v>90</v>
      </c>
      <c r="BC12" s="51">
        <f t="shared" si="21"/>
        <v>90</v>
      </c>
      <c r="BD12" s="105">
        <f>IF(OR($B12=0,$B12=""),"",IF(AND($E$3="1st"),'Marks Entry class 1st'!AE11,IF(AND($E$3="2nd"),'Marks Entry class 2nd'!AE11,"")))</f>
        <v>24</v>
      </c>
      <c r="BE12" s="105">
        <f>IF(OR($B12=0,$B12=""),"",IF(AND($E$3="1st"),'Marks Entry class 1st'!AF11,IF(AND($E$3="2nd"),'Marks Entry class 2nd'!AF11,"")))</f>
        <v>65</v>
      </c>
      <c r="BF12" s="55">
        <f t="shared" si="22"/>
        <v>89</v>
      </c>
      <c r="BG12" s="51">
        <f t="shared" si="23"/>
        <v>179</v>
      </c>
      <c r="BH12" s="89">
        <f t="shared" si="24"/>
        <v>0</v>
      </c>
      <c r="BI12" s="89">
        <f t="shared" si="25"/>
        <v>200</v>
      </c>
      <c r="BJ12" s="89" t="str">
        <f t="shared" si="26"/>
        <v/>
      </c>
      <c r="BK12" s="89" t="str">
        <f t="shared" si="27"/>
        <v>P</v>
      </c>
      <c r="BL12" s="89" t="str">
        <f t="shared" si="28"/>
        <v>I</v>
      </c>
      <c r="BM12" s="93" t="str">
        <f t="shared" si="29"/>
        <v>A</v>
      </c>
      <c r="BN12" s="105"/>
      <c r="BO12" s="105"/>
      <c r="BP12" s="105"/>
      <c r="BQ12" s="51"/>
      <c r="BR12" s="105">
        <f>IF(OR($B12=0,$B12=""),"",IF(AND($E$3="1st"),'Marks Entry class 1st'!AJ11,IF(AND($E$3="2nd"),'Marks Entry class 2nd'!AJ11,"")))</f>
        <v>45</v>
      </c>
      <c r="BS12" s="105">
        <f>IF(OR($B12=0,$B12=""),"",IF(AND($E$3="1st"),'Marks Entry class 1st'!AK11,IF(AND($E$3="2nd"),'Marks Entry class 2nd'!AK11,"")))</f>
        <v>0</v>
      </c>
      <c r="BT12" s="54">
        <f t="shared" si="30"/>
        <v>45</v>
      </c>
      <c r="BU12" s="51">
        <f t="shared" si="31"/>
        <v>45</v>
      </c>
      <c r="BV12" s="105">
        <f>IF(OR($B12=0,$B12=""),"",IF(AND($E$3="1st"),'Marks Entry class 1st'!AL11,IF(AND($E$3="2nd"),'Marks Entry class 2nd'!AL11,"")))</f>
        <v>48</v>
      </c>
      <c r="BW12" s="105">
        <f>IF(OR($B12=0,$B12=""),"",IF(AND($E$3="1st"),'Marks Entry class 1st'!AM11,IF(AND($E$3="2nd"),'Marks Entry class 2nd'!AM11,"")))</f>
        <v>0</v>
      </c>
      <c r="BX12" s="55">
        <f t="shared" si="32"/>
        <v>48</v>
      </c>
      <c r="BY12" s="51">
        <f t="shared" si="33"/>
        <v>93</v>
      </c>
      <c r="BZ12" s="89">
        <f t="shared" si="34"/>
        <v>0</v>
      </c>
      <c r="CA12" s="89">
        <f t="shared" si="35"/>
        <v>100</v>
      </c>
      <c r="CB12" s="89" t="str">
        <f t="shared" si="36"/>
        <v/>
      </c>
      <c r="CC12" s="89" t="str">
        <f t="shared" si="37"/>
        <v>P</v>
      </c>
      <c r="CD12" s="89" t="str">
        <f t="shared" si="38"/>
        <v>I</v>
      </c>
      <c r="CE12" s="93" t="str">
        <f t="shared" si="39"/>
        <v>A</v>
      </c>
      <c r="CF12" s="105">
        <f>IF(OR($B12=0,$B12=""),"",IF(AND($E$3="1st"),'Marks Entry class 1st'!AN11,IF(AND($E$3="2nd"),'Marks Entry class 2nd'!AN11,"")))</f>
        <v>22</v>
      </c>
      <c r="CG12" s="105">
        <f>IF(OR($B12=0,$B12=""),"",IF(AND($E$3="1st"),'Marks Entry class 1st'!AO11,IF(AND($E$3="2nd"),'Marks Entry class 2nd'!AO11,"")))</f>
        <v>24</v>
      </c>
      <c r="CH12" s="106">
        <f t="shared" si="40"/>
        <v>46</v>
      </c>
      <c r="CI12" s="107">
        <f t="shared" si="41"/>
        <v>0</v>
      </c>
      <c r="CJ12" s="107">
        <f t="shared" si="42"/>
        <v>50</v>
      </c>
      <c r="CK12" s="107" t="str">
        <f t="shared" si="43"/>
        <v>P</v>
      </c>
      <c r="CL12" s="92" t="str">
        <f t="shared" si="44"/>
        <v>A+</v>
      </c>
      <c r="CM12" s="105">
        <f>IF(OR($B12=0,$B12=""),"",IF(AND($E$3="1st"),'Marks Entry class 1st'!AP11,IF(AND($E$3="2nd"),'Marks Entry class 2nd'!AP11,"")))</f>
        <v>11</v>
      </c>
      <c r="CN12" s="105">
        <f>IF(OR($B12=0,$B12=""),"",IF(AND($E$3="1st"),'Marks Entry class 1st'!AQ11,IF(AND($E$3="2nd"),'Marks Entry class 2nd'!AQ11,"")))</f>
        <v>24</v>
      </c>
      <c r="CO12" s="106">
        <f t="shared" si="45"/>
        <v>35</v>
      </c>
      <c r="CP12" s="107">
        <f t="shared" si="46"/>
        <v>0</v>
      </c>
      <c r="CQ12" s="107">
        <f t="shared" si="47"/>
        <v>50</v>
      </c>
      <c r="CR12" s="107" t="str">
        <f t="shared" si="48"/>
        <v>P</v>
      </c>
      <c r="CS12" s="92" t="str">
        <f t="shared" si="49"/>
        <v>B</v>
      </c>
      <c r="CT12" s="105">
        <f>IF(OR($B12=0,$B12=""),"",IF(AND($E$3="1st"),'Marks Entry class 1st'!AR11,IF(AND($E$3="2nd"),'Marks Entry class 2nd'!AR11,"")))</f>
        <v>47</v>
      </c>
      <c r="CU12" s="105">
        <f>IF(OR($B12=0,$B12=""),"",IF(AND($E$3="1st"),'Marks Entry class 1st'!AS11,IF(AND($E$3="2nd"),'Marks Entry class 2nd'!AS11,"")))</f>
        <v>36</v>
      </c>
      <c r="CV12" s="106">
        <f t="shared" si="50"/>
        <v>83</v>
      </c>
      <c r="CW12" s="107">
        <f t="shared" si="51"/>
        <v>0</v>
      </c>
      <c r="CX12" s="107">
        <f t="shared" si="52"/>
        <v>100</v>
      </c>
      <c r="CY12" s="107" t="str">
        <f t="shared" si="53"/>
        <v>P</v>
      </c>
      <c r="CZ12" s="92" t="str">
        <f t="shared" si="54"/>
        <v>A</v>
      </c>
      <c r="DA12" s="105">
        <f>IF(OR($B12=0,$B12=""),"",IF(AND($E$3="1st"),'Marks Entry class 1st'!AT11,IF(AND($E$3="2nd"),'Marks Entry class 2nd'!AT11,"")))</f>
        <v>0</v>
      </c>
      <c r="DB12" s="105">
        <f>IF(OR($B12=0,$B12=""),"",IF(AND($E$3="1st"),'Marks Entry class 1st'!AU11,IF(AND($E$3="2nd"),'Marks Entry class 2nd'!AU11,"")))</f>
        <v>0</v>
      </c>
      <c r="DC12" s="357">
        <f t="shared" si="55"/>
        <v>0</v>
      </c>
      <c r="DD12" s="93" t="str">
        <f t="shared" si="56"/>
        <v/>
      </c>
      <c r="DE12" s="105">
        <f>IF(OR($B12=0,$B12=""),"",IF(AND($E$3="1st"),'Marks Entry class 1st'!AV11,IF(AND($E$3="2nd"),'Marks Entry class 2nd'!AV11,"")))</f>
        <v>0</v>
      </c>
      <c r="DF12" s="105">
        <f>IF(OR($B12=0,$B12=""),"",IF(AND($E$3="1st"),'Marks Entry class 1st'!AW11,IF(AND($E$3="2nd"),'Marks Entry class 2nd'!AW11,"")))</f>
        <v>0</v>
      </c>
      <c r="DG12" s="357">
        <f t="shared" si="57"/>
        <v>0</v>
      </c>
      <c r="DH12" s="93" t="str">
        <f t="shared" si="58"/>
        <v/>
      </c>
      <c r="DI12" s="63">
        <f t="shared" si="59"/>
        <v>408</v>
      </c>
      <c r="DJ12" s="359">
        <f t="shared" si="60"/>
        <v>81.599999999999994</v>
      </c>
      <c r="DK12" s="67" t="str">
        <f t="shared" si="61"/>
        <v>I</v>
      </c>
      <c r="DL12" s="68">
        <f t="shared" si="62"/>
        <v>7.9999999999999964</v>
      </c>
      <c r="DM12" s="381" t="str">
        <f>IFERROR(IF(B12="NSO","NSO",IF(OR(D12="",G12="",F12="",B12="",DI12=0),"",IF('Master sheet'!$D$14="Hindi","कक्षोंन्नति","Promoted"))),"")</f>
        <v>कक्षोंन्नति</v>
      </c>
      <c r="DN12" s="42">
        <f>IF(OR(B12=0,B12=""),"",IF(AND($E$3="1st"),'Marks Entry class 1st'!AX11,IF(AND($E$3="2nd"),'Marks Entry class 2nd'!AX11,"")))</f>
        <v>220</v>
      </c>
      <c r="DO12" s="42">
        <f>IF(OR(B12=0,B12=""),"",IF(AND($E$3="1st"),'Marks Entry class 1st'!AY11,IF(AND($E$3="2nd"),'Marks Entry class 2nd'!AY11,"")))</f>
        <v>0</v>
      </c>
      <c r="DP12" s="214" t="str">
        <f t="shared" si="63"/>
        <v>B</v>
      </c>
      <c r="DQ12" s="43"/>
      <c r="DX12" s="44">
        <f>IF(AND($E$3="1st"),'Marks Entry class 1st'!I11,IF(AND($E$3="2nd"),'Marks Entry class 2nd'!I11,""))</f>
        <v>205</v>
      </c>
    </row>
    <row r="13" spans="1:128" ht="18.95" customHeight="1">
      <c r="A13" s="56">
        <v>6</v>
      </c>
      <c r="B13" s="261">
        <f>IF(OR(DX13=0,DX13=""),"",IF(AND($E$3="1st"),'Marks Entry class 1st'!I12,IF(AND($E$3="2nd"),'Marks Entry class 2nd'!I12,"")))</f>
        <v>206</v>
      </c>
      <c r="C13" s="57">
        <f>IF(OR($B13=0,$B13=""),"",IF(AND($E$3="1st"),'Marks Entry class 1st'!B12,IF(AND($E$3="2nd"),'Marks Entry class 2nd'!B12,"")))</f>
        <v>2</v>
      </c>
      <c r="D13" s="57" t="str">
        <f>IF(OR($B13=0,$B13=""),"",IF(AND($E$3="1st"),'Marks Entry class 1st'!C12,IF(AND($E$3="2nd"),'Marks Entry class 2nd'!C12,"")))</f>
        <v>A</v>
      </c>
      <c r="E13" s="396" t="str">
        <f>IF(OR(B13=0,B13=""),"",IF(AND($E$3="1st"),'Marks Entry class 1st'!E12,IF(AND($E$3="2nd"),'Marks Entry class 2nd'!E12,"")))</f>
        <v>16-06-2014</v>
      </c>
      <c r="F13" s="260">
        <f>IF(OR(B13=0,B13=""),"",IF(AND($E$3="1st"),'Marks Entry class 1st'!D12,IF(AND($E$3="2nd"),'Marks Entry class 2nd'!D12,"")))</f>
        <v>939</v>
      </c>
      <c r="G13" s="398" t="str">
        <f>IF(OR($B13=0,$B13=""),"",IF(AND($E$3="1st"),'Marks Entry class 1st'!F12,IF(AND($E$3="2nd"),'Marks Entry class 2nd'!F12,"")))</f>
        <v>BHUMIKA BAGRI</v>
      </c>
      <c r="H13" s="398" t="str">
        <f>IF(OR($B13=0,$B13=""),"",IF(AND($E$3="1st"),'Marks Entry class 1st'!G12,IF(AND($E$3="2nd"),'Marks Entry class 2nd'!G12,"")))</f>
        <v>MUKESH BAGRI</v>
      </c>
      <c r="I13" s="398" t="str">
        <f>IF(OR($B13=0,$B13=""),"",IF(AND($E$3="1st"),'Marks Entry class 1st'!H12,IF(AND($E$3="2nd"),'Marks Entry class 2nd'!H12,"")))</f>
        <v>SEEMA BAGRI</v>
      </c>
      <c r="J13" s="229" t="str">
        <f>IF(OR($B13=0,$B13=""),"",IF(AND($E$3="1st"),'Marks Entry class 1st'!J12,IF(AND($E$3="2nd"),'Marks Entry class 2nd'!J12,"")))</f>
        <v>F</v>
      </c>
      <c r="K13" s="229" t="str">
        <f>IF(OR($B13=0,$B13=""),"",IF(AND($E$3="1st"),'Marks Entry class 1st'!K12,IF(AND($E$3="2nd"),'Marks Entry class 2nd'!K12,"")))</f>
        <v>OBC</v>
      </c>
      <c r="L13" s="105"/>
      <c r="M13" s="105"/>
      <c r="N13" s="105"/>
      <c r="O13" s="51"/>
      <c r="P13" s="105">
        <f>IF(OR($B13=0,$B13=""),"",IF(AND($E$3="1st"),'Marks Entry class 1st'!O12,IF(AND($E$3="2nd"),'Marks Entry class 2nd'!O12,"")))</f>
        <v>26</v>
      </c>
      <c r="Q13" s="105">
        <f>IF(OR($B13=0,$B13=""),"",IF(AND($E$3="1st"),'Marks Entry class 1st'!P12,IF(AND($E$3="2nd"),'Marks Entry class 2nd'!P12,"")))</f>
        <v>64</v>
      </c>
      <c r="R13" s="54">
        <f t="shared" si="0"/>
        <v>90</v>
      </c>
      <c r="S13" s="51">
        <f t="shared" si="1"/>
        <v>90</v>
      </c>
      <c r="T13" s="105">
        <f>IF(OR($B13=0,$B13=""),"",IF(AND($E$3="1st"),'Marks Entry class 1st'!Q12,IF(AND($E$3="2nd"),'Marks Entry class 2nd'!Q12,"")))</f>
        <v>28</v>
      </c>
      <c r="U13" s="105">
        <f>IF(OR($B13=0,$B13=""),"",IF(AND($E$3="1st"),'Marks Entry class 1st'!R12,IF(AND($E$3="2nd"),'Marks Entry class 2nd'!R12,"")))</f>
        <v>20</v>
      </c>
      <c r="V13" s="55">
        <f t="shared" si="2"/>
        <v>48</v>
      </c>
      <c r="W13" s="51">
        <f t="shared" si="3"/>
        <v>138</v>
      </c>
      <c r="X13" s="89">
        <f t="shared" si="4"/>
        <v>0</v>
      </c>
      <c r="Y13" s="89">
        <f t="shared" si="5"/>
        <v>200</v>
      </c>
      <c r="Z13" s="89" t="str">
        <f t="shared" si="6"/>
        <v/>
      </c>
      <c r="AA13" s="89" t="str">
        <f t="shared" si="7"/>
        <v>P</v>
      </c>
      <c r="AB13" s="89" t="str">
        <f t="shared" si="8"/>
        <v>I</v>
      </c>
      <c r="AC13" s="93" t="str">
        <f t="shared" si="9"/>
        <v>C</v>
      </c>
      <c r="AD13" s="105"/>
      <c r="AE13" s="105"/>
      <c r="AF13" s="105"/>
      <c r="AG13" s="51"/>
      <c r="AH13" s="105">
        <f>IF(OR($B13=0,$B13=""),"",IF(AND($E$3="1st"),'Marks Entry class 1st'!V12,IF(AND($E$3="2nd"),'Marks Entry class 2nd'!V12,"")))</f>
        <v>12</v>
      </c>
      <c r="AI13" s="105">
        <f>IF(OR($B13=0,$B13=""),"",IF(AND($E$3="1st"),'Marks Entry class 1st'!W12,IF(AND($E$3="2nd"),'Marks Entry class 2nd'!W12,"")))</f>
        <v>30</v>
      </c>
      <c r="AJ13" s="54">
        <f t="shared" si="10"/>
        <v>42</v>
      </c>
      <c r="AK13" s="51">
        <f t="shared" si="11"/>
        <v>42</v>
      </c>
      <c r="AL13" s="105">
        <f>IF(OR($B13=0,$B13=""),"",IF(AND($E$3="1st"),'Marks Entry class 1st'!X12,IF(AND($E$3="2nd"),'Marks Entry class 2nd'!X12,"")))</f>
        <v>10</v>
      </c>
      <c r="AM13" s="105">
        <f>IF(OR($B13=0,$B13=""),"",IF(AND($E$3="1st"),'Marks Entry class 1st'!Y12,IF(AND($E$3="2nd"),'Marks Entry class 2nd'!Y12,"")))</f>
        <v>31</v>
      </c>
      <c r="AN13" s="55">
        <f t="shared" si="12"/>
        <v>41</v>
      </c>
      <c r="AO13" s="51">
        <f t="shared" si="13"/>
        <v>83</v>
      </c>
      <c r="AP13" s="89">
        <f t="shared" si="14"/>
        <v>0</v>
      </c>
      <c r="AQ13" s="89">
        <f t="shared" si="15"/>
        <v>100</v>
      </c>
      <c r="AR13" s="89" t="str">
        <f t="shared" si="16"/>
        <v/>
      </c>
      <c r="AS13" s="89" t="str">
        <f t="shared" si="17"/>
        <v>P</v>
      </c>
      <c r="AT13" s="89" t="str">
        <f t="shared" si="18"/>
        <v>I</v>
      </c>
      <c r="AU13" s="93" t="str">
        <f>IF(AO13="","",IF(OR(AS13="",AS13=0,AS13="RE",AS13="AB"),"",IF(AO13&gt;85%*AQ13,"A",IF(AO13&gt;70%*AQ13,"B",IF(AO13&gt;50%*AQ13,"C",IF(AO13&gt;30%*AQ13,"D","E"))))))</f>
        <v>B</v>
      </c>
      <c r="AV13" s="105"/>
      <c r="AW13" s="105"/>
      <c r="AX13" s="105"/>
      <c r="AY13" s="51"/>
      <c r="AZ13" s="105">
        <f>IF(OR($B13=0,$B13=""),"",IF(AND($E$3="1st"),'Marks Entry class 1st'!AC12,IF(AND($E$3="2nd"),'Marks Entry class 2nd'!AC12,"")))</f>
        <v>25</v>
      </c>
      <c r="BA13" s="105">
        <f>IF(OR($B13=0,$B13=""),"",IF(AND($E$3="1st"),'Marks Entry class 1st'!AD12,IF(AND($E$3="2nd"),'Marks Entry class 2nd'!AD12,"")))</f>
        <v>64</v>
      </c>
      <c r="BB13" s="54">
        <f t="shared" si="20"/>
        <v>89</v>
      </c>
      <c r="BC13" s="51">
        <f t="shared" si="21"/>
        <v>89</v>
      </c>
      <c r="BD13" s="105">
        <f>IF(OR($B13=0,$B13=""),"",IF(AND($E$3="1st"),'Marks Entry class 1st'!AE12,IF(AND($E$3="2nd"),'Marks Entry class 2nd'!AE12,"")))</f>
        <v>21</v>
      </c>
      <c r="BE13" s="105">
        <f>IF(OR($B13=0,$B13=""),"",IF(AND($E$3="1st"),'Marks Entry class 1st'!AF12,IF(AND($E$3="2nd"),'Marks Entry class 2nd'!AF12,"")))</f>
        <v>64</v>
      </c>
      <c r="BF13" s="55">
        <f t="shared" si="22"/>
        <v>85</v>
      </c>
      <c r="BG13" s="51">
        <f t="shared" si="23"/>
        <v>174</v>
      </c>
      <c r="BH13" s="89">
        <f t="shared" si="24"/>
        <v>0</v>
      </c>
      <c r="BI13" s="89">
        <f t="shared" si="25"/>
        <v>200</v>
      </c>
      <c r="BJ13" s="89" t="str">
        <f t="shared" si="26"/>
        <v/>
      </c>
      <c r="BK13" s="89" t="str">
        <f t="shared" si="27"/>
        <v>P</v>
      </c>
      <c r="BL13" s="89" t="str">
        <f t="shared" si="28"/>
        <v>I</v>
      </c>
      <c r="BM13" s="93" t="str">
        <f t="shared" si="29"/>
        <v>A</v>
      </c>
      <c r="BN13" s="105"/>
      <c r="BO13" s="105"/>
      <c r="BP13" s="105"/>
      <c r="BQ13" s="51"/>
      <c r="BR13" s="105">
        <f>IF(OR($B13=0,$B13=""),"",IF(AND($E$3="1st"),'Marks Entry class 1st'!AJ12,IF(AND($E$3="2nd"),'Marks Entry class 2nd'!AJ12,"")))</f>
        <v>45</v>
      </c>
      <c r="BS13" s="105">
        <f>IF(OR($B13=0,$B13=""),"",IF(AND($E$3="1st"),'Marks Entry class 1st'!AK12,IF(AND($E$3="2nd"),'Marks Entry class 2nd'!AK12,"")))</f>
        <v>0</v>
      </c>
      <c r="BT13" s="54">
        <f t="shared" si="30"/>
        <v>45</v>
      </c>
      <c r="BU13" s="51">
        <f t="shared" si="31"/>
        <v>45</v>
      </c>
      <c r="BV13" s="105">
        <f>IF(OR($B13=0,$B13=""),"",IF(AND($E$3="1st"),'Marks Entry class 1st'!AL12,IF(AND($E$3="2nd"),'Marks Entry class 2nd'!AL12,"")))</f>
        <v>47</v>
      </c>
      <c r="BW13" s="105">
        <f>IF(OR($B13=0,$B13=""),"",IF(AND($E$3="1st"),'Marks Entry class 1st'!AM12,IF(AND($E$3="2nd"),'Marks Entry class 2nd'!AM12,"")))</f>
        <v>0</v>
      </c>
      <c r="BX13" s="55">
        <f t="shared" si="32"/>
        <v>47</v>
      </c>
      <c r="BY13" s="51">
        <f t="shared" si="33"/>
        <v>92</v>
      </c>
      <c r="BZ13" s="89">
        <f t="shared" si="34"/>
        <v>0</v>
      </c>
      <c r="CA13" s="89">
        <f t="shared" si="35"/>
        <v>100</v>
      </c>
      <c r="CB13" s="89" t="str">
        <f t="shared" si="36"/>
        <v/>
      </c>
      <c r="CC13" s="89" t="str">
        <f t="shared" si="37"/>
        <v>P</v>
      </c>
      <c r="CD13" s="89" t="str">
        <f t="shared" si="38"/>
        <v>I</v>
      </c>
      <c r="CE13" s="93" t="str">
        <f t="shared" si="39"/>
        <v>A</v>
      </c>
      <c r="CF13" s="105">
        <f>IF(OR($B13=0,$B13=""),"",IF(AND($E$3="1st"),'Marks Entry class 1st'!AN12,IF(AND($E$3="2nd"),'Marks Entry class 2nd'!AN12,"")))</f>
        <v>21</v>
      </c>
      <c r="CG13" s="105">
        <f>IF(OR($B13=0,$B13=""),"",IF(AND($E$3="1st"),'Marks Entry class 1st'!AO12,IF(AND($E$3="2nd"),'Marks Entry class 2nd'!AO12,"")))</f>
        <v>22</v>
      </c>
      <c r="CH13" s="106">
        <f t="shared" si="40"/>
        <v>43</v>
      </c>
      <c r="CI13" s="107">
        <f t="shared" si="41"/>
        <v>0</v>
      </c>
      <c r="CJ13" s="107">
        <f t="shared" si="42"/>
        <v>50</v>
      </c>
      <c r="CK13" s="107" t="str">
        <f t="shared" si="43"/>
        <v>P</v>
      </c>
      <c r="CL13" s="92" t="str">
        <f t="shared" si="44"/>
        <v>A</v>
      </c>
      <c r="CM13" s="105">
        <f>IF(OR($B13=0,$B13=""),"",IF(AND($E$3="1st"),'Marks Entry class 1st'!AP12,IF(AND($E$3="2nd"),'Marks Entry class 2nd'!AP12,"")))</f>
        <v>12</v>
      </c>
      <c r="CN13" s="105">
        <f>IF(OR($B13=0,$B13=""),"",IF(AND($E$3="1st"),'Marks Entry class 1st'!AQ12,IF(AND($E$3="2nd"),'Marks Entry class 2nd'!AQ12,"")))</f>
        <v>21</v>
      </c>
      <c r="CO13" s="106">
        <f t="shared" si="45"/>
        <v>33</v>
      </c>
      <c r="CP13" s="107">
        <f t="shared" si="46"/>
        <v>0</v>
      </c>
      <c r="CQ13" s="107">
        <f t="shared" si="47"/>
        <v>50</v>
      </c>
      <c r="CR13" s="107" t="str">
        <f t="shared" si="48"/>
        <v>P</v>
      </c>
      <c r="CS13" s="92" t="str">
        <f t="shared" si="49"/>
        <v>B</v>
      </c>
      <c r="CT13" s="105">
        <f>IF(OR($B13=0,$B13=""),"",IF(AND($E$3="1st"),'Marks Entry class 1st'!AR12,IF(AND($E$3="2nd"),'Marks Entry class 2nd'!AR12,"")))</f>
        <v>48</v>
      </c>
      <c r="CU13" s="105">
        <f>IF(OR($B13=0,$B13=""),"",IF(AND($E$3="1st"),'Marks Entry class 1st'!AS12,IF(AND($E$3="2nd"),'Marks Entry class 2nd'!AS12,"")))</f>
        <v>36</v>
      </c>
      <c r="CV13" s="106">
        <f t="shared" si="50"/>
        <v>84</v>
      </c>
      <c r="CW13" s="107">
        <f t="shared" si="51"/>
        <v>0</v>
      </c>
      <c r="CX13" s="107">
        <f t="shared" si="52"/>
        <v>100</v>
      </c>
      <c r="CY13" s="107" t="str">
        <f t="shared" si="53"/>
        <v>P</v>
      </c>
      <c r="CZ13" s="92" t="str">
        <f t="shared" si="54"/>
        <v>A</v>
      </c>
      <c r="DA13" s="105">
        <f>IF(OR($B13=0,$B13=""),"",IF(AND($E$3="1st"),'Marks Entry class 1st'!AT12,IF(AND($E$3="2nd"),'Marks Entry class 2nd'!AT12,"")))</f>
        <v>0</v>
      </c>
      <c r="DB13" s="105">
        <f>IF(OR($B13=0,$B13=""),"",IF(AND($E$3="1st"),'Marks Entry class 1st'!AU12,IF(AND($E$3="2nd"),'Marks Entry class 2nd'!AU12,"")))</f>
        <v>0</v>
      </c>
      <c r="DC13" s="357">
        <f t="shared" si="55"/>
        <v>0</v>
      </c>
      <c r="DD13" s="93" t="str">
        <f t="shared" si="56"/>
        <v/>
      </c>
      <c r="DE13" s="105">
        <f>IF(OR($B13=0,$B13=""),"",IF(AND($E$3="1st"),'Marks Entry class 1st'!AV12,IF(AND($E$3="2nd"),'Marks Entry class 2nd'!AV12,"")))</f>
        <v>0</v>
      </c>
      <c r="DF13" s="105">
        <f>IF(OR($B13=0,$B13=""),"",IF(AND($E$3="1st"),'Marks Entry class 1st'!AW12,IF(AND($E$3="2nd"),'Marks Entry class 2nd'!AW12,"")))</f>
        <v>0</v>
      </c>
      <c r="DG13" s="357">
        <f t="shared" si="57"/>
        <v>0</v>
      </c>
      <c r="DH13" s="93" t="str">
        <f t="shared" si="58"/>
        <v/>
      </c>
      <c r="DI13" s="63">
        <f t="shared" si="59"/>
        <v>395</v>
      </c>
      <c r="DJ13" s="359">
        <f t="shared" si="60"/>
        <v>79</v>
      </c>
      <c r="DK13" s="67" t="str">
        <f t="shared" si="61"/>
        <v>I</v>
      </c>
      <c r="DL13" s="68">
        <f t="shared" si="62"/>
        <v>17.000000000000298</v>
      </c>
      <c r="DM13" s="381" t="str">
        <f>IFERROR(IF(B13="NSO","NSO",IF(OR(D13="",G13="",F13="",B13="",DI13=0),"",IF('Master sheet'!$D$14="Hindi","कक्षोंन्नति","Promoted"))),"")</f>
        <v>कक्षोंन्नति</v>
      </c>
      <c r="DN13" s="42">
        <f>IF(OR(B13=0,B13=""),"",IF(AND($E$3="1st"),'Marks Entry class 1st'!AX12,IF(AND($E$3="2nd"),'Marks Entry class 2nd'!AX12,"")))</f>
        <v>220</v>
      </c>
      <c r="DO13" s="42">
        <f>IF(OR(B13=0,B13=""),"",IF(AND($E$3="1st"),'Marks Entry class 1st'!AY12,IF(AND($E$3="2nd"),'Marks Entry class 2nd'!AY12,"")))</f>
        <v>26</v>
      </c>
      <c r="DP13" s="214" t="str">
        <f t="shared" si="63"/>
        <v>B</v>
      </c>
      <c r="DQ13" s="43"/>
      <c r="DX13" s="44">
        <f>IF(AND($E$3="1st"),'Marks Entry class 1st'!I12,IF(AND($E$3="2nd"),'Marks Entry class 2nd'!I12,""))</f>
        <v>206</v>
      </c>
    </row>
    <row r="14" spans="1:128" ht="18.95" customHeight="1">
      <c r="A14" s="56">
        <v>7</v>
      </c>
      <c r="B14" s="261">
        <f>IF(OR(DX14=0,DX14=""),"",IF(AND($E$3="1st"),'Marks Entry class 1st'!I13,IF(AND($E$3="2nd"),'Marks Entry class 2nd'!I13,"")))</f>
        <v>207</v>
      </c>
      <c r="C14" s="57">
        <f>IF(OR($B14=0,$B14=""),"",IF(AND($E$3="1st"),'Marks Entry class 1st'!B13,IF(AND($E$3="2nd"),'Marks Entry class 2nd'!B13,"")))</f>
        <v>2</v>
      </c>
      <c r="D14" s="57" t="str">
        <f>IF(OR($B14=0,$B14=""),"",IF(AND($E$3="1st"),'Marks Entry class 1st'!C13,IF(AND($E$3="2nd"),'Marks Entry class 2nd'!C13,"")))</f>
        <v>A</v>
      </c>
      <c r="E14" s="396" t="str">
        <f>IF(OR(B14=0,B14=""),"",IF(AND($E$3="1st"),'Marks Entry class 1st'!E13,IF(AND($E$3="2nd"),'Marks Entry class 2nd'!E13,"")))</f>
        <v>28-09-2015</v>
      </c>
      <c r="F14" s="260">
        <f>IF(OR(B14=0,B14=""),"",IF(AND($E$3="1st"),'Marks Entry class 1st'!D13,IF(AND($E$3="2nd"),'Marks Entry class 2nd'!D13,"")))</f>
        <v>942</v>
      </c>
      <c r="G14" s="398" t="str">
        <f>IF(OR($B14=0,$B14=""),"",IF(AND($E$3="1st"),'Marks Entry class 1st'!F13,IF(AND($E$3="2nd"),'Marks Entry class 2nd'!F13,"")))</f>
        <v>DAKSH PRAJAPAT</v>
      </c>
      <c r="H14" s="398" t="str">
        <f>IF(OR($B14=0,$B14=""),"",IF(AND($E$3="1st"),'Marks Entry class 1st'!G13,IF(AND($E$3="2nd"),'Marks Entry class 2nd'!G13,"")))</f>
        <v>PRAKASH PRAJAPAT</v>
      </c>
      <c r="I14" s="398" t="str">
        <f>IF(OR($B14=0,$B14=""),"",IF(AND($E$3="1st"),'Marks Entry class 1st'!H13,IF(AND($E$3="2nd"),'Marks Entry class 2nd'!H13,"")))</f>
        <v>REKHA PRAJAPATI</v>
      </c>
      <c r="J14" s="229" t="str">
        <f>IF(OR($B14=0,$B14=""),"",IF(AND($E$3="1st"),'Marks Entry class 1st'!J13,IF(AND($E$3="2nd"),'Marks Entry class 2nd'!J13,"")))</f>
        <v>M</v>
      </c>
      <c r="K14" s="229" t="str">
        <f>IF(OR($B14=0,$B14=""),"",IF(AND($E$3="1st"),'Marks Entry class 1st'!K13,IF(AND($E$3="2nd"),'Marks Entry class 2nd'!K13,"")))</f>
        <v>OBC</v>
      </c>
      <c r="L14" s="105"/>
      <c r="M14" s="105"/>
      <c r="N14" s="105"/>
      <c r="O14" s="51"/>
      <c r="P14" s="105">
        <f>IF(OR($B14=0,$B14=""),"",IF(AND($E$3="1st"),'Marks Entry class 1st'!O13,IF(AND($E$3="2nd"),'Marks Entry class 2nd'!O13,"")))</f>
        <v>24</v>
      </c>
      <c r="Q14" s="105">
        <f>IF(OR($B14=0,$B14=""),"",IF(AND($E$3="1st"),'Marks Entry class 1st'!P13,IF(AND($E$3="2nd"),'Marks Entry class 2nd'!P13,"")))</f>
        <v>65</v>
      </c>
      <c r="R14" s="54">
        <f t="shared" si="0"/>
        <v>89</v>
      </c>
      <c r="S14" s="51">
        <f t="shared" si="1"/>
        <v>89</v>
      </c>
      <c r="T14" s="105">
        <f>IF(OR($B14=0,$B14=""),"",IF(AND($E$3="1st"),'Marks Entry class 1st'!Q13,IF(AND($E$3="2nd"),'Marks Entry class 2nd'!Q13,"")))</f>
        <v>29</v>
      </c>
      <c r="U14" s="105">
        <f>IF(OR($B14=0,$B14=""),"",IF(AND($E$3="1st"),'Marks Entry class 1st'!R13,IF(AND($E$3="2nd"),'Marks Entry class 2nd'!R13,"")))</f>
        <v>25</v>
      </c>
      <c r="V14" s="55">
        <f t="shared" si="2"/>
        <v>54</v>
      </c>
      <c r="W14" s="51">
        <f t="shared" si="3"/>
        <v>143</v>
      </c>
      <c r="X14" s="89">
        <f t="shared" si="4"/>
        <v>0</v>
      </c>
      <c r="Y14" s="89">
        <f t="shared" si="5"/>
        <v>200</v>
      </c>
      <c r="Z14" s="89" t="str">
        <f t="shared" si="6"/>
        <v/>
      </c>
      <c r="AA14" s="89" t="str">
        <f t="shared" si="7"/>
        <v>P</v>
      </c>
      <c r="AB14" s="89" t="str">
        <f t="shared" si="8"/>
        <v>I</v>
      </c>
      <c r="AC14" s="93" t="str">
        <f t="shared" si="9"/>
        <v>B</v>
      </c>
      <c r="AD14" s="105"/>
      <c r="AE14" s="105"/>
      <c r="AF14" s="105"/>
      <c r="AG14" s="51"/>
      <c r="AH14" s="105">
        <f>IF(OR($B14=0,$B14=""),"",IF(AND($E$3="1st"),'Marks Entry class 1st'!V13,IF(AND($E$3="2nd"),'Marks Entry class 2nd'!V13,"")))</f>
        <v>13</v>
      </c>
      <c r="AI14" s="105">
        <f>IF(OR($B14=0,$B14=""),"",IF(AND($E$3="1st"),'Marks Entry class 1st'!W13,IF(AND($E$3="2nd"),'Marks Entry class 2nd'!W13,"")))</f>
        <v>32</v>
      </c>
      <c r="AJ14" s="54">
        <f t="shared" si="10"/>
        <v>45</v>
      </c>
      <c r="AK14" s="51">
        <f t="shared" si="11"/>
        <v>45</v>
      </c>
      <c r="AL14" s="105">
        <f>IF(OR($B14=0,$B14=""),"",IF(AND($E$3="1st"),'Marks Entry class 1st'!X13,IF(AND($E$3="2nd"),'Marks Entry class 2nd'!X13,"")))</f>
        <v>12</v>
      </c>
      <c r="AM14" s="105">
        <f>IF(OR($B14=0,$B14=""),"",IF(AND($E$3="1st"),'Marks Entry class 1st'!Y13,IF(AND($E$3="2nd"),'Marks Entry class 2nd'!Y13,"")))</f>
        <v>34</v>
      </c>
      <c r="AN14" s="55">
        <f t="shared" si="12"/>
        <v>46</v>
      </c>
      <c r="AO14" s="51">
        <f t="shared" si="13"/>
        <v>91</v>
      </c>
      <c r="AP14" s="89">
        <f t="shared" si="14"/>
        <v>0</v>
      </c>
      <c r="AQ14" s="89">
        <f t="shared" si="15"/>
        <v>100</v>
      </c>
      <c r="AR14" s="89" t="str">
        <f t="shared" si="16"/>
        <v/>
      </c>
      <c r="AS14" s="89" t="str">
        <f t="shared" si="17"/>
        <v>P</v>
      </c>
      <c r="AT14" s="89" t="str">
        <f t="shared" si="18"/>
        <v>I</v>
      </c>
      <c r="AU14" s="93" t="str">
        <f t="shared" si="19"/>
        <v>A</v>
      </c>
      <c r="AV14" s="105"/>
      <c r="AW14" s="105"/>
      <c r="AX14" s="105"/>
      <c r="AY14" s="51"/>
      <c r="AZ14" s="105">
        <f>IF(OR($B14=0,$B14=""),"",IF(AND($E$3="1st"),'Marks Entry class 1st'!AC13,IF(AND($E$3="2nd"),'Marks Entry class 2nd'!AC13,"")))</f>
        <v>24</v>
      </c>
      <c r="BA14" s="105">
        <f>IF(OR($B14=0,$B14=""),"",IF(AND($E$3="1st"),'Marks Entry class 1st'!AD13,IF(AND($E$3="2nd"),'Marks Entry class 2nd'!AD13,"")))</f>
        <v>64</v>
      </c>
      <c r="BB14" s="54">
        <f t="shared" si="20"/>
        <v>88</v>
      </c>
      <c r="BC14" s="51">
        <f t="shared" si="21"/>
        <v>88</v>
      </c>
      <c r="BD14" s="105">
        <f>IF(OR($B14=0,$B14=""),"",IF(AND($E$3="1st"),'Marks Entry class 1st'!AE13,IF(AND($E$3="2nd"),'Marks Entry class 2nd'!AE13,"")))</f>
        <v>20</v>
      </c>
      <c r="BE14" s="105">
        <f>IF(OR($B14=0,$B14=""),"",IF(AND($E$3="1st"),'Marks Entry class 1st'!AF13,IF(AND($E$3="2nd"),'Marks Entry class 2nd'!AF13,"")))</f>
        <v>69</v>
      </c>
      <c r="BF14" s="55">
        <f t="shared" si="22"/>
        <v>89</v>
      </c>
      <c r="BG14" s="51">
        <f t="shared" si="23"/>
        <v>177</v>
      </c>
      <c r="BH14" s="89">
        <f t="shared" si="24"/>
        <v>0</v>
      </c>
      <c r="BI14" s="89">
        <f t="shared" si="25"/>
        <v>200</v>
      </c>
      <c r="BJ14" s="89" t="str">
        <f t="shared" si="26"/>
        <v/>
      </c>
      <c r="BK14" s="89" t="str">
        <f t="shared" si="27"/>
        <v>P</v>
      </c>
      <c r="BL14" s="89" t="str">
        <f t="shared" si="28"/>
        <v>I</v>
      </c>
      <c r="BM14" s="93" t="str">
        <f t="shared" si="29"/>
        <v>A</v>
      </c>
      <c r="BN14" s="105"/>
      <c r="BO14" s="105"/>
      <c r="BP14" s="105"/>
      <c r="BQ14" s="51"/>
      <c r="BR14" s="105">
        <f>IF(OR($B14=0,$B14=""),"",IF(AND($E$3="1st"),'Marks Entry class 1st'!AJ13,IF(AND($E$3="2nd"),'Marks Entry class 2nd'!AJ13,"")))</f>
        <v>41</v>
      </c>
      <c r="BS14" s="105">
        <f>IF(OR($B14=0,$B14=""),"",IF(AND($E$3="1st"),'Marks Entry class 1st'!AK13,IF(AND($E$3="2nd"),'Marks Entry class 2nd'!AK13,"")))</f>
        <v>0</v>
      </c>
      <c r="BT14" s="54">
        <f t="shared" si="30"/>
        <v>41</v>
      </c>
      <c r="BU14" s="51">
        <f t="shared" si="31"/>
        <v>41</v>
      </c>
      <c r="BV14" s="105">
        <f>IF(OR($B14=0,$B14=""),"",IF(AND($E$3="1st"),'Marks Entry class 1st'!AL13,IF(AND($E$3="2nd"),'Marks Entry class 2nd'!AL13,"")))</f>
        <v>48</v>
      </c>
      <c r="BW14" s="105">
        <f>IF(OR($B14=0,$B14=""),"",IF(AND($E$3="1st"),'Marks Entry class 1st'!AM13,IF(AND($E$3="2nd"),'Marks Entry class 2nd'!AM13,"")))</f>
        <v>0</v>
      </c>
      <c r="BX14" s="55">
        <f t="shared" si="32"/>
        <v>48</v>
      </c>
      <c r="BY14" s="51">
        <f t="shared" si="33"/>
        <v>89</v>
      </c>
      <c r="BZ14" s="89">
        <f t="shared" si="34"/>
        <v>0</v>
      </c>
      <c r="CA14" s="89">
        <f t="shared" si="35"/>
        <v>100</v>
      </c>
      <c r="CB14" s="89" t="str">
        <f t="shared" si="36"/>
        <v/>
      </c>
      <c r="CC14" s="89" t="str">
        <f t="shared" si="37"/>
        <v>P</v>
      </c>
      <c r="CD14" s="89" t="str">
        <f t="shared" si="38"/>
        <v>I</v>
      </c>
      <c r="CE14" s="93" t="str">
        <f t="shared" si="39"/>
        <v>A</v>
      </c>
      <c r="CF14" s="105" t="str">
        <f>IF(OR($B14=0,$B14=""),"",IF(AND($E$3="1st"),'Marks Entry class 1st'!AN13,IF(AND($E$3="2nd"),'Marks Entry class 2nd'!AN13,"")))</f>
        <v>NA</v>
      </c>
      <c r="CG14" s="105">
        <f>IF(OR($B14=0,$B14=""),"",IF(AND($E$3="1st"),'Marks Entry class 1st'!AO13,IF(AND($E$3="2nd"),'Marks Entry class 2nd'!AO13,"")))</f>
        <v>25</v>
      </c>
      <c r="CH14" s="106">
        <f t="shared" si="40"/>
        <v>25</v>
      </c>
      <c r="CI14" s="107">
        <f t="shared" si="41"/>
        <v>0</v>
      </c>
      <c r="CJ14" s="107">
        <f t="shared" si="42"/>
        <v>50</v>
      </c>
      <c r="CK14" s="107" t="str">
        <f t="shared" si="43"/>
        <v>P</v>
      </c>
      <c r="CL14" s="92" t="str">
        <f t="shared" si="44"/>
        <v>C</v>
      </c>
      <c r="CM14" s="105">
        <f>IF(OR($B14=0,$B14=""),"",IF(AND($E$3="1st"),'Marks Entry class 1st'!AP13,IF(AND($E$3="2nd"),'Marks Entry class 2nd'!AP13,"")))</f>
        <v>13</v>
      </c>
      <c r="CN14" s="105">
        <f>IF(OR($B14=0,$B14=""),"",IF(AND($E$3="1st"),'Marks Entry class 1st'!AQ13,IF(AND($E$3="2nd"),'Marks Entry class 2nd'!AQ13,"")))</f>
        <v>20</v>
      </c>
      <c r="CO14" s="106">
        <f t="shared" si="45"/>
        <v>33</v>
      </c>
      <c r="CP14" s="107">
        <f t="shared" si="46"/>
        <v>0</v>
      </c>
      <c r="CQ14" s="107">
        <f t="shared" si="47"/>
        <v>50</v>
      </c>
      <c r="CR14" s="107" t="str">
        <f t="shared" si="48"/>
        <v>P</v>
      </c>
      <c r="CS14" s="92" t="str">
        <f t="shared" si="49"/>
        <v>B</v>
      </c>
      <c r="CT14" s="105">
        <f>IF(OR($B14=0,$B14=""),"",IF(AND($E$3="1st"),'Marks Entry class 1st'!AR13,IF(AND($E$3="2nd"),'Marks Entry class 2nd'!AR13,"")))</f>
        <v>23</v>
      </c>
      <c r="CU14" s="105">
        <f>IF(OR($B14=0,$B14=""),"",IF(AND($E$3="1st"),'Marks Entry class 1st'!AS13,IF(AND($E$3="2nd"),'Marks Entry class 2nd'!AS13,"")))</f>
        <v>36</v>
      </c>
      <c r="CV14" s="106">
        <f t="shared" si="50"/>
        <v>59</v>
      </c>
      <c r="CW14" s="107">
        <f t="shared" si="51"/>
        <v>0</v>
      </c>
      <c r="CX14" s="107">
        <f t="shared" si="52"/>
        <v>100</v>
      </c>
      <c r="CY14" s="107" t="str">
        <f t="shared" si="53"/>
        <v>P</v>
      </c>
      <c r="CZ14" s="92" t="str">
        <f t="shared" si="54"/>
        <v>C</v>
      </c>
      <c r="DA14" s="105">
        <f>IF(OR($B14=0,$B14=""),"",IF(AND($E$3="1st"),'Marks Entry class 1st'!AT13,IF(AND($E$3="2nd"),'Marks Entry class 2nd'!AT13,"")))</f>
        <v>0</v>
      </c>
      <c r="DB14" s="105">
        <f>IF(OR($B14=0,$B14=""),"",IF(AND($E$3="1st"),'Marks Entry class 1st'!AU13,IF(AND($E$3="2nd"),'Marks Entry class 2nd'!AU13,"")))</f>
        <v>0</v>
      </c>
      <c r="DC14" s="357">
        <f t="shared" si="55"/>
        <v>0</v>
      </c>
      <c r="DD14" s="93" t="str">
        <f t="shared" si="56"/>
        <v/>
      </c>
      <c r="DE14" s="105">
        <f>IF(OR($B14=0,$B14=""),"",IF(AND($E$3="1st"),'Marks Entry class 1st'!AV13,IF(AND($E$3="2nd"),'Marks Entry class 2nd'!AV13,"")))</f>
        <v>0</v>
      </c>
      <c r="DF14" s="105">
        <f>IF(OR($B14=0,$B14=""),"",IF(AND($E$3="1st"),'Marks Entry class 1st'!AW13,IF(AND($E$3="2nd"),'Marks Entry class 2nd'!AW13,"")))</f>
        <v>0</v>
      </c>
      <c r="DG14" s="357">
        <f t="shared" si="57"/>
        <v>0</v>
      </c>
      <c r="DH14" s="93" t="str">
        <f t="shared" si="58"/>
        <v/>
      </c>
      <c r="DI14" s="63">
        <f t="shared" si="59"/>
        <v>411</v>
      </c>
      <c r="DJ14" s="359">
        <f t="shared" si="60"/>
        <v>82.2</v>
      </c>
      <c r="DK14" s="67" t="str">
        <f t="shared" si="61"/>
        <v>I</v>
      </c>
      <c r="DL14" s="68">
        <f t="shared" si="62"/>
        <v>6.9999999999999964</v>
      </c>
      <c r="DM14" s="381" t="str">
        <f>IFERROR(IF(B14="NSO","NSO",IF(OR(D14="",G14="",F14="",B14="",DI14=0),"",IF('Master sheet'!$D$14="Hindi","कक्षोंन्नति","Promoted"))),"")</f>
        <v>कक्षोंन्नति</v>
      </c>
      <c r="DN14" s="42">
        <f>IF(OR(B14=0,B14=""),"",IF(AND($E$3="1st"),'Marks Entry class 1st'!AX13,IF(AND($E$3="2nd"),'Marks Entry class 2nd'!AX13,"")))</f>
        <v>220</v>
      </c>
      <c r="DO14" s="42">
        <f>IF(OR(B14=0,B14=""),"",IF(AND($E$3="1st"),'Marks Entry class 1st'!AY13,IF(AND($E$3="2nd"),'Marks Entry class 2nd'!AY13,"")))</f>
        <v>36</v>
      </c>
      <c r="DP14" s="214" t="str">
        <f t="shared" si="63"/>
        <v>B</v>
      </c>
      <c r="DQ14" s="43"/>
      <c r="DX14" s="44">
        <f>IF(AND($E$3="1st"),'Marks Entry class 1st'!I13,IF(AND($E$3="2nd"),'Marks Entry class 2nd'!I13,""))</f>
        <v>207</v>
      </c>
    </row>
    <row r="15" spans="1:128" ht="18.95" customHeight="1">
      <c r="A15" s="56">
        <v>8</v>
      </c>
      <c r="B15" s="261">
        <f>IF(OR(DX15=0,DX15=""),"",IF(AND($E$3="1st"),'Marks Entry class 1st'!I14,IF(AND($E$3="2nd"),'Marks Entry class 2nd'!I14,"")))</f>
        <v>208</v>
      </c>
      <c r="C15" s="57">
        <f>IF(OR($B15=0,$B15=""),"",IF(AND($E$3="1st"),'Marks Entry class 1st'!B14,IF(AND($E$3="2nd"),'Marks Entry class 2nd'!B14,"")))</f>
        <v>2</v>
      </c>
      <c r="D15" s="57" t="str">
        <f>IF(OR($B15=0,$B15=""),"",IF(AND($E$3="1st"),'Marks Entry class 1st'!C14,IF(AND($E$3="2nd"),'Marks Entry class 2nd'!C14,"")))</f>
        <v>A</v>
      </c>
      <c r="E15" s="396" t="str">
        <f>IF(OR(B15=0,B15=""),"",IF(AND($E$3="1st"),'Marks Entry class 1st'!E14,IF(AND($E$3="2nd"),'Marks Entry class 2nd'!E14,"")))</f>
        <v>26-10-2015</v>
      </c>
      <c r="F15" s="260">
        <f>IF(OR(B15=0,B15=""),"",IF(AND($E$3="1st"),'Marks Entry class 1st'!D14,IF(AND($E$3="2nd"),'Marks Entry class 2nd'!D14,"")))</f>
        <v>925</v>
      </c>
      <c r="G15" s="398" t="str">
        <f>IF(OR($B15=0,$B15=""),"",IF(AND($E$3="1st"),'Marks Entry class 1st'!F14,IF(AND($E$3="2nd"),'Marks Entry class 2nd'!F14,"")))</f>
        <v>DIVYA BAGRI</v>
      </c>
      <c r="H15" s="398" t="str">
        <f>IF(OR($B15=0,$B15=""),"",IF(AND($E$3="1st"),'Marks Entry class 1st'!G14,IF(AND($E$3="2nd"),'Marks Entry class 2nd'!G14,"")))</f>
        <v>MUKESH</v>
      </c>
      <c r="I15" s="398" t="str">
        <f>IF(OR($B15=0,$B15=""),"",IF(AND($E$3="1st"),'Marks Entry class 1st'!H14,IF(AND($E$3="2nd"),'Marks Entry class 2nd'!H14,"")))</f>
        <v>SEEMA</v>
      </c>
      <c r="J15" s="229" t="str">
        <f>IF(OR($B15=0,$B15=""),"",IF(AND($E$3="1st"),'Marks Entry class 1st'!J14,IF(AND($E$3="2nd"),'Marks Entry class 2nd'!J14,"")))</f>
        <v>F</v>
      </c>
      <c r="K15" s="229" t="str">
        <f>IF(OR($B15=0,$B15=""),"",IF(AND($E$3="1st"),'Marks Entry class 1st'!K14,IF(AND($E$3="2nd"),'Marks Entry class 2nd'!K14,"")))</f>
        <v>OBC</v>
      </c>
      <c r="L15" s="105"/>
      <c r="M15" s="105"/>
      <c r="N15" s="105"/>
      <c r="O15" s="51"/>
      <c r="P15" s="105">
        <f>IF(OR($B15=0,$B15=""),"",IF(AND($E$3="1st"),'Marks Entry class 1st'!O14,IF(AND($E$3="2nd"),'Marks Entry class 2nd'!O14,"")))</f>
        <v>28</v>
      </c>
      <c r="Q15" s="105">
        <f>IF(OR($B15=0,$B15=""),"",IF(AND($E$3="1st"),'Marks Entry class 1st'!P14,IF(AND($E$3="2nd"),'Marks Entry class 2nd'!P14,"")))</f>
        <v>61</v>
      </c>
      <c r="R15" s="54">
        <f t="shared" si="0"/>
        <v>89</v>
      </c>
      <c r="S15" s="51">
        <f t="shared" si="1"/>
        <v>89</v>
      </c>
      <c r="T15" s="105">
        <f>IF(OR($B15=0,$B15=""),"",IF(AND($E$3="1st"),'Marks Entry class 1st'!Q14,IF(AND($E$3="2nd"),'Marks Entry class 2nd'!Q14,"")))</f>
        <v>24</v>
      </c>
      <c r="U15" s="105">
        <f>IF(OR($B15=0,$B15=""),"",IF(AND($E$3="1st"),'Marks Entry class 1st'!R14,IF(AND($E$3="2nd"),'Marks Entry class 2nd'!R14,"")))</f>
        <v>24</v>
      </c>
      <c r="V15" s="55">
        <f t="shared" si="2"/>
        <v>48</v>
      </c>
      <c r="W15" s="51">
        <f t="shared" si="3"/>
        <v>137</v>
      </c>
      <c r="X15" s="89">
        <f t="shared" si="4"/>
        <v>0</v>
      </c>
      <c r="Y15" s="89">
        <f t="shared" si="5"/>
        <v>200</v>
      </c>
      <c r="Z15" s="89" t="str">
        <f t="shared" si="6"/>
        <v/>
      </c>
      <c r="AA15" s="89" t="str">
        <f t="shared" si="7"/>
        <v>P</v>
      </c>
      <c r="AB15" s="89" t="str">
        <f t="shared" si="8"/>
        <v>I</v>
      </c>
      <c r="AC15" s="93" t="str">
        <f t="shared" si="9"/>
        <v>C</v>
      </c>
      <c r="AD15" s="105"/>
      <c r="AE15" s="105"/>
      <c r="AF15" s="105"/>
      <c r="AG15" s="51"/>
      <c r="AH15" s="105">
        <f>IF(OR($B15=0,$B15=""),"",IF(AND($E$3="1st"),'Marks Entry class 1st'!V14,IF(AND($E$3="2nd"),'Marks Entry class 2nd'!V14,"")))</f>
        <v>10</v>
      </c>
      <c r="AI15" s="105">
        <f>IF(OR($B15=0,$B15=""),"",IF(AND($E$3="1st"),'Marks Entry class 1st'!W14,IF(AND($E$3="2nd"),'Marks Entry class 2nd'!W14,"")))</f>
        <v>31</v>
      </c>
      <c r="AJ15" s="54">
        <f t="shared" si="10"/>
        <v>41</v>
      </c>
      <c r="AK15" s="51">
        <f t="shared" si="11"/>
        <v>41</v>
      </c>
      <c r="AL15" s="105">
        <f>IF(OR($B15=0,$B15=""),"",IF(AND($E$3="1st"),'Marks Entry class 1st'!X14,IF(AND($E$3="2nd"),'Marks Entry class 2nd'!X14,"")))</f>
        <v>14</v>
      </c>
      <c r="AM15" s="105">
        <f>IF(OR($B15=0,$B15=""),"",IF(AND($E$3="1st"),'Marks Entry class 1st'!Y14,IF(AND($E$3="2nd"),'Marks Entry class 2nd'!Y14,"")))</f>
        <v>32</v>
      </c>
      <c r="AN15" s="55">
        <f t="shared" si="12"/>
        <v>46</v>
      </c>
      <c r="AO15" s="51">
        <f t="shared" si="13"/>
        <v>87</v>
      </c>
      <c r="AP15" s="89">
        <f t="shared" si="14"/>
        <v>0</v>
      </c>
      <c r="AQ15" s="89">
        <f t="shared" si="15"/>
        <v>100</v>
      </c>
      <c r="AR15" s="89" t="str">
        <f t="shared" si="16"/>
        <v/>
      </c>
      <c r="AS15" s="89" t="str">
        <f t="shared" si="17"/>
        <v>P</v>
      </c>
      <c r="AT15" s="89" t="str">
        <f t="shared" si="18"/>
        <v>I</v>
      </c>
      <c r="AU15" s="93" t="str">
        <f t="shared" si="19"/>
        <v>A</v>
      </c>
      <c r="AV15" s="105"/>
      <c r="AW15" s="105"/>
      <c r="AX15" s="105"/>
      <c r="AY15" s="51"/>
      <c r="AZ15" s="105">
        <f>IF(OR($B15=0,$B15=""),"",IF(AND($E$3="1st"),'Marks Entry class 1st'!AC14,IF(AND($E$3="2nd"),'Marks Entry class 2nd'!AC14,"")))</f>
        <v>21</v>
      </c>
      <c r="BA15" s="105">
        <f>IF(OR($B15=0,$B15=""),"",IF(AND($E$3="1st"),'Marks Entry class 1st'!AD14,IF(AND($E$3="2nd"),'Marks Entry class 2nd'!AD14,"")))</f>
        <v>64</v>
      </c>
      <c r="BB15" s="54">
        <f t="shared" si="20"/>
        <v>85</v>
      </c>
      <c r="BC15" s="51">
        <f t="shared" si="21"/>
        <v>85</v>
      </c>
      <c r="BD15" s="105">
        <f>IF(OR($B15=0,$B15=""),"",IF(AND($E$3="1st"),'Marks Entry class 1st'!AE14,IF(AND($E$3="2nd"),'Marks Entry class 2nd'!AE14,"")))</f>
        <v>23</v>
      </c>
      <c r="BE15" s="105">
        <f>IF(OR($B15=0,$B15=""),"",IF(AND($E$3="1st"),'Marks Entry class 1st'!AF14,IF(AND($E$3="2nd"),'Marks Entry class 2nd'!AF14,"")))</f>
        <v>68</v>
      </c>
      <c r="BF15" s="55">
        <f t="shared" si="22"/>
        <v>91</v>
      </c>
      <c r="BG15" s="51">
        <f t="shared" si="23"/>
        <v>176</v>
      </c>
      <c r="BH15" s="89">
        <f t="shared" si="24"/>
        <v>0</v>
      </c>
      <c r="BI15" s="89">
        <f t="shared" si="25"/>
        <v>200</v>
      </c>
      <c r="BJ15" s="89" t="str">
        <f t="shared" si="26"/>
        <v/>
      </c>
      <c r="BK15" s="89" t="str">
        <f t="shared" si="27"/>
        <v>P</v>
      </c>
      <c r="BL15" s="89" t="str">
        <f t="shared" si="28"/>
        <v>I</v>
      </c>
      <c r="BM15" s="93" t="str">
        <f t="shared" si="29"/>
        <v>A</v>
      </c>
      <c r="BN15" s="105"/>
      <c r="BO15" s="105"/>
      <c r="BP15" s="105"/>
      <c r="BQ15" s="51"/>
      <c r="BR15" s="105">
        <f>IF(OR($B15=0,$B15=""),"",IF(AND($E$3="1st"),'Marks Entry class 1st'!AJ14,IF(AND($E$3="2nd"),'Marks Entry class 2nd'!AJ14,"")))</f>
        <v>41</v>
      </c>
      <c r="BS15" s="105">
        <f>IF(OR($B15=0,$B15=""),"",IF(AND($E$3="1st"),'Marks Entry class 1st'!AK14,IF(AND($E$3="2nd"),'Marks Entry class 2nd'!AK14,"")))</f>
        <v>0</v>
      </c>
      <c r="BT15" s="54">
        <f t="shared" si="30"/>
        <v>41</v>
      </c>
      <c r="BU15" s="51">
        <f t="shared" si="31"/>
        <v>41</v>
      </c>
      <c r="BV15" s="105">
        <f>IF(OR($B15=0,$B15=""),"",IF(AND($E$3="1st"),'Marks Entry class 1st'!AL14,IF(AND($E$3="2nd"),'Marks Entry class 2nd'!AL14,"")))</f>
        <v>49</v>
      </c>
      <c r="BW15" s="105">
        <f>IF(OR($B15=0,$B15=""),"",IF(AND($E$3="1st"),'Marks Entry class 1st'!AM14,IF(AND($E$3="2nd"),'Marks Entry class 2nd'!AM14,"")))</f>
        <v>0</v>
      </c>
      <c r="BX15" s="55">
        <f t="shared" si="32"/>
        <v>49</v>
      </c>
      <c r="BY15" s="51">
        <f t="shared" si="33"/>
        <v>90</v>
      </c>
      <c r="BZ15" s="89">
        <f t="shared" si="34"/>
        <v>0</v>
      </c>
      <c r="CA15" s="89">
        <f t="shared" si="35"/>
        <v>100</v>
      </c>
      <c r="CB15" s="89" t="str">
        <f t="shared" si="36"/>
        <v/>
      </c>
      <c r="CC15" s="89" t="str">
        <f t="shared" si="37"/>
        <v>P</v>
      </c>
      <c r="CD15" s="89" t="str">
        <f t="shared" si="38"/>
        <v>I</v>
      </c>
      <c r="CE15" s="93" t="str">
        <f t="shared" si="39"/>
        <v>A</v>
      </c>
      <c r="CF15" s="105">
        <f>IF(OR($B15=0,$B15=""),"",IF(AND($E$3="1st"),'Marks Entry class 1st'!AN14,IF(AND($E$3="2nd"),'Marks Entry class 2nd'!AN14,"")))</f>
        <v>23</v>
      </c>
      <c r="CG15" s="105">
        <f>IF(OR($B15=0,$B15=""),"",IF(AND($E$3="1st"),'Marks Entry class 1st'!AO14,IF(AND($E$3="2nd"),'Marks Entry class 2nd'!AO14,"")))</f>
        <v>24</v>
      </c>
      <c r="CH15" s="106">
        <f t="shared" si="40"/>
        <v>47</v>
      </c>
      <c r="CI15" s="107">
        <f t="shared" si="41"/>
        <v>0</v>
      </c>
      <c r="CJ15" s="107">
        <f t="shared" si="42"/>
        <v>50</v>
      </c>
      <c r="CK15" s="107" t="str">
        <f t="shared" si="43"/>
        <v>P</v>
      </c>
      <c r="CL15" s="92" t="str">
        <f t="shared" si="44"/>
        <v>A+</v>
      </c>
      <c r="CM15" s="105">
        <f>IF(OR($B15=0,$B15=""),"",IF(AND($E$3="1st"),'Marks Entry class 1st'!AP14,IF(AND($E$3="2nd"),'Marks Entry class 2nd'!AP14,"")))</f>
        <v>13</v>
      </c>
      <c r="CN15" s="105">
        <f>IF(OR($B15=0,$B15=""),"",IF(AND($E$3="1st"),'Marks Entry class 1st'!AQ14,IF(AND($E$3="2nd"),'Marks Entry class 2nd'!AQ14,"")))</f>
        <v>23</v>
      </c>
      <c r="CO15" s="106">
        <f t="shared" si="45"/>
        <v>36</v>
      </c>
      <c r="CP15" s="107">
        <f t="shared" si="46"/>
        <v>0</v>
      </c>
      <c r="CQ15" s="107">
        <f t="shared" si="47"/>
        <v>50</v>
      </c>
      <c r="CR15" s="107" t="str">
        <f t="shared" si="48"/>
        <v>P</v>
      </c>
      <c r="CS15" s="92" t="str">
        <f t="shared" si="49"/>
        <v>B</v>
      </c>
      <c r="CT15" s="105">
        <f>IF(OR($B15=0,$B15=""),"",IF(AND($E$3="1st"),'Marks Entry class 1st'!AR14,IF(AND($E$3="2nd"),'Marks Entry class 2nd'!AR14,"")))</f>
        <v>45</v>
      </c>
      <c r="CU15" s="105">
        <f>IF(OR($B15=0,$B15=""),"",IF(AND($E$3="1st"),'Marks Entry class 1st'!AS14,IF(AND($E$3="2nd"),'Marks Entry class 2nd'!AS14,"")))</f>
        <v>36</v>
      </c>
      <c r="CV15" s="106">
        <f t="shared" si="50"/>
        <v>81</v>
      </c>
      <c r="CW15" s="107">
        <f t="shared" si="51"/>
        <v>0</v>
      </c>
      <c r="CX15" s="107">
        <f t="shared" si="52"/>
        <v>100</v>
      </c>
      <c r="CY15" s="107" t="str">
        <f t="shared" si="53"/>
        <v>P</v>
      </c>
      <c r="CZ15" s="92" t="str">
        <f t="shared" si="54"/>
        <v>A</v>
      </c>
      <c r="DA15" s="105">
        <f>IF(OR($B15=0,$B15=""),"",IF(AND($E$3="1st"),'Marks Entry class 1st'!AT14,IF(AND($E$3="2nd"),'Marks Entry class 2nd'!AT14,"")))</f>
        <v>0</v>
      </c>
      <c r="DB15" s="105">
        <f>IF(OR($B15=0,$B15=""),"",IF(AND($E$3="1st"),'Marks Entry class 1st'!AU14,IF(AND($E$3="2nd"),'Marks Entry class 2nd'!AU14,"")))</f>
        <v>0</v>
      </c>
      <c r="DC15" s="357">
        <f t="shared" si="55"/>
        <v>0</v>
      </c>
      <c r="DD15" s="93" t="str">
        <f t="shared" si="56"/>
        <v/>
      </c>
      <c r="DE15" s="105">
        <f>IF(OR($B15=0,$B15=""),"",IF(AND($E$3="1st"),'Marks Entry class 1st'!AV14,IF(AND($E$3="2nd"),'Marks Entry class 2nd'!AV14,"")))</f>
        <v>0</v>
      </c>
      <c r="DF15" s="105">
        <f>IF(OR($B15=0,$B15=""),"",IF(AND($E$3="1st"),'Marks Entry class 1st'!AW14,IF(AND($E$3="2nd"),'Marks Entry class 2nd'!AW14,"")))</f>
        <v>0</v>
      </c>
      <c r="DG15" s="357">
        <f t="shared" si="57"/>
        <v>0</v>
      </c>
      <c r="DH15" s="93" t="str">
        <f t="shared" si="58"/>
        <v/>
      </c>
      <c r="DI15" s="63">
        <f t="shared" si="59"/>
        <v>400</v>
      </c>
      <c r="DJ15" s="359">
        <f t="shared" si="60"/>
        <v>80</v>
      </c>
      <c r="DK15" s="67" t="str">
        <f t="shared" si="61"/>
        <v>I</v>
      </c>
      <c r="DL15" s="68">
        <f t="shared" si="62"/>
        <v>14.999999999999998</v>
      </c>
      <c r="DM15" s="381" t="str">
        <f>IFERROR(IF(B15="NSO","NSO",IF(OR(D15="",G15="",F15="",B15="",DI15=0),"",IF('Master sheet'!$D$14="Hindi","कक्षोंन्नति","Promoted"))),"")</f>
        <v>कक्षोंन्नति</v>
      </c>
      <c r="DN15" s="42">
        <f>IF(OR(B15=0,B15=""),"",IF(AND($E$3="1st"),'Marks Entry class 1st'!AX14,IF(AND($E$3="2nd"),'Marks Entry class 2nd'!AX14,"")))</f>
        <v>220</v>
      </c>
      <c r="DO15" s="42">
        <f>IF(OR(B15=0,B15=""),"",IF(AND($E$3="1st"),'Marks Entry class 1st'!AY14,IF(AND($E$3="2nd"),'Marks Entry class 2nd'!AY14,"")))</f>
        <v>28</v>
      </c>
      <c r="DP15" s="214" t="str">
        <f t="shared" si="63"/>
        <v>B</v>
      </c>
      <c r="DQ15" s="43"/>
      <c r="DX15" s="44">
        <f>IF(AND($E$3="1st"),'Marks Entry class 1st'!I14,IF(AND($E$3="2nd"),'Marks Entry class 2nd'!I14,""))</f>
        <v>208</v>
      </c>
    </row>
    <row r="16" spans="1:128" ht="18.95" customHeight="1">
      <c r="A16" s="56">
        <v>9</v>
      </c>
      <c r="B16" s="261">
        <f>IF(OR(DX16=0,DX16=""),"",IF(AND($E$3="1st"),'Marks Entry class 1st'!I15,IF(AND($E$3="2nd"),'Marks Entry class 2nd'!I15,"")))</f>
        <v>209</v>
      </c>
      <c r="C16" s="57">
        <f>IF(OR($B16=0,$B16=""),"",IF(AND($E$3="1st"),'Marks Entry class 1st'!B15,IF(AND($E$3="2nd"),'Marks Entry class 2nd'!B15,"")))</f>
        <v>2</v>
      </c>
      <c r="D16" s="57" t="str">
        <f>IF(OR($B16=0,$B16=""),"",IF(AND($E$3="1st"),'Marks Entry class 1st'!C15,IF(AND($E$3="2nd"),'Marks Entry class 2nd'!C15,"")))</f>
        <v>A</v>
      </c>
      <c r="E16" s="396">
        <f>IF(OR(B16=0,B16=""),"",IF(AND($E$3="1st"),'Marks Entry class 1st'!E15,IF(AND($E$3="2nd"),'Marks Entry class 2nd'!E15,"")))</f>
        <v>42047</v>
      </c>
      <c r="F16" s="260">
        <f>IF(OR(B16=0,B16=""),"",IF(AND($E$3="1st"),'Marks Entry class 1st'!D15,IF(AND($E$3="2nd"),'Marks Entry class 2nd'!D15,"")))</f>
        <v>952</v>
      </c>
      <c r="G16" s="398" t="str">
        <f>IF(OR($B16=0,$B16=""),"",IF(AND($E$3="1st"),'Marks Entry class 1st'!F15,IF(AND($E$3="2nd"),'Marks Entry class 2nd'!F15,"")))</f>
        <v>DUSHYANT DAYAMA</v>
      </c>
      <c r="H16" s="398" t="str">
        <f>IF(OR($B16=0,$B16=""),"",IF(AND($E$3="1st"),'Marks Entry class 1st'!G15,IF(AND($E$3="2nd"),'Marks Entry class 2nd'!G15,"")))</f>
        <v>BASANT KUMAR DAYAMA</v>
      </c>
      <c r="I16" s="398" t="str">
        <f>IF(OR($B16=0,$B16=""),"",IF(AND($E$3="1st"),'Marks Entry class 1st'!H15,IF(AND($E$3="2nd"),'Marks Entry class 2nd'!H15,"")))</f>
        <v>PUSHPA DAYAMA</v>
      </c>
      <c r="J16" s="229" t="str">
        <f>IF(OR($B16=0,$B16=""),"",IF(AND($E$3="1st"),'Marks Entry class 1st'!J15,IF(AND($E$3="2nd"),'Marks Entry class 2nd'!J15,"")))</f>
        <v>M</v>
      </c>
      <c r="K16" s="229" t="str">
        <f>IF(OR($B16=0,$B16=""),"",IF(AND($E$3="1st"),'Marks Entry class 1st'!K15,IF(AND($E$3="2nd"),'Marks Entry class 2nd'!K15,"")))</f>
        <v>SC</v>
      </c>
      <c r="L16" s="105"/>
      <c r="M16" s="105"/>
      <c r="N16" s="105"/>
      <c r="O16" s="51"/>
      <c r="P16" s="105">
        <f>IF(OR($B16=0,$B16=""),"",IF(AND($E$3="1st"),'Marks Entry class 1st'!O15,IF(AND($E$3="2nd"),'Marks Entry class 2nd'!O15,"")))</f>
        <v>29</v>
      </c>
      <c r="Q16" s="105">
        <f>IF(OR($B16=0,$B16=""),"",IF(AND($E$3="1st"),'Marks Entry class 1st'!P15,IF(AND($E$3="2nd"),'Marks Entry class 2nd'!P15,"")))</f>
        <v>62</v>
      </c>
      <c r="R16" s="54">
        <f t="shared" si="0"/>
        <v>91</v>
      </c>
      <c r="S16" s="51">
        <f t="shared" si="1"/>
        <v>91</v>
      </c>
      <c r="T16" s="105">
        <f>IF(OR($B16=0,$B16=""),"",IF(AND($E$3="1st"),'Marks Entry class 1st'!Q15,IF(AND($E$3="2nd"),'Marks Entry class 2nd'!Q15,"")))</f>
        <v>24</v>
      </c>
      <c r="U16" s="105">
        <f>IF(OR($B16=0,$B16=""),"",IF(AND($E$3="1st"),'Marks Entry class 1st'!R15,IF(AND($E$3="2nd"),'Marks Entry class 2nd'!R15,"")))</f>
        <v>21</v>
      </c>
      <c r="V16" s="55">
        <f t="shared" si="2"/>
        <v>45</v>
      </c>
      <c r="W16" s="51">
        <f t="shared" si="3"/>
        <v>136</v>
      </c>
      <c r="X16" s="89">
        <f t="shared" si="4"/>
        <v>0</v>
      </c>
      <c r="Y16" s="89">
        <f t="shared" si="5"/>
        <v>200</v>
      </c>
      <c r="Z16" s="89" t="str">
        <f t="shared" si="6"/>
        <v/>
      </c>
      <c r="AA16" s="89" t="str">
        <f t="shared" si="7"/>
        <v>P</v>
      </c>
      <c r="AB16" s="89" t="str">
        <f t="shared" si="8"/>
        <v>I</v>
      </c>
      <c r="AC16" s="93" t="str">
        <f t="shared" si="9"/>
        <v>C</v>
      </c>
      <c r="AD16" s="105"/>
      <c r="AE16" s="105"/>
      <c r="AF16" s="105"/>
      <c r="AG16" s="51"/>
      <c r="AH16" s="105">
        <f>IF(OR($B16=0,$B16=""),"",IF(AND($E$3="1st"),'Marks Entry class 1st'!V15,IF(AND($E$3="2nd"),'Marks Entry class 2nd'!V15,"")))</f>
        <v>14</v>
      </c>
      <c r="AI16" s="105">
        <f>IF(OR($B16=0,$B16=""),"",IF(AND($E$3="1st"),'Marks Entry class 1st'!W15,IF(AND($E$3="2nd"),'Marks Entry class 2nd'!W15,"")))</f>
        <v>30</v>
      </c>
      <c r="AJ16" s="54">
        <f t="shared" si="10"/>
        <v>44</v>
      </c>
      <c r="AK16" s="51">
        <f t="shared" si="11"/>
        <v>44</v>
      </c>
      <c r="AL16" s="105">
        <f>IF(OR($B16=0,$B16=""),"",IF(AND($E$3="1st"),'Marks Entry class 1st'!X15,IF(AND($E$3="2nd"),'Marks Entry class 2nd'!X15,"")))</f>
        <v>10</v>
      </c>
      <c r="AM16" s="105">
        <f>IF(OR($B16=0,$B16=""),"",IF(AND($E$3="1st"),'Marks Entry class 1st'!Y15,IF(AND($E$3="2nd"),'Marks Entry class 2nd'!Y15,"")))</f>
        <v>31</v>
      </c>
      <c r="AN16" s="55">
        <f t="shared" si="12"/>
        <v>41</v>
      </c>
      <c r="AO16" s="51">
        <f t="shared" si="13"/>
        <v>85</v>
      </c>
      <c r="AP16" s="89">
        <f t="shared" si="14"/>
        <v>0</v>
      </c>
      <c r="AQ16" s="89">
        <f t="shared" si="15"/>
        <v>100</v>
      </c>
      <c r="AR16" s="89" t="str">
        <f t="shared" si="16"/>
        <v/>
      </c>
      <c r="AS16" s="89" t="str">
        <f>IF(OR($B16="NSO",$B16="",AL16=""),"",IF(OR(AR16="AB",AL16="ab"),"AB",IF(AL16="ML","RE",IF(AND(AO16&gt;=36%*AQ16,AL16&gt;=20%*$AL$7),"P",IF(AND(AO16&gt;=34%*AQ16,AL16&gt;=20%*$AL$7),"G2",IF(AND(AO16&gt;=31%*AQ16,AL16&gt;=20%*$AL$7),"G1",IF(AND(AO16&gt;=25%*AQ16,AL16&gt;=20%*$AL$7),"S","F")))))))</f>
        <v>P</v>
      </c>
      <c r="AT16" s="89" t="str">
        <f t="shared" si="18"/>
        <v>I</v>
      </c>
      <c r="AU16" s="93" t="str">
        <f t="shared" si="19"/>
        <v>B</v>
      </c>
      <c r="AV16" s="105"/>
      <c r="AW16" s="105"/>
      <c r="AX16" s="105"/>
      <c r="AY16" s="51"/>
      <c r="AZ16" s="105">
        <f>IF(OR($B16=0,$B16=""),"",IF(AND($E$3="1st"),'Marks Entry class 1st'!AC15,IF(AND($E$3="2nd"),'Marks Entry class 2nd'!AC15,"")))</f>
        <v>20</v>
      </c>
      <c r="BA16" s="105">
        <f>IF(OR($B16=0,$B16=""),"",IF(AND($E$3="1st"),'Marks Entry class 1st'!AD15,IF(AND($E$3="2nd"),'Marks Entry class 2nd'!AD15,"")))</f>
        <v>64</v>
      </c>
      <c r="BB16" s="54">
        <f t="shared" si="20"/>
        <v>84</v>
      </c>
      <c r="BC16" s="51">
        <f t="shared" si="21"/>
        <v>84</v>
      </c>
      <c r="BD16" s="105">
        <f>IF(OR($B16=0,$B16=""),"",IF(AND($E$3="1st"),'Marks Entry class 1st'!AE15,IF(AND($E$3="2nd"),'Marks Entry class 2nd'!AE15,"")))</f>
        <v>25</v>
      </c>
      <c r="BE16" s="105">
        <f>IF(OR($B16=0,$B16=""),"",IF(AND($E$3="1st"),'Marks Entry class 1st'!AF15,IF(AND($E$3="2nd"),'Marks Entry class 2nd'!AF15,"")))</f>
        <v>67</v>
      </c>
      <c r="BF16" s="55">
        <f t="shared" si="22"/>
        <v>92</v>
      </c>
      <c r="BG16" s="51">
        <f t="shared" si="23"/>
        <v>176</v>
      </c>
      <c r="BH16" s="89">
        <f t="shared" si="24"/>
        <v>0</v>
      </c>
      <c r="BI16" s="89">
        <f t="shared" si="25"/>
        <v>200</v>
      </c>
      <c r="BJ16" s="89" t="str">
        <f t="shared" si="26"/>
        <v/>
      </c>
      <c r="BK16" s="89" t="str">
        <f t="shared" si="27"/>
        <v>P</v>
      </c>
      <c r="BL16" s="89" t="str">
        <f t="shared" si="28"/>
        <v>I</v>
      </c>
      <c r="BM16" s="93" t="str">
        <f t="shared" si="29"/>
        <v>A</v>
      </c>
      <c r="BN16" s="105"/>
      <c r="BO16" s="105"/>
      <c r="BP16" s="105"/>
      <c r="BQ16" s="51"/>
      <c r="BR16" s="105">
        <f>IF(OR($B16=0,$B16=""),"",IF(AND($E$3="1st"),'Marks Entry class 1st'!AJ15,IF(AND($E$3="2nd"),'Marks Entry class 2nd'!AJ15,"")))</f>
        <v>41</v>
      </c>
      <c r="BS16" s="105">
        <f>IF(OR($B16=0,$B16=""),"",IF(AND($E$3="1st"),'Marks Entry class 1st'!AK15,IF(AND($E$3="2nd"),'Marks Entry class 2nd'!AK15,"")))</f>
        <v>0</v>
      </c>
      <c r="BT16" s="54">
        <f t="shared" si="30"/>
        <v>41</v>
      </c>
      <c r="BU16" s="51">
        <f t="shared" si="31"/>
        <v>41</v>
      </c>
      <c r="BV16" s="105">
        <f>IF(OR($B16=0,$B16=""),"",IF(AND($E$3="1st"),'Marks Entry class 1st'!AL15,IF(AND($E$3="2nd"),'Marks Entry class 2nd'!AL15,"")))</f>
        <v>47</v>
      </c>
      <c r="BW16" s="105">
        <f>IF(OR($B16=0,$B16=""),"",IF(AND($E$3="1st"),'Marks Entry class 1st'!AM15,IF(AND($E$3="2nd"),'Marks Entry class 2nd'!AM15,"")))</f>
        <v>0</v>
      </c>
      <c r="BX16" s="55">
        <f t="shared" si="32"/>
        <v>47</v>
      </c>
      <c r="BY16" s="51">
        <f t="shared" si="33"/>
        <v>88</v>
      </c>
      <c r="BZ16" s="89">
        <f t="shared" si="34"/>
        <v>0</v>
      </c>
      <c r="CA16" s="89">
        <f t="shared" si="35"/>
        <v>100</v>
      </c>
      <c r="CB16" s="89" t="str">
        <f t="shared" si="36"/>
        <v/>
      </c>
      <c r="CC16" s="89" t="str">
        <f t="shared" si="37"/>
        <v>P</v>
      </c>
      <c r="CD16" s="89" t="str">
        <f t="shared" si="38"/>
        <v>I</v>
      </c>
      <c r="CE16" s="93" t="str">
        <f t="shared" si="39"/>
        <v>A</v>
      </c>
      <c r="CF16" s="105">
        <f>IF(OR($B16=0,$B16=""),"",IF(AND($E$3="1st"),'Marks Entry class 1st'!AN15,IF(AND($E$3="2nd"),'Marks Entry class 2nd'!AN15,"")))</f>
        <v>21</v>
      </c>
      <c r="CG16" s="105">
        <f>IF(OR($B16=0,$B16=""),"",IF(AND($E$3="1st"),'Marks Entry class 1st'!AO15,IF(AND($E$3="2nd"),'Marks Entry class 2nd'!AO15,"")))</f>
        <v>21</v>
      </c>
      <c r="CH16" s="106">
        <f t="shared" si="40"/>
        <v>42</v>
      </c>
      <c r="CI16" s="107">
        <f t="shared" si="41"/>
        <v>0</v>
      </c>
      <c r="CJ16" s="107">
        <f t="shared" si="42"/>
        <v>50</v>
      </c>
      <c r="CK16" s="107" t="str">
        <f t="shared" si="43"/>
        <v>P</v>
      </c>
      <c r="CL16" s="92" t="str">
        <f t="shared" si="44"/>
        <v>A</v>
      </c>
      <c r="CM16" s="105">
        <f>IF(OR($B16=0,$B16=""),"",IF(AND($E$3="1st"),'Marks Entry class 1st'!AP15,IF(AND($E$3="2nd"),'Marks Entry class 2nd'!AP15,"")))</f>
        <v>14</v>
      </c>
      <c r="CN16" s="105">
        <f>IF(OR($B16=0,$B16=""),"",IF(AND($E$3="1st"),'Marks Entry class 1st'!AQ15,IF(AND($E$3="2nd"),'Marks Entry class 2nd'!AQ15,"")))</f>
        <v>20</v>
      </c>
      <c r="CO16" s="106">
        <f t="shared" si="45"/>
        <v>34</v>
      </c>
      <c r="CP16" s="107">
        <f t="shared" si="46"/>
        <v>0</v>
      </c>
      <c r="CQ16" s="107">
        <f t="shared" si="47"/>
        <v>50</v>
      </c>
      <c r="CR16" s="107" t="str">
        <f t="shared" si="48"/>
        <v>P</v>
      </c>
      <c r="CS16" s="92" t="str">
        <f t="shared" si="49"/>
        <v>B</v>
      </c>
      <c r="CT16" s="105">
        <f>IF(OR($B16=0,$B16=""),"",IF(AND($E$3="1st"),'Marks Entry class 1st'!AR15,IF(AND($E$3="2nd"),'Marks Entry class 2nd'!AR15,"")))</f>
        <v>41</v>
      </c>
      <c r="CU16" s="105">
        <f>IF(OR($B16=0,$B16=""),"",IF(AND($E$3="1st"),'Marks Entry class 1st'!AS15,IF(AND($E$3="2nd"),'Marks Entry class 2nd'!AS15,"")))</f>
        <v>36</v>
      </c>
      <c r="CV16" s="106">
        <f t="shared" si="50"/>
        <v>77</v>
      </c>
      <c r="CW16" s="107">
        <f t="shared" si="51"/>
        <v>0</v>
      </c>
      <c r="CX16" s="107">
        <f t="shared" si="52"/>
        <v>100</v>
      </c>
      <c r="CY16" s="107" t="str">
        <f t="shared" si="53"/>
        <v>P</v>
      </c>
      <c r="CZ16" s="92" t="str">
        <f t="shared" si="54"/>
        <v>A</v>
      </c>
      <c r="DA16" s="105">
        <f>IF(OR($B16=0,$B16=""),"",IF(AND($E$3="1st"),'Marks Entry class 1st'!AT15,IF(AND($E$3="2nd"),'Marks Entry class 2nd'!AT15,"")))</f>
        <v>0</v>
      </c>
      <c r="DB16" s="105">
        <f>IF(OR($B16=0,$B16=""),"",IF(AND($E$3="1st"),'Marks Entry class 1st'!AU15,IF(AND($E$3="2nd"),'Marks Entry class 2nd'!AU15,"")))</f>
        <v>0</v>
      </c>
      <c r="DC16" s="357">
        <f t="shared" si="55"/>
        <v>0</v>
      </c>
      <c r="DD16" s="93" t="str">
        <f t="shared" si="56"/>
        <v/>
      </c>
      <c r="DE16" s="105">
        <f>IF(OR($B16=0,$B16=""),"",IF(AND($E$3="1st"),'Marks Entry class 1st'!AV15,IF(AND($E$3="2nd"),'Marks Entry class 2nd'!AV15,"")))</f>
        <v>0</v>
      </c>
      <c r="DF16" s="105">
        <f>IF(OR($B16=0,$B16=""),"",IF(AND($E$3="1st"),'Marks Entry class 1st'!AW15,IF(AND($E$3="2nd"),'Marks Entry class 2nd'!AW15,"")))</f>
        <v>0</v>
      </c>
      <c r="DG16" s="357">
        <f t="shared" si="57"/>
        <v>0</v>
      </c>
      <c r="DH16" s="93" t="str">
        <f t="shared" si="58"/>
        <v/>
      </c>
      <c r="DI16" s="63">
        <f t="shared" si="59"/>
        <v>397</v>
      </c>
      <c r="DJ16" s="359">
        <f t="shared" si="60"/>
        <v>79.400000000000006</v>
      </c>
      <c r="DK16" s="67" t="str">
        <f t="shared" si="61"/>
        <v>I</v>
      </c>
      <c r="DL16" s="68">
        <f t="shared" si="62"/>
        <v>15.999999999999998</v>
      </c>
      <c r="DM16" s="381" t="str">
        <f>IFERROR(IF(B16="NSO","NSO",IF(OR(D16="",G16="",F16="",B16="",DI16=0),"",IF('Master sheet'!$D$14="Hindi","कक्षोंन्नति","Promoted"))),"")</f>
        <v>कक्षोंन्नति</v>
      </c>
      <c r="DN16" s="42">
        <f>IF(OR(B16=0,B16=""),"",IF(AND($E$3="1st"),'Marks Entry class 1st'!AX15,IF(AND($E$3="2nd"),'Marks Entry class 2nd'!AX15,"")))</f>
        <v>220</v>
      </c>
      <c r="DO16" s="42">
        <f>IF(OR(B16=0,B16=""),"",IF(AND($E$3="1st"),'Marks Entry class 1st'!AY15,IF(AND($E$3="2nd"),'Marks Entry class 2nd'!AY15,"")))</f>
        <v>18</v>
      </c>
      <c r="DP16" s="214" t="str">
        <f t="shared" si="63"/>
        <v>B</v>
      </c>
      <c r="DQ16" s="43"/>
      <c r="DX16" s="44">
        <f>IF(AND($E$3="1st"),'Marks Entry class 1st'!I15,IF(AND($E$3="2nd"),'Marks Entry class 2nd'!I15,""))</f>
        <v>209</v>
      </c>
    </row>
    <row r="17" spans="1:128" ht="18.95" customHeight="1">
      <c r="A17" s="56">
        <v>10</v>
      </c>
      <c r="B17" s="261">
        <f>IF(OR(DX17=0,DX17=""),"",IF(AND($E$3="1st"),'Marks Entry class 1st'!I16,IF(AND($E$3="2nd"),'Marks Entry class 2nd'!I16,"")))</f>
        <v>210</v>
      </c>
      <c r="C17" s="57">
        <f>IF(OR($B17=0,$B17=""),"",IF(AND($E$3="1st"),'Marks Entry class 1st'!B16,IF(AND($E$3="2nd"),'Marks Entry class 2nd'!B16,"")))</f>
        <v>2</v>
      </c>
      <c r="D17" s="57" t="str">
        <f>IF(OR($B17=0,$B17=""),"",IF(AND($E$3="1st"),'Marks Entry class 1st'!C16,IF(AND($E$3="2nd"),'Marks Entry class 2nd'!C16,"")))</f>
        <v>A</v>
      </c>
      <c r="E17" s="396" t="str">
        <f>IF(OR(B17=0,B17=""),"",IF(AND($E$3="1st"),'Marks Entry class 1st'!E16,IF(AND($E$3="2nd"),'Marks Entry class 2nd'!E16,"")))</f>
        <v>23-10-2015</v>
      </c>
      <c r="F17" s="260">
        <f>IF(OR(B17=0,B17=""),"",IF(AND($E$3="1st"),'Marks Entry class 1st'!D16,IF(AND($E$3="2nd"),'Marks Entry class 2nd'!D16,"")))</f>
        <v>931</v>
      </c>
      <c r="G17" s="398" t="str">
        <f>IF(OR($B17=0,$B17=""),"",IF(AND($E$3="1st"),'Marks Entry class 1st'!F16,IF(AND($E$3="2nd"),'Marks Entry class 2nd'!F16,"")))</f>
        <v>GUNEET CHOUHAN</v>
      </c>
      <c r="H17" s="398" t="str">
        <f>IF(OR($B17=0,$B17=""),"",IF(AND($E$3="1st"),'Marks Entry class 1st'!G16,IF(AND($E$3="2nd"),'Marks Entry class 2nd'!G16,"")))</f>
        <v>KAILASH CHOUHAN</v>
      </c>
      <c r="I17" s="398" t="str">
        <f>IF(OR($B17=0,$B17=""),"",IF(AND($E$3="1st"),'Marks Entry class 1st'!H16,IF(AND($E$3="2nd"),'Marks Entry class 2nd'!H16,"")))</f>
        <v>PUSHPA DEVI</v>
      </c>
      <c r="J17" s="229" t="str">
        <f>IF(OR($B17=0,$B17=""),"",IF(AND($E$3="1st"),'Marks Entry class 1st'!J16,IF(AND($E$3="2nd"),'Marks Entry class 2nd'!J16,"")))</f>
        <v>M</v>
      </c>
      <c r="K17" s="229" t="str">
        <f>IF(OR($B17=0,$B17=""),"",IF(AND($E$3="1st"),'Marks Entry class 1st'!K16,IF(AND($E$3="2nd"),'Marks Entry class 2nd'!K16,"")))</f>
        <v>OBC</v>
      </c>
      <c r="L17" s="105"/>
      <c r="M17" s="105"/>
      <c r="N17" s="105"/>
      <c r="O17" s="51"/>
      <c r="P17" s="105">
        <f>IF(OR($B17=0,$B17=""),"",IF(AND($E$3="1st"),'Marks Entry class 1st'!O16,IF(AND($E$3="2nd"),'Marks Entry class 2nd'!O16,"")))</f>
        <v>29</v>
      </c>
      <c r="Q17" s="105">
        <f>IF(OR($B17=0,$B17=""),"",IF(AND($E$3="1st"),'Marks Entry class 1st'!P16,IF(AND($E$3="2nd"),'Marks Entry class 2nd'!P16,"")))</f>
        <v>62</v>
      </c>
      <c r="R17" s="54">
        <f t="shared" si="0"/>
        <v>91</v>
      </c>
      <c r="S17" s="51">
        <f t="shared" si="1"/>
        <v>91</v>
      </c>
      <c r="T17" s="105">
        <f>IF(OR($B17=0,$B17=""),"",IF(AND($E$3="1st"),'Marks Entry class 1st'!Q16,IF(AND($E$3="2nd"),'Marks Entry class 2nd'!Q16,"")))</f>
        <v>24</v>
      </c>
      <c r="U17" s="105">
        <f>IF(OR($B17=0,$B17=""),"",IF(AND($E$3="1st"),'Marks Entry class 1st'!R16,IF(AND($E$3="2nd"),'Marks Entry class 2nd'!R16,"")))</f>
        <v>20</v>
      </c>
      <c r="V17" s="55">
        <f t="shared" si="2"/>
        <v>44</v>
      </c>
      <c r="W17" s="51">
        <f t="shared" si="3"/>
        <v>135</v>
      </c>
      <c r="X17" s="89">
        <f t="shared" si="4"/>
        <v>0</v>
      </c>
      <c r="Y17" s="89">
        <f t="shared" si="5"/>
        <v>200</v>
      </c>
      <c r="Z17" s="89" t="str">
        <f t="shared" si="6"/>
        <v/>
      </c>
      <c r="AA17" s="89" t="str">
        <f t="shared" si="7"/>
        <v>P</v>
      </c>
      <c r="AB17" s="89" t="str">
        <f t="shared" si="8"/>
        <v>I</v>
      </c>
      <c r="AC17" s="93" t="str">
        <f t="shared" si="9"/>
        <v>C</v>
      </c>
      <c r="AD17" s="105"/>
      <c r="AE17" s="105"/>
      <c r="AF17" s="105"/>
      <c r="AG17" s="51"/>
      <c r="AH17" s="105">
        <f>IF(OR($B17=0,$B17=""),"",IF(AND($E$3="1st"),'Marks Entry class 1st'!V16,IF(AND($E$3="2nd"),'Marks Entry class 2nd'!V16,"")))</f>
        <v>14</v>
      </c>
      <c r="AI17" s="105">
        <f>IF(OR($B17=0,$B17=""),"",IF(AND($E$3="1st"),'Marks Entry class 1st'!W16,IF(AND($E$3="2nd"),'Marks Entry class 2nd'!W16,"")))</f>
        <v>32</v>
      </c>
      <c r="AJ17" s="54">
        <f t="shared" si="10"/>
        <v>46</v>
      </c>
      <c r="AK17" s="51">
        <f t="shared" si="11"/>
        <v>46</v>
      </c>
      <c r="AL17" s="105">
        <f>IF(OR($B17=0,$B17=""),"",IF(AND($E$3="1st"),'Marks Entry class 1st'!X16,IF(AND($E$3="2nd"),'Marks Entry class 2nd'!X16,"")))</f>
        <v>12</v>
      </c>
      <c r="AM17" s="105">
        <f>IF(OR($B17=0,$B17=""),"",IF(AND($E$3="1st"),'Marks Entry class 1st'!Y16,IF(AND($E$3="2nd"),'Marks Entry class 2nd'!Y16,"")))</f>
        <v>30</v>
      </c>
      <c r="AN17" s="55">
        <f t="shared" si="12"/>
        <v>42</v>
      </c>
      <c r="AO17" s="51">
        <f t="shared" si="13"/>
        <v>88</v>
      </c>
      <c r="AP17" s="89">
        <f t="shared" si="14"/>
        <v>0</v>
      </c>
      <c r="AQ17" s="89">
        <f t="shared" si="15"/>
        <v>100</v>
      </c>
      <c r="AR17" s="89" t="str">
        <f t="shared" si="16"/>
        <v/>
      </c>
      <c r="AS17" s="89" t="str">
        <f t="shared" si="17"/>
        <v>P</v>
      </c>
      <c r="AT17" s="89" t="str">
        <f t="shared" si="18"/>
        <v>I</v>
      </c>
      <c r="AU17" s="93" t="str">
        <f t="shared" si="19"/>
        <v>A</v>
      </c>
      <c r="AV17" s="105"/>
      <c r="AW17" s="105"/>
      <c r="AX17" s="105"/>
      <c r="AY17" s="51"/>
      <c r="AZ17" s="105">
        <f>IF(OR($B17=0,$B17=""),"",IF(AND($E$3="1st"),'Marks Entry class 1st'!AC16,IF(AND($E$3="2nd"),'Marks Entry class 2nd'!AC16,"")))</f>
        <v>23</v>
      </c>
      <c r="BA17" s="105">
        <f>IF(OR($B17=0,$B17=""),"",IF(AND($E$3="1st"),'Marks Entry class 1st'!AD16,IF(AND($E$3="2nd"),'Marks Entry class 2nd'!AD16,"")))</f>
        <v>64</v>
      </c>
      <c r="BB17" s="54">
        <f t="shared" si="20"/>
        <v>87</v>
      </c>
      <c r="BC17" s="51">
        <f t="shared" si="21"/>
        <v>87</v>
      </c>
      <c r="BD17" s="105">
        <f>IF(OR($B17=0,$B17=""),"",IF(AND($E$3="1st"),'Marks Entry class 1st'!AE16,IF(AND($E$3="2nd"),'Marks Entry class 2nd'!AE16,"")))</f>
        <v>26</v>
      </c>
      <c r="BE17" s="105">
        <f>IF(OR($B17=0,$B17=""),"",IF(AND($E$3="1st"),'Marks Entry class 1st'!AF16,IF(AND($E$3="2nd"),'Marks Entry class 2nd'!AF16,"")))</f>
        <v>64</v>
      </c>
      <c r="BF17" s="55">
        <f t="shared" si="22"/>
        <v>90</v>
      </c>
      <c r="BG17" s="51">
        <f t="shared" si="23"/>
        <v>177</v>
      </c>
      <c r="BH17" s="89">
        <f t="shared" si="24"/>
        <v>0</v>
      </c>
      <c r="BI17" s="89">
        <f t="shared" si="25"/>
        <v>200</v>
      </c>
      <c r="BJ17" s="89" t="str">
        <f t="shared" si="26"/>
        <v/>
      </c>
      <c r="BK17" s="89" t="str">
        <f t="shared" si="27"/>
        <v>P</v>
      </c>
      <c r="BL17" s="89" t="str">
        <f t="shared" si="28"/>
        <v>I</v>
      </c>
      <c r="BM17" s="93" t="str">
        <f t="shared" si="29"/>
        <v>A</v>
      </c>
      <c r="BN17" s="105"/>
      <c r="BO17" s="105"/>
      <c r="BP17" s="105"/>
      <c r="BQ17" s="51"/>
      <c r="BR17" s="105">
        <f>IF(OR($B17=0,$B17=""),"",IF(AND($E$3="1st"),'Marks Entry class 1st'!AJ16,IF(AND($E$3="2nd"),'Marks Entry class 2nd'!AJ16,"")))</f>
        <v>41</v>
      </c>
      <c r="BS17" s="105">
        <f>IF(OR($B17=0,$B17=""),"",IF(AND($E$3="1st"),'Marks Entry class 1st'!AK16,IF(AND($E$3="2nd"),'Marks Entry class 2nd'!AK16,"")))</f>
        <v>0</v>
      </c>
      <c r="BT17" s="54">
        <f t="shared" si="30"/>
        <v>41</v>
      </c>
      <c r="BU17" s="51">
        <f t="shared" si="31"/>
        <v>41</v>
      </c>
      <c r="BV17" s="105">
        <f>IF(OR($B17=0,$B17=""),"",IF(AND($E$3="1st"),'Marks Entry class 1st'!AL16,IF(AND($E$3="2nd"),'Marks Entry class 2nd'!AL16,"")))</f>
        <v>48</v>
      </c>
      <c r="BW17" s="105">
        <f>IF(OR($B17=0,$B17=""),"",IF(AND($E$3="1st"),'Marks Entry class 1st'!AM16,IF(AND($E$3="2nd"),'Marks Entry class 2nd'!AM16,"")))</f>
        <v>0</v>
      </c>
      <c r="BX17" s="55">
        <f t="shared" si="32"/>
        <v>48</v>
      </c>
      <c r="BY17" s="51">
        <f t="shared" si="33"/>
        <v>89</v>
      </c>
      <c r="BZ17" s="89">
        <f t="shared" si="34"/>
        <v>0</v>
      </c>
      <c r="CA17" s="89">
        <f t="shared" si="35"/>
        <v>100</v>
      </c>
      <c r="CB17" s="89" t="str">
        <f t="shared" si="36"/>
        <v/>
      </c>
      <c r="CC17" s="89" t="str">
        <f t="shared" si="37"/>
        <v>P</v>
      </c>
      <c r="CD17" s="89" t="str">
        <f t="shared" si="38"/>
        <v>I</v>
      </c>
      <c r="CE17" s="93" t="str">
        <f t="shared" si="39"/>
        <v>A</v>
      </c>
      <c r="CF17" s="105">
        <f>IF(OR($B17=0,$B17=""),"",IF(AND($E$3="1st"),'Marks Entry class 1st'!AN16,IF(AND($E$3="2nd"),'Marks Entry class 2nd'!AN16,"")))</f>
        <v>25</v>
      </c>
      <c r="CG17" s="105">
        <f>IF(OR($B17=0,$B17=""),"",IF(AND($E$3="1st"),'Marks Entry class 1st'!AO16,IF(AND($E$3="2nd"),'Marks Entry class 2nd'!AO16,"")))</f>
        <v>20</v>
      </c>
      <c r="CH17" s="106">
        <f t="shared" si="40"/>
        <v>45</v>
      </c>
      <c r="CI17" s="107">
        <f t="shared" si="41"/>
        <v>0</v>
      </c>
      <c r="CJ17" s="107">
        <f t="shared" si="42"/>
        <v>50</v>
      </c>
      <c r="CK17" s="107" t="str">
        <f t="shared" si="43"/>
        <v>P</v>
      </c>
      <c r="CL17" s="92" t="str">
        <f t="shared" si="44"/>
        <v>A</v>
      </c>
      <c r="CM17" s="105">
        <f>IF(OR($B17=0,$B17=""),"",IF(AND($E$3="1st"),'Marks Entry class 1st'!AP16,IF(AND($E$3="2nd"),'Marks Entry class 2nd'!AP16,"")))</f>
        <v>15</v>
      </c>
      <c r="CN17" s="105">
        <f>IF(OR($B17=0,$B17=""),"",IF(AND($E$3="1st"),'Marks Entry class 1st'!AQ16,IF(AND($E$3="2nd"),'Marks Entry class 2nd'!AQ16,"")))</f>
        <v>21</v>
      </c>
      <c r="CO17" s="106">
        <f t="shared" si="45"/>
        <v>36</v>
      </c>
      <c r="CP17" s="107">
        <f t="shared" si="46"/>
        <v>0</v>
      </c>
      <c r="CQ17" s="107">
        <f t="shared" si="47"/>
        <v>50</v>
      </c>
      <c r="CR17" s="107" t="str">
        <f t="shared" si="48"/>
        <v>P</v>
      </c>
      <c r="CS17" s="92" t="str">
        <f t="shared" si="49"/>
        <v>B</v>
      </c>
      <c r="CT17" s="105">
        <f>IF(OR($B17=0,$B17=""),"",IF(AND($E$3="1st"),'Marks Entry class 1st'!AR16,IF(AND($E$3="2nd"),'Marks Entry class 2nd'!AR16,"")))</f>
        <v>40</v>
      </c>
      <c r="CU17" s="105">
        <f>IF(OR($B17=0,$B17=""),"",IF(AND($E$3="1st"),'Marks Entry class 1st'!AS16,IF(AND($E$3="2nd"),'Marks Entry class 2nd'!AS16,"")))</f>
        <v>36</v>
      </c>
      <c r="CV17" s="106">
        <f t="shared" si="50"/>
        <v>76</v>
      </c>
      <c r="CW17" s="107">
        <f t="shared" si="51"/>
        <v>0</v>
      </c>
      <c r="CX17" s="107">
        <f t="shared" si="52"/>
        <v>100</v>
      </c>
      <c r="CY17" s="107" t="str">
        <f t="shared" si="53"/>
        <v>P</v>
      </c>
      <c r="CZ17" s="92" t="str">
        <f t="shared" si="54"/>
        <v>A</v>
      </c>
      <c r="DA17" s="105">
        <f>IF(OR($B17=0,$B17=""),"",IF(AND($E$3="1st"),'Marks Entry class 1st'!AT16,IF(AND($E$3="2nd"),'Marks Entry class 2nd'!AT16,"")))</f>
        <v>0</v>
      </c>
      <c r="DB17" s="105">
        <f>IF(OR($B17=0,$B17=""),"",IF(AND($E$3="1st"),'Marks Entry class 1st'!AU16,IF(AND($E$3="2nd"),'Marks Entry class 2nd'!AU16,"")))</f>
        <v>0</v>
      </c>
      <c r="DC17" s="357">
        <f t="shared" si="55"/>
        <v>0</v>
      </c>
      <c r="DD17" s="93" t="str">
        <f t="shared" si="56"/>
        <v/>
      </c>
      <c r="DE17" s="105">
        <f>IF(OR($B17=0,$B17=""),"",IF(AND($E$3="1st"),'Marks Entry class 1st'!AV16,IF(AND($E$3="2nd"),'Marks Entry class 2nd'!AV16,"")))</f>
        <v>0</v>
      </c>
      <c r="DF17" s="105">
        <f>IF(OR($B17=0,$B17=""),"",IF(AND($E$3="1st"),'Marks Entry class 1st'!AW16,IF(AND($E$3="2nd"),'Marks Entry class 2nd'!AW16,"")))</f>
        <v>0</v>
      </c>
      <c r="DG17" s="357">
        <f t="shared" si="57"/>
        <v>0</v>
      </c>
      <c r="DH17" s="93" t="str">
        <f t="shared" si="58"/>
        <v/>
      </c>
      <c r="DI17" s="63">
        <f t="shared" si="59"/>
        <v>400</v>
      </c>
      <c r="DJ17" s="359">
        <f t="shared" si="60"/>
        <v>80</v>
      </c>
      <c r="DK17" s="67" t="str">
        <f t="shared" si="61"/>
        <v>I</v>
      </c>
      <c r="DL17" s="68">
        <f t="shared" si="62"/>
        <v>14.999999999999998</v>
      </c>
      <c r="DM17" s="381" t="str">
        <f>IFERROR(IF(B17="NSO","NSO",IF(OR(D17="",G17="",F17="",B17="",DI17=0),"",IF('Master sheet'!$D$14="Hindi","कक्षोंन्नति","Promoted"))),"")</f>
        <v>कक्षोंन्नति</v>
      </c>
      <c r="DN17" s="42">
        <f>IF(OR(B17=0,B17=""),"",IF(AND($E$3="1st"),'Marks Entry class 1st'!AX16,IF(AND($E$3="2nd"),'Marks Entry class 2nd'!AX16,"")))</f>
        <v>220</v>
      </c>
      <c r="DO17" s="42">
        <f>IF(OR(B17=0,B17=""),"",IF(AND($E$3="1st"),'Marks Entry class 1st'!AY16,IF(AND($E$3="2nd"),'Marks Entry class 2nd'!AY16,"")))</f>
        <v>36</v>
      </c>
      <c r="DP17" s="214" t="str">
        <f t="shared" si="63"/>
        <v>B</v>
      </c>
      <c r="DQ17" s="43"/>
      <c r="DX17" s="44">
        <f>IF(AND($E$3="1st"),'Marks Entry class 1st'!I16,IF(AND($E$3="2nd"),'Marks Entry class 2nd'!I16,""))</f>
        <v>210</v>
      </c>
    </row>
    <row r="18" spans="1:128" ht="18.95" customHeight="1">
      <c r="A18" s="56">
        <v>11</v>
      </c>
      <c r="B18" s="261">
        <f>IF(OR(DX18=0,DX18=""),"",IF(AND($E$3="1st"),'Marks Entry class 1st'!I17,IF(AND($E$3="2nd"),'Marks Entry class 2nd'!I17,"")))</f>
        <v>211</v>
      </c>
      <c r="C18" s="57">
        <f>IF(OR($B18=0,$B18=""),"",IF(AND($E$3="1st"),'Marks Entry class 1st'!B17,IF(AND($E$3="2nd"),'Marks Entry class 2nd'!B17,"")))</f>
        <v>2</v>
      </c>
      <c r="D18" s="57" t="str">
        <f>IF(OR($B18=0,$B18=""),"",IF(AND($E$3="1st"),'Marks Entry class 1st'!C17,IF(AND($E$3="2nd"),'Marks Entry class 2nd'!C17,"")))</f>
        <v>A</v>
      </c>
      <c r="E18" s="396" t="str">
        <f>IF(OR(B18=0,B18=""),"",IF(AND($E$3="1st"),'Marks Entry class 1st'!E17,IF(AND($E$3="2nd"),'Marks Entry class 2nd'!E17,"")))</f>
        <v>23-10-2015</v>
      </c>
      <c r="F18" s="260">
        <f>IF(OR(B18=0,B18=""),"",IF(AND($E$3="1st"),'Marks Entry class 1st'!D17,IF(AND($E$3="2nd"),'Marks Entry class 2nd'!D17,"")))</f>
        <v>923</v>
      </c>
      <c r="G18" s="398" t="str">
        <f>IF(OR($B18=0,$B18=""),"",IF(AND($E$3="1st"),'Marks Entry class 1st'!F17,IF(AND($E$3="2nd"),'Marks Entry class 2nd'!F17,"")))</f>
        <v>GUNJAN TAK</v>
      </c>
      <c r="H18" s="398" t="str">
        <f>IF(OR($B18=0,$B18=""),"",IF(AND($E$3="1st"),'Marks Entry class 1st'!G17,IF(AND($E$3="2nd"),'Marks Entry class 2nd'!G17,"")))</f>
        <v>DINESH KUMAR TAK</v>
      </c>
      <c r="I18" s="398" t="str">
        <f>IF(OR($B18=0,$B18=""),"",IF(AND($E$3="1st"),'Marks Entry class 1st'!H17,IF(AND($E$3="2nd"),'Marks Entry class 2nd'!H17,"")))</f>
        <v>SHARDA TAK</v>
      </c>
      <c r="J18" s="229" t="str">
        <f>IF(OR($B18=0,$B18=""),"",IF(AND($E$3="1st"),'Marks Entry class 1st'!J17,IF(AND($E$3="2nd"),'Marks Entry class 2nd'!J17,"")))</f>
        <v>F</v>
      </c>
      <c r="K18" s="229" t="str">
        <f>IF(OR($B18=0,$B18=""),"",IF(AND($E$3="1st"),'Marks Entry class 1st'!K17,IF(AND($E$3="2nd"),'Marks Entry class 2nd'!K17,"")))</f>
        <v>OBC</v>
      </c>
      <c r="L18" s="105"/>
      <c r="M18" s="105"/>
      <c r="N18" s="105"/>
      <c r="O18" s="51"/>
      <c r="P18" s="105">
        <f>IF(OR($B18=0,$B18=""),"",IF(AND($E$3="1st"),'Marks Entry class 1st'!O17,IF(AND($E$3="2nd"),'Marks Entry class 2nd'!O17,"")))</f>
        <v>29</v>
      </c>
      <c r="Q18" s="105">
        <f>IF(OR($B18=0,$B18=""),"",IF(AND($E$3="1st"),'Marks Entry class 1st'!P17,IF(AND($E$3="2nd"),'Marks Entry class 2nd'!P17,"")))</f>
        <v>65</v>
      </c>
      <c r="R18" s="54">
        <f t="shared" si="0"/>
        <v>94</v>
      </c>
      <c r="S18" s="51">
        <f t="shared" si="1"/>
        <v>94</v>
      </c>
      <c r="T18" s="105">
        <f>IF(OR($B18=0,$B18=""),"",IF(AND($E$3="1st"),'Marks Entry class 1st'!Q17,IF(AND($E$3="2nd"),'Marks Entry class 2nd'!Q17,"")))</f>
        <v>24</v>
      </c>
      <c r="U18" s="105">
        <f>IF(OR($B18=0,$B18=""),"",IF(AND($E$3="1st"),'Marks Entry class 1st'!R17,IF(AND($E$3="2nd"),'Marks Entry class 2nd'!R17,"")))</f>
        <v>20</v>
      </c>
      <c r="V18" s="55">
        <f t="shared" si="2"/>
        <v>44</v>
      </c>
      <c r="W18" s="51">
        <f t="shared" si="3"/>
        <v>138</v>
      </c>
      <c r="X18" s="89">
        <f t="shared" si="4"/>
        <v>0</v>
      </c>
      <c r="Y18" s="89">
        <f t="shared" si="5"/>
        <v>200</v>
      </c>
      <c r="Z18" s="89" t="str">
        <f t="shared" si="6"/>
        <v/>
      </c>
      <c r="AA18" s="89" t="str">
        <f t="shared" si="7"/>
        <v>P</v>
      </c>
      <c r="AB18" s="89" t="str">
        <f t="shared" si="8"/>
        <v>I</v>
      </c>
      <c r="AC18" s="93" t="str">
        <f t="shared" si="9"/>
        <v>C</v>
      </c>
      <c r="AD18" s="105"/>
      <c r="AE18" s="105"/>
      <c r="AF18" s="105"/>
      <c r="AG18" s="51"/>
      <c r="AH18" s="105">
        <f>IF(OR($B18=0,$B18=""),"",IF(AND($E$3="1st"),'Marks Entry class 1st'!V17,IF(AND($E$3="2nd"),'Marks Entry class 2nd'!V17,"")))</f>
        <v>14</v>
      </c>
      <c r="AI18" s="105">
        <f>IF(OR($B18=0,$B18=""),"",IF(AND($E$3="1st"),'Marks Entry class 1st'!W17,IF(AND($E$3="2nd"),'Marks Entry class 2nd'!W17,"")))</f>
        <v>32</v>
      </c>
      <c r="AJ18" s="54">
        <f t="shared" si="10"/>
        <v>46</v>
      </c>
      <c r="AK18" s="51">
        <f t="shared" si="11"/>
        <v>46</v>
      </c>
      <c r="AL18" s="105">
        <f>IF(OR($B18=0,$B18=""),"",IF(AND($E$3="1st"),'Marks Entry class 1st'!X17,IF(AND($E$3="2nd"),'Marks Entry class 2nd'!X17,"")))</f>
        <v>13</v>
      </c>
      <c r="AM18" s="105">
        <f>IF(OR($B18=0,$B18=""),"",IF(AND($E$3="1st"),'Marks Entry class 1st'!Y17,IF(AND($E$3="2nd"),'Marks Entry class 2nd'!Y17,"")))</f>
        <v>32</v>
      </c>
      <c r="AN18" s="55">
        <f t="shared" si="12"/>
        <v>45</v>
      </c>
      <c r="AO18" s="51">
        <f t="shared" si="13"/>
        <v>91</v>
      </c>
      <c r="AP18" s="89">
        <f t="shared" si="14"/>
        <v>0</v>
      </c>
      <c r="AQ18" s="89">
        <f t="shared" si="15"/>
        <v>100</v>
      </c>
      <c r="AR18" s="89" t="str">
        <f t="shared" si="16"/>
        <v/>
      </c>
      <c r="AS18" s="89" t="str">
        <f t="shared" si="17"/>
        <v>P</v>
      </c>
      <c r="AT18" s="89" t="str">
        <f t="shared" si="18"/>
        <v>I</v>
      </c>
      <c r="AU18" s="93" t="str">
        <f t="shared" si="19"/>
        <v>A</v>
      </c>
      <c r="AV18" s="105"/>
      <c r="AW18" s="105"/>
      <c r="AX18" s="105"/>
      <c r="AY18" s="51"/>
      <c r="AZ18" s="105">
        <f>IF(OR($B18=0,$B18=""),"",IF(AND($E$3="1st"),'Marks Entry class 1st'!AC17,IF(AND($E$3="2nd"),'Marks Entry class 2nd'!AC17,"")))</f>
        <v>25</v>
      </c>
      <c r="BA18" s="105">
        <f>IF(OR($B18=0,$B18=""),"",IF(AND($E$3="1st"),'Marks Entry class 1st'!AD17,IF(AND($E$3="2nd"),'Marks Entry class 2nd'!AD17,"")))</f>
        <v>64</v>
      </c>
      <c r="BB18" s="54">
        <f t="shared" si="20"/>
        <v>89</v>
      </c>
      <c r="BC18" s="51">
        <f t="shared" si="21"/>
        <v>89</v>
      </c>
      <c r="BD18" s="105">
        <f>IF(OR($B18=0,$B18=""),"",IF(AND($E$3="1st"),'Marks Entry class 1st'!AE17,IF(AND($E$3="2nd"),'Marks Entry class 2nd'!AE17,"")))</f>
        <v>24</v>
      </c>
      <c r="BE18" s="105">
        <f>IF(OR($B18=0,$B18=""),"",IF(AND($E$3="1st"),'Marks Entry class 1st'!AF17,IF(AND($E$3="2nd"),'Marks Entry class 2nd'!AF17,"")))</f>
        <v>65</v>
      </c>
      <c r="BF18" s="55">
        <f t="shared" si="22"/>
        <v>89</v>
      </c>
      <c r="BG18" s="51">
        <f t="shared" si="23"/>
        <v>178</v>
      </c>
      <c r="BH18" s="89">
        <f t="shared" si="24"/>
        <v>0</v>
      </c>
      <c r="BI18" s="89">
        <f t="shared" si="25"/>
        <v>200</v>
      </c>
      <c r="BJ18" s="89" t="str">
        <f t="shared" si="26"/>
        <v/>
      </c>
      <c r="BK18" s="89" t="str">
        <f t="shared" si="27"/>
        <v>P</v>
      </c>
      <c r="BL18" s="89" t="str">
        <f t="shared" si="28"/>
        <v>I</v>
      </c>
      <c r="BM18" s="93" t="str">
        <f t="shared" si="29"/>
        <v>A</v>
      </c>
      <c r="BN18" s="105"/>
      <c r="BO18" s="105"/>
      <c r="BP18" s="105"/>
      <c r="BQ18" s="51"/>
      <c r="BR18" s="105">
        <f>IF(OR($B18=0,$B18=""),"",IF(AND($E$3="1st"),'Marks Entry class 1st'!AJ17,IF(AND($E$3="2nd"),'Marks Entry class 2nd'!AJ17,"")))</f>
        <v>41</v>
      </c>
      <c r="BS18" s="105">
        <f>IF(OR($B18=0,$B18=""),"",IF(AND($E$3="1st"),'Marks Entry class 1st'!AK17,IF(AND($E$3="2nd"),'Marks Entry class 2nd'!AK17,"")))</f>
        <v>0</v>
      </c>
      <c r="BT18" s="54">
        <f t="shared" si="30"/>
        <v>41</v>
      </c>
      <c r="BU18" s="51">
        <f t="shared" si="31"/>
        <v>41</v>
      </c>
      <c r="BV18" s="105">
        <f>IF(OR($B18=0,$B18=""),"",IF(AND($E$3="1st"),'Marks Entry class 1st'!AL17,IF(AND($E$3="2nd"),'Marks Entry class 2nd'!AL17,"")))</f>
        <v>45</v>
      </c>
      <c r="BW18" s="105">
        <f>IF(OR($B18=0,$B18=""),"",IF(AND($E$3="1st"),'Marks Entry class 1st'!AM17,IF(AND($E$3="2nd"),'Marks Entry class 2nd'!AM17,"")))</f>
        <v>0</v>
      </c>
      <c r="BX18" s="55">
        <f t="shared" si="32"/>
        <v>45</v>
      </c>
      <c r="BY18" s="51">
        <f t="shared" si="33"/>
        <v>86</v>
      </c>
      <c r="BZ18" s="89">
        <f t="shared" si="34"/>
        <v>0</v>
      </c>
      <c r="CA18" s="89">
        <f t="shared" si="35"/>
        <v>100</v>
      </c>
      <c r="CB18" s="89" t="str">
        <f t="shared" si="36"/>
        <v/>
      </c>
      <c r="CC18" s="89" t="str">
        <f t="shared" si="37"/>
        <v>P</v>
      </c>
      <c r="CD18" s="89" t="str">
        <f t="shared" si="38"/>
        <v>I</v>
      </c>
      <c r="CE18" s="93" t="str">
        <f t="shared" si="39"/>
        <v>A</v>
      </c>
      <c r="CF18" s="105">
        <f>IF(OR($B18=0,$B18=""),"",IF(AND($E$3="1st"),'Marks Entry class 1st'!AN17,IF(AND($E$3="2nd"),'Marks Entry class 2nd'!AN17,"")))</f>
        <v>23</v>
      </c>
      <c r="CG18" s="105">
        <f>IF(OR($B18=0,$B18=""),"",IF(AND($E$3="1st"),'Marks Entry class 1st'!AO17,IF(AND($E$3="2nd"),'Marks Entry class 2nd'!AO17,"")))</f>
        <v>20</v>
      </c>
      <c r="CH18" s="106">
        <f t="shared" si="40"/>
        <v>43</v>
      </c>
      <c r="CI18" s="107">
        <f t="shared" si="41"/>
        <v>0</v>
      </c>
      <c r="CJ18" s="107">
        <f t="shared" si="42"/>
        <v>50</v>
      </c>
      <c r="CK18" s="107" t="str">
        <f t="shared" si="43"/>
        <v>P</v>
      </c>
      <c r="CL18" s="92" t="str">
        <f t="shared" si="44"/>
        <v>A</v>
      </c>
      <c r="CM18" s="105">
        <f>IF(OR($B18=0,$B18=""),"",IF(AND($E$3="1st"),'Marks Entry class 1st'!AP17,IF(AND($E$3="2nd"),'Marks Entry class 2nd'!AP17,"")))</f>
        <v>15</v>
      </c>
      <c r="CN18" s="105">
        <f>IF(OR($B18=0,$B18=""),"",IF(AND($E$3="1st"),'Marks Entry class 1st'!AQ17,IF(AND($E$3="2nd"),'Marks Entry class 2nd'!AQ17,"")))</f>
        <v>23</v>
      </c>
      <c r="CO18" s="106">
        <f t="shared" si="45"/>
        <v>38</v>
      </c>
      <c r="CP18" s="107">
        <f t="shared" si="46"/>
        <v>0</v>
      </c>
      <c r="CQ18" s="107">
        <f t="shared" si="47"/>
        <v>50</v>
      </c>
      <c r="CR18" s="107" t="str">
        <f t="shared" si="48"/>
        <v>P</v>
      </c>
      <c r="CS18" s="92" t="str">
        <f t="shared" si="49"/>
        <v>A</v>
      </c>
      <c r="CT18" s="105">
        <f>IF(OR($B18=0,$B18=""),"",IF(AND($E$3="1st"),'Marks Entry class 1st'!AR17,IF(AND($E$3="2nd"),'Marks Entry class 2nd'!AR17,"")))</f>
        <v>42</v>
      </c>
      <c r="CU18" s="105">
        <f>IF(OR($B18=0,$B18=""),"",IF(AND($E$3="1st"),'Marks Entry class 1st'!AS17,IF(AND($E$3="2nd"),'Marks Entry class 2nd'!AS17,"")))</f>
        <v>36</v>
      </c>
      <c r="CV18" s="106">
        <f t="shared" si="50"/>
        <v>78</v>
      </c>
      <c r="CW18" s="107">
        <f t="shared" si="51"/>
        <v>0</v>
      </c>
      <c r="CX18" s="107">
        <f t="shared" si="52"/>
        <v>100</v>
      </c>
      <c r="CY18" s="107" t="str">
        <f t="shared" si="53"/>
        <v>P</v>
      </c>
      <c r="CZ18" s="92" t="str">
        <f t="shared" si="54"/>
        <v>A</v>
      </c>
      <c r="DA18" s="105">
        <f>IF(OR($B18=0,$B18=""),"",IF(AND($E$3="1st"),'Marks Entry class 1st'!AT17,IF(AND($E$3="2nd"),'Marks Entry class 2nd'!AT17,"")))</f>
        <v>0</v>
      </c>
      <c r="DB18" s="105">
        <f>IF(OR($B18=0,$B18=""),"",IF(AND($E$3="1st"),'Marks Entry class 1st'!AU17,IF(AND($E$3="2nd"),'Marks Entry class 2nd'!AU17,"")))</f>
        <v>0</v>
      </c>
      <c r="DC18" s="357">
        <f t="shared" si="55"/>
        <v>0</v>
      </c>
      <c r="DD18" s="93" t="str">
        <f t="shared" si="56"/>
        <v/>
      </c>
      <c r="DE18" s="105">
        <f>IF(OR($B18=0,$B18=""),"",IF(AND($E$3="1st"),'Marks Entry class 1st'!AV17,IF(AND($E$3="2nd"),'Marks Entry class 2nd'!AV17,"")))</f>
        <v>0</v>
      </c>
      <c r="DF18" s="105">
        <f>IF(OR($B18=0,$B18=""),"",IF(AND($E$3="1st"),'Marks Entry class 1st'!AW17,IF(AND($E$3="2nd"),'Marks Entry class 2nd'!AW17,"")))</f>
        <v>0</v>
      </c>
      <c r="DG18" s="357">
        <f t="shared" si="57"/>
        <v>0</v>
      </c>
      <c r="DH18" s="93" t="str">
        <f t="shared" si="58"/>
        <v/>
      </c>
      <c r="DI18" s="63">
        <f t="shared" si="59"/>
        <v>407</v>
      </c>
      <c r="DJ18" s="359">
        <f t="shared" si="60"/>
        <v>81.400000000000006</v>
      </c>
      <c r="DK18" s="67" t="str">
        <f t="shared" si="61"/>
        <v>I</v>
      </c>
      <c r="DL18" s="68">
        <f t="shared" si="62"/>
        <v>8.9999999999999964</v>
      </c>
      <c r="DM18" s="381" t="str">
        <f>IFERROR(IF(B18="NSO","NSO",IF(OR(D18="",G18="",F18="",B18="",DI18=0),"",IF('Master sheet'!$D$14="Hindi","कक्षोंन्नति","Promoted"))),"")</f>
        <v>कक्षोंन्नति</v>
      </c>
      <c r="DN18" s="42">
        <f>IF(OR(B18=0,B18=""),"",IF(AND($E$3="1st"),'Marks Entry class 1st'!AX17,IF(AND($E$3="2nd"),'Marks Entry class 2nd'!AX17,"")))</f>
        <v>220</v>
      </c>
      <c r="DO18" s="42">
        <f>IF(OR(B18=0,B18=""),"",IF(AND($E$3="1st"),'Marks Entry class 1st'!AY17,IF(AND($E$3="2nd"),'Marks Entry class 2nd'!AY17,"")))</f>
        <v>28</v>
      </c>
      <c r="DP18" s="214" t="str">
        <f t="shared" si="63"/>
        <v>B</v>
      </c>
      <c r="DQ18" s="43"/>
      <c r="DX18" s="44">
        <f>IF(AND($E$3="1st"),'Marks Entry class 1st'!I17,IF(AND($E$3="2nd"),'Marks Entry class 2nd'!I17,""))</f>
        <v>211</v>
      </c>
    </row>
    <row r="19" spans="1:128" ht="18.95" customHeight="1">
      <c r="A19" s="56">
        <v>12</v>
      </c>
      <c r="B19" s="261">
        <f>IF(OR(DX19=0,DX19=""),"",IF(AND($E$3="1st"),'Marks Entry class 1st'!I18,IF(AND($E$3="2nd"),'Marks Entry class 2nd'!I18,"")))</f>
        <v>212</v>
      </c>
      <c r="C19" s="57">
        <f>IF(OR($B19=0,$B19=""),"",IF(AND($E$3="1st"),'Marks Entry class 1st'!B18,IF(AND($E$3="2nd"),'Marks Entry class 2nd'!B18,"")))</f>
        <v>2</v>
      </c>
      <c r="D19" s="57" t="str">
        <f>IF(OR($B19=0,$B19=""),"",IF(AND($E$3="1st"),'Marks Entry class 1st'!C18,IF(AND($E$3="2nd"),'Marks Entry class 2nd'!C18,"")))</f>
        <v>A</v>
      </c>
      <c r="E19" s="396" t="str">
        <f>IF(OR(B19=0,B19=""),"",IF(AND($E$3="1st"),'Marks Entry class 1st'!E18,IF(AND($E$3="2nd"),'Marks Entry class 2nd'!E18,"")))</f>
        <v>30-10-2014</v>
      </c>
      <c r="F19" s="260">
        <f>IF(OR(B19=0,B19=""),"",IF(AND($E$3="1st"),'Marks Entry class 1st'!D18,IF(AND($E$3="2nd"),'Marks Entry class 2nd'!D18,"")))</f>
        <v>949</v>
      </c>
      <c r="G19" s="398" t="str">
        <f>IF(OR($B19=0,$B19=""),"",IF(AND($E$3="1st"),'Marks Entry class 1st'!F18,IF(AND($E$3="2nd"),'Marks Entry class 2nd'!F18,"")))</f>
        <v>JAGRAT SOLANKI</v>
      </c>
      <c r="H19" s="398" t="str">
        <f>IF(OR($B19=0,$B19=""),"",IF(AND($E$3="1st"),'Marks Entry class 1st'!G18,IF(AND($E$3="2nd"),'Marks Entry class 2nd'!G18,"")))</f>
        <v>KRISHAN KAMAL SOLANKI</v>
      </c>
      <c r="I19" s="398" t="str">
        <f>IF(OR($B19=0,$B19=""),"",IF(AND($E$3="1st"),'Marks Entry class 1st'!H18,IF(AND($E$3="2nd"),'Marks Entry class 2nd'!H18,"")))</f>
        <v>GEETA DEVI</v>
      </c>
      <c r="J19" s="229" t="str">
        <f>IF(OR($B19=0,$B19=""),"",IF(AND($E$3="1st"),'Marks Entry class 1st'!J18,IF(AND($E$3="2nd"),'Marks Entry class 2nd'!J18,"")))</f>
        <v>M</v>
      </c>
      <c r="K19" s="229" t="str">
        <f>IF(OR($B19=0,$B19=""),"",IF(AND($E$3="1st"),'Marks Entry class 1st'!K18,IF(AND($E$3="2nd"),'Marks Entry class 2nd'!K18,"")))</f>
        <v>OBC</v>
      </c>
      <c r="L19" s="105"/>
      <c r="M19" s="105"/>
      <c r="N19" s="105"/>
      <c r="O19" s="51"/>
      <c r="P19" s="105">
        <f>IF(OR($B19=0,$B19=""),"",IF(AND($E$3="1st"),'Marks Entry class 1st'!O18,IF(AND($E$3="2nd"),'Marks Entry class 2nd'!O18,"")))</f>
        <v>29</v>
      </c>
      <c r="Q19" s="105">
        <f>IF(OR($B19=0,$B19=""),"",IF(AND($E$3="1st"),'Marks Entry class 1st'!P18,IF(AND($E$3="2nd"),'Marks Entry class 2nd'!P18,"")))</f>
        <v>68</v>
      </c>
      <c r="R19" s="54">
        <f t="shared" si="0"/>
        <v>97</v>
      </c>
      <c r="S19" s="51">
        <f t="shared" si="1"/>
        <v>97</v>
      </c>
      <c r="T19" s="105">
        <f>IF(OR($B19=0,$B19=""),"",IF(AND($E$3="1st"),'Marks Entry class 1st'!Q18,IF(AND($E$3="2nd"),'Marks Entry class 2nd'!Q18,"")))</f>
        <v>24</v>
      </c>
      <c r="U19" s="105">
        <f>IF(OR($B19=0,$B19=""),"",IF(AND($E$3="1st"),'Marks Entry class 1st'!R18,IF(AND($E$3="2nd"),'Marks Entry class 2nd'!R18,"")))</f>
        <v>23</v>
      </c>
      <c r="V19" s="55">
        <f t="shared" si="2"/>
        <v>47</v>
      </c>
      <c r="W19" s="51">
        <f t="shared" si="3"/>
        <v>144</v>
      </c>
      <c r="X19" s="89">
        <f t="shared" si="4"/>
        <v>0</v>
      </c>
      <c r="Y19" s="89">
        <f t="shared" si="5"/>
        <v>200</v>
      </c>
      <c r="Z19" s="89" t="str">
        <f t="shared" si="6"/>
        <v/>
      </c>
      <c r="AA19" s="89" t="str">
        <f t="shared" si="7"/>
        <v>P</v>
      </c>
      <c r="AB19" s="89" t="str">
        <f t="shared" si="8"/>
        <v>I</v>
      </c>
      <c r="AC19" s="93" t="str">
        <f t="shared" si="9"/>
        <v>B</v>
      </c>
      <c r="AD19" s="105"/>
      <c r="AE19" s="105"/>
      <c r="AF19" s="105"/>
      <c r="AG19" s="51"/>
      <c r="AH19" s="105">
        <f>IF(OR($B19=0,$B19=""),"",IF(AND($E$3="1st"),'Marks Entry class 1st'!V18,IF(AND($E$3="2nd"),'Marks Entry class 2nd'!V18,"")))</f>
        <v>14</v>
      </c>
      <c r="AI19" s="105">
        <f>IF(OR($B19=0,$B19=""),"",IF(AND($E$3="1st"),'Marks Entry class 1st'!W18,IF(AND($E$3="2nd"),'Marks Entry class 2nd'!W18,"")))</f>
        <v>32</v>
      </c>
      <c r="AJ19" s="54">
        <f t="shared" si="10"/>
        <v>46</v>
      </c>
      <c r="AK19" s="51">
        <f t="shared" si="11"/>
        <v>46</v>
      </c>
      <c r="AL19" s="105">
        <f>IF(OR($B19=0,$B19=""),"",IF(AND($E$3="1st"),'Marks Entry class 1st'!X18,IF(AND($E$3="2nd"),'Marks Entry class 2nd'!X18,"")))</f>
        <v>10</v>
      </c>
      <c r="AM19" s="105">
        <f>IF(OR($B19=0,$B19=""),"",IF(AND($E$3="1st"),'Marks Entry class 1st'!Y18,IF(AND($E$3="2nd"),'Marks Entry class 2nd'!Y18,"")))</f>
        <v>32</v>
      </c>
      <c r="AN19" s="55">
        <f t="shared" si="12"/>
        <v>42</v>
      </c>
      <c r="AO19" s="51">
        <f t="shared" si="13"/>
        <v>88</v>
      </c>
      <c r="AP19" s="89">
        <f t="shared" si="14"/>
        <v>0</v>
      </c>
      <c r="AQ19" s="89">
        <f t="shared" si="15"/>
        <v>100</v>
      </c>
      <c r="AR19" s="89" t="str">
        <f t="shared" si="16"/>
        <v/>
      </c>
      <c r="AS19" s="89" t="str">
        <f t="shared" si="17"/>
        <v>P</v>
      </c>
      <c r="AT19" s="89" t="str">
        <f t="shared" si="18"/>
        <v>I</v>
      </c>
      <c r="AU19" s="93" t="str">
        <f t="shared" si="19"/>
        <v>A</v>
      </c>
      <c r="AV19" s="105"/>
      <c r="AW19" s="105"/>
      <c r="AX19" s="105"/>
      <c r="AY19" s="51"/>
      <c r="AZ19" s="105">
        <f>IF(OR($B19=0,$B19=""),"",IF(AND($E$3="1st"),'Marks Entry class 1st'!AC18,IF(AND($E$3="2nd"),'Marks Entry class 2nd'!AC18,"")))</f>
        <v>26</v>
      </c>
      <c r="BA19" s="105">
        <f>IF(OR($B19=0,$B19=""),"",IF(AND($E$3="1st"),'Marks Entry class 1st'!AD18,IF(AND($E$3="2nd"),'Marks Entry class 2nd'!AD18,"")))</f>
        <v>64</v>
      </c>
      <c r="BB19" s="54">
        <f t="shared" si="20"/>
        <v>90</v>
      </c>
      <c r="BC19" s="51">
        <f t="shared" si="21"/>
        <v>90</v>
      </c>
      <c r="BD19" s="105">
        <f>IF(OR($B19=0,$B19=""),"",IF(AND($E$3="1st"),'Marks Entry class 1st'!AE18,IF(AND($E$3="2nd"),'Marks Entry class 2nd'!AE18,"")))</f>
        <v>21</v>
      </c>
      <c r="BE19" s="105">
        <f>IF(OR($B19=0,$B19=""),"",IF(AND($E$3="1st"),'Marks Entry class 1st'!AF18,IF(AND($E$3="2nd"),'Marks Entry class 2nd'!AF18,"")))</f>
        <v>62</v>
      </c>
      <c r="BF19" s="55">
        <f t="shared" si="22"/>
        <v>83</v>
      </c>
      <c r="BG19" s="51">
        <f t="shared" si="23"/>
        <v>173</v>
      </c>
      <c r="BH19" s="89">
        <f t="shared" si="24"/>
        <v>0</v>
      </c>
      <c r="BI19" s="89">
        <f t="shared" si="25"/>
        <v>200</v>
      </c>
      <c r="BJ19" s="89" t="str">
        <f t="shared" si="26"/>
        <v/>
      </c>
      <c r="BK19" s="89" t="str">
        <f t="shared" si="27"/>
        <v>P</v>
      </c>
      <c r="BL19" s="89" t="str">
        <f t="shared" si="28"/>
        <v>I</v>
      </c>
      <c r="BM19" s="93" t="str">
        <f t="shared" si="29"/>
        <v>A</v>
      </c>
      <c r="BN19" s="105"/>
      <c r="BO19" s="105"/>
      <c r="BP19" s="105"/>
      <c r="BQ19" s="51"/>
      <c r="BR19" s="105">
        <f>IF(OR($B19=0,$B19=""),"",IF(AND($E$3="1st"),'Marks Entry class 1st'!AJ18,IF(AND($E$3="2nd"),'Marks Entry class 2nd'!AJ18,"")))</f>
        <v>42</v>
      </c>
      <c r="BS19" s="105">
        <f>IF(OR($B19=0,$B19=""),"",IF(AND($E$3="1st"),'Marks Entry class 1st'!AK18,IF(AND($E$3="2nd"),'Marks Entry class 2nd'!AK18,"")))</f>
        <v>0</v>
      </c>
      <c r="BT19" s="54">
        <f t="shared" si="30"/>
        <v>42</v>
      </c>
      <c r="BU19" s="51">
        <f t="shared" si="31"/>
        <v>42</v>
      </c>
      <c r="BV19" s="105">
        <f>IF(OR($B19=0,$B19=""),"",IF(AND($E$3="1st"),'Marks Entry class 1st'!AL18,IF(AND($E$3="2nd"),'Marks Entry class 2nd'!AL18,"")))</f>
        <v>49</v>
      </c>
      <c r="BW19" s="105">
        <f>IF(OR($B19=0,$B19=""),"",IF(AND($E$3="1st"),'Marks Entry class 1st'!AM18,IF(AND($E$3="2nd"),'Marks Entry class 2nd'!AM18,"")))</f>
        <v>0</v>
      </c>
      <c r="BX19" s="55">
        <f t="shared" si="32"/>
        <v>49</v>
      </c>
      <c r="BY19" s="51">
        <f t="shared" si="33"/>
        <v>91</v>
      </c>
      <c r="BZ19" s="89">
        <f t="shared" si="34"/>
        <v>0</v>
      </c>
      <c r="CA19" s="89">
        <f t="shared" si="35"/>
        <v>100</v>
      </c>
      <c r="CB19" s="89" t="str">
        <f t="shared" si="36"/>
        <v/>
      </c>
      <c r="CC19" s="89" t="str">
        <f t="shared" si="37"/>
        <v>P</v>
      </c>
      <c r="CD19" s="89" t="str">
        <f t="shared" si="38"/>
        <v>I</v>
      </c>
      <c r="CE19" s="93" t="str">
        <f t="shared" si="39"/>
        <v>A</v>
      </c>
      <c r="CF19" s="105" t="str">
        <f>IF(OR($B19=0,$B19=""),"",IF(AND($E$3="1st"),'Marks Entry class 1st'!AN18,IF(AND($E$3="2nd"),'Marks Entry class 2nd'!AN18,"")))</f>
        <v>ML</v>
      </c>
      <c r="CG19" s="105">
        <f>IF(OR($B19=0,$B19=""),"",IF(AND($E$3="1st"),'Marks Entry class 1st'!AO18,IF(AND($E$3="2nd"),'Marks Entry class 2nd'!AO18,"")))</f>
        <v>21</v>
      </c>
      <c r="CH19" s="106">
        <f t="shared" si="40"/>
        <v>21</v>
      </c>
      <c r="CI19" s="107">
        <f t="shared" si="41"/>
        <v>25</v>
      </c>
      <c r="CJ19" s="107">
        <f t="shared" si="42"/>
        <v>25</v>
      </c>
      <c r="CK19" s="107" t="str">
        <f t="shared" si="43"/>
        <v>P</v>
      </c>
      <c r="CL19" s="92" t="str">
        <f t="shared" si="44"/>
        <v>A</v>
      </c>
      <c r="CM19" s="105">
        <f>IF(OR($B19=0,$B19=""),"",IF(AND($E$3="1st"),'Marks Entry class 1st'!AP18,IF(AND($E$3="2nd"),'Marks Entry class 2nd'!AP18,"")))</f>
        <v>15</v>
      </c>
      <c r="CN19" s="105">
        <f>IF(OR($B19=0,$B19=""),"",IF(AND($E$3="1st"),'Marks Entry class 1st'!AQ18,IF(AND($E$3="2nd"),'Marks Entry class 2nd'!AQ18,"")))</f>
        <v>20</v>
      </c>
      <c r="CO19" s="106">
        <f t="shared" si="45"/>
        <v>35</v>
      </c>
      <c r="CP19" s="107">
        <f t="shared" si="46"/>
        <v>0</v>
      </c>
      <c r="CQ19" s="107">
        <f t="shared" si="47"/>
        <v>50</v>
      </c>
      <c r="CR19" s="107" t="str">
        <f t="shared" si="48"/>
        <v>P</v>
      </c>
      <c r="CS19" s="92" t="str">
        <f t="shared" si="49"/>
        <v>B</v>
      </c>
      <c r="CT19" s="105">
        <f>IF(OR($B19=0,$B19=""),"",IF(AND($E$3="1st"),'Marks Entry class 1st'!AR18,IF(AND($E$3="2nd"),'Marks Entry class 2nd'!AR18,"")))</f>
        <v>43</v>
      </c>
      <c r="CU19" s="105">
        <f>IF(OR($B19=0,$B19=""),"",IF(AND($E$3="1st"),'Marks Entry class 1st'!AS18,IF(AND($E$3="2nd"),'Marks Entry class 2nd'!AS18,"")))</f>
        <v>23</v>
      </c>
      <c r="CV19" s="106">
        <f t="shared" si="50"/>
        <v>66</v>
      </c>
      <c r="CW19" s="107">
        <f t="shared" si="51"/>
        <v>0</v>
      </c>
      <c r="CX19" s="107">
        <f t="shared" si="52"/>
        <v>100</v>
      </c>
      <c r="CY19" s="107" t="str">
        <f t="shared" si="53"/>
        <v>P</v>
      </c>
      <c r="CZ19" s="92" t="str">
        <f t="shared" si="54"/>
        <v>B</v>
      </c>
      <c r="DA19" s="105">
        <f>IF(OR($B19=0,$B19=""),"",IF(AND($E$3="1st"),'Marks Entry class 1st'!AT18,IF(AND($E$3="2nd"),'Marks Entry class 2nd'!AT18,"")))</f>
        <v>0</v>
      </c>
      <c r="DB19" s="105">
        <f>IF(OR($B19=0,$B19=""),"",IF(AND($E$3="1st"),'Marks Entry class 1st'!AU18,IF(AND($E$3="2nd"),'Marks Entry class 2nd'!AU18,"")))</f>
        <v>0</v>
      </c>
      <c r="DC19" s="357">
        <f t="shared" si="55"/>
        <v>0</v>
      </c>
      <c r="DD19" s="93" t="str">
        <f t="shared" si="56"/>
        <v/>
      </c>
      <c r="DE19" s="105">
        <f>IF(OR($B19=0,$B19=""),"",IF(AND($E$3="1st"),'Marks Entry class 1st'!AV18,IF(AND($E$3="2nd"),'Marks Entry class 2nd'!AV18,"")))</f>
        <v>0</v>
      </c>
      <c r="DF19" s="105">
        <f>IF(OR($B19=0,$B19=""),"",IF(AND($E$3="1st"),'Marks Entry class 1st'!AW18,IF(AND($E$3="2nd"),'Marks Entry class 2nd'!AW18,"")))</f>
        <v>0</v>
      </c>
      <c r="DG19" s="357">
        <f t="shared" si="57"/>
        <v>0</v>
      </c>
      <c r="DH19" s="93" t="str">
        <f t="shared" si="58"/>
        <v/>
      </c>
      <c r="DI19" s="63">
        <f t="shared" si="59"/>
        <v>405</v>
      </c>
      <c r="DJ19" s="359">
        <f t="shared" si="60"/>
        <v>81</v>
      </c>
      <c r="DK19" s="67" t="str">
        <f t="shared" si="61"/>
        <v>I</v>
      </c>
      <c r="DL19" s="68">
        <f t="shared" si="62"/>
        <v>10.999999999999996</v>
      </c>
      <c r="DM19" s="381" t="str">
        <f>IFERROR(IF(B19="NSO","NSO",IF(OR(D19="",G19="",F19="",B19="",DI19=0),"",IF('Master sheet'!$D$14="Hindi","कक्षोंन्नति","Promoted"))),"")</f>
        <v>कक्षोंन्नति</v>
      </c>
      <c r="DN19" s="42">
        <f>IF(OR(B19=0,B19=""),"",IF(AND($E$3="1st"),'Marks Entry class 1st'!AX18,IF(AND($E$3="2nd"),'Marks Entry class 2nd'!AX18,"")))</f>
        <v>220</v>
      </c>
      <c r="DO19" s="42">
        <f>IF(OR(B19=0,B19=""),"",IF(AND($E$3="1st"),'Marks Entry class 1st'!AY18,IF(AND($E$3="2nd"),'Marks Entry class 2nd'!AY18,"")))</f>
        <v>12</v>
      </c>
      <c r="DP19" s="214" t="str">
        <f t="shared" si="63"/>
        <v>B</v>
      </c>
      <c r="DQ19" s="43"/>
      <c r="DX19" s="44">
        <f>IF(AND($E$3="1st"),'Marks Entry class 1st'!I18,IF(AND($E$3="2nd"),'Marks Entry class 2nd'!I18,""))</f>
        <v>212</v>
      </c>
    </row>
    <row r="20" spans="1:128" ht="18.95" customHeight="1">
      <c r="A20" s="56">
        <v>13</v>
      </c>
      <c r="B20" s="261">
        <f>IF(OR(DX20=0,DX20=""),"",IF(AND($E$3="1st"),'Marks Entry class 1st'!I19,IF(AND($E$3="2nd"),'Marks Entry class 2nd'!I19,"")))</f>
        <v>213</v>
      </c>
      <c r="C20" s="57">
        <f>IF(OR($B20=0,$B20=""),"",IF(AND($E$3="1st"),'Marks Entry class 1st'!B19,IF(AND($E$3="2nd"),'Marks Entry class 2nd'!B19,"")))</f>
        <v>2</v>
      </c>
      <c r="D20" s="57" t="str">
        <f>IF(OR($B20=0,$B20=""),"",IF(AND($E$3="1st"),'Marks Entry class 1st'!C19,IF(AND($E$3="2nd"),'Marks Entry class 2nd'!C19,"")))</f>
        <v>A</v>
      </c>
      <c r="E20" s="396" t="str">
        <f>IF(OR(B20=0,B20=""),"",IF(AND($E$3="1st"),'Marks Entry class 1st'!E19,IF(AND($E$3="2nd"),'Marks Entry class 2nd'!E19,"")))</f>
        <v>26-05-2014</v>
      </c>
      <c r="F20" s="260">
        <f>IF(OR(B20=0,B20=""),"",IF(AND($E$3="1st"),'Marks Entry class 1st'!D19,IF(AND($E$3="2nd"),'Marks Entry class 2nd'!D19,"")))</f>
        <v>933</v>
      </c>
      <c r="G20" s="398" t="str">
        <f>IF(OR($B20=0,$B20=""),"",IF(AND($E$3="1st"),'Marks Entry class 1st'!F19,IF(AND($E$3="2nd"),'Marks Entry class 2nd'!F19,"")))</f>
        <v>JOYA KHAN</v>
      </c>
      <c r="H20" s="398" t="str">
        <f>IF(OR($B20=0,$B20=""),"",IF(AND($E$3="1st"),'Marks Entry class 1st'!G19,IF(AND($E$3="2nd"),'Marks Entry class 2nd'!G19,"")))</f>
        <v>BARGAT KHAN</v>
      </c>
      <c r="I20" s="398" t="str">
        <f>IF(OR($B20=0,$B20=""),"",IF(AND($E$3="1st"),'Marks Entry class 1st'!H19,IF(AND($E$3="2nd"),'Marks Entry class 2nd'!H19,"")))</f>
        <v>MADINA BANO</v>
      </c>
      <c r="J20" s="229" t="str">
        <f>IF(OR($B20=0,$B20=""),"",IF(AND($E$3="1st"),'Marks Entry class 1st'!J19,IF(AND($E$3="2nd"),'Marks Entry class 2nd'!J19,"")))</f>
        <v>F</v>
      </c>
      <c r="K20" s="229" t="str">
        <f>IF(OR($B20=0,$B20=""),"",IF(AND($E$3="1st"),'Marks Entry class 1st'!K19,IF(AND($E$3="2nd"),'Marks Entry class 2nd'!K19,"")))</f>
        <v>OBC</v>
      </c>
      <c r="L20" s="105"/>
      <c r="M20" s="105"/>
      <c r="N20" s="105"/>
      <c r="O20" s="51"/>
      <c r="P20" s="105">
        <f>IF(OR($B20=0,$B20=""),"",IF(AND($E$3="1st"),'Marks Entry class 1st'!O19,IF(AND($E$3="2nd"),'Marks Entry class 2nd'!O19,"")))</f>
        <v>29</v>
      </c>
      <c r="Q20" s="105">
        <f>IF(OR($B20=0,$B20=""),"",IF(AND($E$3="1st"),'Marks Entry class 1st'!P19,IF(AND($E$3="2nd"),'Marks Entry class 2nd'!P19,"")))</f>
        <v>69</v>
      </c>
      <c r="R20" s="54">
        <f t="shared" si="0"/>
        <v>98</v>
      </c>
      <c r="S20" s="51">
        <f t="shared" si="1"/>
        <v>98</v>
      </c>
      <c r="T20" s="105">
        <f>IF(OR($B20=0,$B20=""),"",IF(AND($E$3="1st"),'Marks Entry class 1st'!Q19,IF(AND($E$3="2nd"),'Marks Entry class 2nd'!Q19,"")))</f>
        <v>24</v>
      </c>
      <c r="U20" s="105">
        <f>IF(OR($B20=0,$B20=""),"",IF(AND($E$3="1st"),'Marks Entry class 1st'!R19,IF(AND($E$3="2nd"),'Marks Entry class 2nd'!R19,"")))</f>
        <v>20</v>
      </c>
      <c r="V20" s="55">
        <f t="shared" si="2"/>
        <v>44</v>
      </c>
      <c r="W20" s="51">
        <f t="shared" si="3"/>
        <v>142</v>
      </c>
      <c r="X20" s="89">
        <f t="shared" si="4"/>
        <v>0</v>
      </c>
      <c r="Y20" s="89">
        <f t="shared" si="5"/>
        <v>200</v>
      </c>
      <c r="Z20" s="89" t="str">
        <f t="shared" si="6"/>
        <v/>
      </c>
      <c r="AA20" s="89" t="str">
        <f t="shared" si="7"/>
        <v>P</v>
      </c>
      <c r="AB20" s="89" t="str">
        <f t="shared" si="8"/>
        <v>I</v>
      </c>
      <c r="AC20" s="93" t="str">
        <f t="shared" si="9"/>
        <v>B</v>
      </c>
      <c r="AD20" s="105"/>
      <c r="AE20" s="105"/>
      <c r="AF20" s="105"/>
      <c r="AG20" s="51"/>
      <c r="AH20" s="105">
        <f>IF(OR($B20=0,$B20=""),"",IF(AND($E$3="1st"),'Marks Entry class 1st'!V19,IF(AND($E$3="2nd"),'Marks Entry class 2nd'!V19,"")))</f>
        <v>14</v>
      </c>
      <c r="AI20" s="105">
        <f>IF(OR($B20=0,$B20=""),"",IF(AND($E$3="1st"),'Marks Entry class 1st'!W19,IF(AND($E$3="2nd"),'Marks Entry class 2nd'!W19,"")))</f>
        <v>32</v>
      </c>
      <c r="AJ20" s="54">
        <f t="shared" si="10"/>
        <v>46</v>
      </c>
      <c r="AK20" s="51">
        <f t="shared" si="11"/>
        <v>46</v>
      </c>
      <c r="AL20" s="105">
        <f>IF(OR($B20=0,$B20=""),"",IF(AND($E$3="1st"),'Marks Entry class 1st'!X19,IF(AND($E$3="2nd"),'Marks Entry class 2nd'!X19,"")))</f>
        <v>10</v>
      </c>
      <c r="AM20" s="105">
        <f>IF(OR($B20=0,$B20=""),"",IF(AND($E$3="1st"),'Marks Entry class 1st'!Y19,IF(AND($E$3="2nd"),'Marks Entry class 2nd'!Y19,"")))</f>
        <v>30</v>
      </c>
      <c r="AN20" s="55">
        <f t="shared" si="12"/>
        <v>40</v>
      </c>
      <c r="AO20" s="51">
        <f t="shared" si="13"/>
        <v>86</v>
      </c>
      <c r="AP20" s="89">
        <f t="shared" si="14"/>
        <v>0</v>
      </c>
      <c r="AQ20" s="89">
        <f t="shared" si="15"/>
        <v>100</v>
      </c>
      <c r="AR20" s="89" t="str">
        <f t="shared" si="16"/>
        <v/>
      </c>
      <c r="AS20" s="89" t="str">
        <f t="shared" si="17"/>
        <v>P</v>
      </c>
      <c r="AT20" s="89" t="str">
        <f t="shared" si="18"/>
        <v>I</v>
      </c>
      <c r="AU20" s="93" t="str">
        <f t="shared" si="19"/>
        <v>A</v>
      </c>
      <c r="AV20" s="105"/>
      <c r="AW20" s="105"/>
      <c r="AX20" s="105"/>
      <c r="AY20" s="51"/>
      <c r="AZ20" s="105">
        <f>IF(OR($B20=0,$B20=""),"",IF(AND($E$3="1st"),'Marks Entry class 1st'!AC19,IF(AND($E$3="2nd"),'Marks Entry class 2nd'!AC19,"")))</f>
        <v>28</v>
      </c>
      <c r="BA20" s="105">
        <f>IF(OR($B20=0,$B20=""),"",IF(AND($E$3="1st"),'Marks Entry class 1st'!AD19,IF(AND($E$3="2nd"),'Marks Entry class 2nd'!AD19,"")))</f>
        <v>64</v>
      </c>
      <c r="BB20" s="54">
        <f t="shared" si="20"/>
        <v>92</v>
      </c>
      <c r="BC20" s="51">
        <f t="shared" si="21"/>
        <v>92</v>
      </c>
      <c r="BD20" s="105">
        <f>IF(OR($B20=0,$B20=""),"",IF(AND($E$3="1st"),'Marks Entry class 1st'!AE19,IF(AND($E$3="2nd"),'Marks Entry class 2nd'!AE19,"")))</f>
        <v>23</v>
      </c>
      <c r="BE20" s="105">
        <f>IF(OR($B20=0,$B20=""),"",IF(AND($E$3="1st"),'Marks Entry class 1st'!AF19,IF(AND($E$3="2nd"),'Marks Entry class 2nd'!AF19,"")))</f>
        <v>63</v>
      </c>
      <c r="BF20" s="55">
        <f t="shared" si="22"/>
        <v>86</v>
      </c>
      <c r="BG20" s="51">
        <f t="shared" si="23"/>
        <v>178</v>
      </c>
      <c r="BH20" s="89">
        <f t="shared" si="24"/>
        <v>0</v>
      </c>
      <c r="BI20" s="89">
        <f t="shared" si="25"/>
        <v>200</v>
      </c>
      <c r="BJ20" s="89" t="str">
        <f t="shared" si="26"/>
        <v/>
      </c>
      <c r="BK20" s="89" t="str">
        <f t="shared" si="27"/>
        <v>P</v>
      </c>
      <c r="BL20" s="89" t="str">
        <f t="shared" si="28"/>
        <v>I</v>
      </c>
      <c r="BM20" s="93" t="str">
        <f t="shared" si="29"/>
        <v>A</v>
      </c>
      <c r="BN20" s="105"/>
      <c r="BO20" s="105"/>
      <c r="BP20" s="105"/>
      <c r="BQ20" s="51"/>
      <c r="BR20" s="105">
        <f>IF(OR($B20=0,$B20=""),"",IF(AND($E$3="1st"),'Marks Entry class 1st'!AJ19,IF(AND($E$3="2nd"),'Marks Entry class 2nd'!AJ19,"")))</f>
        <v>45</v>
      </c>
      <c r="BS20" s="105">
        <f>IF(OR($B20=0,$B20=""),"",IF(AND($E$3="1st"),'Marks Entry class 1st'!AK19,IF(AND($E$3="2nd"),'Marks Entry class 2nd'!AK19,"")))</f>
        <v>0</v>
      </c>
      <c r="BT20" s="54">
        <f t="shared" si="30"/>
        <v>45</v>
      </c>
      <c r="BU20" s="51">
        <f t="shared" si="31"/>
        <v>45</v>
      </c>
      <c r="BV20" s="105">
        <f>IF(OR($B20=0,$B20=""),"",IF(AND($E$3="1st"),'Marks Entry class 1st'!AL19,IF(AND($E$3="2nd"),'Marks Entry class 2nd'!AL19,"")))</f>
        <v>47</v>
      </c>
      <c r="BW20" s="105">
        <f>IF(OR($B20=0,$B20=""),"",IF(AND($E$3="1st"),'Marks Entry class 1st'!AM19,IF(AND($E$3="2nd"),'Marks Entry class 2nd'!AM19,"")))</f>
        <v>0</v>
      </c>
      <c r="BX20" s="55">
        <f t="shared" si="32"/>
        <v>47</v>
      </c>
      <c r="BY20" s="51">
        <f t="shared" si="33"/>
        <v>92</v>
      </c>
      <c r="BZ20" s="89">
        <f t="shared" si="34"/>
        <v>0</v>
      </c>
      <c r="CA20" s="89">
        <f t="shared" si="35"/>
        <v>100</v>
      </c>
      <c r="CB20" s="89" t="str">
        <f t="shared" si="36"/>
        <v/>
      </c>
      <c r="CC20" s="89" t="str">
        <f t="shared" si="37"/>
        <v>P</v>
      </c>
      <c r="CD20" s="89" t="str">
        <f t="shared" si="38"/>
        <v>I</v>
      </c>
      <c r="CE20" s="93" t="str">
        <f t="shared" si="39"/>
        <v>A</v>
      </c>
      <c r="CF20" s="105">
        <f>IF(OR($B20=0,$B20=""),"",IF(AND($E$3="1st"),'Marks Entry class 1st'!AN19,IF(AND($E$3="2nd"),'Marks Entry class 2nd'!AN19,"")))</f>
        <v>23</v>
      </c>
      <c r="CG20" s="105" t="str">
        <f>IF(OR($B20=0,$B20=""),"",IF(AND($E$3="1st"),'Marks Entry class 1st'!AO19,IF(AND($E$3="2nd"),'Marks Entry class 2nd'!AO19,"")))</f>
        <v>ML</v>
      </c>
      <c r="CH20" s="106">
        <f t="shared" si="40"/>
        <v>23</v>
      </c>
      <c r="CI20" s="107">
        <f t="shared" si="41"/>
        <v>25</v>
      </c>
      <c r="CJ20" s="107">
        <f t="shared" si="42"/>
        <v>25</v>
      </c>
      <c r="CK20" s="107" t="str">
        <f t="shared" si="43"/>
        <v>P</v>
      </c>
      <c r="CL20" s="92" t="str">
        <f t="shared" si="44"/>
        <v>A+</v>
      </c>
      <c r="CM20" s="105">
        <f>IF(OR($B20=0,$B20=""),"",IF(AND($E$3="1st"),'Marks Entry class 1st'!AP19,IF(AND($E$3="2nd"),'Marks Entry class 2nd'!AP19,"")))</f>
        <v>15</v>
      </c>
      <c r="CN20" s="105">
        <f>IF(OR($B20=0,$B20=""),"",IF(AND($E$3="1st"),'Marks Entry class 1st'!AQ19,IF(AND($E$3="2nd"),'Marks Entry class 2nd'!AQ19,"")))</f>
        <v>21</v>
      </c>
      <c r="CO20" s="106">
        <f t="shared" si="45"/>
        <v>36</v>
      </c>
      <c r="CP20" s="107">
        <f t="shared" si="46"/>
        <v>0</v>
      </c>
      <c r="CQ20" s="107">
        <f t="shared" si="47"/>
        <v>50</v>
      </c>
      <c r="CR20" s="107" t="str">
        <f t="shared" si="48"/>
        <v>P</v>
      </c>
      <c r="CS20" s="92" t="str">
        <f t="shared" si="49"/>
        <v>B</v>
      </c>
      <c r="CT20" s="105">
        <f>IF(OR($B20=0,$B20=""),"",IF(AND($E$3="1st"),'Marks Entry class 1st'!AR19,IF(AND($E$3="2nd"),'Marks Entry class 2nd'!AR19,"")))</f>
        <v>40</v>
      </c>
      <c r="CU20" s="105">
        <f>IF(OR($B20=0,$B20=""),"",IF(AND($E$3="1st"),'Marks Entry class 1st'!AS19,IF(AND($E$3="2nd"),'Marks Entry class 2nd'!AS19,"")))</f>
        <v>23</v>
      </c>
      <c r="CV20" s="106">
        <f t="shared" si="50"/>
        <v>63</v>
      </c>
      <c r="CW20" s="107">
        <f t="shared" si="51"/>
        <v>0</v>
      </c>
      <c r="CX20" s="107">
        <f t="shared" si="52"/>
        <v>100</v>
      </c>
      <c r="CY20" s="107" t="str">
        <f t="shared" si="53"/>
        <v>P</v>
      </c>
      <c r="CZ20" s="92" t="str">
        <f t="shared" si="54"/>
        <v>B</v>
      </c>
      <c r="DA20" s="105">
        <f>IF(OR($B20=0,$B20=""),"",IF(AND($E$3="1st"),'Marks Entry class 1st'!AT19,IF(AND($E$3="2nd"),'Marks Entry class 2nd'!AT19,"")))</f>
        <v>0</v>
      </c>
      <c r="DB20" s="105">
        <f>IF(OR($B20=0,$B20=""),"",IF(AND($E$3="1st"),'Marks Entry class 1st'!AU19,IF(AND($E$3="2nd"),'Marks Entry class 2nd'!AU19,"")))</f>
        <v>0</v>
      </c>
      <c r="DC20" s="357">
        <f t="shared" si="55"/>
        <v>0</v>
      </c>
      <c r="DD20" s="93" t="str">
        <f t="shared" si="56"/>
        <v/>
      </c>
      <c r="DE20" s="105">
        <f>IF(OR($B20=0,$B20=""),"",IF(AND($E$3="1st"),'Marks Entry class 1st'!AV19,IF(AND($E$3="2nd"),'Marks Entry class 2nd'!AV19,"")))</f>
        <v>0</v>
      </c>
      <c r="DF20" s="105">
        <f>IF(OR($B20=0,$B20=""),"",IF(AND($E$3="1st"),'Marks Entry class 1st'!AW19,IF(AND($E$3="2nd"),'Marks Entry class 2nd'!AW19,"")))</f>
        <v>0</v>
      </c>
      <c r="DG20" s="357">
        <f t="shared" si="57"/>
        <v>0</v>
      </c>
      <c r="DH20" s="93" t="str">
        <f t="shared" si="58"/>
        <v/>
      </c>
      <c r="DI20" s="63">
        <f t="shared" si="59"/>
        <v>406</v>
      </c>
      <c r="DJ20" s="359">
        <f t="shared" si="60"/>
        <v>81.2</v>
      </c>
      <c r="DK20" s="67" t="str">
        <f t="shared" si="61"/>
        <v>I</v>
      </c>
      <c r="DL20" s="68">
        <f t="shared" si="62"/>
        <v>9.9999999999999964</v>
      </c>
      <c r="DM20" s="381" t="str">
        <f>IFERROR(IF(B20="NSO","NSO",IF(OR(D20="",G20="",F20="",B20="",DI20=0),"",IF('Master sheet'!$D$14="Hindi","कक्षोंन्नति","Promoted"))),"")</f>
        <v>कक्षोंन्नति</v>
      </c>
      <c r="DN20" s="42">
        <f>IF(OR(B20=0,B20=""),"",IF(AND($E$3="1st"),'Marks Entry class 1st'!AX19,IF(AND($E$3="2nd"),'Marks Entry class 2nd'!AX19,"")))</f>
        <v>220</v>
      </c>
      <c r="DO20" s="42">
        <f>IF(OR(B20=0,B20=""),"",IF(AND($E$3="1st"),'Marks Entry class 1st'!AY19,IF(AND($E$3="2nd"),'Marks Entry class 2nd'!AY19,"")))</f>
        <v>22</v>
      </c>
      <c r="DP20" s="214" t="str">
        <f t="shared" si="63"/>
        <v>B</v>
      </c>
      <c r="DQ20" s="43"/>
      <c r="DX20" s="44">
        <f>IF(AND($E$3="1st"),'Marks Entry class 1st'!I19,IF(AND($E$3="2nd"),'Marks Entry class 2nd'!I19,""))</f>
        <v>213</v>
      </c>
    </row>
    <row r="21" spans="1:128" ht="18.95" customHeight="1">
      <c r="A21" s="56">
        <v>14</v>
      </c>
      <c r="B21" s="261">
        <f>IF(OR(DX21=0,DX21=""),"",IF(AND($E$3="1st"),'Marks Entry class 1st'!I20,IF(AND($E$3="2nd"),'Marks Entry class 2nd'!I20,"")))</f>
        <v>214</v>
      </c>
      <c r="C21" s="57">
        <f>IF(OR($B21=0,$B21=""),"",IF(AND($E$3="1st"),'Marks Entry class 1st'!B20,IF(AND($E$3="2nd"),'Marks Entry class 2nd'!B20,"")))</f>
        <v>2</v>
      </c>
      <c r="D21" s="57" t="str">
        <f>IF(OR($B21=0,$B21=""),"",IF(AND($E$3="1st"),'Marks Entry class 1st'!C20,IF(AND($E$3="2nd"),'Marks Entry class 2nd'!C20,"")))</f>
        <v>A</v>
      </c>
      <c r="E21" s="396" t="str">
        <f>IF(OR(B21=0,B21=""),"",IF(AND($E$3="1st"),'Marks Entry class 1st'!E20,IF(AND($E$3="2nd"),'Marks Entry class 2nd'!E20,"")))</f>
        <v>18-02-2015</v>
      </c>
      <c r="F21" s="260">
        <f>IF(OR(B21=0,B21=""),"",IF(AND($E$3="1st"),'Marks Entry class 1st'!D20,IF(AND($E$3="2nd"),'Marks Entry class 2nd'!D20,"")))</f>
        <v>946</v>
      </c>
      <c r="G21" s="398" t="str">
        <f>IF(OR($B21=0,$B21=""),"",IF(AND($E$3="1st"),'Marks Entry class 1st'!F20,IF(AND($E$3="2nd"),'Marks Entry class 2nd'!F20,"")))</f>
        <v>JOYA KHAN</v>
      </c>
      <c r="H21" s="398" t="str">
        <f>IF(OR($B21=0,$B21=""),"",IF(AND($E$3="1st"),'Marks Entry class 1st'!G20,IF(AND($E$3="2nd"),'Marks Entry class 2nd'!G20,"")))</f>
        <v>SAHIMAN LOHAR</v>
      </c>
      <c r="I21" s="398" t="str">
        <f>IF(OR($B21=0,$B21=""),"",IF(AND($E$3="1st"),'Marks Entry class 1st'!H20,IF(AND($E$3="2nd"),'Marks Entry class 2nd'!H20,"")))</f>
        <v>SABINA BANO</v>
      </c>
      <c r="J21" s="229" t="str">
        <f>IF(OR($B21=0,$B21=""),"",IF(AND($E$3="1st"),'Marks Entry class 1st'!J20,IF(AND($E$3="2nd"),'Marks Entry class 2nd'!J20,"")))</f>
        <v>F</v>
      </c>
      <c r="K21" s="229" t="str">
        <f>IF(OR($B21=0,$B21=""),"",IF(AND($E$3="1st"),'Marks Entry class 1st'!K20,IF(AND($E$3="2nd"),'Marks Entry class 2nd'!K20,"")))</f>
        <v>OBC</v>
      </c>
      <c r="L21" s="105"/>
      <c r="M21" s="105"/>
      <c r="N21" s="105"/>
      <c r="O21" s="51"/>
      <c r="P21" s="105">
        <f>IF(OR($B21=0,$B21=""),"",IF(AND($E$3="1st"),'Marks Entry class 1st'!O20,IF(AND($E$3="2nd"),'Marks Entry class 2nd'!O20,"")))</f>
        <v>29</v>
      </c>
      <c r="Q21" s="105">
        <f>IF(OR($B21=0,$B21=""),"",IF(AND($E$3="1st"),'Marks Entry class 1st'!P20,IF(AND($E$3="2nd"),'Marks Entry class 2nd'!P20,"")))</f>
        <v>68</v>
      </c>
      <c r="R21" s="54">
        <f t="shared" si="0"/>
        <v>97</v>
      </c>
      <c r="S21" s="51">
        <f t="shared" si="1"/>
        <v>97</v>
      </c>
      <c r="T21" s="105">
        <f>IF(OR($B21=0,$B21=""),"",IF(AND($E$3="1st"),'Marks Entry class 1st'!Q20,IF(AND($E$3="2nd"),'Marks Entry class 2nd'!Q20,"")))</f>
        <v>24</v>
      </c>
      <c r="U21" s="105">
        <f>IF(OR($B21=0,$B21=""),"",IF(AND($E$3="1st"),'Marks Entry class 1st'!R20,IF(AND($E$3="2nd"),'Marks Entry class 2nd'!R20,"")))</f>
        <v>21</v>
      </c>
      <c r="V21" s="55">
        <f t="shared" si="2"/>
        <v>45</v>
      </c>
      <c r="W21" s="51">
        <f t="shared" si="3"/>
        <v>142</v>
      </c>
      <c r="X21" s="89">
        <f t="shared" si="4"/>
        <v>0</v>
      </c>
      <c r="Y21" s="89">
        <f t="shared" si="5"/>
        <v>200</v>
      </c>
      <c r="Z21" s="89" t="str">
        <f t="shared" si="6"/>
        <v/>
      </c>
      <c r="AA21" s="89" t="str">
        <f t="shared" si="7"/>
        <v>P</v>
      </c>
      <c r="AB21" s="89" t="str">
        <f t="shared" si="8"/>
        <v>I</v>
      </c>
      <c r="AC21" s="93" t="str">
        <f t="shared" si="9"/>
        <v>B</v>
      </c>
      <c r="AD21" s="105"/>
      <c r="AE21" s="105"/>
      <c r="AF21" s="105"/>
      <c r="AG21" s="51"/>
      <c r="AH21" s="105">
        <f>IF(OR($B21=0,$B21=""),"",IF(AND($E$3="1st"),'Marks Entry class 1st'!V20,IF(AND($E$3="2nd"),'Marks Entry class 2nd'!V20,"")))</f>
        <v>14</v>
      </c>
      <c r="AI21" s="105">
        <f>IF(OR($B21=0,$B21=""),"",IF(AND($E$3="1st"),'Marks Entry class 1st'!W20,IF(AND($E$3="2nd"),'Marks Entry class 2nd'!W20,"")))</f>
        <v>32</v>
      </c>
      <c r="AJ21" s="54">
        <f t="shared" si="10"/>
        <v>46</v>
      </c>
      <c r="AK21" s="51">
        <f t="shared" si="11"/>
        <v>46</v>
      </c>
      <c r="AL21" s="105">
        <f>IF(OR($B21=0,$B21=""),"",IF(AND($E$3="1st"),'Marks Entry class 1st'!X20,IF(AND($E$3="2nd"),'Marks Entry class 2nd'!X20,"")))</f>
        <v>10</v>
      </c>
      <c r="AM21" s="105">
        <f>IF(OR($B21=0,$B21=""),"",IF(AND($E$3="1st"),'Marks Entry class 1st'!Y20,IF(AND($E$3="2nd"),'Marks Entry class 2nd'!Y20,"")))</f>
        <v>32</v>
      </c>
      <c r="AN21" s="55">
        <f t="shared" si="12"/>
        <v>42</v>
      </c>
      <c r="AO21" s="51">
        <f t="shared" si="13"/>
        <v>88</v>
      </c>
      <c r="AP21" s="89">
        <f t="shared" si="14"/>
        <v>0</v>
      </c>
      <c r="AQ21" s="89">
        <f t="shared" si="15"/>
        <v>100</v>
      </c>
      <c r="AR21" s="89" t="str">
        <f t="shared" si="16"/>
        <v/>
      </c>
      <c r="AS21" s="89" t="str">
        <f t="shared" si="17"/>
        <v>P</v>
      </c>
      <c r="AT21" s="89" t="str">
        <f t="shared" si="18"/>
        <v>I</v>
      </c>
      <c r="AU21" s="93" t="str">
        <f t="shared" si="19"/>
        <v>A</v>
      </c>
      <c r="AV21" s="105"/>
      <c r="AW21" s="105"/>
      <c r="AX21" s="105"/>
      <c r="AY21" s="51"/>
      <c r="AZ21" s="105">
        <f>IF(OR($B21=0,$B21=""),"",IF(AND($E$3="1st"),'Marks Entry class 1st'!AC20,IF(AND($E$3="2nd"),'Marks Entry class 2nd'!AC20,"")))</f>
        <v>22</v>
      </c>
      <c r="BA21" s="105">
        <f>IF(OR($B21=0,$B21=""),"",IF(AND($E$3="1st"),'Marks Entry class 1st'!AD20,IF(AND($E$3="2nd"),'Marks Entry class 2nd'!AD20,"")))</f>
        <v>64</v>
      </c>
      <c r="BB21" s="54">
        <f t="shared" si="20"/>
        <v>86</v>
      </c>
      <c r="BC21" s="51">
        <f t="shared" si="21"/>
        <v>86</v>
      </c>
      <c r="BD21" s="105">
        <f>IF(OR($B21=0,$B21=""),"",IF(AND($E$3="1st"),'Marks Entry class 1st'!AE20,IF(AND($E$3="2nd"),'Marks Entry class 2nd'!AE20,"")))</f>
        <v>25</v>
      </c>
      <c r="BE21" s="105">
        <f>IF(OR($B21=0,$B21=""),"",IF(AND($E$3="1st"),'Marks Entry class 1st'!AF20,IF(AND($E$3="2nd"),'Marks Entry class 2nd'!AF20,"")))</f>
        <v>65</v>
      </c>
      <c r="BF21" s="55">
        <f t="shared" si="22"/>
        <v>90</v>
      </c>
      <c r="BG21" s="51">
        <f t="shared" si="23"/>
        <v>176</v>
      </c>
      <c r="BH21" s="89">
        <f t="shared" si="24"/>
        <v>0</v>
      </c>
      <c r="BI21" s="89">
        <f t="shared" si="25"/>
        <v>200</v>
      </c>
      <c r="BJ21" s="89" t="str">
        <f t="shared" si="26"/>
        <v/>
      </c>
      <c r="BK21" s="89" t="str">
        <f t="shared" si="27"/>
        <v>P</v>
      </c>
      <c r="BL21" s="89" t="str">
        <f t="shared" si="28"/>
        <v>I</v>
      </c>
      <c r="BM21" s="93" t="str">
        <f t="shared" si="29"/>
        <v>A</v>
      </c>
      <c r="BN21" s="105"/>
      <c r="BO21" s="105"/>
      <c r="BP21" s="105"/>
      <c r="BQ21" s="51"/>
      <c r="BR21" s="105">
        <f>IF(OR($B21=0,$B21=""),"",IF(AND($E$3="1st"),'Marks Entry class 1st'!AJ20,IF(AND($E$3="2nd"),'Marks Entry class 2nd'!AJ20,"")))</f>
        <v>41</v>
      </c>
      <c r="BS21" s="105">
        <f>IF(OR($B21=0,$B21=""),"",IF(AND($E$3="1st"),'Marks Entry class 1st'!AK20,IF(AND($E$3="2nd"),'Marks Entry class 2nd'!AK20,"")))</f>
        <v>0</v>
      </c>
      <c r="BT21" s="54">
        <f t="shared" si="30"/>
        <v>41</v>
      </c>
      <c r="BU21" s="51">
        <f t="shared" si="31"/>
        <v>41</v>
      </c>
      <c r="BV21" s="105">
        <f>IF(OR($B21=0,$B21=""),"",IF(AND($E$3="1st"),'Marks Entry class 1st'!AL20,IF(AND($E$3="2nd"),'Marks Entry class 2nd'!AL20,"")))</f>
        <v>48</v>
      </c>
      <c r="BW21" s="105">
        <f>IF(OR($B21=0,$B21=""),"",IF(AND($E$3="1st"),'Marks Entry class 1st'!AM20,IF(AND($E$3="2nd"),'Marks Entry class 2nd'!AM20,"")))</f>
        <v>0</v>
      </c>
      <c r="BX21" s="55">
        <f t="shared" si="32"/>
        <v>48</v>
      </c>
      <c r="BY21" s="51">
        <f t="shared" si="33"/>
        <v>89</v>
      </c>
      <c r="BZ21" s="89">
        <f t="shared" si="34"/>
        <v>0</v>
      </c>
      <c r="CA21" s="89">
        <f t="shared" si="35"/>
        <v>100</v>
      </c>
      <c r="CB21" s="89" t="str">
        <f t="shared" si="36"/>
        <v/>
      </c>
      <c r="CC21" s="89" t="str">
        <f t="shared" si="37"/>
        <v>P</v>
      </c>
      <c r="CD21" s="89" t="str">
        <f t="shared" si="38"/>
        <v>I</v>
      </c>
      <c r="CE21" s="93" t="str">
        <f t="shared" si="39"/>
        <v>A</v>
      </c>
      <c r="CF21" s="105" t="str">
        <f>IF(OR($B21=0,$B21=""),"",IF(AND($E$3="1st"),'Marks Entry class 1st'!AN20,IF(AND($E$3="2nd"),'Marks Entry class 2nd'!AN20,"")))</f>
        <v>AB</v>
      </c>
      <c r="CG21" s="105" t="str">
        <f>IF(OR($B21=0,$B21=""),"",IF(AND($E$3="1st"),'Marks Entry class 1st'!AO20,IF(AND($E$3="2nd"),'Marks Entry class 2nd'!AO20,"")))</f>
        <v>AB</v>
      </c>
      <c r="CH21" s="106" t="str">
        <f t="shared" si="40"/>
        <v>AB</v>
      </c>
      <c r="CI21" s="107">
        <f t="shared" si="41"/>
        <v>0</v>
      </c>
      <c r="CJ21" s="107">
        <f t="shared" si="42"/>
        <v>50</v>
      </c>
      <c r="CK21" s="107" t="str">
        <f t="shared" si="43"/>
        <v>AB</v>
      </c>
      <c r="CL21" s="92" t="str">
        <f t="shared" si="44"/>
        <v/>
      </c>
      <c r="CM21" s="105">
        <f>IF(OR($B21=0,$B21=""),"",IF(AND($E$3="1st"),'Marks Entry class 1st'!AP20,IF(AND($E$3="2nd"),'Marks Entry class 2nd'!AP20,"")))</f>
        <v>0</v>
      </c>
      <c r="CN21" s="105">
        <f>IF(OR($B21=0,$B21=""),"",IF(AND($E$3="1st"),'Marks Entry class 1st'!AQ20,IF(AND($E$3="2nd"),'Marks Entry class 2nd'!AQ20,"")))</f>
        <v>23</v>
      </c>
      <c r="CO21" s="106">
        <f t="shared" si="45"/>
        <v>23</v>
      </c>
      <c r="CP21" s="107">
        <f t="shared" si="46"/>
        <v>0</v>
      </c>
      <c r="CQ21" s="107">
        <f t="shared" si="47"/>
        <v>50</v>
      </c>
      <c r="CR21" s="107" t="str">
        <f t="shared" si="48"/>
        <v>P</v>
      </c>
      <c r="CS21" s="92" t="str">
        <f t="shared" si="49"/>
        <v>C</v>
      </c>
      <c r="CT21" s="105">
        <f>IF(OR($B21=0,$B21=""),"",IF(AND($E$3="1st"),'Marks Entry class 1st'!AR20,IF(AND($E$3="2nd"),'Marks Entry class 2nd'!AR20,"")))</f>
        <v>45</v>
      </c>
      <c r="CU21" s="105">
        <f>IF(OR($B21=0,$B21=""),"",IF(AND($E$3="1st"),'Marks Entry class 1st'!AS20,IF(AND($E$3="2nd"),'Marks Entry class 2nd'!AS20,"")))</f>
        <v>0</v>
      </c>
      <c r="CV21" s="106">
        <f t="shared" si="50"/>
        <v>45</v>
      </c>
      <c r="CW21" s="107">
        <f t="shared" si="51"/>
        <v>0</v>
      </c>
      <c r="CX21" s="107">
        <f t="shared" si="52"/>
        <v>100</v>
      </c>
      <c r="CY21" s="107" t="str">
        <f t="shared" si="53"/>
        <v>P</v>
      </c>
      <c r="CZ21" s="92" t="str">
        <f t="shared" si="54"/>
        <v>C</v>
      </c>
      <c r="DA21" s="105">
        <f>IF(OR($B21=0,$B21=""),"",IF(AND($E$3="1st"),'Marks Entry class 1st'!AT20,IF(AND($E$3="2nd"),'Marks Entry class 2nd'!AT20,"")))</f>
        <v>0</v>
      </c>
      <c r="DB21" s="105">
        <f>IF(OR($B21=0,$B21=""),"",IF(AND($E$3="1st"),'Marks Entry class 1st'!AU20,IF(AND($E$3="2nd"),'Marks Entry class 2nd'!AU20,"")))</f>
        <v>0</v>
      </c>
      <c r="DC21" s="357">
        <f t="shared" si="55"/>
        <v>0</v>
      </c>
      <c r="DD21" s="93" t="str">
        <f t="shared" si="56"/>
        <v/>
      </c>
      <c r="DE21" s="105">
        <f>IF(OR($B21=0,$B21=""),"",IF(AND($E$3="1st"),'Marks Entry class 1st'!AV20,IF(AND($E$3="2nd"),'Marks Entry class 2nd'!AV20,"")))</f>
        <v>0</v>
      </c>
      <c r="DF21" s="105">
        <f>IF(OR($B21=0,$B21=""),"",IF(AND($E$3="1st"),'Marks Entry class 1st'!AW20,IF(AND($E$3="2nd"),'Marks Entry class 2nd'!AW20,"")))</f>
        <v>0</v>
      </c>
      <c r="DG21" s="357">
        <f t="shared" si="57"/>
        <v>0</v>
      </c>
      <c r="DH21" s="93" t="str">
        <f t="shared" si="58"/>
        <v/>
      </c>
      <c r="DI21" s="63">
        <f t="shared" si="59"/>
        <v>406</v>
      </c>
      <c r="DJ21" s="359">
        <f t="shared" si="60"/>
        <v>81.2</v>
      </c>
      <c r="DK21" s="67" t="str">
        <f t="shared" si="61"/>
        <v>I</v>
      </c>
      <c r="DL21" s="68">
        <f t="shared" si="62"/>
        <v>9.9999999999999964</v>
      </c>
      <c r="DM21" s="381" t="str">
        <f>IFERROR(IF(B21="NSO","NSO",IF(OR(D21="",G21="",F21="",B21="",DI21=0),"",IF('Master sheet'!$D$14="Hindi","कक्षोंन्नति","Promoted"))),"")</f>
        <v>कक्षोंन्नति</v>
      </c>
      <c r="DN21" s="42">
        <f>IF(OR(B21=0,B21=""),"",IF(AND($E$3="1st"),'Marks Entry class 1st'!AX20,IF(AND($E$3="2nd"),'Marks Entry class 2nd'!AX20,"")))</f>
        <v>220</v>
      </c>
      <c r="DO21" s="42">
        <f>IF(OR(B21=0,B21=""),"",IF(AND($E$3="1st"),'Marks Entry class 1st'!AY20,IF(AND($E$3="2nd"),'Marks Entry class 2nd'!AY20,"")))</f>
        <v>40</v>
      </c>
      <c r="DP21" s="214" t="str">
        <f t="shared" si="63"/>
        <v>B</v>
      </c>
      <c r="DQ21" s="43"/>
      <c r="DX21" s="44">
        <f>IF(AND($E$3="1st"),'Marks Entry class 1st'!I20,IF(AND($E$3="2nd"),'Marks Entry class 2nd'!I20,""))</f>
        <v>214</v>
      </c>
    </row>
    <row r="22" spans="1:128" ht="18.95" customHeight="1">
      <c r="A22" s="56">
        <v>15</v>
      </c>
      <c r="B22" s="261">
        <f>IF(OR(DX22=0,DX22=""),"",IF(AND($E$3="1st"),'Marks Entry class 1st'!I21,IF(AND($E$3="2nd"),'Marks Entry class 2nd'!I21,"")))</f>
        <v>215</v>
      </c>
      <c r="C22" s="57">
        <f>IF(OR($B22=0,$B22=""),"",IF(AND($E$3="1st"),'Marks Entry class 1st'!B21,IF(AND($E$3="2nd"),'Marks Entry class 2nd'!B21,"")))</f>
        <v>2</v>
      </c>
      <c r="D22" s="57" t="str">
        <f>IF(OR($B22=0,$B22=""),"",IF(AND($E$3="1st"),'Marks Entry class 1st'!C21,IF(AND($E$3="2nd"),'Marks Entry class 2nd'!C21,"")))</f>
        <v>A</v>
      </c>
      <c r="E22" s="396" t="str">
        <f>IF(OR(B22=0,B22=""),"",IF(AND($E$3="1st"),'Marks Entry class 1st'!E21,IF(AND($E$3="2nd"),'Marks Entry class 2nd'!E21,"")))</f>
        <v>24-09-2015</v>
      </c>
      <c r="F22" s="260">
        <f>IF(OR(B22=0,B22=""),"",IF(AND($E$3="1st"),'Marks Entry class 1st'!D21,IF(AND($E$3="2nd"),'Marks Entry class 2nd'!D21,"")))</f>
        <v>935</v>
      </c>
      <c r="G22" s="398" t="str">
        <f>IF(OR($B22=0,$B22=""),"",IF(AND($E$3="1st"),'Marks Entry class 1st'!F21,IF(AND($E$3="2nd"),'Marks Entry class 2nd'!F21,"")))</f>
        <v>KHUSHVEER SINGH</v>
      </c>
      <c r="H22" s="398" t="str">
        <f>IF(OR($B22=0,$B22=""),"",IF(AND($E$3="1st"),'Marks Entry class 1st'!G21,IF(AND($E$3="2nd"),'Marks Entry class 2nd'!G21,"")))</f>
        <v>PUSA RAM</v>
      </c>
      <c r="I22" s="398" t="str">
        <f>IF(OR($B22=0,$B22=""),"",IF(AND($E$3="1st"),'Marks Entry class 1st'!H21,IF(AND($E$3="2nd"),'Marks Entry class 2nd'!H21,"")))</f>
        <v>POOJA</v>
      </c>
      <c r="J22" s="229" t="str">
        <f>IF(OR($B22=0,$B22=""),"",IF(AND($E$3="1st"),'Marks Entry class 1st'!J21,IF(AND($E$3="2nd"),'Marks Entry class 2nd'!J21,"")))</f>
        <v>M</v>
      </c>
      <c r="K22" s="229" t="str">
        <f>IF(OR($B22=0,$B22=""),"",IF(AND($E$3="1st"),'Marks Entry class 1st'!K21,IF(AND($E$3="2nd"),'Marks Entry class 2nd'!K21,"")))</f>
        <v>SC</v>
      </c>
      <c r="L22" s="105"/>
      <c r="M22" s="105"/>
      <c r="N22" s="105"/>
      <c r="O22" s="51"/>
      <c r="P22" s="105">
        <f>IF(OR($B22=0,$B22=""),"",IF(AND($E$3="1st"),'Marks Entry class 1st'!O21,IF(AND($E$3="2nd"),'Marks Entry class 2nd'!O21,"")))</f>
        <v>29</v>
      </c>
      <c r="Q22" s="105">
        <f>IF(OR($B22=0,$B22=""),"",IF(AND($E$3="1st"),'Marks Entry class 1st'!P21,IF(AND($E$3="2nd"),'Marks Entry class 2nd'!P21,"")))</f>
        <v>62</v>
      </c>
      <c r="R22" s="54">
        <f t="shared" si="0"/>
        <v>91</v>
      </c>
      <c r="S22" s="51">
        <f t="shared" si="1"/>
        <v>91</v>
      </c>
      <c r="T22" s="105">
        <f>IF(OR($B22=0,$B22=""),"",IF(AND($E$3="1st"),'Marks Entry class 1st'!Q21,IF(AND($E$3="2nd"),'Marks Entry class 2nd'!Q21,"")))</f>
        <v>24</v>
      </c>
      <c r="U22" s="105">
        <f>IF(OR($B22=0,$B22=""),"",IF(AND($E$3="1st"),'Marks Entry class 1st'!R21,IF(AND($E$3="2nd"),'Marks Entry class 2nd'!R21,"")))</f>
        <v>24</v>
      </c>
      <c r="V22" s="55">
        <f t="shared" si="2"/>
        <v>48</v>
      </c>
      <c r="W22" s="51">
        <f t="shared" si="3"/>
        <v>139</v>
      </c>
      <c r="X22" s="89">
        <f t="shared" si="4"/>
        <v>0</v>
      </c>
      <c r="Y22" s="89">
        <f t="shared" si="5"/>
        <v>200</v>
      </c>
      <c r="Z22" s="89" t="str">
        <f t="shared" si="6"/>
        <v/>
      </c>
      <c r="AA22" s="89" t="str">
        <f t="shared" si="7"/>
        <v>P</v>
      </c>
      <c r="AB22" s="89" t="str">
        <f t="shared" si="8"/>
        <v>I</v>
      </c>
      <c r="AC22" s="93" t="str">
        <f t="shared" si="9"/>
        <v>C</v>
      </c>
      <c r="AD22" s="105"/>
      <c r="AE22" s="105"/>
      <c r="AF22" s="105"/>
      <c r="AG22" s="51"/>
      <c r="AH22" s="105">
        <f>IF(OR($B22=0,$B22=""),"",IF(AND($E$3="1st"),'Marks Entry class 1st'!V21,IF(AND($E$3="2nd"),'Marks Entry class 2nd'!V21,"")))</f>
        <v>14</v>
      </c>
      <c r="AI22" s="105">
        <f>IF(OR($B22=0,$B22=""),"",IF(AND($E$3="1st"),'Marks Entry class 1st'!W21,IF(AND($E$3="2nd"),'Marks Entry class 2nd'!W21,"")))</f>
        <v>32</v>
      </c>
      <c r="AJ22" s="54">
        <f t="shared" si="10"/>
        <v>46</v>
      </c>
      <c r="AK22" s="51">
        <f t="shared" si="11"/>
        <v>46</v>
      </c>
      <c r="AL22" s="105">
        <f>IF(OR($B22=0,$B22=""),"",IF(AND($E$3="1st"),'Marks Entry class 1st'!X21,IF(AND($E$3="2nd"),'Marks Entry class 2nd'!X21,"")))</f>
        <v>10</v>
      </c>
      <c r="AM22" s="105">
        <f>IF(OR($B22=0,$B22=""),"",IF(AND($E$3="1st"),'Marks Entry class 1st'!Y21,IF(AND($E$3="2nd"),'Marks Entry class 2nd'!Y21,"")))</f>
        <v>30</v>
      </c>
      <c r="AN22" s="55">
        <f t="shared" si="12"/>
        <v>40</v>
      </c>
      <c r="AO22" s="51">
        <f t="shared" si="13"/>
        <v>86</v>
      </c>
      <c r="AP22" s="89">
        <f t="shared" si="14"/>
        <v>0</v>
      </c>
      <c r="AQ22" s="89">
        <f t="shared" si="15"/>
        <v>100</v>
      </c>
      <c r="AR22" s="89" t="str">
        <f t="shared" si="16"/>
        <v/>
      </c>
      <c r="AS22" s="89" t="str">
        <f t="shared" si="17"/>
        <v>P</v>
      </c>
      <c r="AT22" s="89" t="str">
        <f t="shared" si="18"/>
        <v>I</v>
      </c>
      <c r="AU22" s="93" t="str">
        <f t="shared" si="19"/>
        <v>A</v>
      </c>
      <c r="AV22" s="105"/>
      <c r="AW22" s="105"/>
      <c r="AX22" s="105"/>
      <c r="AY22" s="51"/>
      <c r="AZ22" s="105">
        <f>IF(OR($B22=0,$B22=""),"",IF(AND($E$3="1st"),'Marks Entry class 1st'!AC21,IF(AND($E$3="2nd"),'Marks Entry class 2nd'!AC21,"")))</f>
        <v>22</v>
      </c>
      <c r="BA22" s="105">
        <f>IF(OR($B22=0,$B22=""),"",IF(AND($E$3="1st"),'Marks Entry class 1st'!AD21,IF(AND($E$3="2nd"),'Marks Entry class 2nd'!AD21,"")))</f>
        <v>64</v>
      </c>
      <c r="BB22" s="54">
        <f t="shared" si="20"/>
        <v>86</v>
      </c>
      <c r="BC22" s="51">
        <f t="shared" si="21"/>
        <v>86</v>
      </c>
      <c r="BD22" s="105">
        <f>IF(OR($B22=0,$B22=""),"",IF(AND($E$3="1st"),'Marks Entry class 1st'!AE21,IF(AND($E$3="2nd"),'Marks Entry class 2nd'!AE21,"")))</f>
        <v>26</v>
      </c>
      <c r="BE22" s="105">
        <f>IF(OR($B22=0,$B22=""),"",IF(AND($E$3="1st"),'Marks Entry class 1st'!AF21,IF(AND($E$3="2nd"),'Marks Entry class 2nd'!AF21,"")))</f>
        <v>64</v>
      </c>
      <c r="BF22" s="55">
        <f t="shared" si="22"/>
        <v>90</v>
      </c>
      <c r="BG22" s="51">
        <f t="shared" si="23"/>
        <v>176</v>
      </c>
      <c r="BH22" s="89">
        <f t="shared" si="24"/>
        <v>0</v>
      </c>
      <c r="BI22" s="89">
        <f t="shared" si="25"/>
        <v>200</v>
      </c>
      <c r="BJ22" s="89" t="str">
        <f t="shared" si="26"/>
        <v/>
      </c>
      <c r="BK22" s="89" t="str">
        <f t="shared" si="27"/>
        <v>P</v>
      </c>
      <c r="BL22" s="89" t="str">
        <f t="shared" si="28"/>
        <v>I</v>
      </c>
      <c r="BM22" s="93" t="str">
        <f t="shared" si="29"/>
        <v>A</v>
      </c>
      <c r="BN22" s="105"/>
      <c r="BO22" s="105"/>
      <c r="BP22" s="105"/>
      <c r="BQ22" s="51"/>
      <c r="BR22" s="105">
        <f>IF(OR($B22=0,$B22=""),"",IF(AND($E$3="1st"),'Marks Entry class 1st'!AJ21,IF(AND($E$3="2nd"),'Marks Entry class 2nd'!AJ21,"")))</f>
        <v>42</v>
      </c>
      <c r="BS22" s="105">
        <f>IF(OR($B22=0,$B22=""),"",IF(AND($E$3="1st"),'Marks Entry class 1st'!AK21,IF(AND($E$3="2nd"),'Marks Entry class 2nd'!AK21,"")))</f>
        <v>0</v>
      </c>
      <c r="BT22" s="54">
        <f t="shared" si="30"/>
        <v>42</v>
      </c>
      <c r="BU22" s="51">
        <f t="shared" si="31"/>
        <v>42</v>
      </c>
      <c r="BV22" s="105">
        <f>IF(OR($B22=0,$B22=""),"",IF(AND($E$3="1st"),'Marks Entry class 1st'!AL21,IF(AND($E$3="2nd"),'Marks Entry class 2nd'!AL21,"")))</f>
        <v>49</v>
      </c>
      <c r="BW22" s="105">
        <f>IF(OR($B22=0,$B22=""),"",IF(AND($E$3="1st"),'Marks Entry class 1st'!AM21,IF(AND($E$3="2nd"),'Marks Entry class 2nd'!AM21,"")))</f>
        <v>0</v>
      </c>
      <c r="BX22" s="55">
        <f t="shared" si="32"/>
        <v>49</v>
      </c>
      <c r="BY22" s="51">
        <f t="shared" si="33"/>
        <v>91</v>
      </c>
      <c r="BZ22" s="89">
        <f t="shared" si="34"/>
        <v>0</v>
      </c>
      <c r="CA22" s="89">
        <f t="shared" si="35"/>
        <v>100</v>
      </c>
      <c r="CB22" s="89" t="str">
        <f t="shared" si="36"/>
        <v/>
      </c>
      <c r="CC22" s="89" t="str">
        <f t="shared" si="37"/>
        <v>P</v>
      </c>
      <c r="CD22" s="89" t="str">
        <f t="shared" si="38"/>
        <v>I</v>
      </c>
      <c r="CE22" s="93" t="str">
        <f t="shared" si="39"/>
        <v>A</v>
      </c>
      <c r="CF22" s="105" t="str">
        <f>IF(OR($B22=0,$B22=""),"",IF(AND($E$3="1st"),'Marks Entry class 1st'!AN21,IF(AND($E$3="2nd"),'Marks Entry class 2nd'!AN21,"")))</f>
        <v>ML</v>
      </c>
      <c r="CG22" s="105" t="str">
        <f>IF(OR($B22=0,$B22=""),"",IF(AND($E$3="1st"),'Marks Entry class 1st'!AO21,IF(AND($E$3="2nd"),'Marks Entry class 2nd'!AO21,"")))</f>
        <v>ML</v>
      </c>
      <c r="CH22" s="106">
        <f t="shared" si="40"/>
        <v>0</v>
      </c>
      <c r="CI22" s="107">
        <f t="shared" si="41"/>
        <v>50</v>
      </c>
      <c r="CJ22" s="107" t="str">
        <f t="shared" si="42"/>
        <v/>
      </c>
      <c r="CK22" s="107" t="str">
        <f t="shared" si="43"/>
        <v/>
      </c>
      <c r="CL22" s="92" t="str">
        <f t="shared" si="44"/>
        <v/>
      </c>
      <c r="CM22" s="105">
        <f>IF(OR($B22=0,$B22=""),"",IF(AND($E$3="1st"),'Marks Entry class 1st'!AP21,IF(AND($E$3="2nd"),'Marks Entry class 2nd'!AP21,"")))</f>
        <v>0</v>
      </c>
      <c r="CN22" s="105">
        <f>IF(OR($B22=0,$B22=""),"",IF(AND($E$3="1st"),'Marks Entry class 1st'!AQ21,IF(AND($E$3="2nd"),'Marks Entry class 2nd'!AQ21,"")))</f>
        <v>20</v>
      </c>
      <c r="CO22" s="106">
        <f t="shared" si="45"/>
        <v>20</v>
      </c>
      <c r="CP22" s="107">
        <f t="shared" si="46"/>
        <v>0</v>
      </c>
      <c r="CQ22" s="107">
        <f t="shared" si="47"/>
        <v>50</v>
      </c>
      <c r="CR22" s="107" t="str">
        <f t="shared" si="48"/>
        <v>P</v>
      </c>
      <c r="CS22" s="92" t="str">
        <f t="shared" si="49"/>
        <v>D</v>
      </c>
      <c r="CT22" s="105">
        <f>IF(OR($B22=0,$B22=""),"",IF(AND($E$3="1st"),'Marks Entry class 1st'!AR21,IF(AND($E$3="2nd"),'Marks Entry class 2nd'!AR21,"")))</f>
        <v>47</v>
      </c>
      <c r="CU22" s="105">
        <f>IF(OR($B22=0,$B22=""),"",IF(AND($E$3="1st"),'Marks Entry class 1st'!AS21,IF(AND($E$3="2nd"),'Marks Entry class 2nd'!AS21,"")))</f>
        <v>0</v>
      </c>
      <c r="CV22" s="106">
        <f t="shared" si="50"/>
        <v>47</v>
      </c>
      <c r="CW22" s="107">
        <f t="shared" si="51"/>
        <v>0</v>
      </c>
      <c r="CX22" s="107">
        <f t="shared" si="52"/>
        <v>100</v>
      </c>
      <c r="CY22" s="107" t="str">
        <f t="shared" si="53"/>
        <v>P</v>
      </c>
      <c r="CZ22" s="92" t="str">
        <f t="shared" si="54"/>
        <v>C</v>
      </c>
      <c r="DA22" s="105">
        <f>IF(OR($B22=0,$B22=""),"",IF(AND($E$3="1st"),'Marks Entry class 1st'!AT21,IF(AND($E$3="2nd"),'Marks Entry class 2nd'!AT21,"")))</f>
        <v>0</v>
      </c>
      <c r="DB22" s="105">
        <f>IF(OR($B22=0,$B22=""),"",IF(AND($E$3="1st"),'Marks Entry class 1st'!AU21,IF(AND($E$3="2nd"),'Marks Entry class 2nd'!AU21,"")))</f>
        <v>0</v>
      </c>
      <c r="DC22" s="357">
        <f t="shared" si="55"/>
        <v>0</v>
      </c>
      <c r="DD22" s="93" t="str">
        <f t="shared" si="56"/>
        <v/>
      </c>
      <c r="DE22" s="105">
        <f>IF(OR($B22=0,$B22=""),"",IF(AND($E$3="1st"),'Marks Entry class 1st'!AV21,IF(AND($E$3="2nd"),'Marks Entry class 2nd'!AV21,"")))</f>
        <v>0</v>
      </c>
      <c r="DF22" s="105">
        <f>IF(OR($B22=0,$B22=""),"",IF(AND($E$3="1st"),'Marks Entry class 1st'!AW21,IF(AND($E$3="2nd"),'Marks Entry class 2nd'!AW21,"")))</f>
        <v>0</v>
      </c>
      <c r="DG22" s="357">
        <f t="shared" si="57"/>
        <v>0</v>
      </c>
      <c r="DH22" s="93" t="str">
        <f t="shared" si="58"/>
        <v/>
      </c>
      <c r="DI22" s="63">
        <f t="shared" si="59"/>
        <v>401</v>
      </c>
      <c r="DJ22" s="359">
        <f t="shared" si="60"/>
        <v>80.2</v>
      </c>
      <c r="DK22" s="67" t="str">
        <f t="shared" si="61"/>
        <v>I</v>
      </c>
      <c r="DL22" s="68">
        <f t="shared" si="62"/>
        <v>13.999999999999998</v>
      </c>
      <c r="DM22" s="381" t="str">
        <f>IFERROR(IF(B22="NSO","NSO",IF(OR(D22="",G22="",F22="",B22="",DI22=0),"",IF('Master sheet'!$D$14="Hindi","कक्षोंन्नति","Promoted"))),"")</f>
        <v>कक्षोंन्नति</v>
      </c>
      <c r="DN22" s="42">
        <f>IF(OR(B22=0,B22=""),"",IF(AND($E$3="1st"),'Marks Entry class 1st'!AX21,IF(AND($E$3="2nd"),'Marks Entry class 2nd'!AX21,"")))</f>
        <v>220</v>
      </c>
      <c r="DO22" s="42">
        <f>IF(OR(B22=0,B22=""),"",IF(AND($E$3="1st"),'Marks Entry class 1st'!AY21,IF(AND($E$3="2nd"),'Marks Entry class 2nd'!AY21,"")))</f>
        <v>4</v>
      </c>
      <c r="DP22" s="214" t="str">
        <f t="shared" si="63"/>
        <v>B</v>
      </c>
      <c r="DQ22" s="43"/>
      <c r="DX22" s="44">
        <f>IF(AND($E$3="1st"),'Marks Entry class 1st'!I21,IF(AND($E$3="2nd"),'Marks Entry class 2nd'!I21,""))</f>
        <v>215</v>
      </c>
    </row>
    <row r="23" spans="1:128" ht="18.95" customHeight="1">
      <c r="A23" s="56">
        <v>16</v>
      </c>
      <c r="B23" s="261">
        <f>IF(OR(DX23=0,DX23=""),"",IF(AND($E$3="1st"),'Marks Entry class 1st'!I22,IF(AND($E$3="2nd"),'Marks Entry class 2nd'!I22,"")))</f>
        <v>216</v>
      </c>
      <c r="C23" s="57">
        <f>IF(OR($B23=0,$B23=""),"",IF(AND($E$3="1st"),'Marks Entry class 1st'!B22,IF(AND($E$3="2nd"),'Marks Entry class 2nd'!B22,"")))</f>
        <v>2</v>
      </c>
      <c r="D23" s="57" t="str">
        <f>IF(OR($B23=0,$B23=""),"",IF(AND($E$3="1st"),'Marks Entry class 1st'!C22,IF(AND($E$3="2nd"),'Marks Entry class 2nd'!C22,"")))</f>
        <v>A</v>
      </c>
      <c r="E23" s="396" t="str">
        <f>IF(OR(B23=0,B23=""),"",IF(AND($E$3="1st"),'Marks Entry class 1st'!E22,IF(AND($E$3="2nd"),'Marks Entry class 2nd'!E22,"")))</f>
        <v>21-01-2016</v>
      </c>
      <c r="F23" s="260">
        <f>IF(OR(B23=0,B23=""),"",IF(AND($E$3="1st"),'Marks Entry class 1st'!D22,IF(AND($E$3="2nd"),'Marks Entry class 2nd'!D22,"")))</f>
        <v>940</v>
      </c>
      <c r="G23" s="398" t="str">
        <f>IF(OR($B23=0,$B23=""),"",IF(AND($E$3="1st"),'Marks Entry class 1st'!F22,IF(AND($E$3="2nd"),'Marks Entry class 2nd'!F22,"")))</f>
        <v>KINJAL SAINI</v>
      </c>
      <c r="H23" s="398" t="str">
        <f>IF(OR($B23=0,$B23=""),"",IF(AND($E$3="1st"),'Marks Entry class 1st'!G22,IF(AND($E$3="2nd"),'Marks Entry class 2nd'!G22,"")))</f>
        <v>DURGESH CHAND BAGRI</v>
      </c>
      <c r="I23" s="398" t="str">
        <f>IF(OR($B23=0,$B23=""),"",IF(AND($E$3="1st"),'Marks Entry class 1st'!H22,IF(AND($E$3="2nd"),'Marks Entry class 2nd'!H22,"")))</f>
        <v>PUSHPA DEVI</v>
      </c>
      <c r="J23" s="229" t="str">
        <f>IF(OR($B23=0,$B23=""),"",IF(AND($E$3="1st"),'Marks Entry class 1st'!J22,IF(AND($E$3="2nd"),'Marks Entry class 2nd'!J22,"")))</f>
        <v>F</v>
      </c>
      <c r="K23" s="229" t="str">
        <f>IF(OR($B23=0,$B23=""),"",IF(AND($E$3="1st"),'Marks Entry class 1st'!K22,IF(AND($E$3="2nd"),'Marks Entry class 2nd'!K22,"")))</f>
        <v>OBC</v>
      </c>
      <c r="L23" s="105"/>
      <c r="M23" s="105"/>
      <c r="N23" s="105"/>
      <c r="O23" s="51"/>
      <c r="P23" s="105">
        <f>IF(OR($B23=0,$B23=""),"",IF(AND($E$3="1st"),'Marks Entry class 1st'!O22,IF(AND($E$3="2nd"),'Marks Entry class 2nd'!O22,"")))</f>
        <v>29</v>
      </c>
      <c r="Q23" s="105">
        <f>IF(OR($B23=0,$B23=""),"",IF(AND($E$3="1st"),'Marks Entry class 1st'!P22,IF(AND($E$3="2nd"),'Marks Entry class 2nd'!P22,"")))</f>
        <v>50</v>
      </c>
      <c r="R23" s="54">
        <f t="shared" si="0"/>
        <v>79</v>
      </c>
      <c r="S23" s="51">
        <f t="shared" si="1"/>
        <v>79</v>
      </c>
      <c r="T23" s="105">
        <f>IF(OR($B23=0,$B23=""),"",IF(AND($E$3="1st"),'Marks Entry class 1st'!Q22,IF(AND($E$3="2nd"),'Marks Entry class 2nd'!Q22,"")))</f>
        <v>24</v>
      </c>
      <c r="U23" s="105">
        <f>IF(OR($B23=0,$B23=""),"",IF(AND($E$3="1st"),'Marks Entry class 1st'!R22,IF(AND($E$3="2nd"),'Marks Entry class 2nd'!R22,"")))</f>
        <v>21</v>
      </c>
      <c r="V23" s="55">
        <f t="shared" si="2"/>
        <v>45</v>
      </c>
      <c r="W23" s="51">
        <f t="shared" si="3"/>
        <v>124</v>
      </c>
      <c r="X23" s="89">
        <f t="shared" si="4"/>
        <v>0</v>
      </c>
      <c r="Y23" s="89">
        <f t="shared" si="5"/>
        <v>200</v>
      </c>
      <c r="Z23" s="89" t="str">
        <f t="shared" si="6"/>
        <v/>
      </c>
      <c r="AA23" s="89" t="str">
        <f t="shared" si="7"/>
        <v>P</v>
      </c>
      <c r="AB23" s="89" t="str">
        <f t="shared" si="8"/>
        <v>I</v>
      </c>
      <c r="AC23" s="93" t="str">
        <f t="shared" si="9"/>
        <v>C</v>
      </c>
      <c r="AD23" s="105"/>
      <c r="AE23" s="105"/>
      <c r="AF23" s="105"/>
      <c r="AG23" s="51"/>
      <c r="AH23" s="105">
        <f>IF(OR($B23=0,$B23=""),"",IF(AND($E$3="1st"),'Marks Entry class 1st'!V22,IF(AND($E$3="2nd"),'Marks Entry class 2nd'!V22,"")))</f>
        <v>14</v>
      </c>
      <c r="AI23" s="105">
        <f>IF(OR($B23=0,$B23=""),"",IF(AND($E$3="1st"),'Marks Entry class 1st'!W22,IF(AND($E$3="2nd"),'Marks Entry class 2nd'!W22,"")))</f>
        <v>32</v>
      </c>
      <c r="AJ23" s="54">
        <f t="shared" si="10"/>
        <v>46</v>
      </c>
      <c r="AK23" s="51">
        <f t="shared" si="11"/>
        <v>46</v>
      </c>
      <c r="AL23" s="105">
        <f>IF(OR($B23=0,$B23=""),"",IF(AND($E$3="1st"),'Marks Entry class 1st'!X22,IF(AND($E$3="2nd"),'Marks Entry class 2nd'!X22,"")))</f>
        <v>10</v>
      </c>
      <c r="AM23" s="105">
        <f>IF(OR($B23=0,$B23=""),"",IF(AND($E$3="1st"),'Marks Entry class 1st'!Y22,IF(AND($E$3="2nd"),'Marks Entry class 2nd'!Y22,"")))</f>
        <v>32</v>
      </c>
      <c r="AN23" s="55">
        <f t="shared" si="12"/>
        <v>42</v>
      </c>
      <c r="AO23" s="51">
        <f t="shared" si="13"/>
        <v>88</v>
      </c>
      <c r="AP23" s="89">
        <f t="shared" si="14"/>
        <v>0</v>
      </c>
      <c r="AQ23" s="89">
        <f t="shared" si="15"/>
        <v>100</v>
      </c>
      <c r="AR23" s="89" t="str">
        <f t="shared" si="16"/>
        <v/>
      </c>
      <c r="AS23" s="89" t="str">
        <f t="shared" si="17"/>
        <v>P</v>
      </c>
      <c r="AT23" s="89" t="str">
        <f t="shared" si="18"/>
        <v>I</v>
      </c>
      <c r="AU23" s="93" t="str">
        <f t="shared" si="19"/>
        <v>A</v>
      </c>
      <c r="AV23" s="105"/>
      <c r="AW23" s="105"/>
      <c r="AX23" s="105"/>
      <c r="AY23" s="51"/>
      <c r="AZ23" s="105">
        <f>IF(OR($B23=0,$B23=""),"",IF(AND($E$3="1st"),'Marks Entry class 1st'!AC22,IF(AND($E$3="2nd"),'Marks Entry class 2nd'!AC22,"")))</f>
        <v>22</v>
      </c>
      <c r="BA23" s="105">
        <f>IF(OR($B23=0,$B23=""),"",IF(AND($E$3="1st"),'Marks Entry class 1st'!AD22,IF(AND($E$3="2nd"),'Marks Entry class 2nd'!AD22,"")))</f>
        <v>64</v>
      </c>
      <c r="BB23" s="54">
        <f t="shared" si="20"/>
        <v>86</v>
      </c>
      <c r="BC23" s="51">
        <f t="shared" si="21"/>
        <v>86</v>
      </c>
      <c r="BD23" s="105">
        <f>IF(OR($B23=0,$B23=""),"",IF(AND($E$3="1st"),'Marks Entry class 1st'!AE22,IF(AND($E$3="2nd"),'Marks Entry class 2nd'!AE22,"")))</f>
        <v>28</v>
      </c>
      <c r="BE23" s="105">
        <f>IF(OR($B23=0,$B23=""),"",IF(AND($E$3="1st"),'Marks Entry class 1st'!AF22,IF(AND($E$3="2nd"),'Marks Entry class 2nd'!AF22,"")))</f>
        <v>69</v>
      </c>
      <c r="BF23" s="55">
        <f t="shared" si="22"/>
        <v>97</v>
      </c>
      <c r="BG23" s="51">
        <f t="shared" si="23"/>
        <v>183</v>
      </c>
      <c r="BH23" s="89">
        <f t="shared" si="24"/>
        <v>0</v>
      </c>
      <c r="BI23" s="89">
        <f t="shared" si="25"/>
        <v>200</v>
      </c>
      <c r="BJ23" s="89" t="str">
        <f t="shared" si="26"/>
        <v/>
      </c>
      <c r="BK23" s="89" t="str">
        <f t="shared" si="27"/>
        <v>P</v>
      </c>
      <c r="BL23" s="89" t="str">
        <f t="shared" si="28"/>
        <v>I</v>
      </c>
      <c r="BM23" s="93" t="str">
        <f t="shared" si="29"/>
        <v>A</v>
      </c>
      <c r="BN23" s="105"/>
      <c r="BO23" s="105"/>
      <c r="BP23" s="105"/>
      <c r="BQ23" s="51"/>
      <c r="BR23" s="105">
        <f>IF(OR($B23=0,$B23=""),"",IF(AND($E$3="1st"),'Marks Entry class 1st'!AJ22,IF(AND($E$3="2nd"),'Marks Entry class 2nd'!AJ22,"")))</f>
        <v>41</v>
      </c>
      <c r="BS23" s="105">
        <f>IF(OR($B23=0,$B23=""),"",IF(AND($E$3="1st"),'Marks Entry class 1st'!AK22,IF(AND($E$3="2nd"),'Marks Entry class 2nd'!AK22,"")))</f>
        <v>0</v>
      </c>
      <c r="BT23" s="54">
        <f t="shared" si="30"/>
        <v>41</v>
      </c>
      <c r="BU23" s="51">
        <f t="shared" si="31"/>
        <v>41</v>
      </c>
      <c r="BV23" s="105">
        <f>IF(OR($B23=0,$B23=""),"",IF(AND($E$3="1st"),'Marks Entry class 1st'!AL22,IF(AND($E$3="2nd"),'Marks Entry class 2nd'!AL22,"")))</f>
        <v>48</v>
      </c>
      <c r="BW23" s="105">
        <f>IF(OR($B23=0,$B23=""),"",IF(AND($E$3="1st"),'Marks Entry class 1st'!AM22,IF(AND($E$3="2nd"),'Marks Entry class 2nd'!AM22,"")))</f>
        <v>0</v>
      </c>
      <c r="BX23" s="55">
        <f t="shared" si="32"/>
        <v>48</v>
      </c>
      <c r="BY23" s="51">
        <f t="shared" si="33"/>
        <v>89</v>
      </c>
      <c r="BZ23" s="89">
        <f t="shared" si="34"/>
        <v>0</v>
      </c>
      <c r="CA23" s="89">
        <f t="shared" si="35"/>
        <v>100</v>
      </c>
      <c r="CB23" s="89" t="str">
        <f t="shared" si="36"/>
        <v/>
      </c>
      <c r="CC23" s="89" t="str">
        <f t="shared" si="37"/>
        <v>P</v>
      </c>
      <c r="CD23" s="89" t="str">
        <f t="shared" si="38"/>
        <v>I</v>
      </c>
      <c r="CE23" s="93" t="str">
        <f t="shared" si="39"/>
        <v>A</v>
      </c>
      <c r="CF23" s="105" t="str">
        <f>IF(OR($B23=0,$B23=""),"",IF(AND($E$3="1st"),'Marks Entry class 1st'!AN22,IF(AND($E$3="2nd"),'Marks Entry class 2nd'!AN22,"")))</f>
        <v>NA</v>
      </c>
      <c r="CG23" s="105" t="str">
        <f>IF(OR($B23=0,$B23=""),"",IF(AND($E$3="1st"),'Marks Entry class 1st'!AO22,IF(AND($E$3="2nd"),'Marks Entry class 2nd'!AO22,"")))</f>
        <v>NA</v>
      </c>
      <c r="CH23" s="106">
        <f t="shared" si="40"/>
        <v>0</v>
      </c>
      <c r="CI23" s="107">
        <f t="shared" si="41"/>
        <v>0</v>
      </c>
      <c r="CJ23" s="107" t="str">
        <f t="shared" si="42"/>
        <v/>
      </c>
      <c r="CK23" s="107" t="str">
        <f t="shared" si="43"/>
        <v/>
      </c>
      <c r="CL23" s="92" t="str">
        <f t="shared" si="44"/>
        <v/>
      </c>
      <c r="CM23" s="105">
        <f>IF(OR($B23=0,$B23=""),"",IF(AND($E$3="1st"),'Marks Entry class 1st'!AP22,IF(AND($E$3="2nd"),'Marks Entry class 2nd'!AP22,"")))</f>
        <v>0</v>
      </c>
      <c r="CN23" s="105">
        <f>IF(OR($B23=0,$B23=""),"",IF(AND($E$3="1st"),'Marks Entry class 1st'!AQ22,IF(AND($E$3="2nd"),'Marks Entry class 2nd'!AQ22,"")))</f>
        <v>21</v>
      </c>
      <c r="CO23" s="106">
        <f t="shared" si="45"/>
        <v>21</v>
      </c>
      <c r="CP23" s="107">
        <f t="shared" si="46"/>
        <v>0</v>
      </c>
      <c r="CQ23" s="107">
        <f t="shared" si="47"/>
        <v>50</v>
      </c>
      <c r="CR23" s="107" t="str">
        <f t="shared" si="48"/>
        <v>P</v>
      </c>
      <c r="CS23" s="92" t="str">
        <f t="shared" si="49"/>
        <v>C</v>
      </c>
      <c r="CT23" s="105">
        <f>IF(OR($B23=0,$B23=""),"",IF(AND($E$3="1st"),'Marks Entry class 1st'!AR22,IF(AND($E$3="2nd"),'Marks Entry class 2nd'!AR22,"")))</f>
        <v>48</v>
      </c>
      <c r="CU23" s="105">
        <f>IF(OR($B23=0,$B23=""),"",IF(AND($E$3="1st"),'Marks Entry class 1st'!AS22,IF(AND($E$3="2nd"),'Marks Entry class 2nd'!AS22,"")))</f>
        <v>0</v>
      </c>
      <c r="CV23" s="106">
        <f t="shared" si="50"/>
        <v>48</v>
      </c>
      <c r="CW23" s="107">
        <f t="shared" si="51"/>
        <v>0</v>
      </c>
      <c r="CX23" s="107">
        <f t="shared" si="52"/>
        <v>100</v>
      </c>
      <c r="CY23" s="107" t="str">
        <f t="shared" si="53"/>
        <v>P</v>
      </c>
      <c r="CZ23" s="92" t="str">
        <f t="shared" si="54"/>
        <v>C</v>
      </c>
      <c r="DA23" s="105">
        <f>IF(OR($B23=0,$B23=""),"",IF(AND($E$3="1st"),'Marks Entry class 1st'!AT22,IF(AND($E$3="2nd"),'Marks Entry class 2nd'!AT22,"")))</f>
        <v>0</v>
      </c>
      <c r="DB23" s="105">
        <f>IF(OR($B23=0,$B23=""),"",IF(AND($E$3="1st"),'Marks Entry class 1st'!AU22,IF(AND($E$3="2nd"),'Marks Entry class 2nd'!AU22,"")))</f>
        <v>0</v>
      </c>
      <c r="DC23" s="357">
        <f t="shared" si="55"/>
        <v>0</v>
      </c>
      <c r="DD23" s="93" t="str">
        <f t="shared" si="56"/>
        <v/>
      </c>
      <c r="DE23" s="105">
        <f>IF(OR($B23=0,$B23=""),"",IF(AND($E$3="1st"),'Marks Entry class 1st'!AV22,IF(AND($E$3="2nd"),'Marks Entry class 2nd'!AV22,"")))</f>
        <v>0</v>
      </c>
      <c r="DF23" s="105">
        <f>IF(OR($B23=0,$B23=""),"",IF(AND($E$3="1st"),'Marks Entry class 1st'!AW22,IF(AND($E$3="2nd"),'Marks Entry class 2nd'!AW22,"")))</f>
        <v>0</v>
      </c>
      <c r="DG23" s="357">
        <f t="shared" si="57"/>
        <v>0</v>
      </c>
      <c r="DH23" s="93" t="str">
        <f t="shared" si="58"/>
        <v/>
      </c>
      <c r="DI23" s="63">
        <f t="shared" si="59"/>
        <v>395</v>
      </c>
      <c r="DJ23" s="359">
        <f t="shared" si="60"/>
        <v>79</v>
      </c>
      <c r="DK23" s="67" t="str">
        <f t="shared" si="61"/>
        <v>I</v>
      </c>
      <c r="DL23" s="68">
        <f t="shared" si="62"/>
        <v>17.000000000000298</v>
      </c>
      <c r="DM23" s="381" t="str">
        <f>IFERROR(IF(B23="NSO","NSO",IF(OR(D23="",G23="",F23="",B23="",DI23=0),"",IF('Master sheet'!$D$14="Hindi","कक्षोंन्नति","Promoted"))),"")</f>
        <v>कक्षोंन्नति</v>
      </c>
      <c r="DN23" s="42">
        <f>IF(OR(B23=0,B23=""),"",IF(AND($E$3="1st"),'Marks Entry class 1st'!AX22,IF(AND($E$3="2nd"),'Marks Entry class 2nd'!AX22,"")))</f>
        <v>220</v>
      </c>
      <c r="DO23" s="42">
        <f>IF(OR(B23=0,B23=""),"",IF(AND($E$3="1st"),'Marks Entry class 1st'!AY22,IF(AND($E$3="2nd"),'Marks Entry class 2nd'!AY22,"")))</f>
        <v>26</v>
      </c>
      <c r="DP23" s="214" t="str">
        <f t="shared" si="63"/>
        <v>B</v>
      </c>
      <c r="DQ23" s="43"/>
      <c r="DX23" s="44">
        <f>IF(AND($E$3="1st"),'Marks Entry class 1st'!I22,IF(AND($E$3="2nd"),'Marks Entry class 2nd'!I22,""))</f>
        <v>216</v>
      </c>
    </row>
    <row r="24" spans="1:128" ht="18.95" customHeight="1">
      <c r="A24" s="56">
        <v>17</v>
      </c>
      <c r="B24" s="261">
        <f>IF(OR(DX24=0,DX24=""),"",IF(AND($E$3="1st"),'Marks Entry class 1st'!I23,IF(AND($E$3="2nd"),'Marks Entry class 2nd'!I23,"")))</f>
        <v>217</v>
      </c>
      <c r="C24" s="57">
        <f>IF(OR($B24=0,$B24=""),"",IF(AND($E$3="1st"),'Marks Entry class 1st'!B23,IF(AND($E$3="2nd"),'Marks Entry class 2nd'!B23,"")))</f>
        <v>2</v>
      </c>
      <c r="D24" s="57" t="str">
        <f>IF(OR($B24=0,$B24=""),"",IF(AND($E$3="1st"),'Marks Entry class 1st'!C23,IF(AND($E$3="2nd"),'Marks Entry class 2nd'!C23,"")))</f>
        <v>A</v>
      </c>
      <c r="E24" s="396" t="str">
        <f>IF(OR(B24=0,B24=""),"",IF(AND($E$3="1st"),'Marks Entry class 1st'!E23,IF(AND($E$3="2nd"),'Marks Entry class 2nd'!E23,"")))</f>
        <v>14-02-2016</v>
      </c>
      <c r="F24" s="260">
        <f>IF(OR(B24=0,B24=""),"",IF(AND($E$3="1st"),'Marks Entry class 1st'!D23,IF(AND($E$3="2nd"),'Marks Entry class 2nd'!D23,"")))</f>
        <v>924</v>
      </c>
      <c r="G24" s="398" t="str">
        <f>IF(OR($B24=0,$B24=""),"",IF(AND($E$3="1st"),'Marks Entry class 1st'!F23,IF(AND($E$3="2nd"),'Marks Entry class 2nd'!F23,"")))</f>
        <v>LUCKY PRAJAPATI</v>
      </c>
      <c r="H24" s="398" t="str">
        <f>IF(OR($B24=0,$B24=""),"",IF(AND($E$3="1st"),'Marks Entry class 1st'!G23,IF(AND($E$3="2nd"),'Marks Entry class 2nd'!G23,"")))</f>
        <v>NAR SINGH</v>
      </c>
      <c r="I24" s="398" t="str">
        <f>IF(OR($B24=0,$B24=""),"",IF(AND($E$3="1st"),'Marks Entry class 1st'!H23,IF(AND($E$3="2nd"),'Marks Entry class 2nd'!H23,"")))</f>
        <v>BHAWNA</v>
      </c>
      <c r="J24" s="229" t="str">
        <f>IF(OR($B24=0,$B24=""),"",IF(AND($E$3="1st"),'Marks Entry class 1st'!J23,IF(AND($E$3="2nd"),'Marks Entry class 2nd'!J23,"")))</f>
        <v>M</v>
      </c>
      <c r="K24" s="229" t="str">
        <f>IF(OR($B24=0,$B24=""),"",IF(AND($E$3="1st"),'Marks Entry class 1st'!K23,IF(AND($E$3="2nd"),'Marks Entry class 2nd'!K23,"")))</f>
        <v>OBC</v>
      </c>
      <c r="L24" s="105"/>
      <c r="M24" s="105"/>
      <c r="N24" s="105"/>
      <c r="O24" s="51"/>
      <c r="P24" s="105">
        <f>IF(OR($B24=0,$B24=""),"",IF(AND($E$3="1st"),'Marks Entry class 1st'!O23,IF(AND($E$3="2nd"),'Marks Entry class 2nd'!O23,"")))</f>
        <v>29</v>
      </c>
      <c r="Q24" s="105">
        <f>IF(OR($B24=0,$B24=""),"",IF(AND($E$3="1st"),'Marks Entry class 1st'!P23,IF(AND($E$3="2nd"),'Marks Entry class 2nd'!P23,"")))</f>
        <v>51</v>
      </c>
      <c r="R24" s="54">
        <f t="shared" si="0"/>
        <v>80</v>
      </c>
      <c r="S24" s="51">
        <f t="shared" si="1"/>
        <v>80</v>
      </c>
      <c r="T24" s="105">
        <f>IF(OR($B24=0,$B24=""),"",IF(AND($E$3="1st"),'Marks Entry class 1st'!Q23,IF(AND($E$3="2nd"),'Marks Entry class 2nd'!Q23,"")))</f>
        <v>24</v>
      </c>
      <c r="U24" s="105">
        <f>IF(OR($B24=0,$B24=""),"",IF(AND($E$3="1st"),'Marks Entry class 1st'!R23,IF(AND($E$3="2nd"),'Marks Entry class 2nd'!R23,"")))</f>
        <v>20</v>
      </c>
      <c r="V24" s="55">
        <f t="shared" si="2"/>
        <v>44</v>
      </c>
      <c r="W24" s="51">
        <f t="shared" si="3"/>
        <v>124</v>
      </c>
      <c r="X24" s="89">
        <f t="shared" si="4"/>
        <v>0</v>
      </c>
      <c r="Y24" s="89">
        <f t="shared" si="5"/>
        <v>200</v>
      </c>
      <c r="Z24" s="89" t="str">
        <f t="shared" si="6"/>
        <v/>
      </c>
      <c r="AA24" s="89" t="str">
        <f t="shared" si="7"/>
        <v>P</v>
      </c>
      <c r="AB24" s="89" t="str">
        <f t="shared" si="8"/>
        <v>I</v>
      </c>
      <c r="AC24" s="93" t="str">
        <f t="shared" si="9"/>
        <v>C</v>
      </c>
      <c r="AD24" s="105"/>
      <c r="AE24" s="105"/>
      <c r="AF24" s="105"/>
      <c r="AG24" s="51"/>
      <c r="AH24" s="105">
        <f>IF(OR($B24=0,$B24=""),"",IF(AND($E$3="1st"),'Marks Entry class 1st'!V23,IF(AND($E$3="2nd"),'Marks Entry class 2nd'!V23,"")))</f>
        <v>14</v>
      </c>
      <c r="AI24" s="105">
        <f>IF(OR($B24=0,$B24=""),"",IF(AND($E$3="1st"),'Marks Entry class 1st'!W23,IF(AND($E$3="2nd"),'Marks Entry class 2nd'!W23,"")))</f>
        <v>32</v>
      </c>
      <c r="AJ24" s="54">
        <f t="shared" si="10"/>
        <v>46</v>
      </c>
      <c r="AK24" s="51">
        <f t="shared" si="11"/>
        <v>46</v>
      </c>
      <c r="AL24" s="105">
        <f>IF(OR($B24=0,$B24=""),"",IF(AND($E$3="1st"),'Marks Entry class 1st'!X23,IF(AND($E$3="2nd"),'Marks Entry class 2nd'!X23,"")))</f>
        <v>10</v>
      </c>
      <c r="AM24" s="105">
        <f>IF(OR($B24=0,$B24=""),"",IF(AND($E$3="1st"),'Marks Entry class 1st'!Y23,IF(AND($E$3="2nd"),'Marks Entry class 2nd'!Y23,"")))</f>
        <v>31</v>
      </c>
      <c r="AN24" s="55">
        <f t="shared" si="12"/>
        <v>41</v>
      </c>
      <c r="AO24" s="51">
        <f t="shared" si="13"/>
        <v>87</v>
      </c>
      <c r="AP24" s="89">
        <f t="shared" si="14"/>
        <v>0</v>
      </c>
      <c r="AQ24" s="89">
        <f t="shared" si="15"/>
        <v>100</v>
      </c>
      <c r="AR24" s="89" t="str">
        <f t="shared" si="16"/>
        <v/>
      </c>
      <c r="AS24" s="89" t="str">
        <f t="shared" si="17"/>
        <v>P</v>
      </c>
      <c r="AT24" s="89" t="str">
        <f t="shared" si="18"/>
        <v>I</v>
      </c>
      <c r="AU24" s="93" t="str">
        <f t="shared" si="19"/>
        <v>A</v>
      </c>
      <c r="AV24" s="105"/>
      <c r="AW24" s="105"/>
      <c r="AX24" s="105"/>
      <c r="AY24" s="51"/>
      <c r="AZ24" s="105">
        <f>IF(OR($B24=0,$B24=""),"",IF(AND($E$3="1st"),'Marks Entry class 1st'!AC23,IF(AND($E$3="2nd"),'Marks Entry class 2nd'!AC23,"")))</f>
        <v>22</v>
      </c>
      <c r="BA24" s="105">
        <f>IF(OR($B24=0,$B24=""),"",IF(AND($E$3="1st"),'Marks Entry class 1st'!AD23,IF(AND($E$3="2nd"),'Marks Entry class 2nd'!AD23,"")))</f>
        <v>64</v>
      </c>
      <c r="BB24" s="54">
        <f t="shared" si="20"/>
        <v>86</v>
      </c>
      <c r="BC24" s="51">
        <f t="shared" si="21"/>
        <v>86</v>
      </c>
      <c r="BD24" s="105">
        <f>IF(OR($B24=0,$B24=""),"",IF(AND($E$3="1st"),'Marks Entry class 1st'!AE23,IF(AND($E$3="2nd"),'Marks Entry class 2nd'!AE23,"")))</f>
        <v>27</v>
      </c>
      <c r="BE24" s="105">
        <f>IF(OR($B24=0,$B24=""),"",IF(AND($E$3="1st"),'Marks Entry class 1st'!AF23,IF(AND($E$3="2nd"),'Marks Entry class 2nd'!AF23,"")))</f>
        <v>68</v>
      </c>
      <c r="BF24" s="55">
        <f t="shared" si="22"/>
        <v>95</v>
      </c>
      <c r="BG24" s="51">
        <f t="shared" si="23"/>
        <v>181</v>
      </c>
      <c r="BH24" s="89">
        <f t="shared" si="24"/>
        <v>0</v>
      </c>
      <c r="BI24" s="89">
        <f t="shared" si="25"/>
        <v>200</v>
      </c>
      <c r="BJ24" s="89" t="str">
        <f t="shared" si="26"/>
        <v/>
      </c>
      <c r="BK24" s="89" t="str">
        <f t="shared" si="27"/>
        <v>P</v>
      </c>
      <c r="BL24" s="89" t="str">
        <f t="shared" si="28"/>
        <v>I</v>
      </c>
      <c r="BM24" s="93" t="str">
        <f t="shared" si="29"/>
        <v>A</v>
      </c>
      <c r="BN24" s="105"/>
      <c r="BO24" s="105"/>
      <c r="BP24" s="105"/>
      <c r="BQ24" s="51"/>
      <c r="BR24" s="105">
        <f>IF(OR($B24=0,$B24=""),"",IF(AND($E$3="1st"),'Marks Entry class 1st'!AJ23,IF(AND($E$3="2nd"),'Marks Entry class 2nd'!AJ23,"")))</f>
        <v>42</v>
      </c>
      <c r="BS24" s="105">
        <f>IF(OR($B24=0,$B24=""),"",IF(AND($E$3="1st"),'Marks Entry class 1st'!AK23,IF(AND($E$3="2nd"),'Marks Entry class 2nd'!AK23,"")))</f>
        <v>0</v>
      </c>
      <c r="BT24" s="54">
        <f t="shared" si="30"/>
        <v>42</v>
      </c>
      <c r="BU24" s="51">
        <f t="shared" si="31"/>
        <v>42</v>
      </c>
      <c r="BV24" s="105">
        <f>IF(OR($B24=0,$B24=""),"",IF(AND($E$3="1st"),'Marks Entry class 1st'!AL23,IF(AND($E$3="2nd"),'Marks Entry class 2nd'!AL23,"")))</f>
        <v>47</v>
      </c>
      <c r="BW24" s="105">
        <f>IF(OR($B24=0,$B24=""),"",IF(AND($E$3="1st"),'Marks Entry class 1st'!AM23,IF(AND($E$3="2nd"),'Marks Entry class 2nd'!AM23,"")))</f>
        <v>0</v>
      </c>
      <c r="BX24" s="55">
        <f t="shared" si="32"/>
        <v>47</v>
      </c>
      <c r="BY24" s="51">
        <f t="shared" si="33"/>
        <v>89</v>
      </c>
      <c r="BZ24" s="89">
        <f t="shared" si="34"/>
        <v>0</v>
      </c>
      <c r="CA24" s="89">
        <f t="shared" si="35"/>
        <v>100</v>
      </c>
      <c r="CB24" s="89" t="str">
        <f t="shared" si="36"/>
        <v/>
      </c>
      <c r="CC24" s="89" t="str">
        <f t="shared" si="37"/>
        <v>P</v>
      </c>
      <c r="CD24" s="89" t="str">
        <f t="shared" si="38"/>
        <v>I</v>
      </c>
      <c r="CE24" s="93" t="str">
        <f t="shared" si="39"/>
        <v>A</v>
      </c>
      <c r="CF24" s="105" t="str">
        <f>IF(OR($B24=0,$B24=""),"",IF(AND($E$3="1st"),'Marks Entry class 1st'!AN23,IF(AND($E$3="2nd"),'Marks Entry class 2nd'!AN23,"")))</f>
        <v>NA</v>
      </c>
      <c r="CG24" s="105">
        <f>IF(OR($B24=0,$B24=""),"",IF(AND($E$3="1st"),'Marks Entry class 1st'!AO23,IF(AND($E$3="2nd"),'Marks Entry class 2nd'!AO23,"")))</f>
        <v>0</v>
      </c>
      <c r="CH24" s="106">
        <f t="shared" si="40"/>
        <v>0</v>
      </c>
      <c r="CI24" s="107">
        <f t="shared" si="41"/>
        <v>0</v>
      </c>
      <c r="CJ24" s="107" t="str">
        <f t="shared" si="42"/>
        <v/>
      </c>
      <c r="CK24" s="107" t="str">
        <f t="shared" si="43"/>
        <v/>
      </c>
      <c r="CL24" s="92" t="str">
        <f t="shared" si="44"/>
        <v/>
      </c>
      <c r="CM24" s="105">
        <f>IF(OR($B24=0,$B24=""),"",IF(AND($E$3="1st"),'Marks Entry class 1st'!AP23,IF(AND($E$3="2nd"),'Marks Entry class 2nd'!AP23,"")))</f>
        <v>0</v>
      </c>
      <c r="CN24" s="105">
        <f>IF(OR($B24=0,$B24=""),"",IF(AND($E$3="1st"),'Marks Entry class 1st'!AQ23,IF(AND($E$3="2nd"),'Marks Entry class 2nd'!AQ23,"")))</f>
        <v>0</v>
      </c>
      <c r="CO24" s="106">
        <f t="shared" si="45"/>
        <v>0</v>
      </c>
      <c r="CP24" s="107">
        <f t="shared" si="46"/>
        <v>0</v>
      </c>
      <c r="CQ24" s="107" t="str">
        <f t="shared" si="47"/>
        <v/>
      </c>
      <c r="CR24" s="107" t="str">
        <f t="shared" si="48"/>
        <v/>
      </c>
      <c r="CS24" s="92" t="str">
        <f t="shared" si="49"/>
        <v/>
      </c>
      <c r="CT24" s="105">
        <f>IF(OR($B24=0,$B24=""),"",IF(AND($E$3="1st"),'Marks Entry class 1st'!AR23,IF(AND($E$3="2nd"),'Marks Entry class 2nd'!AR23,"")))</f>
        <v>49</v>
      </c>
      <c r="CU24" s="105">
        <f>IF(OR($B24=0,$B24=""),"",IF(AND($E$3="1st"),'Marks Entry class 1st'!AS23,IF(AND($E$3="2nd"),'Marks Entry class 2nd'!AS23,"")))</f>
        <v>0</v>
      </c>
      <c r="CV24" s="106">
        <f t="shared" si="50"/>
        <v>49</v>
      </c>
      <c r="CW24" s="107">
        <f t="shared" si="51"/>
        <v>0</v>
      </c>
      <c r="CX24" s="107">
        <f t="shared" si="52"/>
        <v>100</v>
      </c>
      <c r="CY24" s="107" t="str">
        <f t="shared" si="53"/>
        <v>P</v>
      </c>
      <c r="CZ24" s="92" t="str">
        <f t="shared" si="54"/>
        <v>C</v>
      </c>
      <c r="DA24" s="105">
        <f>IF(OR($B24=0,$B24=""),"",IF(AND($E$3="1st"),'Marks Entry class 1st'!AT23,IF(AND($E$3="2nd"),'Marks Entry class 2nd'!AT23,"")))</f>
        <v>0</v>
      </c>
      <c r="DB24" s="105">
        <f>IF(OR($B24=0,$B24=""),"",IF(AND($E$3="1st"),'Marks Entry class 1st'!AU23,IF(AND($E$3="2nd"),'Marks Entry class 2nd'!AU23,"")))</f>
        <v>0</v>
      </c>
      <c r="DC24" s="357">
        <f t="shared" si="55"/>
        <v>0</v>
      </c>
      <c r="DD24" s="93" t="str">
        <f t="shared" si="56"/>
        <v/>
      </c>
      <c r="DE24" s="105">
        <f>IF(OR($B24=0,$B24=""),"",IF(AND($E$3="1st"),'Marks Entry class 1st'!AV23,IF(AND($E$3="2nd"),'Marks Entry class 2nd'!AV23,"")))</f>
        <v>0</v>
      </c>
      <c r="DF24" s="105">
        <f>IF(OR($B24=0,$B24=""),"",IF(AND($E$3="1st"),'Marks Entry class 1st'!AW23,IF(AND($E$3="2nd"),'Marks Entry class 2nd'!AW23,"")))</f>
        <v>0</v>
      </c>
      <c r="DG24" s="357">
        <f t="shared" si="57"/>
        <v>0</v>
      </c>
      <c r="DH24" s="93" t="str">
        <f t="shared" si="58"/>
        <v/>
      </c>
      <c r="DI24" s="63">
        <f t="shared" si="59"/>
        <v>392</v>
      </c>
      <c r="DJ24" s="359">
        <f t="shared" si="60"/>
        <v>78.400000000000006</v>
      </c>
      <c r="DK24" s="67" t="str">
        <f t="shared" si="61"/>
        <v>I</v>
      </c>
      <c r="DL24" s="68">
        <f t="shared" si="62"/>
        <v>18.000000000000298</v>
      </c>
      <c r="DM24" s="381" t="str">
        <f>IFERROR(IF(B24="NSO","NSO",IF(OR(D24="",G24="",F24="",B24="",DI24=0),"",IF('Master sheet'!$D$14="Hindi","कक्षोंन्नति","Promoted"))),"")</f>
        <v>कक्षोंन्नति</v>
      </c>
      <c r="DN24" s="42">
        <f>IF(OR(B24=0,B24=""),"",IF(AND($E$3="1st"),'Marks Entry class 1st'!AX23,IF(AND($E$3="2nd"),'Marks Entry class 2nd'!AX23,"")))</f>
        <v>220</v>
      </c>
      <c r="DO24" s="42">
        <f>IF(OR(B24=0,B24=""),"",IF(AND($E$3="1st"),'Marks Entry class 1st'!AY23,IF(AND($E$3="2nd"),'Marks Entry class 2nd'!AY23,"")))</f>
        <v>38</v>
      </c>
      <c r="DP24" s="214" t="str">
        <f t="shared" si="63"/>
        <v>B</v>
      </c>
      <c r="DQ24" s="43"/>
      <c r="DX24" s="44">
        <f>IF(AND($E$3="1st"),'Marks Entry class 1st'!I23,IF(AND($E$3="2nd"),'Marks Entry class 2nd'!I23,""))</f>
        <v>217</v>
      </c>
    </row>
    <row r="25" spans="1:128" ht="18.95" customHeight="1">
      <c r="A25" s="56">
        <v>18</v>
      </c>
      <c r="B25" s="261">
        <f>IF(OR(DX25=0,DX25=""),"",IF(AND($E$3="1st"),'Marks Entry class 1st'!I24,IF(AND($E$3="2nd"),'Marks Entry class 2nd'!I24,"")))</f>
        <v>218</v>
      </c>
      <c r="C25" s="57">
        <f>IF(OR($B25=0,$B25=""),"",IF(AND($E$3="1st"),'Marks Entry class 1st'!B24,IF(AND($E$3="2nd"),'Marks Entry class 2nd'!B24,"")))</f>
        <v>2</v>
      </c>
      <c r="D25" s="57" t="str">
        <f>IF(OR($B25=0,$B25=""),"",IF(AND($E$3="1st"),'Marks Entry class 1st'!C24,IF(AND($E$3="2nd"),'Marks Entry class 2nd'!C24,"")))</f>
        <v>A</v>
      </c>
      <c r="E25" s="396">
        <f>IF(OR(B25=0,B25=""),"",IF(AND($E$3="1st"),'Marks Entry class 1st'!E24,IF(AND($E$3="2nd"),'Marks Entry class 2nd'!E24,"")))</f>
        <v>42008</v>
      </c>
      <c r="F25" s="260">
        <f>IF(OR(B25=0,B25=""),"",IF(AND($E$3="1st"),'Marks Entry class 1st'!D24,IF(AND($E$3="2nd"),'Marks Entry class 2nd'!D24,"")))</f>
        <v>921</v>
      </c>
      <c r="G25" s="398" t="str">
        <f>IF(OR($B25=0,$B25=""),"",IF(AND($E$3="1st"),'Marks Entry class 1st'!F24,IF(AND($E$3="2nd"),'Marks Entry class 2nd'!F24,"")))</f>
        <v>MAHENDRA PARTAP SINGH CHUNDAWAT</v>
      </c>
      <c r="H25" s="398" t="str">
        <f>IF(OR($B25=0,$B25=""),"",IF(AND($E$3="1st"),'Marks Entry class 1st'!G24,IF(AND($E$3="2nd"),'Marks Entry class 2nd'!G24,"")))</f>
        <v>CHANDRA SINGH CHUNDAWAT</v>
      </c>
      <c r="I25" s="398" t="str">
        <f>IF(OR($B25=0,$B25=""),"",IF(AND($E$3="1st"),'Marks Entry class 1st'!H24,IF(AND($E$3="2nd"),'Marks Entry class 2nd'!H24,"")))</f>
        <v>RITU KANWAR</v>
      </c>
      <c r="J25" s="229" t="str">
        <f>IF(OR($B25=0,$B25=""),"",IF(AND($E$3="1st"),'Marks Entry class 1st'!J24,IF(AND($E$3="2nd"),'Marks Entry class 2nd'!J24,"")))</f>
        <v>M</v>
      </c>
      <c r="K25" s="229" t="str">
        <f>IF(OR($B25=0,$B25=""),"",IF(AND($E$3="1st"),'Marks Entry class 1st'!K24,IF(AND($E$3="2nd"),'Marks Entry class 2nd'!K24,"")))</f>
        <v>GEN</v>
      </c>
      <c r="L25" s="105"/>
      <c r="M25" s="105"/>
      <c r="N25" s="105"/>
      <c r="O25" s="51"/>
      <c r="P25" s="105">
        <f>IF(OR($B25=0,$B25=""),"",IF(AND($E$3="1st"),'Marks Entry class 1st'!O24,IF(AND($E$3="2nd"),'Marks Entry class 2nd'!O24,"")))</f>
        <v>29</v>
      </c>
      <c r="Q25" s="105">
        <f>IF(OR($B25=0,$B25=""),"",IF(AND($E$3="1st"),'Marks Entry class 1st'!P24,IF(AND($E$3="2nd"),'Marks Entry class 2nd'!P24,"")))</f>
        <v>54</v>
      </c>
      <c r="R25" s="54">
        <f t="shared" si="0"/>
        <v>83</v>
      </c>
      <c r="S25" s="51">
        <f t="shared" si="1"/>
        <v>83</v>
      </c>
      <c r="T25" s="105">
        <f>IF(OR($B25=0,$B25=""),"",IF(AND($E$3="1st"),'Marks Entry class 1st'!Q24,IF(AND($E$3="2nd"),'Marks Entry class 2nd'!Q24,"")))</f>
        <v>24</v>
      </c>
      <c r="U25" s="105">
        <f>IF(OR($B25=0,$B25=""),"",IF(AND($E$3="1st"),'Marks Entry class 1st'!R24,IF(AND($E$3="2nd"),'Marks Entry class 2nd'!R24,"")))</f>
        <v>21</v>
      </c>
      <c r="V25" s="55">
        <f t="shared" si="2"/>
        <v>45</v>
      </c>
      <c r="W25" s="51">
        <f t="shared" si="3"/>
        <v>128</v>
      </c>
      <c r="X25" s="89">
        <f t="shared" si="4"/>
        <v>0</v>
      </c>
      <c r="Y25" s="89">
        <f t="shared" si="5"/>
        <v>200</v>
      </c>
      <c r="Z25" s="89" t="str">
        <f t="shared" si="6"/>
        <v/>
      </c>
      <c r="AA25" s="89" t="str">
        <f t="shared" si="7"/>
        <v>P</v>
      </c>
      <c r="AB25" s="89" t="str">
        <f t="shared" si="8"/>
        <v>I</v>
      </c>
      <c r="AC25" s="93" t="str">
        <f t="shared" si="9"/>
        <v>C</v>
      </c>
      <c r="AD25" s="105"/>
      <c r="AE25" s="105"/>
      <c r="AF25" s="105"/>
      <c r="AG25" s="51"/>
      <c r="AH25" s="105">
        <f>IF(OR($B25=0,$B25=""),"",IF(AND($E$3="1st"),'Marks Entry class 1st'!V24,IF(AND($E$3="2nd"),'Marks Entry class 2nd'!V24,"")))</f>
        <v>14</v>
      </c>
      <c r="AI25" s="105">
        <f>IF(OR($B25=0,$B25=""),"",IF(AND($E$3="1st"),'Marks Entry class 1st'!W24,IF(AND($E$3="2nd"),'Marks Entry class 2nd'!W24,"")))</f>
        <v>32</v>
      </c>
      <c r="AJ25" s="54">
        <f t="shared" si="10"/>
        <v>46</v>
      </c>
      <c r="AK25" s="51">
        <f t="shared" si="11"/>
        <v>46</v>
      </c>
      <c r="AL25" s="105">
        <f>IF(OR($B25=0,$B25=""),"",IF(AND($E$3="1st"),'Marks Entry class 1st'!X24,IF(AND($E$3="2nd"),'Marks Entry class 2nd'!X24,"")))</f>
        <v>10</v>
      </c>
      <c r="AM25" s="105">
        <f>IF(OR($B25=0,$B25=""),"",IF(AND($E$3="1st"),'Marks Entry class 1st'!Y24,IF(AND($E$3="2nd"),'Marks Entry class 2nd'!Y24,"")))</f>
        <v>30</v>
      </c>
      <c r="AN25" s="55">
        <f t="shared" si="12"/>
        <v>40</v>
      </c>
      <c r="AO25" s="51">
        <f t="shared" si="13"/>
        <v>86</v>
      </c>
      <c r="AP25" s="89">
        <f t="shared" si="14"/>
        <v>0</v>
      </c>
      <c r="AQ25" s="89">
        <f t="shared" si="15"/>
        <v>100</v>
      </c>
      <c r="AR25" s="89" t="str">
        <f t="shared" si="16"/>
        <v/>
      </c>
      <c r="AS25" s="89" t="str">
        <f t="shared" si="17"/>
        <v>P</v>
      </c>
      <c r="AT25" s="89" t="str">
        <f t="shared" si="18"/>
        <v>I</v>
      </c>
      <c r="AU25" s="93" t="str">
        <f t="shared" si="19"/>
        <v>A</v>
      </c>
      <c r="AV25" s="105"/>
      <c r="AW25" s="105"/>
      <c r="AX25" s="105"/>
      <c r="AY25" s="51"/>
      <c r="AZ25" s="105">
        <f>IF(OR($B25=0,$B25=""),"",IF(AND($E$3="1st"),'Marks Entry class 1st'!AC24,IF(AND($E$3="2nd"),'Marks Entry class 2nd'!AC24,"")))</f>
        <v>22</v>
      </c>
      <c r="BA25" s="105">
        <f>IF(OR($B25=0,$B25=""),"",IF(AND($E$3="1st"),'Marks Entry class 1st'!AD24,IF(AND($E$3="2nd"),'Marks Entry class 2nd'!AD24,"")))</f>
        <v>64</v>
      </c>
      <c r="BB25" s="54">
        <f t="shared" si="20"/>
        <v>86</v>
      </c>
      <c r="BC25" s="51">
        <f t="shared" si="21"/>
        <v>86</v>
      </c>
      <c r="BD25" s="105">
        <f>IF(OR($B25=0,$B25=""),"",IF(AND($E$3="1st"),'Marks Entry class 1st'!AE24,IF(AND($E$3="2nd"),'Marks Entry class 2nd'!AE24,"")))</f>
        <v>24</v>
      </c>
      <c r="BE25" s="105">
        <f>IF(OR($B25=0,$B25=""),"",IF(AND($E$3="1st"),'Marks Entry class 1st'!AF24,IF(AND($E$3="2nd"),'Marks Entry class 2nd'!AF24,"")))</f>
        <v>65</v>
      </c>
      <c r="BF25" s="55">
        <f t="shared" si="22"/>
        <v>89</v>
      </c>
      <c r="BG25" s="51">
        <f t="shared" si="23"/>
        <v>175</v>
      </c>
      <c r="BH25" s="89">
        <f t="shared" si="24"/>
        <v>0</v>
      </c>
      <c r="BI25" s="89">
        <f t="shared" si="25"/>
        <v>200</v>
      </c>
      <c r="BJ25" s="89" t="str">
        <f t="shared" si="26"/>
        <v/>
      </c>
      <c r="BK25" s="89" t="str">
        <f t="shared" si="27"/>
        <v>P</v>
      </c>
      <c r="BL25" s="89" t="str">
        <f t="shared" si="28"/>
        <v>I</v>
      </c>
      <c r="BM25" s="93" t="str">
        <f t="shared" si="29"/>
        <v>A</v>
      </c>
      <c r="BN25" s="105"/>
      <c r="BO25" s="105"/>
      <c r="BP25" s="105"/>
      <c r="BQ25" s="51"/>
      <c r="BR25" s="105">
        <f>IF(OR($B25=0,$B25=""),"",IF(AND($E$3="1st"),'Marks Entry class 1st'!AJ24,IF(AND($E$3="2nd"),'Marks Entry class 2nd'!AJ24,"")))</f>
        <v>40</v>
      </c>
      <c r="BS25" s="105">
        <f>IF(OR($B25=0,$B25=""),"",IF(AND($E$3="1st"),'Marks Entry class 1st'!AK24,IF(AND($E$3="2nd"),'Marks Entry class 2nd'!AK24,"")))</f>
        <v>0</v>
      </c>
      <c r="BT25" s="54">
        <f t="shared" si="30"/>
        <v>40</v>
      </c>
      <c r="BU25" s="51">
        <f t="shared" si="31"/>
        <v>40</v>
      </c>
      <c r="BV25" s="105">
        <f>IF(OR($B25=0,$B25=""),"",IF(AND($E$3="1st"),'Marks Entry class 1st'!AL24,IF(AND($E$3="2nd"),'Marks Entry class 2nd'!AL24,"")))</f>
        <v>49</v>
      </c>
      <c r="BW25" s="105">
        <f>IF(OR($B25=0,$B25=""),"",IF(AND($E$3="1st"),'Marks Entry class 1st'!AM24,IF(AND($E$3="2nd"),'Marks Entry class 2nd'!AM24,"")))</f>
        <v>0</v>
      </c>
      <c r="BX25" s="55">
        <f t="shared" si="32"/>
        <v>49</v>
      </c>
      <c r="BY25" s="51">
        <f t="shared" si="33"/>
        <v>89</v>
      </c>
      <c r="BZ25" s="89">
        <f t="shared" si="34"/>
        <v>0</v>
      </c>
      <c r="CA25" s="89">
        <f t="shared" si="35"/>
        <v>100</v>
      </c>
      <c r="CB25" s="89" t="str">
        <f t="shared" si="36"/>
        <v/>
      </c>
      <c r="CC25" s="89" t="str">
        <f t="shared" si="37"/>
        <v>P</v>
      </c>
      <c r="CD25" s="89" t="str">
        <f t="shared" si="38"/>
        <v>I</v>
      </c>
      <c r="CE25" s="93" t="str">
        <f t="shared" si="39"/>
        <v>A</v>
      </c>
      <c r="CF25" s="105">
        <f>IF(OR($B25=0,$B25=""),"",IF(AND($E$3="1st"),'Marks Entry class 1st'!AN24,IF(AND($E$3="2nd"),'Marks Entry class 2nd'!AN24,"")))</f>
        <v>0</v>
      </c>
      <c r="CG25" s="105" t="str">
        <f>IF(OR($B25=0,$B25=""),"",IF(AND($E$3="1st"),'Marks Entry class 1st'!AO24,IF(AND($E$3="2nd"),'Marks Entry class 2nd'!AO24,"")))</f>
        <v>AB</v>
      </c>
      <c r="CH25" s="106">
        <f t="shared" si="40"/>
        <v>0</v>
      </c>
      <c r="CI25" s="107">
        <f t="shared" si="41"/>
        <v>0</v>
      </c>
      <c r="CJ25" s="107" t="str">
        <f t="shared" si="42"/>
        <v/>
      </c>
      <c r="CK25" s="107" t="str">
        <f t="shared" si="43"/>
        <v/>
      </c>
      <c r="CL25" s="92" t="str">
        <f t="shared" si="44"/>
        <v/>
      </c>
      <c r="CM25" s="105">
        <f>IF(OR($B25=0,$B25=""),"",IF(AND($E$3="1st"),'Marks Entry class 1st'!AP24,IF(AND($E$3="2nd"),'Marks Entry class 2nd'!AP24,"")))</f>
        <v>0</v>
      </c>
      <c r="CN25" s="105">
        <f>IF(OR($B25=0,$B25=""),"",IF(AND($E$3="1st"),'Marks Entry class 1st'!AQ24,IF(AND($E$3="2nd"),'Marks Entry class 2nd'!AQ24,"")))</f>
        <v>0</v>
      </c>
      <c r="CO25" s="106">
        <f t="shared" si="45"/>
        <v>0</v>
      </c>
      <c r="CP25" s="107">
        <f t="shared" si="46"/>
        <v>0</v>
      </c>
      <c r="CQ25" s="107" t="str">
        <f t="shared" si="47"/>
        <v/>
      </c>
      <c r="CR25" s="107" t="str">
        <f t="shared" si="48"/>
        <v/>
      </c>
      <c r="CS25" s="92" t="str">
        <f t="shared" si="49"/>
        <v/>
      </c>
      <c r="CT25" s="105">
        <f>IF(OR($B25=0,$B25=""),"",IF(AND($E$3="1st"),'Marks Entry class 1st'!AR24,IF(AND($E$3="2nd"),'Marks Entry class 2nd'!AR24,"")))</f>
        <v>35</v>
      </c>
      <c r="CU25" s="105">
        <f>IF(OR($B25=0,$B25=""),"",IF(AND($E$3="1st"),'Marks Entry class 1st'!AS24,IF(AND($E$3="2nd"),'Marks Entry class 2nd'!AS24,"")))</f>
        <v>0</v>
      </c>
      <c r="CV25" s="106">
        <f t="shared" si="50"/>
        <v>35</v>
      </c>
      <c r="CW25" s="107">
        <f t="shared" si="51"/>
        <v>0</v>
      </c>
      <c r="CX25" s="107">
        <f t="shared" si="52"/>
        <v>100</v>
      </c>
      <c r="CY25" s="107" t="str">
        <f t="shared" si="53"/>
        <v>S</v>
      </c>
      <c r="CZ25" s="92" t="str">
        <f t="shared" si="54"/>
        <v/>
      </c>
      <c r="DA25" s="105">
        <f>IF(OR($B25=0,$B25=""),"",IF(AND($E$3="1st"),'Marks Entry class 1st'!AT24,IF(AND($E$3="2nd"),'Marks Entry class 2nd'!AT24,"")))</f>
        <v>0</v>
      </c>
      <c r="DB25" s="105">
        <f>IF(OR($B25=0,$B25=""),"",IF(AND($E$3="1st"),'Marks Entry class 1st'!AU24,IF(AND($E$3="2nd"),'Marks Entry class 2nd'!AU24,"")))</f>
        <v>0</v>
      </c>
      <c r="DC25" s="357">
        <f t="shared" si="55"/>
        <v>0</v>
      </c>
      <c r="DD25" s="93" t="str">
        <f t="shared" si="56"/>
        <v/>
      </c>
      <c r="DE25" s="105">
        <f>IF(OR($B25=0,$B25=""),"",IF(AND($E$3="1st"),'Marks Entry class 1st'!AV24,IF(AND($E$3="2nd"),'Marks Entry class 2nd'!AV24,"")))</f>
        <v>0</v>
      </c>
      <c r="DF25" s="105">
        <f>IF(OR($B25=0,$B25=""),"",IF(AND($E$3="1st"),'Marks Entry class 1st'!AW24,IF(AND($E$3="2nd"),'Marks Entry class 2nd'!AW24,"")))</f>
        <v>0</v>
      </c>
      <c r="DG25" s="357">
        <f t="shared" si="57"/>
        <v>0</v>
      </c>
      <c r="DH25" s="93" t="str">
        <f t="shared" si="58"/>
        <v/>
      </c>
      <c r="DI25" s="63">
        <f t="shared" si="59"/>
        <v>389</v>
      </c>
      <c r="DJ25" s="359">
        <f t="shared" si="60"/>
        <v>77.8</v>
      </c>
      <c r="DK25" s="67" t="str">
        <f t="shared" si="61"/>
        <v>I</v>
      </c>
      <c r="DL25" s="68">
        <f t="shared" si="62"/>
        <v>19.000000000000298</v>
      </c>
      <c r="DM25" s="381" t="str">
        <f>IFERROR(IF(B25="NSO","NSO",IF(OR(D25="",G25="",F25="",B25="",DI25=0),"",IF('Master sheet'!$D$14="Hindi","कक्षोंन्नति","Promoted"))),"")</f>
        <v>कक्षोंन्नति</v>
      </c>
      <c r="DN25" s="42">
        <f>IF(OR(B25=0,B25=""),"",IF(AND($E$3="1st"),'Marks Entry class 1st'!AX24,IF(AND($E$3="2nd"),'Marks Entry class 2nd'!AX24,"")))</f>
        <v>220</v>
      </c>
      <c r="DO25" s="42">
        <f>IF(OR(B25=0,B25=""),"",IF(AND($E$3="1st"),'Marks Entry class 1st'!AY24,IF(AND($E$3="2nd"),'Marks Entry class 2nd'!AY24,"")))</f>
        <v>22</v>
      </c>
      <c r="DP25" s="214" t="str">
        <f t="shared" si="63"/>
        <v>B</v>
      </c>
      <c r="DQ25" s="43"/>
      <c r="DX25" s="44">
        <f>IF(AND($E$3="1st"),'Marks Entry class 1st'!I24,IF(AND($E$3="2nd"),'Marks Entry class 2nd'!I24,""))</f>
        <v>218</v>
      </c>
    </row>
    <row r="26" spans="1:128" ht="18.95" customHeight="1">
      <c r="A26" s="56">
        <v>19</v>
      </c>
      <c r="B26" s="261">
        <f>IF(OR(DX26=0,DX26=""),"",IF(AND($E$3="1st"),'Marks Entry class 1st'!I25,IF(AND($E$3="2nd"),'Marks Entry class 2nd'!I25,"")))</f>
        <v>219</v>
      </c>
      <c r="C26" s="57">
        <f>IF(OR($B26=0,$B26=""),"",IF(AND($E$3="1st"),'Marks Entry class 1st'!B25,IF(AND($E$3="2nd"),'Marks Entry class 2nd'!B25,"")))</f>
        <v>2</v>
      </c>
      <c r="D26" s="57" t="str">
        <f>IF(OR($B26=0,$B26=""),"",IF(AND($E$3="1st"),'Marks Entry class 1st'!C25,IF(AND($E$3="2nd"),'Marks Entry class 2nd'!C25,"")))</f>
        <v>A</v>
      </c>
      <c r="E26" s="396">
        <f>IF(OR(B26=0,B26=""),"",IF(AND($E$3="1st"),'Marks Entry class 1st'!E25,IF(AND($E$3="2nd"),'Marks Entry class 2nd'!E25,"")))</f>
        <v>42257</v>
      </c>
      <c r="F26" s="260">
        <f>IF(OR(B26=0,B26=""),"",IF(AND($E$3="1st"),'Marks Entry class 1st'!D25,IF(AND($E$3="2nd"),'Marks Entry class 2nd'!D25,"")))</f>
        <v>948</v>
      </c>
      <c r="G26" s="398" t="str">
        <f>IF(OR($B26=0,$B26=""),"",IF(AND($E$3="1st"),'Marks Entry class 1st'!F25,IF(AND($E$3="2nd"),'Marks Entry class 2nd'!F25,"")))</f>
        <v>MANVEER GURJAR</v>
      </c>
      <c r="H26" s="398" t="str">
        <f>IF(OR($B26=0,$B26=""),"",IF(AND($E$3="1st"),'Marks Entry class 1st'!G25,IF(AND($E$3="2nd"),'Marks Entry class 2nd'!G25,"")))</f>
        <v>VIKRAM SINGH</v>
      </c>
      <c r="I26" s="398" t="str">
        <f>IF(OR($B26=0,$B26=""),"",IF(AND($E$3="1st"),'Marks Entry class 1st'!H25,IF(AND($E$3="2nd"),'Marks Entry class 2nd'!H25,"")))</f>
        <v>BARKHA</v>
      </c>
      <c r="J26" s="229" t="str">
        <f>IF(OR($B26=0,$B26=""),"",IF(AND($E$3="1st"),'Marks Entry class 1st'!J25,IF(AND($E$3="2nd"),'Marks Entry class 2nd'!J25,"")))</f>
        <v>M</v>
      </c>
      <c r="K26" s="229" t="str">
        <f>IF(OR($B26=0,$B26=""),"",IF(AND($E$3="1st"),'Marks Entry class 1st'!K25,IF(AND($E$3="2nd"),'Marks Entry class 2nd'!K25,"")))</f>
        <v>SBC</v>
      </c>
      <c r="L26" s="105"/>
      <c r="M26" s="105"/>
      <c r="N26" s="105"/>
      <c r="O26" s="51"/>
      <c r="P26" s="105">
        <f>IF(OR($B26=0,$B26=""),"",IF(AND($E$3="1st"),'Marks Entry class 1st'!O25,IF(AND($E$3="2nd"),'Marks Entry class 2nd'!O25,"")))</f>
        <v>29</v>
      </c>
      <c r="Q26" s="105">
        <f>IF(OR($B26=0,$B26=""),"",IF(AND($E$3="1st"),'Marks Entry class 1st'!P25,IF(AND($E$3="2nd"),'Marks Entry class 2nd'!P25,"")))</f>
        <v>56</v>
      </c>
      <c r="R26" s="54">
        <f t="shared" si="0"/>
        <v>85</v>
      </c>
      <c r="S26" s="51">
        <f t="shared" si="1"/>
        <v>85</v>
      </c>
      <c r="T26" s="105">
        <f>IF(OR($B26=0,$B26=""),"",IF(AND($E$3="1st"),'Marks Entry class 1st'!Q25,IF(AND($E$3="2nd"),'Marks Entry class 2nd'!Q25,"")))</f>
        <v>24</v>
      </c>
      <c r="U26" s="105">
        <f>IF(OR($B26=0,$B26=""),"",IF(AND($E$3="1st"),'Marks Entry class 1st'!R25,IF(AND($E$3="2nd"),'Marks Entry class 2nd'!R25,"")))</f>
        <v>24</v>
      </c>
      <c r="V26" s="55">
        <f t="shared" si="2"/>
        <v>48</v>
      </c>
      <c r="W26" s="51">
        <f t="shared" si="3"/>
        <v>133</v>
      </c>
      <c r="X26" s="89">
        <f t="shared" si="4"/>
        <v>0</v>
      </c>
      <c r="Y26" s="89">
        <f t="shared" si="5"/>
        <v>200</v>
      </c>
      <c r="Z26" s="89" t="str">
        <f t="shared" si="6"/>
        <v/>
      </c>
      <c r="AA26" s="89" t="str">
        <f t="shared" si="7"/>
        <v>P</v>
      </c>
      <c r="AB26" s="89" t="str">
        <f t="shared" si="8"/>
        <v>I</v>
      </c>
      <c r="AC26" s="93" t="str">
        <f t="shared" si="9"/>
        <v>C</v>
      </c>
      <c r="AD26" s="105"/>
      <c r="AE26" s="105"/>
      <c r="AF26" s="105"/>
      <c r="AG26" s="51"/>
      <c r="AH26" s="105">
        <f>IF(OR($B26=0,$B26=""),"",IF(AND($E$3="1st"),'Marks Entry class 1st'!V25,IF(AND($E$3="2nd"),'Marks Entry class 2nd'!V25,"")))</f>
        <v>14</v>
      </c>
      <c r="AI26" s="105">
        <f>IF(OR($B26=0,$B26=""),"",IF(AND($E$3="1st"),'Marks Entry class 1st'!W25,IF(AND($E$3="2nd"),'Marks Entry class 2nd'!W25,"")))</f>
        <v>32</v>
      </c>
      <c r="AJ26" s="54">
        <f t="shared" si="10"/>
        <v>46</v>
      </c>
      <c r="AK26" s="51">
        <f t="shared" si="11"/>
        <v>46</v>
      </c>
      <c r="AL26" s="105">
        <f>IF(OR($B26=0,$B26=""),"",IF(AND($E$3="1st"),'Marks Entry class 1st'!X25,IF(AND($E$3="2nd"),'Marks Entry class 2nd'!X25,"")))</f>
        <v>10</v>
      </c>
      <c r="AM26" s="105">
        <f>IF(OR($B26=0,$B26=""),"",IF(AND($E$3="1st"),'Marks Entry class 1st'!Y25,IF(AND($E$3="2nd"),'Marks Entry class 2nd'!Y25,"")))</f>
        <v>30</v>
      </c>
      <c r="AN26" s="55">
        <f t="shared" si="12"/>
        <v>40</v>
      </c>
      <c r="AO26" s="51">
        <f t="shared" si="13"/>
        <v>86</v>
      </c>
      <c r="AP26" s="89">
        <f t="shared" si="14"/>
        <v>0</v>
      </c>
      <c r="AQ26" s="89">
        <f t="shared" si="15"/>
        <v>100</v>
      </c>
      <c r="AR26" s="89" t="str">
        <f t="shared" si="16"/>
        <v/>
      </c>
      <c r="AS26" s="89" t="str">
        <f t="shared" si="17"/>
        <v>P</v>
      </c>
      <c r="AT26" s="89" t="str">
        <f t="shared" si="18"/>
        <v>I</v>
      </c>
      <c r="AU26" s="93" t="str">
        <f t="shared" si="19"/>
        <v>A</v>
      </c>
      <c r="AV26" s="105"/>
      <c r="AW26" s="105"/>
      <c r="AX26" s="105"/>
      <c r="AY26" s="51"/>
      <c r="AZ26" s="105">
        <f>IF(OR($B26=0,$B26=""),"",IF(AND($E$3="1st"),'Marks Entry class 1st'!AC25,IF(AND($E$3="2nd"),'Marks Entry class 2nd'!AC25,"")))</f>
        <v>22</v>
      </c>
      <c r="BA26" s="105">
        <f>IF(OR($B26=0,$B26=""),"",IF(AND($E$3="1st"),'Marks Entry class 1st'!AD25,IF(AND($E$3="2nd"),'Marks Entry class 2nd'!AD25,"")))</f>
        <v>64</v>
      </c>
      <c r="BB26" s="54">
        <f t="shared" si="20"/>
        <v>86</v>
      </c>
      <c r="BC26" s="51">
        <f t="shared" si="21"/>
        <v>86</v>
      </c>
      <c r="BD26" s="105">
        <f>IF(OR($B26=0,$B26=""),"",IF(AND($E$3="1st"),'Marks Entry class 1st'!AE25,IF(AND($E$3="2nd"),'Marks Entry class 2nd'!AE25,"")))</f>
        <v>21</v>
      </c>
      <c r="BE26" s="105">
        <f>IF(OR($B26=0,$B26=""),"",IF(AND($E$3="1st"),'Marks Entry class 1st'!AF25,IF(AND($E$3="2nd"),'Marks Entry class 2nd'!AF25,"")))</f>
        <v>61</v>
      </c>
      <c r="BF26" s="55">
        <f t="shared" si="22"/>
        <v>82</v>
      </c>
      <c r="BG26" s="51">
        <f t="shared" si="23"/>
        <v>168</v>
      </c>
      <c r="BH26" s="89">
        <f t="shared" si="24"/>
        <v>0</v>
      </c>
      <c r="BI26" s="89">
        <f t="shared" si="25"/>
        <v>200</v>
      </c>
      <c r="BJ26" s="89" t="str">
        <f t="shared" si="26"/>
        <v/>
      </c>
      <c r="BK26" s="89" t="str">
        <f t="shared" si="27"/>
        <v>P</v>
      </c>
      <c r="BL26" s="89" t="str">
        <f t="shared" si="28"/>
        <v>I</v>
      </c>
      <c r="BM26" s="93" t="str">
        <f t="shared" si="29"/>
        <v>B</v>
      </c>
      <c r="BN26" s="105"/>
      <c r="BO26" s="105"/>
      <c r="BP26" s="105"/>
      <c r="BQ26" s="51"/>
      <c r="BR26" s="105">
        <f>IF(OR($B26=0,$B26=""),"",IF(AND($E$3="1st"),'Marks Entry class 1st'!AJ25,IF(AND($E$3="2nd"),'Marks Entry class 2nd'!AJ25,"")))</f>
        <v>41</v>
      </c>
      <c r="BS26" s="105">
        <f>IF(OR($B26=0,$B26=""),"",IF(AND($E$3="1st"),'Marks Entry class 1st'!AK25,IF(AND($E$3="2nd"),'Marks Entry class 2nd'!AK25,"")))</f>
        <v>0</v>
      </c>
      <c r="BT26" s="54">
        <f t="shared" si="30"/>
        <v>41</v>
      </c>
      <c r="BU26" s="51">
        <f t="shared" si="31"/>
        <v>41</v>
      </c>
      <c r="BV26" s="105">
        <f>IF(OR($B26=0,$B26=""),"",IF(AND($E$3="1st"),'Marks Entry class 1st'!AL25,IF(AND($E$3="2nd"),'Marks Entry class 2nd'!AL25,"")))</f>
        <v>41</v>
      </c>
      <c r="BW26" s="105">
        <f>IF(OR($B26=0,$B26=""),"",IF(AND($E$3="1st"),'Marks Entry class 1st'!AM25,IF(AND($E$3="2nd"),'Marks Entry class 2nd'!AM25,"")))</f>
        <v>0</v>
      </c>
      <c r="BX26" s="55">
        <f t="shared" si="32"/>
        <v>41</v>
      </c>
      <c r="BY26" s="51">
        <f t="shared" si="33"/>
        <v>82</v>
      </c>
      <c r="BZ26" s="89">
        <f t="shared" si="34"/>
        <v>0</v>
      </c>
      <c r="CA26" s="89">
        <f t="shared" si="35"/>
        <v>100</v>
      </c>
      <c r="CB26" s="89" t="str">
        <f t="shared" si="36"/>
        <v/>
      </c>
      <c r="CC26" s="89" t="str">
        <f t="shared" si="37"/>
        <v>P</v>
      </c>
      <c r="CD26" s="89" t="str">
        <f t="shared" si="38"/>
        <v>I</v>
      </c>
      <c r="CE26" s="93" t="str">
        <f t="shared" si="39"/>
        <v>B</v>
      </c>
      <c r="CF26" s="105">
        <f>IF(OR($B26=0,$B26=""),"",IF(AND($E$3="1st"),'Marks Entry class 1st'!AN25,IF(AND($E$3="2nd"),'Marks Entry class 2nd'!AN25,"")))</f>
        <v>0</v>
      </c>
      <c r="CG26" s="105">
        <f>IF(OR($B26=0,$B26=""),"",IF(AND($E$3="1st"),'Marks Entry class 1st'!AO25,IF(AND($E$3="2nd"),'Marks Entry class 2nd'!AO25,"")))</f>
        <v>0</v>
      </c>
      <c r="CH26" s="106">
        <f t="shared" si="40"/>
        <v>0</v>
      </c>
      <c r="CI26" s="107">
        <f t="shared" si="41"/>
        <v>0</v>
      </c>
      <c r="CJ26" s="107" t="str">
        <f t="shared" si="42"/>
        <v/>
      </c>
      <c r="CK26" s="107" t="str">
        <f t="shared" si="43"/>
        <v/>
      </c>
      <c r="CL26" s="92" t="str">
        <f t="shared" si="44"/>
        <v/>
      </c>
      <c r="CM26" s="105">
        <f>IF(OR($B26=0,$B26=""),"",IF(AND($E$3="1st"),'Marks Entry class 1st'!AP25,IF(AND($E$3="2nd"),'Marks Entry class 2nd'!AP25,"")))</f>
        <v>0</v>
      </c>
      <c r="CN26" s="105">
        <f>IF(OR($B26=0,$B26=""),"",IF(AND($E$3="1st"),'Marks Entry class 1st'!AQ25,IF(AND($E$3="2nd"),'Marks Entry class 2nd'!AQ25,"")))</f>
        <v>0</v>
      </c>
      <c r="CO26" s="106">
        <f t="shared" si="45"/>
        <v>0</v>
      </c>
      <c r="CP26" s="107">
        <f t="shared" si="46"/>
        <v>0</v>
      </c>
      <c r="CQ26" s="107" t="str">
        <f t="shared" si="47"/>
        <v/>
      </c>
      <c r="CR26" s="107" t="str">
        <f t="shared" si="48"/>
        <v/>
      </c>
      <c r="CS26" s="92" t="str">
        <f t="shared" si="49"/>
        <v/>
      </c>
      <c r="CT26" s="105">
        <f>IF(OR($B26=0,$B26=""),"",IF(AND($E$3="1st"),'Marks Entry class 1st'!AR25,IF(AND($E$3="2nd"),'Marks Entry class 2nd'!AR25,"")))</f>
        <v>36</v>
      </c>
      <c r="CU26" s="105">
        <f>IF(OR($B26=0,$B26=""),"",IF(AND($E$3="1st"),'Marks Entry class 1st'!AS25,IF(AND($E$3="2nd"),'Marks Entry class 2nd'!AS25,"")))</f>
        <v>0</v>
      </c>
      <c r="CV26" s="106">
        <f t="shared" si="50"/>
        <v>36</v>
      </c>
      <c r="CW26" s="107">
        <f t="shared" si="51"/>
        <v>0</v>
      </c>
      <c r="CX26" s="107">
        <f t="shared" si="52"/>
        <v>100</v>
      </c>
      <c r="CY26" s="107" t="str">
        <f t="shared" si="53"/>
        <v>P</v>
      </c>
      <c r="CZ26" s="92" t="str">
        <f t="shared" si="54"/>
        <v>D</v>
      </c>
      <c r="DA26" s="105">
        <f>IF(OR($B26=0,$B26=""),"",IF(AND($E$3="1st"),'Marks Entry class 1st'!AT25,IF(AND($E$3="2nd"),'Marks Entry class 2nd'!AT25,"")))</f>
        <v>0</v>
      </c>
      <c r="DB26" s="105">
        <f>IF(OR($B26=0,$B26=""),"",IF(AND($E$3="1st"),'Marks Entry class 1st'!AU25,IF(AND($E$3="2nd"),'Marks Entry class 2nd'!AU25,"")))</f>
        <v>0</v>
      </c>
      <c r="DC26" s="357">
        <f t="shared" si="55"/>
        <v>0</v>
      </c>
      <c r="DD26" s="93" t="str">
        <f t="shared" si="56"/>
        <v/>
      </c>
      <c r="DE26" s="105">
        <f>IF(OR($B26=0,$B26=""),"",IF(AND($E$3="1st"),'Marks Entry class 1st'!AV25,IF(AND($E$3="2nd"),'Marks Entry class 2nd'!AV25,"")))</f>
        <v>0</v>
      </c>
      <c r="DF26" s="105">
        <f>IF(OR($B26=0,$B26=""),"",IF(AND($E$3="1st"),'Marks Entry class 1st'!AW25,IF(AND($E$3="2nd"),'Marks Entry class 2nd'!AW25,"")))</f>
        <v>0</v>
      </c>
      <c r="DG26" s="357">
        <f t="shared" si="57"/>
        <v>0</v>
      </c>
      <c r="DH26" s="93" t="str">
        <f t="shared" si="58"/>
        <v/>
      </c>
      <c r="DI26" s="63">
        <f t="shared" si="59"/>
        <v>387</v>
      </c>
      <c r="DJ26" s="359">
        <f t="shared" si="60"/>
        <v>77.400000000000006</v>
      </c>
      <c r="DK26" s="67" t="str">
        <f t="shared" si="61"/>
        <v>I</v>
      </c>
      <c r="DL26" s="68">
        <f t="shared" si="62"/>
        <v>20.000000000000298</v>
      </c>
      <c r="DM26" s="381" t="str">
        <f>IFERROR(IF(B26="NSO","NSO",IF(OR(D26="",G26="",F26="",B26="",DI26=0),"",IF('Master sheet'!$D$14="Hindi","कक्षोंन्नति","Promoted"))),"")</f>
        <v>कक्षोंन्नति</v>
      </c>
      <c r="DN26" s="42">
        <f>IF(OR(B26=0,B26=""),"",IF(AND($E$3="1st"),'Marks Entry class 1st'!AX25,IF(AND($E$3="2nd"),'Marks Entry class 2nd'!AX25,"")))</f>
        <v>220</v>
      </c>
      <c r="DO26" s="42">
        <f>IF(OR(B26=0,B26=""),"",IF(AND($E$3="1st"),'Marks Entry class 1st'!AY25,IF(AND($E$3="2nd"),'Marks Entry class 2nd'!AY25,"")))</f>
        <v>24</v>
      </c>
      <c r="DP26" s="214" t="str">
        <f t="shared" si="63"/>
        <v>B</v>
      </c>
      <c r="DQ26" s="43"/>
      <c r="DX26" s="44">
        <f>IF(AND($E$3="1st"),'Marks Entry class 1st'!I25,IF(AND($E$3="2nd"),'Marks Entry class 2nd'!I25,""))</f>
        <v>219</v>
      </c>
    </row>
    <row r="27" spans="1:128" ht="18.95" customHeight="1">
      <c r="A27" s="56">
        <v>20</v>
      </c>
      <c r="B27" s="261">
        <f>IF(OR(DX27=0,DX27=""),"",IF(AND($E$3="1st"),'Marks Entry class 1st'!I26,IF(AND($E$3="2nd"),'Marks Entry class 2nd'!I26,"")))</f>
        <v>220</v>
      </c>
      <c r="C27" s="57">
        <f>IF(OR($B27=0,$B27=""),"",IF(AND($E$3="1st"),'Marks Entry class 1st'!B26,IF(AND($E$3="2nd"),'Marks Entry class 2nd'!B26,"")))</f>
        <v>2</v>
      </c>
      <c r="D27" s="57" t="str">
        <f>IF(OR($B27=0,$B27=""),"",IF(AND($E$3="1st"),'Marks Entry class 1st'!C26,IF(AND($E$3="2nd"),'Marks Entry class 2nd'!C26,"")))</f>
        <v>A</v>
      </c>
      <c r="E27" s="396" t="str">
        <f>IF(OR(B27=0,B27=""),"",IF(AND($E$3="1st"),'Marks Entry class 1st'!E26,IF(AND($E$3="2nd"),'Marks Entry class 2nd'!E26,"")))</f>
        <v>13-01-2015</v>
      </c>
      <c r="F27" s="260">
        <f>IF(OR(B27=0,B27=""),"",IF(AND($E$3="1st"),'Marks Entry class 1st'!D26,IF(AND($E$3="2nd"),'Marks Entry class 2nd'!D26,"")))</f>
        <v>943</v>
      </c>
      <c r="G27" s="398" t="str">
        <f>IF(OR($B27=0,$B27=""),"",IF(AND($E$3="1st"),'Marks Entry class 1st'!F26,IF(AND($E$3="2nd"),'Marks Entry class 2nd'!F26,"")))</f>
        <v>PALAK DAMER</v>
      </c>
      <c r="H27" s="398" t="str">
        <f>IF(OR($B27=0,$B27=""),"",IF(AND($E$3="1st"),'Marks Entry class 1st'!G26,IF(AND($E$3="2nd"),'Marks Entry class 2nd'!G26,"")))</f>
        <v>GOVIND LAL</v>
      </c>
      <c r="I27" s="398" t="str">
        <f>IF(OR($B27=0,$B27=""),"",IF(AND($E$3="1st"),'Marks Entry class 1st'!H26,IF(AND($E$3="2nd"),'Marks Entry class 2nd'!H26,"")))</f>
        <v>LEELA</v>
      </c>
      <c r="J27" s="229" t="str">
        <f>IF(OR($B27=0,$B27=""),"",IF(AND($E$3="1st"),'Marks Entry class 1st'!J26,IF(AND($E$3="2nd"),'Marks Entry class 2nd'!J26,"")))</f>
        <v>F</v>
      </c>
      <c r="K27" s="229" t="str">
        <f>IF(OR($B27=0,$B27=""),"",IF(AND($E$3="1st"),'Marks Entry class 1st'!K26,IF(AND($E$3="2nd"),'Marks Entry class 2nd'!K26,"")))</f>
        <v>SC</v>
      </c>
      <c r="L27" s="105"/>
      <c r="M27" s="105"/>
      <c r="N27" s="105"/>
      <c r="O27" s="51"/>
      <c r="P27" s="105">
        <f>IF(OR($B27=0,$B27=""),"",IF(AND($E$3="1st"),'Marks Entry class 1st'!O26,IF(AND($E$3="2nd"),'Marks Entry class 2nd'!O26,"")))</f>
        <v>29</v>
      </c>
      <c r="Q27" s="105">
        <f>IF(OR($B27=0,$B27=""),"",IF(AND($E$3="1st"),'Marks Entry class 1st'!P26,IF(AND($E$3="2nd"),'Marks Entry class 2nd'!P26,"")))</f>
        <v>58</v>
      </c>
      <c r="R27" s="54">
        <f t="shared" si="0"/>
        <v>87</v>
      </c>
      <c r="S27" s="51">
        <f t="shared" si="1"/>
        <v>87</v>
      </c>
      <c r="T27" s="105">
        <f>IF(OR($B27=0,$B27=""),"",IF(AND($E$3="1st"),'Marks Entry class 1st'!Q26,IF(AND($E$3="2nd"),'Marks Entry class 2nd'!Q26,"")))</f>
        <v>24</v>
      </c>
      <c r="U27" s="105">
        <f>IF(OR($B27=0,$B27=""),"",IF(AND($E$3="1st"),'Marks Entry class 1st'!R26,IF(AND($E$3="2nd"),'Marks Entry class 2nd'!R26,"")))</f>
        <v>45</v>
      </c>
      <c r="V27" s="55">
        <f t="shared" si="2"/>
        <v>69</v>
      </c>
      <c r="W27" s="51">
        <f t="shared" si="3"/>
        <v>156</v>
      </c>
      <c r="X27" s="89">
        <f t="shared" si="4"/>
        <v>0</v>
      </c>
      <c r="Y27" s="89">
        <f t="shared" si="5"/>
        <v>200</v>
      </c>
      <c r="Z27" s="89" t="str">
        <f t="shared" si="6"/>
        <v/>
      </c>
      <c r="AA27" s="89" t="str">
        <f t="shared" si="7"/>
        <v>P</v>
      </c>
      <c r="AB27" s="89" t="str">
        <f t="shared" si="8"/>
        <v>I</v>
      </c>
      <c r="AC27" s="93" t="str">
        <f t="shared" si="9"/>
        <v>B</v>
      </c>
      <c r="AD27" s="105"/>
      <c r="AE27" s="105"/>
      <c r="AF27" s="105"/>
      <c r="AG27" s="51"/>
      <c r="AH27" s="105">
        <f>IF(OR($B27=0,$B27=""),"",IF(AND($E$3="1st"),'Marks Entry class 1st'!V26,IF(AND($E$3="2nd"),'Marks Entry class 2nd'!V26,"")))</f>
        <v>14</v>
      </c>
      <c r="AI27" s="105">
        <f>IF(OR($B27=0,$B27=""),"",IF(AND($E$3="1st"),'Marks Entry class 1st'!W26,IF(AND($E$3="2nd"),'Marks Entry class 2nd'!W26,"")))</f>
        <v>32</v>
      </c>
      <c r="AJ27" s="54">
        <f t="shared" si="10"/>
        <v>46</v>
      </c>
      <c r="AK27" s="51">
        <f t="shared" si="11"/>
        <v>46</v>
      </c>
      <c r="AL27" s="105">
        <f>IF(OR($B27=0,$B27=""),"",IF(AND($E$3="1st"),'Marks Entry class 1st'!X26,IF(AND($E$3="2nd"),'Marks Entry class 2nd'!X26,"")))</f>
        <v>10</v>
      </c>
      <c r="AM27" s="105">
        <f>IF(OR($B27=0,$B27=""),"",IF(AND($E$3="1st"),'Marks Entry class 1st'!Y26,IF(AND($E$3="2nd"),'Marks Entry class 2nd'!Y26,"")))</f>
        <v>30</v>
      </c>
      <c r="AN27" s="55">
        <f t="shared" si="12"/>
        <v>40</v>
      </c>
      <c r="AO27" s="51">
        <f t="shared" si="13"/>
        <v>86</v>
      </c>
      <c r="AP27" s="89">
        <f t="shared" si="14"/>
        <v>0</v>
      </c>
      <c r="AQ27" s="89">
        <f t="shared" si="15"/>
        <v>100</v>
      </c>
      <c r="AR27" s="89" t="str">
        <f t="shared" si="16"/>
        <v/>
      </c>
      <c r="AS27" s="89" t="str">
        <f t="shared" si="17"/>
        <v>P</v>
      </c>
      <c r="AT27" s="89" t="str">
        <f t="shared" si="18"/>
        <v>I</v>
      </c>
      <c r="AU27" s="93" t="str">
        <f t="shared" si="19"/>
        <v>A</v>
      </c>
      <c r="AV27" s="105"/>
      <c r="AW27" s="105"/>
      <c r="AX27" s="105"/>
      <c r="AY27" s="51"/>
      <c r="AZ27" s="105">
        <f>IF(OR($B27=0,$B27=""),"",IF(AND($E$3="1st"),'Marks Entry class 1st'!AC26,IF(AND($E$3="2nd"),'Marks Entry class 2nd'!AC26,"")))</f>
        <v>22</v>
      </c>
      <c r="BA27" s="105">
        <f>IF(OR($B27=0,$B27=""),"",IF(AND($E$3="1st"),'Marks Entry class 1st'!AD26,IF(AND($E$3="2nd"),'Marks Entry class 2nd'!AD26,"")))</f>
        <v>64</v>
      </c>
      <c r="BB27" s="54">
        <f t="shared" si="20"/>
        <v>86</v>
      </c>
      <c r="BC27" s="51">
        <f t="shared" si="21"/>
        <v>86</v>
      </c>
      <c r="BD27" s="105">
        <f>IF(OR($B27=0,$B27=""),"",IF(AND($E$3="1st"),'Marks Entry class 1st'!AE26,IF(AND($E$3="2nd"),'Marks Entry class 2nd'!AE26,"")))</f>
        <v>25</v>
      </c>
      <c r="BE27" s="105">
        <f>IF(OR($B27=0,$B27=""),"",IF(AND($E$3="1st"),'Marks Entry class 1st'!AF26,IF(AND($E$3="2nd"),'Marks Entry class 2nd'!AF26,"")))</f>
        <v>62</v>
      </c>
      <c r="BF27" s="55">
        <f t="shared" si="22"/>
        <v>87</v>
      </c>
      <c r="BG27" s="51">
        <f t="shared" si="23"/>
        <v>173</v>
      </c>
      <c r="BH27" s="89">
        <f t="shared" si="24"/>
        <v>0</v>
      </c>
      <c r="BI27" s="89">
        <f t="shared" si="25"/>
        <v>200</v>
      </c>
      <c r="BJ27" s="89" t="str">
        <f t="shared" si="26"/>
        <v/>
      </c>
      <c r="BK27" s="89" t="str">
        <f t="shared" si="27"/>
        <v>P</v>
      </c>
      <c r="BL27" s="89" t="str">
        <f t="shared" si="28"/>
        <v>I</v>
      </c>
      <c r="BM27" s="93" t="str">
        <f t="shared" si="29"/>
        <v>A</v>
      </c>
      <c r="BN27" s="105"/>
      <c r="BO27" s="105"/>
      <c r="BP27" s="105"/>
      <c r="BQ27" s="51"/>
      <c r="BR27" s="105">
        <f>IF(OR($B27=0,$B27=""),"",IF(AND($E$3="1st"),'Marks Entry class 1st'!AJ26,IF(AND($E$3="2nd"),'Marks Entry class 2nd'!AJ26,"")))</f>
        <v>42</v>
      </c>
      <c r="BS27" s="105">
        <f>IF(OR($B27=0,$B27=""),"",IF(AND($E$3="1st"),'Marks Entry class 1st'!AK26,IF(AND($E$3="2nd"),'Marks Entry class 2nd'!AK26,"")))</f>
        <v>0</v>
      </c>
      <c r="BT27" s="54">
        <f t="shared" si="30"/>
        <v>42</v>
      </c>
      <c r="BU27" s="51">
        <f t="shared" si="31"/>
        <v>42</v>
      </c>
      <c r="BV27" s="105">
        <f>IF(OR($B27=0,$B27=""),"",IF(AND($E$3="1st"),'Marks Entry class 1st'!AL26,IF(AND($E$3="2nd"),'Marks Entry class 2nd'!AL26,"")))</f>
        <v>44</v>
      </c>
      <c r="BW27" s="105">
        <f>IF(OR($B27=0,$B27=""),"",IF(AND($E$3="1st"),'Marks Entry class 1st'!AM26,IF(AND($E$3="2nd"),'Marks Entry class 2nd'!AM26,"")))</f>
        <v>0</v>
      </c>
      <c r="BX27" s="55">
        <f t="shared" si="32"/>
        <v>44</v>
      </c>
      <c r="BY27" s="51">
        <f t="shared" si="33"/>
        <v>86</v>
      </c>
      <c r="BZ27" s="89">
        <f t="shared" si="34"/>
        <v>0</v>
      </c>
      <c r="CA27" s="89">
        <f t="shared" si="35"/>
        <v>100</v>
      </c>
      <c r="CB27" s="89" t="str">
        <f t="shared" si="36"/>
        <v/>
      </c>
      <c r="CC27" s="89" t="str">
        <f t="shared" si="37"/>
        <v>P</v>
      </c>
      <c r="CD27" s="89" t="str">
        <f t="shared" si="38"/>
        <v>I</v>
      </c>
      <c r="CE27" s="93" t="str">
        <f t="shared" si="39"/>
        <v>A</v>
      </c>
      <c r="CF27" s="105">
        <f>IF(OR($B27=0,$B27=""),"",IF(AND($E$3="1st"),'Marks Entry class 1st'!AN26,IF(AND($E$3="2nd"),'Marks Entry class 2nd'!AN26,"")))</f>
        <v>0</v>
      </c>
      <c r="CG27" s="105">
        <f>IF(OR($B27=0,$B27=""),"",IF(AND($E$3="1st"),'Marks Entry class 1st'!AO26,IF(AND($E$3="2nd"),'Marks Entry class 2nd'!AO26,"")))</f>
        <v>0</v>
      </c>
      <c r="CH27" s="106">
        <f t="shared" si="40"/>
        <v>0</v>
      </c>
      <c r="CI27" s="107">
        <f t="shared" si="41"/>
        <v>0</v>
      </c>
      <c r="CJ27" s="107" t="str">
        <f t="shared" si="42"/>
        <v/>
      </c>
      <c r="CK27" s="107" t="str">
        <f t="shared" si="43"/>
        <v/>
      </c>
      <c r="CL27" s="92" t="str">
        <f t="shared" si="44"/>
        <v/>
      </c>
      <c r="CM27" s="105">
        <f>IF(OR($B27=0,$B27=""),"",IF(AND($E$3="1st"),'Marks Entry class 1st'!AP26,IF(AND($E$3="2nd"),'Marks Entry class 2nd'!AP26,"")))</f>
        <v>0</v>
      </c>
      <c r="CN27" s="105">
        <f>IF(OR($B27=0,$B27=""),"",IF(AND($E$3="1st"),'Marks Entry class 1st'!AQ26,IF(AND($E$3="2nd"),'Marks Entry class 2nd'!AQ26,"")))</f>
        <v>0</v>
      </c>
      <c r="CO27" s="106">
        <f t="shared" si="45"/>
        <v>0</v>
      </c>
      <c r="CP27" s="107">
        <f t="shared" si="46"/>
        <v>0</v>
      </c>
      <c r="CQ27" s="107" t="str">
        <f t="shared" si="47"/>
        <v/>
      </c>
      <c r="CR27" s="107" t="str">
        <f t="shared" si="48"/>
        <v/>
      </c>
      <c r="CS27" s="92" t="str">
        <f t="shared" si="49"/>
        <v/>
      </c>
      <c r="CT27" s="105">
        <f>IF(OR($B27=0,$B27=""),"",IF(AND($E$3="1st"),'Marks Entry class 1st'!AR26,IF(AND($E$3="2nd"),'Marks Entry class 2nd'!AR26,"")))</f>
        <v>0</v>
      </c>
      <c r="CU27" s="105">
        <f>IF(OR($B27=0,$B27=""),"",IF(AND($E$3="1st"),'Marks Entry class 1st'!AS26,IF(AND($E$3="2nd"),'Marks Entry class 2nd'!AS26,"")))</f>
        <v>0</v>
      </c>
      <c r="CV27" s="106">
        <f t="shared" si="50"/>
        <v>0</v>
      </c>
      <c r="CW27" s="107">
        <f t="shared" si="51"/>
        <v>0</v>
      </c>
      <c r="CX27" s="107" t="str">
        <f t="shared" si="52"/>
        <v/>
      </c>
      <c r="CY27" s="107" t="str">
        <f t="shared" si="53"/>
        <v/>
      </c>
      <c r="CZ27" s="92" t="str">
        <f t="shared" si="54"/>
        <v/>
      </c>
      <c r="DA27" s="105">
        <f>IF(OR($B27=0,$B27=""),"",IF(AND($E$3="1st"),'Marks Entry class 1st'!AT26,IF(AND($E$3="2nd"),'Marks Entry class 2nd'!AT26,"")))</f>
        <v>0</v>
      </c>
      <c r="DB27" s="105">
        <f>IF(OR($B27=0,$B27=""),"",IF(AND($E$3="1st"),'Marks Entry class 1st'!AU26,IF(AND($E$3="2nd"),'Marks Entry class 2nd'!AU26,"")))</f>
        <v>0</v>
      </c>
      <c r="DC27" s="357">
        <f t="shared" si="55"/>
        <v>0</v>
      </c>
      <c r="DD27" s="93" t="str">
        <f t="shared" si="56"/>
        <v/>
      </c>
      <c r="DE27" s="105">
        <f>IF(OR($B27=0,$B27=""),"",IF(AND($E$3="1st"),'Marks Entry class 1st'!AV26,IF(AND($E$3="2nd"),'Marks Entry class 2nd'!AV26,"")))</f>
        <v>0</v>
      </c>
      <c r="DF27" s="105">
        <f>IF(OR($B27=0,$B27=""),"",IF(AND($E$3="1st"),'Marks Entry class 1st'!AW26,IF(AND($E$3="2nd"),'Marks Entry class 2nd'!AW26,"")))</f>
        <v>0</v>
      </c>
      <c r="DG27" s="357">
        <f t="shared" si="57"/>
        <v>0</v>
      </c>
      <c r="DH27" s="93" t="str">
        <f t="shared" si="58"/>
        <v/>
      </c>
      <c r="DI27" s="63">
        <f t="shared" si="59"/>
        <v>415</v>
      </c>
      <c r="DJ27" s="359">
        <f t="shared" si="60"/>
        <v>83</v>
      </c>
      <c r="DK27" s="67" t="str">
        <f t="shared" si="61"/>
        <v>I</v>
      </c>
      <c r="DL27" s="68">
        <f t="shared" si="62"/>
        <v>3.9999999999999964</v>
      </c>
      <c r="DM27" s="381" t="str">
        <f>IFERROR(IF(B27="NSO","NSO",IF(OR(D27="",G27="",F27="",B27="",DI27=0),"",IF('Master sheet'!$D$14="Hindi","कक्षोंन्नति","Promoted"))),"")</f>
        <v>कक्षोंन्नति</v>
      </c>
      <c r="DN27" s="42">
        <f>IF(OR(B27=0,B27=""),"",IF(AND($E$3="1st"),'Marks Entry class 1st'!AX26,IF(AND($E$3="2nd"),'Marks Entry class 2nd'!AX26,"")))</f>
        <v>220</v>
      </c>
      <c r="DO27" s="42">
        <f>IF(OR(B27=0,B27=""),"",IF(AND($E$3="1st"),'Marks Entry class 1st'!AY26,IF(AND($E$3="2nd"),'Marks Entry class 2nd'!AY26,"")))</f>
        <v>16</v>
      </c>
      <c r="DP27" s="214" t="str">
        <f t="shared" si="63"/>
        <v>B</v>
      </c>
      <c r="DQ27" s="43"/>
      <c r="DX27" s="44">
        <f>IF(AND($E$3="1st"),'Marks Entry class 1st'!I26,IF(AND($E$3="2nd"),'Marks Entry class 2nd'!I26,""))</f>
        <v>220</v>
      </c>
    </row>
    <row r="28" spans="1:128" ht="18.95" customHeight="1">
      <c r="A28" s="56">
        <v>21</v>
      </c>
      <c r="B28" s="261">
        <f>IF(OR(DX28=0,DX28=""),"",IF(AND($E$3="1st"),'Marks Entry class 1st'!I27,IF(AND($E$3="2nd"),'Marks Entry class 2nd'!I27,"")))</f>
        <v>221</v>
      </c>
      <c r="C28" s="57">
        <f>IF(OR($B28=0,$B28=""),"",IF(AND($E$3="1st"),'Marks Entry class 1st'!B27,IF(AND($E$3="2nd"),'Marks Entry class 2nd'!B27,"")))</f>
        <v>2</v>
      </c>
      <c r="D28" s="57" t="str">
        <f>IF(OR($B28=0,$B28=""),"",IF(AND($E$3="1st"),'Marks Entry class 1st'!C27,IF(AND($E$3="2nd"),'Marks Entry class 2nd'!C27,"")))</f>
        <v>A</v>
      </c>
      <c r="E28" s="396" t="str">
        <f>IF(OR(B28=0,B28=""),"",IF(AND($E$3="1st"),'Marks Entry class 1st'!E27,IF(AND($E$3="2nd"),'Marks Entry class 2nd'!E27,"")))</f>
        <v>21-10-2014</v>
      </c>
      <c r="F28" s="260">
        <f>IF(OR(B28=0,B28=""),"",IF(AND($E$3="1st"),'Marks Entry class 1st'!D27,IF(AND($E$3="2nd"),'Marks Entry class 2nd'!D27,"")))</f>
        <v>929</v>
      </c>
      <c r="G28" s="398" t="str">
        <f>IF(OR($B28=0,$B28=""),"",IF(AND($E$3="1st"),'Marks Entry class 1st'!F27,IF(AND($E$3="2nd"),'Marks Entry class 2nd'!F27,"")))</f>
        <v>PAWAN CHOUHAN</v>
      </c>
      <c r="H28" s="398" t="str">
        <f>IF(OR($B28=0,$B28=""),"",IF(AND($E$3="1st"),'Marks Entry class 1st'!G27,IF(AND($E$3="2nd"),'Marks Entry class 2nd'!G27,"")))</f>
        <v>NARENDRA SINGH</v>
      </c>
      <c r="I28" s="398" t="str">
        <f>IF(OR($B28=0,$B28=""),"",IF(AND($E$3="1st"),'Marks Entry class 1st'!H27,IF(AND($E$3="2nd"),'Marks Entry class 2nd'!H27,"")))</f>
        <v>SHOBHA</v>
      </c>
      <c r="J28" s="229" t="str">
        <f>IF(OR($B28=0,$B28=""),"",IF(AND($E$3="1st"),'Marks Entry class 1st'!J27,IF(AND($E$3="2nd"),'Marks Entry class 2nd'!J27,"")))</f>
        <v>M</v>
      </c>
      <c r="K28" s="229" t="str">
        <f>IF(OR($B28=0,$B28=""),"",IF(AND($E$3="1st"),'Marks Entry class 1st'!K27,IF(AND($E$3="2nd"),'Marks Entry class 2nd'!K27,"")))</f>
        <v>OBC</v>
      </c>
      <c r="L28" s="105"/>
      <c r="M28" s="105"/>
      <c r="N28" s="105"/>
      <c r="O28" s="51"/>
      <c r="P28" s="105">
        <f>IF(OR($B28=0,$B28=""),"",IF(AND($E$3="1st"),'Marks Entry class 1st'!O27,IF(AND($E$3="2nd"),'Marks Entry class 2nd'!O27,"")))</f>
        <v>29</v>
      </c>
      <c r="Q28" s="105">
        <f>IF(OR($B28=0,$B28=""),"",IF(AND($E$3="1st"),'Marks Entry class 1st'!P27,IF(AND($E$3="2nd"),'Marks Entry class 2nd'!P27,"")))</f>
        <v>59</v>
      </c>
      <c r="R28" s="54">
        <f t="shared" si="0"/>
        <v>88</v>
      </c>
      <c r="S28" s="51">
        <f t="shared" si="1"/>
        <v>88</v>
      </c>
      <c r="T28" s="105">
        <f>IF(OR($B28=0,$B28=""),"",IF(AND($E$3="1st"),'Marks Entry class 1st'!Q27,IF(AND($E$3="2nd"),'Marks Entry class 2nd'!Q27,"")))</f>
        <v>24</v>
      </c>
      <c r="U28" s="105">
        <f>IF(OR($B28=0,$B28=""),"",IF(AND($E$3="1st"),'Marks Entry class 1st'!R27,IF(AND($E$3="2nd"),'Marks Entry class 2nd'!R27,"")))</f>
        <v>45</v>
      </c>
      <c r="V28" s="55">
        <f t="shared" si="2"/>
        <v>69</v>
      </c>
      <c r="W28" s="51">
        <f t="shared" si="3"/>
        <v>157</v>
      </c>
      <c r="X28" s="89">
        <f t="shared" si="4"/>
        <v>0</v>
      </c>
      <c r="Y28" s="89">
        <f t="shared" si="5"/>
        <v>200</v>
      </c>
      <c r="Z28" s="89" t="str">
        <f t="shared" si="6"/>
        <v/>
      </c>
      <c r="AA28" s="89" t="str">
        <f t="shared" si="7"/>
        <v>P</v>
      </c>
      <c r="AB28" s="89" t="str">
        <f t="shared" si="8"/>
        <v>I</v>
      </c>
      <c r="AC28" s="93" t="str">
        <f t="shared" si="9"/>
        <v>B</v>
      </c>
      <c r="AD28" s="105"/>
      <c r="AE28" s="105"/>
      <c r="AF28" s="105"/>
      <c r="AG28" s="51"/>
      <c r="AH28" s="105">
        <f>IF(OR($B28=0,$B28=""),"",IF(AND($E$3="1st"),'Marks Entry class 1st'!V27,IF(AND($E$3="2nd"),'Marks Entry class 2nd'!V27,"")))</f>
        <v>14</v>
      </c>
      <c r="AI28" s="105">
        <f>IF(OR($B28=0,$B28=""),"",IF(AND($E$3="1st"),'Marks Entry class 1st'!W27,IF(AND($E$3="2nd"),'Marks Entry class 2nd'!W27,"")))</f>
        <v>32</v>
      </c>
      <c r="AJ28" s="54">
        <f t="shared" si="10"/>
        <v>46</v>
      </c>
      <c r="AK28" s="51">
        <f t="shared" si="11"/>
        <v>46</v>
      </c>
      <c r="AL28" s="105">
        <f>IF(OR($B28=0,$B28=""),"",IF(AND($E$3="1st"),'Marks Entry class 1st'!X27,IF(AND($E$3="2nd"),'Marks Entry class 2nd'!X27,"")))</f>
        <v>10</v>
      </c>
      <c r="AM28" s="105">
        <f>IF(OR($B28=0,$B28=""),"",IF(AND($E$3="1st"),'Marks Entry class 1st'!Y27,IF(AND($E$3="2nd"),'Marks Entry class 2nd'!Y27,"")))</f>
        <v>30</v>
      </c>
      <c r="AN28" s="55">
        <f t="shared" si="12"/>
        <v>40</v>
      </c>
      <c r="AO28" s="51">
        <f t="shared" si="13"/>
        <v>86</v>
      </c>
      <c r="AP28" s="89">
        <f t="shared" si="14"/>
        <v>0</v>
      </c>
      <c r="AQ28" s="89">
        <f t="shared" si="15"/>
        <v>100</v>
      </c>
      <c r="AR28" s="89" t="str">
        <f t="shared" si="16"/>
        <v/>
      </c>
      <c r="AS28" s="89" t="str">
        <f t="shared" si="17"/>
        <v>P</v>
      </c>
      <c r="AT28" s="89" t="str">
        <f t="shared" si="18"/>
        <v>I</v>
      </c>
      <c r="AU28" s="93" t="str">
        <f t="shared" si="19"/>
        <v>A</v>
      </c>
      <c r="AV28" s="105"/>
      <c r="AW28" s="105"/>
      <c r="AX28" s="105"/>
      <c r="AY28" s="51"/>
      <c r="AZ28" s="105">
        <f>IF(OR($B28=0,$B28=""),"",IF(AND($E$3="1st"),'Marks Entry class 1st'!AC27,IF(AND($E$3="2nd"),'Marks Entry class 2nd'!AC27,"")))</f>
        <v>22</v>
      </c>
      <c r="BA28" s="105">
        <f>IF(OR($B28=0,$B28=""),"",IF(AND($E$3="1st"),'Marks Entry class 1st'!AD27,IF(AND($E$3="2nd"),'Marks Entry class 2nd'!AD27,"")))</f>
        <v>64</v>
      </c>
      <c r="BB28" s="54">
        <f t="shared" si="20"/>
        <v>86</v>
      </c>
      <c r="BC28" s="51">
        <f t="shared" si="21"/>
        <v>86</v>
      </c>
      <c r="BD28" s="105">
        <f>IF(OR($B28=0,$B28=""),"",IF(AND($E$3="1st"),'Marks Entry class 1st'!AE27,IF(AND($E$3="2nd"),'Marks Entry class 2nd'!AE27,"")))</f>
        <v>26</v>
      </c>
      <c r="BE28" s="105">
        <f>IF(OR($B28=0,$B28=""),"",IF(AND($E$3="1st"),'Marks Entry class 1st'!AF27,IF(AND($E$3="2nd"),'Marks Entry class 2nd'!AF27,"")))</f>
        <v>63</v>
      </c>
      <c r="BF28" s="55">
        <f t="shared" si="22"/>
        <v>89</v>
      </c>
      <c r="BG28" s="51">
        <f t="shared" si="23"/>
        <v>175</v>
      </c>
      <c r="BH28" s="89">
        <f t="shared" si="24"/>
        <v>0</v>
      </c>
      <c r="BI28" s="89">
        <f t="shared" si="25"/>
        <v>200</v>
      </c>
      <c r="BJ28" s="89" t="str">
        <f t="shared" si="26"/>
        <v/>
      </c>
      <c r="BK28" s="89" t="str">
        <f t="shared" si="27"/>
        <v>P</v>
      </c>
      <c r="BL28" s="89" t="str">
        <f t="shared" si="28"/>
        <v>I</v>
      </c>
      <c r="BM28" s="93" t="str">
        <f t="shared" si="29"/>
        <v>A</v>
      </c>
      <c r="BN28" s="105"/>
      <c r="BO28" s="105"/>
      <c r="BP28" s="105"/>
      <c r="BQ28" s="51"/>
      <c r="BR28" s="105">
        <f>IF(OR($B28=0,$B28=""),"",IF(AND($E$3="1st"),'Marks Entry class 1st'!AJ27,IF(AND($E$3="2nd"),'Marks Entry class 2nd'!AJ27,"")))</f>
        <v>43</v>
      </c>
      <c r="BS28" s="105">
        <f>IF(OR($B28=0,$B28=""),"",IF(AND($E$3="1st"),'Marks Entry class 1st'!AK27,IF(AND($E$3="2nd"),'Marks Entry class 2nd'!AK27,"")))</f>
        <v>0</v>
      </c>
      <c r="BT28" s="54">
        <f t="shared" si="30"/>
        <v>43</v>
      </c>
      <c r="BU28" s="51">
        <f t="shared" si="31"/>
        <v>43</v>
      </c>
      <c r="BV28" s="105">
        <f>IF(OR($B28=0,$B28=""),"",IF(AND($E$3="1st"),'Marks Entry class 1st'!AL27,IF(AND($E$3="2nd"),'Marks Entry class 2nd'!AL27,"")))</f>
        <v>42</v>
      </c>
      <c r="BW28" s="105">
        <f>IF(OR($B28=0,$B28=""),"",IF(AND($E$3="1st"),'Marks Entry class 1st'!AM27,IF(AND($E$3="2nd"),'Marks Entry class 2nd'!AM27,"")))</f>
        <v>0</v>
      </c>
      <c r="BX28" s="55">
        <f t="shared" si="32"/>
        <v>42</v>
      </c>
      <c r="BY28" s="51">
        <f t="shared" si="33"/>
        <v>85</v>
      </c>
      <c r="BZ28" s="89">
        <f t="shared" si="34"/>
        <v>0</v>
      </c>
      <c r="CA28" s="89">
        <f t="shared" si="35"/>
        <v>100</v>
      </c>
      <c r="CB28" s="89" t="str">
        <f t="shared" si="36"/>
        <v/>
      </c>
      <c r="CC28" s="89" t="str">
        <f t="shared" si="37"/>
        <v>P</v>
      </c>
      <c r="CD28" s="89" t="str">
        <f t="shared" si="38"/>
        <v>I</v>
      </c>
      <c r="CE28" s="93" t="str">
        <f t="shared" si="39"/>
        <v>B</v>
      </c>
      <c r="CF28" s="105">
        <f>IF(OR($B28=0,$B28=""),"",IF(AND($E$3="1st"),'Marks Entry class 1st'!AN27,IF(AND($E$3="2nd"),'Marks Entry class 2nd'!AN27,"")))</f>
        <v>0</v>
      </c>
      <c r="CG28" s="105">
        <f>IF(OR($B28=0,$B28=""),"",IF(AND($E$3="1st"),'Marks Entry class 1st'!AO27,IF(AND($E$3="2nd"),'Marks Entry class 2nd'!AO27,"")))</f>
        <v>0</v>
      </c>
      <c r="CH28" s="106">
        <f t="shared" si="40"/>
        <v>0</v>
      </c>
      <c r="CI28" s="107">
        <f t="shared" si="41"/>
        <v>0</v>
      </c>
      <c r="CJ28" s="107" t="str">
        <f t="shared" si="42"/>
        <v/>
      </c>
      <c r="CK28" s="107" t="str">
        <f t="shared" si="43"/>
        <v/>
      </c>
      <c r="CL28" s="92" t="str">
        <f t="shared" si="44"/>
        <v/>
      </c>
      <c r="CM28" s="105">
        <f>IF(OR($B28=0,$B28=""),"",IF(AND($E$3="1st"),'Marks Entry class 1st'!AP27,IF(AND($E$3="2nd"),'Marks Entry class 2nd'!AP27,"")))</f>
        <v>0</v>
      </c>
      <c r="CN28" s="105">
        <f>IF(OR($B28=0,$B28=""),"",IF(AND($E$3="1st"),'Marks Entry class 1st'!AQ27,IF(AND($E$3="2nd"),'Marks Entry class 2nd'!AQ27,"")))</f>
        <v>0</v>
      </c>
      <c r="CO28" s="106">
        <f t="shared" si="45"/>
        <v>0</v>
      </c>
      <c r="CP28" s="107">
        <f t="shared" si="46"/>
        <v>0</v>
      </c>
      <c r="CQ28" s="107" t="str">
        <f t="shared" si="47"/>
        <v/>
      </c>
      <c r="CR28" s="107" t="str">
        <f t="shared" si="48"/>
        <v/>
      </c>
      <c r="CS28" s="92" t="str">
        <f t="shared" si="49"/>
        <v/>
      </c>
      <c r="CT28" s="105">
        <f>IF(OR($B28=0,$B28=""),"",IF(AND($E$3="1st"),'Marks Entry class 1st'!AR27,IF(AND($E$3="2nd"),'Marks Entry class 2nd'!AR27,"")))</f>
        <v>0</v>
      </c>
      <c r="CU28" s="105">
        <f>IF(OR($B28=0,$B28=""),"",IF(AND($E$3="1st"),'Marks Entry class 1st'!AS27,IF(AND($E$3="2nd"),'Marks Entry class 2nd'!AS27,"")))</f>
        <v>0</v>
      </c>
      <c r="CV28" s="106">
        <f t="shared" si="50"/>
        <v>0</v>
      </c>
      <c r="CW28" s="107">
        <f t="shared" si="51"/>
        <v>0</v>
      </c>
      <c r="CX28" s="107" t="str">
        <f t="shared" si="52"/>
        <v/>
      </c>
      <c r="CY28" s="107" t="str">
        <f t="shared" si="53"/>
        <v/>
      </c>
      <c r="CZ28" s="92" t="str">
        <f t="shared" si="54"/>
        <v/>
      </c>
      <c r="DA28" s="105">
        <f>IF(OR($B28=0,$B28=""),"",IF(AND($E$3="1st"),'Marks Entry class 1st'!AT27,IF(AND($E$3="2nd"),'Marks Entry class 2nd'!AT27,"")))</f>
        <v>0</v>
      </c>
      <c r="DB28" s="105">
        <f>IF(OR($B28=0,$B28=""),"",IF(AND($E$3="1st"),'Marks Entry class 1st'!AU27,IF(AND($E$3="2nd"),'Marks Entry class 2nd'!AU27,"")))</f>
        <v>0</v>
      </c>
      <c r="DC28" s="357">
        <f t="shared" si="55"/>
        <v>0</v>
      </c>
      <c r="DD28" s="93" t="str">
        <f t="shared" si="56"/>
        <v/>
      </c>
      <c r="DE28" s="105">
        <f>IF(OR($B28=0,$B28=""),"",IF(AND($E$3="1st"),'Marks Entry class 1st'!AV27,IF(AND($E$3="2nd"),'Marks Entry class 2nd'!AV27,"")))</f>
        <v>0</v>
      </c>
      <c r="DF28" s="105">
        <f>IF(OR($B28=0,$B28=""),"",IF(AND($E$3="1st"),'Marks Entry class 1st'!AW27,IF(AND($E$3="2nd"),'Marks Entry class 2nd'!AW27,"")))</f>
        <v>0</v>
      </c>
      <c r="DG28" s="357">
        <f t="shared" si="57"/>
        <v>0</v>
      </c>
      <c r="DH28" s="93" t="str">
        <f t="shared" si="58"/>
        <v/>
      </c>
      <c r="DI28" s="63">
        <f t="shared" si="59"/>
        <v>418</v>
      </c>
      <c r="DJ28" s="359">
        <f t="shared" si="60"/>
        <v>83.6</v>
      </c>
      <c r="DK28" s="67" t="str">
        <f t="shared" si="61"/>
        <v>I</v>
      </c>
      <c r="DL28" s="68">
        <f t="shared" si="62"/>
        <v>1.9999999999999964</v>
      </c>
      <c r="DM28" s="381" t="str">
        <f>IFERROR(IF(B28="NSO","NSO",IF(OR(D28="",G28="",F28="",B28="",DI28=0),"",IF('Master sheet'!$D$14="Hindi","कक्षोंन्नति","Promoted"))),"")</f>
        <v>कक्षोंन्नति</v>
      </c>
      <c r="DN28" s="42">
        <f>IF(OR(B28=0,B28=""),"",IF(AND($E$3="1st"),'Marks Entry class 1st'!AX27,IF(AND($E$3="2nd"),'Marks Entry class 2nd'!AX27,"")))</f>
        <v>220</v>
      </c>
      <c r="DO28" s="42">
        <f>IF(OR(B28=0,B28=""),"",IF(AND($E$3="1st"),'Marks Entry class 1st'!AY27,IF(AND($E$3="2nd"),'Marks Entry class 2nd'!AY27,"")))</f>
        <v>34</v>
      </c>
      <c r="DP28" s="214" t="str">
        <f t="shared" si="63"/>
        <v>B</v>
      </c>
      <c r="DQ28" s="43"/>
      <c r="DX28" s="44">
        <f>IF(AND($E$3="1st"),'Marks Entry class 1st'!I27,IF(AND($E$3="2nd"),'Marks Entry class 2nd'!I27,""))</f>
        <v>221</v>
      </c>
    </row>
    <row r="29" spans="1:128" ht="18.95" customHeight="1">
      <c r="A29" s="56">
        <v>22</v>
      </c>
      <c r="B29" s="261">
        <f>IF(OR(DX29=0,DX29=""),"",IF(AND($E$3="1st"),'Marks Entry class 1st'!I28,IF(AND($E$3="2nd"),'Marks Entry class 2nd'!I28,"")))</f>
        <v>222</v>
      </c>
      <c r="C29" s="57">
        <f>IF(OR($B29=0,$B29=""),"",IF(AND($E$3="1st"),'Marks Entry class 1st'!B28,IF(AND($E$3="2nd"),'Marks Entry class 2nd'!B28,"")))</f>
        <v>2</v>
      </c>
      <c r="D29" s="57" t="str">
        <f>IF(OR($B29=0,$B29=""),"",IF(AND($E$3="1st"),'Marks Entry class 1st'!C28,IF(AND($E$3="2nd"),'Marks Entry class 2nd'!C28,"")))</f>
        <v>A</v>
      </c>
      <c r="E29" s="396" t="str">
        <f>IF(OR(B29=0,B29=""),"",IF(AND($E$3="1st"),'Marks Entry class 1st'!E28,IF(AND($E$3="2nd"),'Marks Entry class 2nd'!E28,"")))</f>
        <v>15-11-2014</v>
      </c>
      <c r="F29" s="260">
        <f>IF(OR(B29=0,B29=""),"",IF(AND($E$3="1st"),'Marks Entry class 1st'!D28,IF(AND($E$3="2nd"),'Marks Entry class 2nd'!D28,"")))</f>
        <v>932</v>
      </c>
      <c r="G29" s="398" t="str">
        <f>IF(OR($B29=0,$B29=""),"",IF(AND($E$3="1st"),'Marks Entry class 1st'!F28,IF(AND($E$3="2nd"),'Marks Entry class 2nd'!F28,"")))</f>
        <v>PRAGYA</v>
      </c>
      <c r="H29" s="398" t="str">
        <f>IF(OR($B29=0,$B29=""),"",IF(AND($E$3="1st"),'Marks Entry class 1st'!G28,IF(AND($E$3="2nd"),'Marks Entry class 2nd'!G28,"")))</f>
        <v>SUGANDAS</v>
      </c>
      <c r="I29" s="398" t="str">
        <f>IF(OR($B29=0,$B29=""),"",IF(AND($E$3="1st"),'Marks Entry class 1st'!H28,IF(AND($E$3="2nd"),'Marks Entry class 2nd'!H28,"")))</f>
        <v>ANITA</v>
      </c>
      <c r="J29" s="229" t="str">
        <f>IF(OR($B29=0,$B29=""),"",IF(AND($E$3="1st"),'Marks Entry class 1st'!J28,IF(AND($E$3="2nd"),'Marks Entry class 2nd'!J28,"")))</f>
        <v>F</v>
      </c>
      <c r="K29" s="229" t="str">
        <f>IF(OR($B29=0,$B29=""),"",IF(AND($E$3="1st"),'Marks Entry class 1st'!K28,IF(AND($E$3="2nd"),'Marks Entry class 2nd'!K28,"")))</f>
        <v>OBC</v>
      </c>
      <c r="L29" s="105"/>
      <c r="M29" s="105"/>
      <c r="N29" s="105"/>
      <c r="O29" s="51"/>
      <c r="P29" s="105">
        <f>IF(OR($B29=0,$B29=""),"",IF(AND($E$3="1st"),'Marks Entry class 1st'!O28,IF(AND($E$3="2nd"),'Marks Entry class 2nd'!O28,"")))</f>
        <v>29</v>
      </c>
      <c r="Q29" s="105">
        <f>IF(OR($B29=0,$B29=""),"",IF(AND($E$3="1st"),'Marks Entry class 1st'!P28,IF(AND($E$3="2nd"),'Marks Entry class 2nd'!P28,"")))</f>
        <v>57</v>
      </c>
      <c r="R29" s="54">
        <f t="shared" si="0"/>
        <v>86</v>
      </c>
      <c r="S29" s="51">
        <f t="shared" si="1"/>
        <v>86</v>
      </c>
      <c r="T29" s="105">
        <f>IF(OR($B29=0,$B29=""),"",IF(AND($E$3="1st"),'Marks Entry class 1st'!Q28,IF(AND($E$3="2nd"),'Marks Entry class 2nd'!Q28,"")))</f>
        <v>24</v>
      </c>
      <c r="U29" s="105">
        <f>IF(OR($B29=0,$B29=""),"",IF(AND($E$3="1st"),'Marks Entry class 1st'!R28,IF(AND($E$3="2nd"),'Marks Entry class 2nd'!R28,"")))</f>
        <v>45</v>
      </c>
      <c r="V29" s="55">
        <f t="shared" si="2"/>
        <v>69</v>
      </c>
      <c r="W29" s="51">
        <f t="shared" si="3"/>
        <v>155</v>
      </c>
      <c r="X29" s="89">
        <f t="shared" si="4"/>
        <v>0</v>
      </c>
      <c r="Y29" s="89">
        <f t="shared" si="5"/>
        <v>200</v>
      </c>
      <c r="Z29" s="89" t="str">
        <f t="shared" si="6"/>
        <v/>
      </c>
      <c r="AA29" s="89" t="str">
        <f t="shared" si="7"/>
        <v>P</v>
      </c>
      <c r="AB29" s="89" t="str">
        <f t="shared" si="8"/>
        <v>I</v>
      </c>
      <c r="AC29" s="93" t="str">
        <f t="shared" si="9"/>
        <v>B</v>
      </c>
      <c r="AD29" s="105"/>
      <c r="AE29" s="105"/>
      <c r="AF29" s="105"/>
      <c r="AG29" s="51"/>
      <c r="AH29" s="105">
        <f>IF(OR($B29=0,$B29=""),"",IF(AND($E$3="1st"),'Marks Entry class 1st'!V28,IF(AND($E$3="2nd"),'Marks Entry class 2nd'!V28,"")))</f>
        <v>14</v>
      </c>
      <c r="AI29" s="105">
        <f>IF(OR($B29=0,$B29=""),"",IF(AND($E$3="1st"),'Marks Entry class 1st'!W28,IF(AND($E$3="2nd"),'Marks Entry class 2nd'!W28,"")))</f>
        <v>32</v>
      </c>
      <c r="AJ29" s="54">
        <f t="shared" si="10"/>
        <v>46</v>
      </c>
      <c r="AK29" s="51">
        <f t="shared" si="11"/>
        <v>46</v>
      </c>
      <c r="AL29" s="105">
        <f>IF(OR($B29=0,$B29=""),"",IF(AND($E$3="1st"),'Marks Entry class 1st'!X28,IF(AND($E$3="2nd"),'Marks Entry class 2nd'!X28,"")))</f>
        <v>10</v>
      </c>
      <c r="AM29" s="105">
        <f>IF(OR($B29=0,$B29=""),"",IF(AND($E$3="1st"),'Marks Entry class 1st'!Y28,IF(AND($E$3="2nd"),'Marks Entry class 2nd'!Y28,"")))</f>
        <v>30</v>
      </c>
      <c r="AN29" s="55">
        <f t="shared" si="12"/>
        <v>40</v>
      </c>
      <c r="AO29" s="51">
        <f t="shared" si="13"/>
        <v>86</v>
      </c>
      <c r="AP29" s="89">
        <f t="shared" si="14"/>
        <v>0</v>
      </c>
      <c r="AQ29" s="89">
        <f t="shared" si="15"/>
        <v>100</v>
      </c>
      <c r="AR29" s="89" t="str">
        <f t="shared" si="16"/>
        <v/>
      </c>
      <c r="AS29" s="89" t="str">
        <f t="shared" si="17"/>
        <v>P</v>
      </c>
      <c r="AT29" s="89" t="str">
        <f t="shared" si="18"/>
        <v>I</v>
      </c>
      <c r="AU29" s="93" t="str">
        <f t="shared" si="19"/>
        <v>A</v>
      </c>
      <c r="AV29" s="105"/>
      <c r="AW29" s="105"/>
      <c r="AX29" s="105"/>
      <c r="AY29" s="51"/>
      <c r="AZ29" s="105">
        <f>IF(OR($B29=0,$B29=""),"",IF(AND($E$3="1st"),'Marks Entry class 1st'!AC28,IF(AND($E$3="2nd"),'Marks Entry class 2nd'!AC28,"")))</f>
        <v>22</v>
      </c>
      <c r="BA29" s="105">
        <f>IF(OR($B29=0,$B29=""),"",IF(AND($E$3="1st"),'Marks Entry class 1st'!AD28,IF(AND($E$3="2nd"),'Marks Entry class 2nd'!AD28,"")))</f>
        <v>64</v>
      </c>
      <c r="BB29" s="54">
        <f t="shared" si="20"/>
        <v>86</v>
      </c>
      <c r="BC29" s="51">
        <f t="shared" si="21"/>
        <v>86</v>
      </c>
      <c r="BD29" s="105">
        <f>IF(OR($B29=0,$B29=""),"",IF(AND($E$3="1st"),'Marks Entry class 1st'!AE28,IF(AND($E$3="2nd"),'Marks Entry class 2nd'!AE28,"")))</f>
        <v>23</v>
      </c>
      <c r="BE29" s="105">
        <f>IF(OR($B29=0,$B29=""),"",IF(AND($E$3="1st"),'Marks Entry class 1st'!AF28,IF(AND($E$3="2nd"),'Marks Entry class 2nd'!AF28,"")))</f>
        <v>62</v>
      </c>
      <c r="BF29" s="55">
        <f t="shared" si="22"/>
        <v>85</v>
      </c>
      <c r="BG29" s="51">
        <f t="shared" si="23"/>
        <v>171</v>
      </c>
      <c r="BH29" s="89">
        <f t="shared" si="24"/>
        <v>0</v>
      </c>
      <c r="BI29" s="89">
        <f t="shared" si="25"/>
        <v>200</v>
      </c>
      <c r="BJ29" s="89" t="str">
        <f t="shared" si="26"/>
        <v/>
      </c>
      <c r="BK29" s="89" t="str">
        <f t="shared" si="27"/>
        <v>P</v>
      </c>
      <c r="BL29" s="89" t="str">
        <f t="shared" si="28"/>
        <v>I</v>
      </c>
      <c r="BM29" s="93" t="str">
        <f t="shared" si="29"/>
        <v>A</v>
      </c>
      <c r="BN29" s="105"/>
      <c r="BO29" s="105"/>
      <c r="BP29" s="105"/>
      <c r="BQ29" s="51"/>
      <c r="BR29" s="105">
        <f>IF(OR($B29=0,$B29=""),"",IF(AND($E$3="1st"),'Marks Entry class 1st'!AJ28,IF(AND($E$3="2nd"),'Marks Entry class 2nd'!AJ28,"")))</f>
        <v>42</v>
      </c>
      <c r="BS29" s="105">
        <f>IF(OR($B29=0,$B29=""),"",IF(AND($E$3="1st"),'Marks Entry class 1st'!AK28,IF(AND($E$3="2nd"),'Marks Entry class 2nd'!AK28,"")))</f>
        <v>0</v>
      </c>
      <c r="BT29" s="54">
        <f t="shared" si="30"/>
        <v>42</v>
      </c>
      <c r="BU29" s="51">
        <f t="shared" si="31"/>
        <v>42</v>
      </c>
      <c r="BV29" s="105">
        <f>IF(OR($B29=0,$B29=""),"",IF(AND($E$3="1st"),'Marks Entry class 1st'!AL28,IF(AND($E$3="2nd"),'Marks Entry class 2nd'!AL28,"")))</f>
        <v>45</v>
      </c>
      <c r="BW29" s="105">
        <f>IF(OR($B29=0,$B29=""),"",IF(AND($E$3="1st"),'Marks Entry class 1st'!AM28,IF(AND($E$3="2nd"),'Marks Entry class 2nd'!AM28,"")))</f>
        <v>0</v>
      </c>
      <c r="BX29" s="55">
        <f t="shared" si="32"/>
        <v>45</v>
      </c>
      <c r="BY29" s="51">
        <f t="shared" si="33"/>
        <v>87</v>
      </c>
      <c r="BZ29" s="89">
        <f t="shared" si="34"/>
        <v>0</v>
      </c>
      <c r="CA29" s="89">
        <f t="shared" si="35"/>
        <v>100</v>
      </c>
      <c r="CB29" s="89" t="str">
        <f t="shared" si="36"/>
        <v/>
      </c>
      <c r="CC29" s="89" t="str">
        <f t="shared" si="37"/>
        <v>P</v>
      </c>
      <c r="CD29" s="89" t="str">
        <f t="shared" si="38"/>
        <v>I</v>
      </c>
      <c r="CE29" s="93" t="str">
        <f t="shared" si="39"/>
        <v>A</v>
      </c>
      <c r="CF29" s="105">
        <f>IF(OR($B29=0,$B29=""),"",IF(AND($E$3="1st"),'Marks Entry class 1st'!AN28,IF(AND($E$3="2nd"),'Marks Entry class 2nd'!AN28,"")))</f>
        <v>0</v>
      </c>
      <c r="CG29" s="105">
        <f>IF(OR($B29=0,$B29=""),"",IF(AND($E$3="1st"),'Marks Entry class 1st'!AO28,IF(AND($E$3="2nd"),'Marks Entry class 2nd'!AO28,"")))</f>
        <v>0</v>
      </c>
      <c r="CH29" s="106">
        <f t="shared" si="40"/>
        <v>0</v>
      </c>
      <c r="CI29" s="107">
        <f t="shared" si="41"/>
        <v>0</v>
      </c>
      <c r="CJ29" s="107" t="str">
        <f t="shared" si="42"/>
        <v/>
      </c>
      <c r="CK29" s="107" t="str">
        <f t="shared" si="43"/>
        <v/>
      </c>
      <c r="CL29" s="92" t="str">
        <f t="shared" si="44"/>
        <v/>
      </c>
      <c r="CM29" s="105">
        <f>IF(OR($B29=0,$B29=""),"",IF(AND($E$3="1st"),'Marks Entry class 1st'!AP28,IF(AND($E$3="2nd"),'Marks Entry class 2nd'!AP28,"")))</f>
        <v>0</v>
      </c>
      <c r="CN29" s="105">
        <f>IF(OR($B29=0,$B29=""),"",IF(AND($E$3="1st"),'Marks Entry class 1st'!AQ28,IF(AND($E$3="2nd"),'Marks Entry class 2nd'!AQ28,"")))</f>
        <v>0</v>
      </c>
      <c r="CO29" s="106">
        <f t="shared" si="45"/>
        <v>0</v>
      </c>
      <c r="CP29" s="107">
        <f t="shared" si="46"/>
        <v>0</v>
      </c>
      <c r="CQ29" s="107" t="str">
        <f t="shared" si="47"/>
        <v/>
      </c>
      <c r="CR29" s="107" t="str">
        <f t="shared" si="48"/>
        <v/>
      </c>
      <c r="CS29" s="92" t="str">
        <f t="shared" si="49"/>
        <v/>
      </c>
      <c r="CT29" s="105">
        <f>IF(OR($B29=0,$B29=""),"",IF(AND($E$3="1st"),'Marks Entry class 1st'!AR28,IF(AND($E$3="2nd"),'Marks Entry class 2nd'!AR28,"")))</f>
        <v>0</v>
      </c>
      <c r="CU29" s="105">
        <f>IF(OR($B29=0,$B29=""),"",IF(AND($E$3="1st"),'Marks Entry class 1st'!AS28,IF(AND($E$3="2nd"),'Marks Entry class 2nd'!AS28,"")))</f>
        <v>0</v>
      </c>
      <c r="CV29" s="106">
        <f t="shared" si="50"/>
        <v>0</v>
      </c>
      <c r="CW29" s="107">
        <f t="shared" si="51"/>
        <v>0</v>
      </c>
      <c r="CX29" s="107" t="str">
        <f t="shared" si="52"/>
        <v/>
      </c>
      <c r="CY29" s="107" t="str">
        <f t="shared" si="53"/>
        <v/>
      </c>
      <c r="CZ29" s="92" t="str">
        <f t="shared" si="54"/>
        <v/>
      </c>
      <c r="DA29" s="105">
        <f>IF(OR($B29=0,$B29=""),"",IF(AND($E$3="1st"),'Marks Entry class 1st'!AT28,IF(AND($E$3="2nd"),'Marks Entry class 2nd'!AT28,"")))</f>
        <v>0</v>
      </c>
      <c r="DB29" s="105">
        <f>IF(OR($B29=0,$B29=""),"",IF(AND($E$3="1st"),'Marks Entry class 1st'!AU28,IF(AND($E$3="2nd"),'Marks Entry class 2nd'!AU28,"")))</f>
        <v>0</v>
      </c>
      <c r="DC29" s="357">
        <f t="shared" si="55"/>
        <v>0</v>
      </c>
      <c r="DD29" s="93" t="str">
        <f t="shared" si="56"/>
        <v/>
      </c>
      <c r="DE29" s="105">
        <f>IF(OR($B29=0,$B29=""),"",IF(AND($E$3="1st"),'Marks Entry class 1st'!AV28,IF(AND($E$3="2nd"),'Marks Entry class 2nd'!AV28,"")))</f>
        <v>0</v>
      </c>
      <c r="DF29" s="105">
        <f>IF(OR($B29=0,$B29=""),"",IF(AND($E$3="1st"),'Marks Entry class 1st'!AW28,IF(AND($E$3="2nd"),'Marks Entry class 2nd'!AW28,"")))</f>
        <v>0</v>
      </c>
      <c r="DG29" s="357">
        <f t="shared" si="57"/>
        <v>0</v>
      </c>
      <c r="DH29" s="93" t="str">
        <f t="shared" si="58"/>
        <v/>
      </c>
      <c r="DI29" s="63">
        <f t="shared" si="59"/>
        <v>412</v>
      </c>
      <c r="DJ29" s="359">
        <f t="shared" si="60"/>
        <v>82.4</v>
      </c>
      <c r="DK29" s="67" t="str">
        <f t="shared" si="61"/>
        <v>I</v>
      </c>
      <c r="DL29" s="68">
        <f t="shared" si="62"/>
        <v>5.9999999999999964</v>
      </c>
      <c r="DM29" s="381" t="str">
        <f>IFERROR(IF(B29="NSO","NSO",IF(OR(D29="",G29="",F29="",B29="",DI29=0),"",IF('Master sheet'!$D$14="Hindi","कक्षोंन्नति","Promoted"))),"")</f>
        <v>कक्षोंन्नति</v>
      </c>
      <c r="DN29" s="42">
        <f>IF(OR(B29=0,B29=""),"",IF(AND($E$3="1st"),'Marks Entry class 1st'!AX28,IF(AND($E$3="2nd"),'Marks Entry class 2nd'!AX28,"")))</f>
        <v>220</v>
      </c>
      <c r="DO29" s="42">
        <f>IF(OR(B29=0,B29=""),"",IF(AND($E$3="1st"),'Marks Entry class 1st'!AY28,IF(AND($E$3="2nd"),'Marks Entry class 2nd'!AY28,"")))</f>
        <v>22</v>
      </c>
      <c r="DP29" s="214" t="str">
        <f t="shared" si="63"/>
        <v>B</v>
      </c>
      <c r="DQ29" s="43"/>
      <c r="DX29" s="44">
        <f>IF(AND($E$3="1st"),'Marks Entry class 1st'!I28,IF(AND($E$3="2nd"),'Marks Entry class 2nd'!I28,""))</f>
        <v>222</v>
      </c>
    </row>
    <row r="30" spans="1:128" ht="18.95" customHeight="1">
      <c r="A30" s="56">
        <v>23</v>
      </c>
      <c r="B30" s="261">
        <f>IF(OR(DX30=0,DX30=""),"",IF(AND($E$3="1st"),'Marks Entry class 1st'!I29,IF(AND($E$3="2nd"),'Marks Entry class 2nd'!I29,"")))</f>
        <v>223</v>
      </c>
      <c r="C30" s="57">
        <f>IF(OR($B30=0,$B30=""),"",IF(AND($E$3="1st"),'Marks Entry class 1st'!B29,IF(AND($E$3="2nd"),'Marks Entry class 2nd'!B29,"")))</f>
        <v>2</v>
      </c>
      <c r="D30" s="57" t="str">
        <f>IF(OR($B30=0,$B30=""),"",IF(AND($E$3="1st"),'Marks Entry class 1st'!C29,IF(AND($E$3="2nd"),'Marks Entry class 2nd'!C29,"")))</f>
        <v>A</v>
      </c>
      <c r="E30" s="396" t="str">
        <f>IF(OR(B30=0,B30=""),"",IF(AND($E$3="1st"),'Marks Entry class 1st'!E29,IF(AND($E$3="2nd"),'Marks Entry class 2nd'!E29,"")))</f>
        <v>31-01-2016</v>
      </c>
      <c r="F30" s="260">
        <f>IF(OR(B30=0,B30=""),"",IF(AND($E$3="1st"),'Marks Entry class 1st'!D29,IF(AND($E$3="2nd"),'Marks Entry class 2nd'!D29,"")))</f>
        <v>927</v>
      </c>
      <c r="G30" s="398" t="str">
        <f>IF(OR($B30=0,$B30=""),"",IF(AND($E$3="1st"),'Marks Entry class 1st'!F29,IF(AND($E$3="2nd"),'Marks Entry class 2nd'!F29,"")))</f>
        <v>PRAMOD BHATI</v>
      </c>
      <c r="H30" s="398" t="str">
        <f>IF(OR($B30=0,$B30=""),"",IF(AND($E$3="1st"),'Marks Entry class 1st'!G29,IF(AND($E$3="2nd"),'Marks Entry class 2nd'!G29,"")))</f>
        <v>PANKAJ</v>
      </c>
      <c r="I30" s="398" t="str">
        <f>IF(OR($B30=0,$B30=""),"",IF(AND($E$3="1st"),'Marks Entry class 1st'!H29,IF(AND($E$3="2nd"),'Marks Entry class 2nd'!H29,"")))</f>
        <v>PINKI</v>
      </c>
      <c r="J30" s="229" t="str">
        <f>IF(OR($B30=0,$B30=""),"",IF(AND($E$3="1st"),'Marks Entry class 1st'!J29,IF(AND($E$3="2nd"),'Marks Entry class 2nd'!J29,"")))</f>
        <v>M</v>
      </c>
      <c r="K30" s="229" t="str">
        <f>IF(OR($B30=0,$B30=""),"",IF(AND($E$3="1st"),'Marks Entry class 1st'!K29,IF(AND($E$3="2nd"),'Marks Entry class 2nd'!K29,"")))</f>
        <v>OBC</v>
      </c>
      <c r="L30" s="105"/>
      <c r="M30" s="105"/>
      <c r="N30" s="105"/>
      <c r="O30" s="51"/>
      <c r="P30" s="105">
        <f>IF(OR($B30=0,$B30=""),"",IF(AND($E$3="1st"),'Marks Entry class 1st'!O29,IF(AND($E$3="2nd"),'Marks Entry class 2nd'!O29,"")))</f>
        <v>29</v>
      </c>
      <c r="Q30" s="105">
        <f>IF(OR($B30=0,$B30=""),"",IF(AND($E$3="1st"),'Marks Entry class 1st'!P29,IF(AND($E$3="2nd"),'Marks Entry class 2nd'!P29,"")))</f>
        <v>54</v>
      </c>
      <c r="R30" s="54">
        <f t="shared" si="0"/>
        <v>83</v>
      </c>
      <c r="S30" s="51">
        <f t="shared" si="1"/>
        <v>83</v>
      </c>
      <c r="T30" s="105">
        <f>IF(OR($B30=0,$B30=""),"",IF(AND($E$3="1st"),'Marks Entry class 1st'!Q29,IF(AND($E$3="2nd"),'Marks Entry class 2nd'!Q29,"")))</f>
        <v>24</v>
      </c>
      <c r="U30" s="105">
        <f>IF(OR($B30=0,$B30=""),"",IF(AND($E$3="1st"),'Marks Entry class 1st'!R29,IF(AND($E$3="2nd"),'Marks Entry class 2nd'!R29,"")))</f>
        <v>45</v>
      </c>
      <c r="V30" s="55">
        <f t="shared" si="2"/>
        <v>69</v>
      </c>
      <c r="W30" s="51">
        <f t="shared" si="3"/>
        <v>152</v>
      </c>
      <c r="X30" s="89">
        <f t="shared" si="4"/>
        <v>0</v>
      </c>
      <c r="Y30" s="89">
        <f t="shared" si="5"/>
        <v>200</v>
      </c>
      <c r="Z30" s="89" t="str">
        <f t="shared" si="6"/>
        <v/>
      </c>
      <c r="AA30" s="89" t="str">
        <f t="shared" si="7"/>
        <v>P</v>
      </c>
      <c r="AB30" s="89" t="str">
        <f t="shared" si="8"/>
        <v>I</v>
      </c>
      <c r="AC30" s="93" t="str">
        <f t="shared" si="9"/>
        <v>B</v>
      </c>
      <c r="AD30" s="105"/>
      <c r="AE30" s="105"/>
      <c r="AF30" s="105"/>
      <c r="AG30" s="51"/>
      <c r="AH30" s="105">
        <f>IF(OR($B30=0,$B30=""),"",IF(AND($E$3="1st"),'Marks Entry class 1st'!V29,IF(AND($E$3="2nd"),'Marks Entry class 2nd'!V29,"")))</f>
        <v>14</v>
      </c>
      <c r="AI30" s="105">
        <f>IF(OR($B30=0,$B30=""),"",IF(AND($E$3="1st"),'Marks Entry class 1st'!W29,IF(AND($E$3="2nd"),'Marks Entry class 2nd'!W29,"")))</f>
        <v>32</v>
      </c>
      <c r="AJ30" s="54">
        <f t="shared" si="10"/>
        <v>46</v>
      </c>
      <c r="AK30" s="51">
        <f t="shared" si="11"/>
        <v>46</v>
      </c>
      <c r="AL30" s="105">
        <f>IF(OR($B30=0,$B30=""),"",IF(AND($E$3="1st"),'Marks Entry class 1st'!X29,IF(AND($E$3="2nd"),'Marks Entry class 2nd'!X29,"")))</f>
        <v>10</v>
      </c>
      <c r="AM30" s="105">
        <f>IF(OR($B30=0,$B30=""),"",IF(AND($E$3="1st"),'Marks Entry class 1st'!Y29,IF(AND($E$3="2nd"),'Marks Entry class 2nd'!Y29,"")))</f>
        <v>30</v>
      </c>
      <c r="AN30" s="55">
        <f t="shared" si="12"/>
        <v>40</v>
      </c>
      <c r="AO30" s="51">
        <f t="shared" si="13"/>
        <v>86</v>
      </c>
      <c r="AP30" s="89">
        <f t="shared" si="14"/>
        <v>0</v>
      </c>
      <c r="AQ30" s="89">
        <f t="shared" si="15"/>
        <v>100</v>
      </c>
      <c r="AR30" s="89" t="str">
        <f t="shared" si="16"/>
        <v/>
      </c>
      <c r="AS30" s="89" t="str">
        <f t="shared" si="17"/>
        <v>P</v>
      </c>
      <c r="AT30" s="89" t="str">
        <f t="shared" si="18"/>
        <v>I</v>
      </c>
      <c r="AU30" s="93" t="str">
        <f t="shared" si="19"/>
        <v>A</v>
      </c>
      <c r="AV30" s="105"/>
      <c r="AW30" s="105"/>
      <c r="AX30" s="105"/>
      <c r="AY30" s="51"/>
      <c r="AZ30" s="105">
        <f>IF(OR($B30=0,$B30=""),"",IF(AND($E$3="1st"),'Marks Entry class 1st'!AC29,IF(AND($E$3="2nd"),'Marks Entry class 2nd'!AC29,"")))</f>
        <v>22</v>
      </c>
      <c r="BA30" s="105">
        <f>IF(OR($B30=0,$B30=""),"",IF(AND($E$3="1st"),'Marks Entry class 1st'!AD29,IF(AND($E$3="2nd"),'Marks Entry class 2nd'!AD29,"")))</f>
        <v>64</v>
      </c>
      <c r="BB30" s="54">
        <f t="shared" si="20"/>
        <v>86</v>
      </c>
      <c r="BC30" s="51">
        <f t="shared" si="21"/>
        <v>86</v>
      </c>
      <c r="BD30" s="105">
        <f>IF(OR($B30=0,$B30=""),"",IF(AND($E$3="1st"),'Marks Entry class 1st'!AE29,IF(AND($E$3="2nd"),'Marks Entry class 2nd'!AE29,"")))</f>
        <v>21</v>
      </c>
      <c r="BE30" s="105">
        <f>IF(OR($B30=0,$B30=""),"",IF(AND($E$3="1st"),'Marks Entry class 1st'!AF29,IF(AND($E$3="2nd"),'Marks Entry class 2nd'!AF29,"")))</f>
        <v>62</v>
      </c>
      <c r="BF30" s="55">
        <f t="shared" si="22"/>
        <v>83</v>
      </c>
      <c r="BG30" s="51">
        <f t="shared" si="23"/>
        <v>169</v>
      </c>
      <c r="BH30" s="89">
        <f t="shared" si="24"/>
        <v>0</v>
      </c>
      <c r="BI30" s="89">
        <f t="shared" si="25"/>
        <v>200</v>
      </c>
      <c r="BJ30" s="89" t="str">
        <f t="shared" si="26"/>
        <v/>
      </c>
      <c r="BK30" s="89" t="str">
        <f t="shared" si="27"/>
        <v>P</v>
      </c>
      <c r="BL30" s="89" t="str">
        <f t="shared" si="28"/>
        <v>I</v>
      </c>
      <c r="BM30" s="93" t="str">
        <f t="shared" si="29"/>
        <v>B</v>
      </c>
      <c r="BN30" s="105"/>
      <c r="BO30" s="105"/>
      <c r="BP30" s="105"/>
      <c r="BQ30" s="51"/>
      <c r="BR30" s="105">
        <f>IF(OR($B30=0,$B30=""),"",IF(AND($E$3="1st"),'Marks Entry class 1st'!AJ29,IF(AND($E$3="2nd"),'Marks Entry class 2nd'!AJ29,"")))</f>
        <v>45</v>
      </c>
      <c r="BS30" s="105">
        <f>IF(OR($B30=0,$B30=""),"",IF(AND($E$3="1st"),'Marks Entry class 1st'!AK29,IF(AND($E$3="2nd"),'Marks Entry class 2nd'!AK29,"")))</f>
        <v>0</v>
      </c>
      <c r="BT30" s="54">
        <f t="shared" si="30"/>
        <v>45</v>
      </c>
      <c r="BU30" s="51">
        <f t="shared" si="31"/>
        <v>45</v>
      </c>
      <c r="BV30" s="105">
        <f>IF(OR($B30=0,$B30=""),"",IF(AND($E$3="1st"),'Marks Entry class 1st'!AL29,IF(AND($E$3="2nd"),'Marks Entry class 2nd'!AL29,"")))</f>
        <v>46</v>
      </c>
      <c r="BW30" s="105">
        <f>IF(OR($B30=0,$B30=""),"",IF(AND($E$3="1st"),'Marks Entry class 1st'!AM29,IF(AND($E$3="2nd"),'Marks Entry class 2nd'!AM29,"")))</f>
        <v>0</v>
      </c>
      <c r="BX30" s="55">
        <f t="shared" si="32"/>
        <v>46</v>
      </c>
      <c r="BY30" s="51">
        <f t="shared" si="33"/>
        <v>91</v>
      </c>
      <c r="BZ30" s="89">
        <f t="shared" si="34"/>
        <v>0</v>
      </c>
      <c r="CA30" s="89">
        <f t="shared" si="35"/>
        <v>100</v>
      </c>
      <c r="CB30" s="89" t="str">
        <f t="shared" si="36"/>
        <v/>
      </c>
      <c r="CC30" s="89" t="str">
        <f t="shared" si="37"/>
        <v>P</v>
      </c>
      <c r="CD30" s="89" t="str">
        <f t="shared" si="38"/>
        <v>I</v>
      </c>
      <c r="CE30" s="93" t="str">
        <f t="shared" si="39"/>
        <v>A</v>
      </c>
      <c r="CF30" s="105">
        <f>IF(OR($B30=0,$B30=""),"",IF(AND($E$3="1st"),'Marks Entry class 1st'!AN29,IF(AND($E$3="2nd"),'Marks Entry class 2nd'!AN29,"")))</f>
        <v>0</v>
      </c>
      <c r="CG30" s="105">
        <f>IF(OR($B30=0,$B30=""),"",IF(AND($E$3="1st"),'Marks Entry class 1st'!AO29,IF(AND($E$3="2nd"),'Marks Entry class 2nd'!AO29,"")))</f>
        <v>0</v>
      </c>
      <c r="CH30" s="106">
        <f t="shared" si="40"/>
        <v>0</v>
      </c>
      <c r="CI30" s="107">
        <f t="shared" si="41"/>
        <v>0</v>
      </c>
      <c r="CJ30" s="107" t="str">
        <f t="shared" si="42"/>
        <v/>
      </c>
      <c r="CK30" s="107" t="str">
        <f t="shared" si="43"/>
        <v/>
      </c>
      <c r="CL30" s="92" t="str">
        <f t="shared" si="44"/>
        <v/>
      </c>
      <c r="CM30" s="105">
        <f>IF(OR($B30=0,$B30=""),"",IF(AND($E$3="1st"),'Marks Entry class 1st'!AP29,IF(AND($E$3="2nd"),'Marks Entry class 2nd'!AP29,"")))</f>
        <v>0</v>
      </c>
      <c r="CN30" s="105">
        <f>IF(OR($B30=0,$B30=""),"",IF(AND($E$3="1st"),'Marks Entry class 1st'!AQ29,IF(AND($E$3="2nd"),'Marks Entry class 2nd'!AQ29,"")))</f>
        <v>0</v>
      </c>
      <c r="CO30" s="106">
        <f t="shared" si="45"/>
        <v>0</v>
      </c>
      <c r="CP30" s="107">
        <f t="shared" si="46"/>
        <v>0</v>
      </c>
      <c r="CQ30" s="107" t="str">
        <f t="shared" si="47"/>
        <v/>
      </c>
      <c r="CR30" s="107" t="str">
        <f t="shared" si="48"/>
        <v/>
      </c>
      <c r="CS30" s="92" t="str">
        <f t="shared" si="49"/>
        <v/>
      </c>
      <c r="CT30" s="105">
        <f>IF(OR($B30=0,$B30=""),"",IF(AND($E$3="1st"),'Marks Entry class 1st'!AR29,IF(AND($E$3="2nd"),'Marks Entry class 2nd'!AR29,"")))</f>
        <v>0</v>
      </c>
      <c r="CU30" s="105">
        <f>IF(OR($B30=0,$B30=""),"",IF(AND($E$3="1st"),'Marks Entry class 1st'!AS29,IF(AND($E$3="2nd"),'Marks Entry class 2nd'!AS29,"")))</f>
        <v>0</v>
      </c>
      <c r="CV30" s="106">
        <f t="shared" si="50"/>
        <v>0</v>
      </c>
      <c r="CW30" s="107">
        <f t="shared" si="51"/>
        <v>0</v>
      </c>
      <c r="CX30" s="107" t="str">
        <f t="shared" si="52"/>
        <v/>
      </c>
      <c r="CY30" s="107" t="str">
        <f t="shared" si="53"/>
        <v/>
      </c>
      <c r="CZ30" s="92" t="str">
        <f t="shared" si="54"/>
        <v/>
      </c>
      <c r="DA30" s="105">
        <f>IF(OR($B30=0,$B30=""),"",IF(AND($E$3="1st"),'Marks Entry class 1st'!AT29,IF(AND($E$3="2nd"),'Marks Entry class 2nd'!AT29,"")))</f>
        <v>0</v>
      </c>
      <c r="DB30" s="105">
        <f>IF(OR($B30=0,$B30=""),"",IF(AND($E$3="1st"),'Marks Entry class 1st'!AU29,IF(AND($E$3="2nd"),'Marks Entry class 2nd'!AU29,"")))</f>
        <v>0</v>
      </c>
      <c r="DC30" s="357">
        <f t="shared" si="55"/>
        <v>0</v>
      </c>
      <c r="DD30" s="93" t="str">
        <f t="shared" si="56"/>
        <v/>
      </c>
      <c r="DE30" s="105">
        <f>IF(OR($B30=0,$B30=""),"",IF(AND($E$3="1st"),'Marks Entry class 1st'!AV29,IF(AND($E$3="2nd"),'Marks Entry class 2nd'!AV29,"")))</f>
        <v>0</v>
      </c>
      <c r="DF30" s="105">
        <f>IF(OR($B30=0,$B30=""),"",IF(AND($E$3="1st"),'Marks Entry class 1st'!AW29,IF(AND($E$3="2nd"),'Marks Entry class 2nd'!AW29,"")))</f>
        <v>0</v>
      </c>
      <c r="DG30" s="357">
        <f t="shared" si="57"/>
        <v>0</v>
      </c>
      <c r="DH30" s="93" t="str">
        <f t="shared" si="58"/>
        <v/>
      </c>
      <c r="DI30" s="63">
        <f t="shared" si="59"/>
        <v>407</v>
      </c>
      <c r="DJ30" s="359">
        <f t="shared" si="60"/>
        <v>81.400000000000006</v>
      </c>
      <c r="DK30" s="67" t="str">
        <f t="shared" si="61"/>
        <v>I</v>
      </c>
      <c r="DL30" s="68">
        <f t="shared" si="62"/>
        <v>8.9999999999999964</v>
      </c>
      <c r="DM30" s="381" t="str">
        <f>IFERROR(IF(B30="NSO","NSO",IF(OR(D30="",G30="",F30="",B30="",DI30=0),"",IF('Master sheet'!$D$14="Hindi","कक्षोंन्नति","Promoted"))),"")</f>
        <v>कक्षोंन्नति</v>
      </c>
      <c r="DN30" s="42">
        <f>IF(OR(B30=0,B30=""),"",IF(AND($E$3="1st"),'Marks Entry class 1st'!AX29,IF(AND($E$3="2nd"),'Marks Entry class 2nd'!AX29,"")))</f>
        <v>220</v>
      </c>
      <c r="DO30" s="42">
        <f>IF(OR(B30=0,B30=""),"",IF(AND($E$3="1st"),'Marks Entry class 1st'!AY29,IF(AND($E$3="2nd"),'Marks Entry class 2nd'!AY29,"")))</f>
        <v>32</v>
      </c>
      <c r="DP30" s="214" t="str">
        <f t="shared" si="63"/>
        <v>B</v>
      </c>
      <c r="DQ30" s="43"/>
      <c r="DX30" s="44">
        <f>IF(AND($E$3="1st"),'Marks Entry class 1st'!I29,IF(AND($E$3="2nd"),'Marks Entry class 2nd'!I29,""))</f>
        <v>223</v>
      </c>
    </row>
    <row r="31" spans="1:128" ht="18.95" customHeight="1">
      <c r="A31" s="56">
        <v>24</v>
      </c>
      <c r="B31" s="261">
        <f>IF(OR(DX31=0,DX31=""),"",IF(AND($E$3="1st"),'Marks Entry class 1st'!I30,IF(AND($E$3="2nd"),'Marks Entry class 2nd'!I30,"")))</f>
        <v>224</v>
      </c>
      <c r="C31" s="57">
        <f>IF(OR($B31=0,$B31=""),"",IF(AND($E$3="1st"),'Marks Entry class 1st'!B30,IF(AND($E$3="2nd"),'Marks Entry class 2nd'!B30,"")))</f>
        <v>2</v>
      </c>
      <c r="D31" s="57" t="str">
        <f>IF(OR($B31=0,$B31=""),"",IF(AND($E$3="1st"),'Marks Entry class 1st'!C30,IF(AND($E$3="2nd"),'Marks Entry class 2nd'!C30,"")))</f>
        <v>A</v>
      </c>
      <c r="E31" s="396" t="str">
        <f>IF(OR(B31=0,B31=""),"",IF(AND($E$3="1st"),'Marks Entry class 1st'!E30,IF(AND($E$3="2nd"),'Marks Entry class 2nd'!E30,"")))</f>
        <v>24-06-2015</v>
      </c>
      <c r="F31" s="260">
        <f>IF(OR(B31=0,B31=""),"",IF(AND($E$3="1st"),'Marks Entry class 1st'!D30,IF(AND($E$3="2nd"),'Marks Entry class 2nd'!D30,"")))</f>
        <v>938</v>
      </c>
      <c r="G31" s="398" t="str">
        <f>IF(OR($B31=0,$B31=""),"",IF(AND($E$3="1st"),'Marks Entry class 1st'!F30,IF(AND($E$3="2nd"),'Marks Entry class 2nd'!F30,"")))</f>
        <v>PRAVEEN GURJAR</v>
      </c>
      <c r="H31" s="398" t="str">
        <f>IF(OR($B31=0,$B31=""),"",IF(AND($E$3="1st"),'Marks Entry class 1st'!G30,IF(AND($E$3="2nd"),'Marks Entry class 2nd'!G30,"")))</f>
        <v>SUKHDEV</v>
      </c>
      <c r="I31" s="398" t="str">
        <f>IF(OR($B31=0,$B31=""),"",IF(AND($E$3="1st"),'Marks Entry class 1st'!H30,IF(AND($E$3="2nd"),'Marks Entry class 2nd'!H30,"")))</f>
        <v>MANJU DEVI</v>
      </c>
      <c r="J31" s="229" t="str">
        <f>IF(OR($B31=0,$B31=""),"",IF(AND($E$3="1st"),'Marks Entry class 1st'!J30,IF(AND($E$3="2nd"),'Marks Entry class 2nd'!J30,"")))</f>
        <v>M</v>
      </c>
      <c r="K31" s="229" t="str">
        <f>IF(OR($B31=0,$B31=""),"",IF(AND($E$3="1st"),'Marks Entry class 1st'!K30,IF(AND($E$3="2nd"),'Marks Entry class 2nd'!K30,"")))</f>
        <v>SBC</v>
      </c>
      <c r="L31" s="105"/>
      <c r="M31" s="105"/>
      <c r="N31" s="105"/>
      <c r="O31" s="51"/>
      <c r="P31" s="105">
        <f>IF(OR($B31=0,$B31=""),"",IF(AND($E$3="1st"),'Marks Entry class 1st'!O30,IF(AND($E$3="2nd"),'Marks Entry class 2nd'!O30,"")))</f>
        <v>29</v>
      </c>
      <c r="Q31" s="105">
        <f>IF(OR($B31=0,$B31=""),"",IF(AND($E$3="1st"),'Marks Entry class 1st'!P30,IF(AND($E$3="2nd"),'Marks Entry class 2nd'!P30,"")))</f>
        <v>51</v>
      </c>
      <c r="R31" s="54">
        <f t="shared" si="0"/>
        <v>80</v>
      </c>
      <c r="S31" s="51">
        <f t="shared" si="1"/>
        <v>80</v>
      </c>
      <c r="T31" s="105">
        <f>IF(OR($B31=0,$B31=""),"",IF(AND($E$3="1st"),'Marks Entry class 1st'!Q30,IF(AND($E$3="2nd"),'Marks Entry class 2nd'!Q30,"")))</f>
        <v>24</v>
      </c>
      <c r="U31" s="105">
        <f>IF(OR($B31=0,$B31=""),"",IF(AND($E$3="1st"),'Marks Entry class 1st'!R30,IF(AND($E$3="2nd"),'Marks Entry class 2nd'!R30,"")))</f>
        <v>45</v>
      </c>
      <c r="V31" s="55">
        <f t="shared" si="2"/>
        <v>69</v>
      </c>
      <c r="W31" s="51">
        <f t="shared" si="3"/>
        <v>149</v>
      </c>
      <c r="X31" s="89">
        <f t="shared" si="4"/>
        <v>0</v>
      </c>
      <c r="Y31" s="89">
        <f t="shared" si="5"/>
        <v>200</v>
      </c>
      <c r="Z31" s="89" t="str">
        <f t="shared" si="6"/>
        <v/>
      </c>
      <c r="AA31" s="89" t="str">
        <f t="shared" si="7"/>
        <v>P</v>
      </c>
      <c r="AB31" s="89" t="str">
        <f t="shared" si="8"/>
        <v>I</v>
      </c>
      <c r="AC31" s="93" t="str">
        <f t="shared" si="9"/>
        <v>B</v>
      </c>
      <c r="AD31" s="105"/>
      <c r="AE31" s="105"/>
      <c r="AF31" s="105"/>
      <c r="AG31" s="51"/>
      <c r="AH31" s="105">
        <f>IF(OR($B31=0,$B31=""),"",IF(AND($E$3="1st"),'Marks Entry class 1st'!V30,IF(AND($E$3="2nd"),'Marks Entry class 2nd'!V30,"")))</f>
        <v>14</v>
      </c>
      <c r="AI31" s="105">
        <f>IF(OR($B31=0,$B31=""),"",IF(AND($E$3="1st"),'Marks Entry class 1st'!W30,IF(AND($E$3="2nd"),'Marks Entry class 2nd'!W30,"")))</f>
        <v>32</v>
      </c>
      <c r="AJ31" s="54">
        <f t="shared" si="10"/>
        <v>46</v>
      </c>
      <c r="AK31" s="51">
        <f t="shared" si="11"/>
        <v>46</v>
      </c>
      <c r="AL31" s="105">
        <f>IF(OR($B31=0,$B31=""),"",IF(AND($E$3="1st"),'Marks Entry class 1st'!X30,IF(AND($E$3="2nd"),'Marks Entry class 2nd'!X30,"")))</f>
        <v>10</v>
      </c>
      <c r="AM31" s="105">
        <f>IF(OR($B31=0,$B31=""),"",IF(AND($E$3="1st"),'Marks Entry class 1st'!Y30,IF(AND($E$3="2nd"),'Marks Entry class 2nd'!Y30,"")))</f>
        <v>30</v>
      </c>
      <c r="AN31" s="55">
        <f t="shared" si="12"/>
        <v>40</v>
      </c>
      <c r="AO31" s="51">
        <f t="shared" si="13"/>
        <v>86</v>
      </c>
      <c r="AP31" s="89">
        <f t="shared" si="14"/>
        <v>0</v>
      </c>
      <c r="AQ31" s="89">
        <f t="shared" si="15"/>
        <v>100</v>
      </c>
      <c r="AR31" s="89" t="str">
        <f t="shared" si="16"/>
        <v/>
      </c>
      <c r="AS31" s="89" t="str">
        <f t="shared" si="17"/>
        <v>P</v>
      </c>
      <c r="AT31" s="89" t="str">
        <f t="shared" si="18"/>
        <v>I</v>
      </c>
      <c r="AU31" s="93" t="str">
        <f t="shared" si="19"/>
        <v>A</v>
      </c>
      <c r="AV31" s="105"/>
      <c r="AW31" s="105"/>
      <c r="AX31" s="105"/>
      <c r="AY31" s="51"/>
      <c r="AZ31" s="105">
        <f>IF(OR($B31=0,$B31=""),"",IF(AND($E$3="1st"),'Marks Entry class 1st'!AC30,IF(AND($E$3="2nd"),'Marks Entry class 2nd'!AC30,"")))</f>
        <v>22</v>
      </c>
      <c r="BA31" s="105">
        <f>IF(OR($B31=0,$B31=""),"",IF(AND($E$3="1st"),'Marks Entry class 1st'!AD30,IF(AND($E$3="2nd"),'Marks Entry class 2nd'!AD30,"")))</f>
        <v>64</v>
      </c>
      <c r="BB31" s="54">
        <f t="shared" si="20"/>
        <v>86</v>
      </c>
      <c r="BC31" s="51">
        <f t="shared" si="21"/>
        <v>86</v>
      </c>
      <c r="BD31" s="105">
        <f>IF(OR($B31=0,$B31=""),"",IF(AND($E$3="1st"),'Marks Entry class 1st'!AE30,IF(AND($E$3="2nd"),'Marks Entry class 2nd'!AE30,"")))</f>
        <v>20</v>
      </c>
      <c r="BE31" s="105">
        <f>IF(OR($B31=0,$B31=""),"",IF(AND($E$3="1st"),'Marks Entry class 1st'!AF30,IF(AND($E$3="2nd"),'Marks Entry class 2nd'!AF30,"")))</f>
        <v>62</v>
      </c>
      <c r="BF31" s="55">
        <f t="shared" si="22"/>
        <v>82</v>
      </c>
      <c r="BG31" s="51">
        <f t="shared" si="23"/>
        <v>168</v>
      </c>
      <c r="BH31" s="89">
        <f t="shared" si="24"/>
        <v>0</v>
      </c>
      <c r="BI31" s="89">
        <f t="shared" si="25"/>
        <v>200</v>
      </c>
      <c r="BJ31" s="89" t="str">
        <f t="shared" si="26"/>
        <v/>
      </c>
      <c r="BK31" s="89" t="str">
        <f t="shared" si="27"/>
        <v>P</v>
      </c>
      <c r="BL31" s="89" t="str">
        <f t="shared" si="28"/>
        <v>I</v>
      </c>
      <c r="BM31" s="93" t="str">
        <f t="shared" si="29"/>
        <v>B</v>
      </c>
      <c r="BN31" s="105"/>
      <c r="BO31" s="105"/>
      <c r="BP31" s="105"/>
      <c r="BQ31" s="51"/>
      <c r="BR31" s="105">
        <f>IF(OR($B31=0,$B31=""),"",IF(AND($E$3="1st"),'Marks Entry class 1st'!AJ30,IF(AND($E$3="2nd"),'Marks Entry class 2nd'!AJ30,"")))</f>
        <v>47</v>
      </c>
      <c r="BS31" s="105">
        <f>IF(OR($B31=0,$B31=""),"",IF(AND($E$3="1st"),'Marks Entry class 1st'!AK30,IF(AND($E$3="2nd"),'Marks Entry class 2nd'!AK30,"")))</f>
        <v>0</v>
      </c>
      <c r="BT31" s="54">
        <f t="shared" si="30"/>
        <v>47</v>
      </c>
      <c r="BU31" s="51">
        <f t="shared" si="31"/>
        <v>47</v>
      </c>
      <c r="BV31" s="105">
        <f>IF(OR($B31=0,$B31=""),"",IF(AND($E$3="1st"),'Marks Entry class 1st'!AL30,IF(AND($E$3="2nd"),'Marks Entry class 2nd'!AL30,"")))</f>
        <v>48</v>
      </c>
      <c r="BW31" s="105">
        <f>IF(OR($B31=0,$B31=""),"",IF(AND($E$3="1st"),'Marks Entry class 1st'!AM30,IF(AND($E$3="2nd"),'Marks Entry class 2nd'!AM30,"")))</f>
        <v>0</v>
      </c>
      <c r="BX31" s="55">
        <f t="shared" si="32"/>
        <v>48</v>
      </c>
      <c r="BY31" s="51">
        <f t="shared" si="33"/>
        <v>95</v>
      </c>
      <c r="BZ31" s="89">
        <f t="shared" si="34"/>
        <v>0</v>
      </c>
      <c r="CA31" s="89">
        <f t="shared" si="35"/>
        <v>100</v>
      </c>
      <c r="CB31" s="89" t="str">
        <f t="shared" si="36"/>
        <v/>
      </c>
      <c r="CC31" s="89" t="str">
        <f t="shared" si="37"/>
        <v>P</v>
      </c>
      <c r="CD31" s="89" t="str">
        <f t="shared" si="38"/>
        <v>I</v>
      </c>
      <c r="CE31" s="93" t="str">
        <f t="shared" si="39"/>
        <v>A</v>
      </c>
      <c r="CF31" s="105">
        <f>IF(OR($B31=0,$B31=""),"",IF(AND($E$3="1st"),'Marks Entry class 1st'!AN30,IF(AND($E$3="2nd"),'Marks Entry class 2nd'!AN30,"")))</f>
        <v>0</v>
      </c>
      <c r="CG31" s="105">
        <f>IF(OR($B31=0,$B31=""),"",IF(AND($E$3="1st"),'Marks Entry class 1st'!AO30,IF(AND($E$3="2nd"),'Marks Entry class 2nd'!AO30,"")))</f>
        <v>0</v>
      </c>
      <c r="CH31" s="106">
        <f t="shared" si="40"/>
        <v>0</v>
      </c>
      <c r="CI31" s="107">
        <f t="shared" si="41"/>
        <v>0</v>
      </c>
      <c r="CJ31" s="107" t="str">
        <f t="shared" si="42"/>
        <v/>
      </c>
      <c r="CK31" s="107" t="str">
        <f t="shared" si="43"/>
        <v/>
      </c>
      <c r="CL31" s="92" t="str">
        <f t="shared" si="44"/>
        <v/>
      </c>
      <c r="CM31" s="105">
        <f>IF(OR($B31=0,$B31=""),"",IF(AND($E$3="1st"),'Marks Entry class 1st'!AP30,IF(AND($E$3="2nd"),'Marks Entry class 2nd'!AP30,"")))</f>
        <v>0</v>
      </c>
      <c r="CN31" s="105">
        <f>IF(OR($B31=0,$B31=""),"",IF(AND($E$3="1st"),'Marks Entry class 1st'!AQ30,IF(AND($E$3="2nd"),'Marks Entry class 2nd'!AQ30,"")))</f>
        <v>0</v>
      </c>
      <c r="CO31" s="106">
        <f t="shared" si="45"/>
        <v>0</v>
      </c>
      <c r="CP31" s="107">
        <f t="shared" si="46"/>
        <v>0</v>
      </c>
      <c r="CQ31" s="107" t="str">
        <f t="shared" si="47"/>
        <v/>
      </c>
      <c r="CR31" s="107" t="str">
        <f t="shared" si="48"/>
        <v/>
      </c>
      <c r="CS31" s="92" t="str">
        <f t="shared" si="49"/>
        <v/>
      </c>
      <c r="CT31" s="105">
        <f>IF(OR($B31=0,$B31=""),"",IF(AND($E$3="1st"),'Marks Entry class 1st'!AR30,IF(AND($E$3="2nd"),'Marks Entry class 2nd'!AR30,"")))</f>
        <v>0</v>
      </c>
      <c r="CU31" s="105">
        <f>IF(OR($B31=0,$B31=""),"",IF(AND($E$3="1st"),'Marks Entry class 1st'!AS30,IF(AND($E$3="2nd"),'Marks Entry class 2nd'!AS30,"")))</f>
        <v>0</v>
      </c>
      <c r="CV31" s="106">
        <f t="shared" si="50"/>
        <v>0</v>
      </c>
      <c r="CW31" s="107">
        <f t="shared" si="51"/>
        <v>0</v>
      </c>
      <c r="CX31" s="107" t="str">
        <f t="shared" si="52"/>
        <v/>
      </c>
      <c r="CY31" s="107" t="str">
        <f t="shared" si="53"/>
        <v/>
      </c>
      <c r="CZ31" s="92" t="str">
        <f t="shared" si="54"/>
        <v/>
      </c>
      <c r="DA31" s="105">
        <f>IF(OR($B31=0,$B31=""),"",IF(AND($E$3="1st"),'Marks Entry class 1st'!AT30,IF(AND($E$3="2nd"),'Marks Entry class 2nd'!AT30,"")))</f>
        <v>0</v>
      </c>
      <c r="DB31" s="105">
        <f>IF(OR($B31=0,$B31=""),"",IF(AND($E$3="1st"),'Marks Entry class 1st'!AU30,IF(AND($E$3="2nd"),'Marks Entry class 2nd'!AU30,"")))</f>
        <v>0</v>
      </c>
      <c r="DC31" s="357">
        <f t="shared" si="55"/>
        <v>0</v>
      </c>
      <c r="DD31" s="93" t="str">
        <f t="shared" si="56"/>
        <v/>
      </c>
      <c r="DE31" s="105">
        <f>IF(OR($B31=0,$B31=""),"",IF(AND($E$3="1st"),'Marks Entry class 1st'!AV30,IF(AND($E$3="2nd"),'Marks Entry class 2nd'!AV30,"")))</f>
        <v>0</v>
      </c>
      <c r="DF31" s="105">
        <f>IF(OR($B31=0,$B31=""),"",IF(AND($E$3="1st"),'Marks Entry class 1st'!AW30,IF(AND($E$3="2nd"),'Marks Entry class 2nd'!AW30,"")))</f>
        <v>0</v>
      </c>
      <c r="DG31" s="357">
        <f t="shared" si="57"/>
        <v>0</v>
      </c>
      <c r="DH31" s="93" t="str">
        <f t="shared" si="58"/>
        <v/>
      </c>
      <c r="DI31" s="63">
        <f t="shared" si="59"/>
        <v>403</v>
      </c>
      <c r="DJ31" s="359">
        <f t="shared" si="60"/>
        <v>80.599999999999994</v>
      </c>
      <c r="DK31" s="67" t="str">
        <f t="shared" si="61"/>
        <v>I</v>
      </c>
      <c r="DL31" s="68">
        <f t="shared" si="62"/>
        <v>11.999999999999996</v>
      </c>
      <c r="DM31" s="381" t="str">
        <f>IFERROR(IF(B31="NSO","NSO",IF(OR(D31="",G31="",F31="",B31="",DI31=0),"",IF('Master sheet'!$D$14="Hindi","कक्षोंन्नति","Promoted"))),"")</f>
        <v>कक्षोंन्नति</v>
      </c>
      <c r="DN31" s="42">
        <f>IF(OR(B31=0,B31=""),"",IF(AND($E$3="1st"),'Marks Entry class 1st'!AX30,IF(AND($E$3="2nd"),'Marks Entry class 2nd'!AX30,"")))</f>
        <v>220</v>
      </c>
      <c r="DO31" s="42">
        <f>IF(OR(B31=0,B31=""),"",IF(AND($E$3="1st"),'Marks Entry class 1st'!AY30,IF(AND($E$3="2nd"),'Marks Entry class 2nd'!AY30,"")))</f>
        <v>20</v>
      </c>
      <c r="DP31" s="214" t="str">
        <f t="shared" si="63"/>
        <v>B</v>
      </c>
      <c r="DQ31" s="43"/>
      <c r="DX31" s="44">
        <f>IF(AND($E$3="1st"),'Marks Entry class 1st'!I30,IF(AND($E$3="2nd"),'Marks Entry class 2nd'!I30,""))</f>
        <v>224</v>
      </c>
    </row>
    <row r="32" spans="1:128" ht="18.95" customHeight="1">
      <c r="A32" s="56">
        <v>25</v>
      </c>
      <c r="B32" s="261">
        <f>IF(OR(DX32=0,DX32=""),"",IF(AND($E$3="1st"),'Marks Entry class 1st'!I31,IF(AND($E$3="2nd"),'Marks Entry class 2nd'!I31,"")))</f>
        <v>225</v>
      </c>
      <c r="C32" s="57">
        <f>IF(OR($B32=0,$B32=""),"",IF(AND($E$3="1st"),'Marks Entry class 1st'!B31,IF(AND($E$3="2nd"),'Marks Entry class 2nd'!B31,"")))</f>
        <v>2</v>
      </c>
      <c r="D32" s="57" t="str">
        <f>IF(OR($B32=0,$B32=""),"",IF(AND($E$3="1st"),'Marks Entry class 1st'!C31,IF(AND($E$3="2nd"),'Marks Entry class 2nd'!C31,"")))</f>
        <v>A</v>
      </c>
      <c r="E32" s="396" t="str">
        <f>IF(OR(B32=0,B32=""),"",IF(AND($E$3="1st"),'Marks Entry class 1st'!E31,IF(AND($E$3="2nd"),'Marks Entry class 2nd'!E31,"")))</f>
        <v>27-02-2016</v>
      </c>
      <c r="F32" s="260">
        <f>IF(OR(B32=0,B32=""),"",IF(AND($E$3="1st"),'Marks Entry class 1st'!D31,IF(AND($E$3="2nd"),'Marks Entry class 2nd'!D31,"")))</f>
        <v>950</v>
      </c>
      <c r="G32" s="398" t="str">
        <f>IF(OR($B32=0,$B32=""),"",IF(AND($E$3="1st"),'Marks Entry class 1st'!F31,IF(AND($E$3="2nd"),'Marks Entry class 2nd'!F31,"")))</f>
        <v>PRIYANSHU</v>
      </c>
      <c r="H32" s="398" t="str">
        <f>IF(OR($B32=0,$B32=""),"",IF(AND($E$3="1st"),'Marks Entry class 1st'!G31,IF(AND($E$3="2nd"),'Marks Entry class 2nd'!G31,"")))</f>
        <v>KULDEEP</v>
      </c>
      <c r="I32" s="398" t="str">
        <f>IF(OR($B32=0,$B32=""),"",IF(AND($E$3="1st"),'Marks Entry class 1st'!H31,IF(AND($E$3="2nd"),'Marks Entry class 2nd'!H31,"")))</f>
        <v>KHUSBOO MALI</v>
      </c>
      <c r="J32" s="229" t="str">
        <f>IF(OR($B32=0,$B32=""),"",IF(AND($E$3="1st"),'Marks Entry class 1st'!J31,IF(AND($E$3="2nd"),'Marks Entry class 2nd'!J31,"")))</f>
        <v>M</v>
      </c>
      <c r="K32" s="229" t="str">
        <f>IF(OR($B32=0,$B32=""),"",IF(AND($E$3="1st"),'Marks Entry class 1st'!K31,IF(AND($E$3="2nd"),'Marks Entry class 2nd'!K31,"")))</f>
        <v>OBC</v>
      </c>
      <c r="L32" s="105"/>
      <c r="M32" s="105"/>
      <c r="N32" s="105"/>
      <c r="O32" s="51"/>
      <c r="P32" s="105">
        <f>IF(OR($B32=0,$B32=""),"",IF(AND($E$3="1st"),'Marks Entry class 1st'!O31,IF(AND($E$3="2nd"),'Marks Entry class 2nd'!O31,"")))</f>
        <v>29</v>
      </c>
      <c r="Q32" s="105">
        <f>IF(OR($B32=0,$B32=""),"",IF(AND($E$3="1st"),'Marks Entry class 1st'!P31,IF(AND($E$3="2nd"),'Marks Entry class 2nd'!P31,"")))</f>
        <v>52</v>
      </c>
      <c r="R32" s="54">
        <f t="shared" si="0"/>
        <v>81</v>
      </c>
      <c r="S32" s="51">
        <f t="shared" si="1"/>
        <v>81</v>
      </c>
      <c r="T32" s="105">
        <f>IF(OR($B32=0,$B32=""),"",IF(AND($E$3="1st"),'Marks Entry class 1st'!Q31,IF(AND($E$3="2nd"),'Marks Entry class 2nd'!Q31,"")))</f>
        <v>24</v>
      </c>
      <c r="U32" s="105">
        <f>IF(OR($B32=0,$B32=""),"",IF(AND($E$3="1st"),'Marks Entry class 1st'!R31,IF(AND($E$3="2nd"),'Marks Entry class 2nd'!R31,"")))</f>
        <v>45</v>
      </c>
      <c r="V32" s="55">
        <f t="shared" si="2"/>
        <v>69</v>
      </c>
      <c r="W32" s="51">
        <f t="shared" si="3"/>
        <v>150</v>
      </c>
      <c r="X32" s="89">
        <f t="shared" si="4"/>
        <v>0</v>
      </c>
      <c r="Y32" s="89">
        <f t="shared" si="5"/>
        <v>200</v>
      </c>
      <c r="Z32" s="89" t="str">
        <f t="shared" si="6"/>
        <v/>
      </c>
      <c r="AA32" s="89" t="str">
        <f t="shared" si="7"/>
        <v>P</v>
      </c>
      <c r="AB32" s="89" t="str">
        <f t="shared" si="8"/>
        <v>I</v>
      </c>
      <c r="AC32" s="93" t="str">
        <f t="shared" si="9"/>
        <v>B</v>
      </c>
      <c r="AD32" s="105"/>
      <c r="AE32" s="105"/>
      <c r="AF32" s="105"/>
      <c r="AG32" s="51"/>
      <c r="AH32" s="105">
        <f>IF(OR($B32=0,$B32=""),"",IF(AND($E$3="1st"),'Marks Entry class 1st'!V31,IF(AND($E$3="2nd"),'Marks Entry class 2nd'!V31,"")))</f>
        <v>14</v>
      </c>
      <c r="AI32" s="105">
        <f>IF(OR($B32=0,$B32=""),"",IF(AND($E$3="1st"),'Marks Entry class 1st'!W31,IF(AND($E$3="2nd"),'Marks Entry class 2nd'!W31,"")))</f>
        <v>32</v>
      </c>
      <c r="AJ32" s="54">
        <f t="shared" si="10"/>
        <v>46</v>
      </c>
      <c r="AK32" s="51">
        <f t="shared" si="11"/>
        <v>46</v>
      </c>
      <c r="AL32" s="105">
        <f>IF(OR($B32=0,$B32=""),"",IF(AND($E$3="1st"),'Marks Entry class 1st'!X31,IF(AND($E$3="2nd"),'Marks Entry class 2nd'!X31,"")))</f>
        <v>10</v>
      </c>
      <c r="AM32" s="105">
        <f>IF(OR($B32=0,$B32=""),"",IF(AND($E$3="1st"),'Marks Entry class 1st'!Y31,IF(AND($E$3="2nd"),'Marks Entry class 2nd'!Y31,"")))</f>
        <v>30</v>
      </c>
      <c r="AN32" s="55">
        <f t="shared" si="12"/>
        <v>40</v>
      </c>
      <c r="AO32" s="51">
        <f t="shared" si="13"/>
        <v>86</v>
      </c>
      <c r="AP32" s="89">
        <f t="shared" si="14"/>
        <v>0</v>
      </c>
      <c r="AQ32" s="89">
        <f t="shared" si="15"/>
        <v>100</v>
      </c>
      <c r="AR32" s="89" t="str">
        <f t="shared" si="16"/>
        <v/>
      </c>
      <c r="AS32" s="89" t="str">
        <f t="shared" si="17"/>
        <v>P</v>
      </c>
      <c r="AT32" s="89" t="str">
        <f t="shared" si="18"/>
        <v>I</v>
      </c>
      <c r="AU32" s="93" t="str">
        <f t="shared" si="19"/>
        <v>A</v>
      </c>
      <c r="AV32" s="105"/>
      <c r="AW32" s="105"/>
      <c r="AX32" s="105"/>
      <c r="AY32" s="51"/>
      <c r="AZ32" s="105">
        <f>IF(OR($B32=0,$B32=""),"",IF(AND($E$3="1st"),'Marks Entry class 1st'!AC31,IF(AND($E$3="2nd"),'Marks Entry class 2nd'!AC31,"")))</f>
        <v>22</v>
      </c>
      <c r="BA32" s="105">
        <f>IF(OR($B32=0,$B32=""),"",IF(AND($E$3="1st"),'Marks Entry class 1st'!AD31,IF(AND($E$3="2nd"),'Marks Entry class 2nd'!AD31,"")))</f>
        <v>64</v>
      </c>
      <c r="BB32" s="54">
        <f t="shared" si="20"/>
        <v>86</v>
      </c>
      <c r="BC32" s="51">
        <f t="shared" si="21"/>
        <v>86</v>
      </c>
      <c r="BD32" s="105">
        <f>IF(OR($B32=0,$B32=""),"",IF(AND($E$3="1st"),'Marks Entry class 1st'!AE31,IF(AND($E$3="2nd"),'Marks Entry class 2nd'!AE31,"")))</f>
        <v>23</v>
      </c>
      <c r="BE32" s="105">
        <f>IF(OR($B32=0,$B32=""),"",IF(AND($E$3="1st"),'Marks Entry class 1st'!AF31,IF(AND($E$3="2nd"),'Marks Entry class 2nd'!AF31,"")))</f>
        <v>62</v>
      </c>
      <c r="BF32" s="55">
        <f t="shared" si="22"/>
        <v>85</v>
      </c>
      <c r="BG32" s="51">
        <f t="shared" si="23"/>
        <v>171</v>
      </c>
      <c r="BH32" s="89">
        <f t="shared" si="24"/>
        <v>0</v>
      </c>
      <c r="BI32" s="89">
        <f t="shared" si="25"/>
        <v>200</v>
      </c>
      <c r="BJ32" s="89" t="str">
        <f t="shared" si="26"/>
        <v/>
      </c>
      <c r="BK32" s="89" t="str">
        <f t="shared" si="27"/>
        <v>P</v>
      </c>
      <c r="BL32" s="89" t="str">
        <f t="shared" si="28"/>
        <v>I</v>
      </c>
      <c r="BM32" s="93" t="str">
        <f t="shared" si="29"/>
        <v>A</v>
      </c>
      <c r="BN32" s="105"/>
      <c r="BO32" s="105"/>
      <c r="BP32" s="105"/>
      <c r="BQ32" s="51"/>
      <c r="BR32" s="105">
        <f>IF(OR($B32=0,$B32=""),"",IF(AND($E$3="1st"),'Marks Entry class 1st'!AJ31,IF(AND($E$3="2nd"),'Marks Entry class 2nd'!AJ31,"")))</f>
        <v>48</v>
      </c>
      <c r="BS32" s="105">
        <f>IF(OR($B32=0,$B32=""),"",IF(AND($E$3="1st"),'Marks Entry class 1st'!AK31,IF(AND($E$3="2nd"),'Marks Entry class 2nd'!AK31,"")))</f>
        <v>0</v>
      </c>
      <c r="BT32" s="54">
        <f t="shared" si="30"/>
        <v>48</v>
      </c>
      <c r="BU32" s="51">
        <f t="shared" si="31"/>
        <v>48</v>
      </c>
      <c r="BV32" s="105">
        <f>IF(OR($B32=0,$B32=""),"",IF(AND($E$3="1st"),'Marks Entry class 1st'!AL31,IF(AND($E$3="2nd"),'Marks Entry class 2nd'!AL31,"")))</f>
        <v>48</v>
      </c>
      <c r="BW32" s="105">
        <f>IF(OR($B32=0,$B32=""),"",IF(AND($E$3="1st"),'Marks Entry class 1st'!AM31,IF(AND($E$3="2nd"),'Marks Entry class 2nd'!AM31,"")))</f>
        <v>0</v>
      </c>
      <c r="BX32" s="55">
        <f t="shared" si="32"/>
        <v>48</v>
      </c>
      <c r="BY32" s="51">
        <f t="shared" si="33"/>
        <v>96</v>
      </c>
      <c r="BZ32" s="89">
        <f t="shared" si="34"/>
        <v>0</v>
      </c>
      <c r="CA32" s="89">
        <f t="shared" si="35"/>
        <v>100</v>
      </c>
      <c r="CB32" s="89" t="str">
        <f t="shared" si="36"/>
        <v/>
      </c>
      <c r="CC32" s="89" t="str">
        <f t="shared" si="37"/>
        <v>P</v>
      </c>
      <c r="CD32" s="89" t="str">
        <f t="shared" si="38"/>
        <v>I</v>
      </c>
      <c r="CE32" s="93" t="str">
        <f t="shared" si="39"/>
        <v>A</v>
      </c>
      <c r="CF32" s="105">
        <f>IF(OR($B32=0,$B32=""),"",IF(AND($E$3="1st"),'Marks Entry class 1st'!AN31,IF(AND($E$3="2nd"),'Marks Entry class 2nd'!AN31,"")))</f>
        <v>0</v>
      </c>
      <c r="CG32" s="105">
        <f>IF(OR($B32=0,$B32=""),"",IF(AND($E$3="1st"),'Marks Entry class 1st'!AO31,IF(AND($E$3="2nd"),'Marks Entry class 2nd'!AO31,"")))</f>
        <v>0</v>
      </c>
      <c r="CH32" s="106">
        <f t="shared" si="40"/>
        <v>0</v>
      </c>
      <c r="CI32" s="107">
        <f t="shared" si="41"/>
        <v>0</v>
      </c>
      <c r="CJ32" s="107" t="str">
        <f t="shared" si="42"/>
        <v/>
      </c>
      <c r="CK32" s="107" t="str">
        <f t="shared" si="43"/>
        <v/>
      </c>
      <c r="CL32" s="92" t="str">
        <f t="shared" si="44"/>
        <v/>
      </c>
      <c r="CM32" s="105">
        <f>IF(OR($B32=0,$B32=""),"",IF(AND($E$3="1st"),'Marks Entry class 1st'!AP31,IF(AND($E$3="2nd"),'Marks Entry class 2nd'!AP31,"")))</f>
        <v>0</v>
      </c>
      <c r="CN32" s="105">
        <f>IF(OR($B32=0,$B32=""),"",IF(AND($E$3="1st"),'Marks Entry class 1st'!AQ31,IF(AND($E$3="2nd"),'Marks Entry class 2nd'!AQ31,"")))</f>
        <v>0</v>
      </c>
      <c r="CO32" s="106">
        <f t="shared" si="45"/>
        <v>0</v>
      </c>
      <c r="CP32" s="107">
        <f t="shared" si="46"/>
        <v>0</v>
      </c>
      <c r="CQ32" s="107" t="str">
        <f t="shared" si="47"/>
        <v/>
      </c>
      <c r="CR32" s="107" t="str">
        <f t="shared" si="48"/>
        <v/>
      </c>
      <c r="CS32" s="92" t="str">
        <f t="shared" si="49"/>
        <v/>
      </c>
      <c r="CT32" s="105">
        <f>IF(OR($B32=0,$B32=""),"",IF(AND($E$3="1st"),'Marks Entry class 1st'!AR31,IF(AND($E$3="2nd"),'Marks Entry class 2nd'!AR31,"")))</f>
        <v>0</v>
      </c>
      <c r="CU32" s="105">
        <f>IF(OR($B32=0,$B32=""),"",IF(AND($E$3="1st"),'Marks Entry class 1st'!AS31,IF(AND($E$3="2nd"),'Marks Entry class 2nd'!AS31,"")))</f>
        <v>0</v>
      </c>
      <c r="CV32" s="106">
        <f t="shared" si="50"/>
        <v>0</v>
      </c>
      <c r="CW32" s="107">
        <f t="shared" si="51"/>
        <v>0</v>
      </c>
      <c r="CX32" s="107" t="str">
        <f t="shared" si="52"/>
        <v/>
      </c>
      <c r="CY32" s="107" t="str">
        <f t="shared" si="53"/>
        <v/>
      </c>
      <c r="CZ32" s="92" t="str">
        <f t="shared" si="54"/>
        <v/>
      </c>
      <c r="DA32" s="105">
        <f>IF(OR($B32=0,$B32=""),"",IF(AND($E$3="1st"),'Marks Entry class 1st'!AT31,IF(AND($E$3="2nd"),'Marks Entry class 2nd'!AT31,"")))</f>
        <v>0</v>
      </c>
      <c r="DB32" s="105">
        <f>IF(OR($B32=0,$B32=""),"",IF(AND($E$3="1st"),'Marks Entry class 1st'!AU31,IF(AND($E$3="2nd"),'Marks Entry class 2nd'!AU31,"")))</f>
        <v>0</v>
      </c>
      <c r="DC32" s="357">
        <f t="shared" si="55"/>
        <v>0</v>
      </c>
      <c r="DD32" s="93" t="str">
        <f t="shared" si="56"/>
        <v/>
      </c>
      <c r="DE32" s="105">
        <f>IF(OR($B32=0,$B32=""),"",IF(AND($E$3="1st"),'Marks Entry class 1st'!AV31,IF(AND($E$3="2nd"),'Marks Entry class 2nd'!AV31,"")))</f>
        <v>0</v>
      </c>
      <c r="DF32" s="105">
        <f>IF(OR($B32=0,$B32=""),"",IF(AND($E$3="1st"),'Marks Entry class 1st'!AW31,IF(AND($E$3="2nd"),'Marks Entry class 2nd'!AW31,"")))</f>
        <v>0</v>
      </c>
      <c r="DG32" s="357">
        <f t="shared" si="57"/>
        <v>0</v>
      </c>
      <c r="DH32" s="93" t="str">
        <f t="shared" si="58"/>
        <v/>
      </c>
      <c r="DI32" s="63">
        <f t="shared" si="59"/>
        <v>407</v>
      </c>
      <c r="DJ32" s="359">
        <f t="shared" si="60"/>
        <v>81.400000000000006</v>
      </c>
      <c r="DK32" s="67" t="str">
        <f t="shared" si="61"/>
        <v>I</v>
      </c>
      <c r="DL32" s="68">
        <f t="shared" si="62"/>
        <v>8.9999999999999964</v>
      </c>
      <c r="DM32" s="381" t="str">
        <f>IFERROR(IF(B32="NSO","NSO",IF(OR(D32="",G32="",F32="",B32="",DI32=0),"",IF('Master sheet'!$D$14="Hindi","कक्षोंन्नति","Promoted"))),"")</f>
        <v>कक्षोंन्नति</v>
      </c>
      <c r="DN32" s="42">
        <f>IF(OR(B32=0,B32=""),"",IF(AND($E$3="1st"),'Marks Entry class 1st'!AX31,IF(AND($E$3="2nd"),'Marks Entry class 2nd'!AX31,"")))</f>
        <v>220</v>
      </c>
      <c r="DO32" s="42">
        <f>IF(OR(B32=0,B32=""),"",IF(AND($E$3="1st"),'Marks Entry class 1st'!AY31,IF(AND($E$3="2nd"),'Marks Entry class 2nd'!AY31,"")))</f>
        <v>12</v>
      </c>
      <c r="DP32" s="214" t="str">
        <f t="shared" si="63"/>
        <v>B</v>
      </c>
      <c r="DQ32" s="43"/>
      <c r="DX32" s="44">
        <f>IF(AND($E$3="1st"),'Marks Entry class 1st'!I31,IF(AND($E$3="2nd"),'Marks Entry class 2nd'!I31,""))</f>
        <v>225</v>
      </c>
    </row>
    <row r="33" spans="1:128" ht="18.95" customHeight="1">
      <c r="A33" s="56">
        <v>26</v>
      </c>
      <c r="B33" s="261">
        <f>IF(OR(DX33=0,DX33=""),"",IF(AND($E$3="1st"),'Marks Entry class 1st'!I32,IF(AND($E$3="2nd"),'Marks Entry class 2nd'!I32,"")))</f>
        <v>226</v>
      </c>
      <c r="C33" s="57">
        <f>IF(OR($B33=0,$B33=""),"",IF(AND($E$3="1st"),'Marks Entry class 1st'!B32,IF(AND($E$3="2nd"),'Marks Entry class 2nd'!B32,"")))</f>
        <v>2</v>
      </c>
      <c r="D33" s="57" t="str">
        <f>IF(OR($B33=0,$B33=""),"",IF(AND($E$3="1st"),'Marks Entry class 1st'!C32,IF(AND($E$3="2nd"),'Marks Entry class 2nd'!C32,"")))</f>
        <v>A</v>
      </c>
      <c r="E33" s="396" t="str">
        <f>IF(OR(B33=0,B33=""),"",IF(AND($E$3="1st"),'Marks Entry class 1st'!E32,IF(AND($E$3="2nd"),'Marks Entry class 2nd'!E32,"")))</f>
        <v>22-07-2015</v>
      </c>
      <c r="F33" s="260">
        <f>IF(OR(B33=0,B33=""),"",IF(AND($E$3="1st"),'Marks Entry class 1st'!D32,IF(AND($E$3="2nd"),'Marks Entry class 2nd'!D32,"")))</f>
        <v>945</v>
      </c>
      <c r="G33" s="398" t="str">
        <f>IF(OR($B33=0,$B33=""),"",IF(AND($E$3="1st"),'Marks Entry class 1st'!F32,IF(AND($E$3="2nd"),'Marks Entry class 2nd'!F32,"")))</f>
        <v>PRIYANSHU RAWAT</v>
      </c>
      <c r="H33" s="398" t="str">
        <f>IF(OR($B33=0,$B33=""),"",IF(AND($E$3="1st"),'Marks Entry class 1st'!G32,IF(AND($E$3="2nd"),'Marks Entry class 2nd'!G32,"")))</f>
        <v>MANOHAR SINGH</v>
      </c>
      <c r="I33" s="398" t="str">
        <f>IF(OR($B33=0,$B33=""),"",IF(AND($E$3="1st"),'Marks Entry class 1st'!H32,IF(AND($E$3="2nd"),'Marks Entry class 2nd'!H32,"")))</f>
        <v>SAPNA</v>
      </c>
      <c r="J33" s="229" t="str">
        <f>IF(OR($B33=0,$B33=""),"",IF(AND($E$3="1st"),'Marks Entry class 1st'!J32,IF(AND($E$3="2nd"),'Marks Entry class 2nd'!J32,"")))</f>
        <v>M</v>
      </c>
      <c r="K33" s="229" t="str">
        <f>IF(OR($B33=0,$B33=""),"",IF(AND($E$3="1st"),'Marks Entry class 1st'!K32,IF(AND($E$3="2nd"),'Marks Entry class 2nd'!K32,"")))</f>
        <v>OBC</v>
      </c>
      <c r="L33" s="105"/>
      <c r="M33" s="105"/>
      <c r="N33" s="105"/>
      <c r="O33" s="51"/>
      <c r="P33" s="105">
        <f>IF(OR($B33=0,$B33=""),"",IF(AND($E$3="1st"),'Marks Entry class 1st'!O32,IF(AND($E$3="2nd"),'Marks Entry class 2nd'!O32,"")))</f>
        <v>29</v>
      </c>
      <c r="Q33" s="105">
        <f>IF(OR($B33=0,$B33=""),"",IF(AND($E$3="1st"),'Marks Entry class 1st'!P32,IF(AND($E$3="2nd"),'Marks Entry class 2nd'!P32,"")))</f>
        <v>53</v>
      </c>
      <c r="R33" s="54">
        <f t="shared" si="0"/>
        <v>82</v>
      </c>
      <c r="S33" s="51">
        <f t="shared" si="1"/>
        <v>82</v>
      </c>
      <c r="T33" s="105">
        <f>IF(OR($B33=0,$B33=""),"",IF(AND($E$3="1st"),'Marks Entry class 1st'!Q32,IF(AND($E$3="2nd"),'Marks Entry class 2nd'!Q32,"")))</f>
        <v>24</v>
      </c>
      <c r="U33" s="105">
        <f>IF(OR($B33=0,$B33=""),"",IF(AND($E$3="1st"),'Marks Entry class 1st'!R32,IF(AND($E$3="2nd"),'Marks Entry class 2nd'!R32,"")))</f>
        <v>45</v>
      </c>
      <c r="V33" s="55">
        <f t="shared" si="2"/>
        <v>69</v>
      </c>
      <c r="W33" s="51">
        <f t="shared" si="3"/>
        <v>151</v>
      </c>
      <c r="X33" s="89">
        <f t="shared" si="4"/>
        <v>0</v>
      </c>
      <c r="Y33" s="89">
        <f t="shared" si="5"/>
        <v>200</v>
      </c>
      <c r="Z33" s="89" t="str">
        <f t="shared" si="6"/>
        <v/>
      </c>
      <c r="AA33" s="89" t="str">
        <f t="shared" si="7"/>
        <v>P</v>
      </c>
      <c r="AB33" s="89" t="str">
        <f t="shared" si="8"/>
        <v>I</v>
      </c>
      <c r="AC33" s="93" t="str">
        <f t="shared" si="9"/>
        <v>B</v>
      </c>
      <c r="AD33" s="105"/>
      <c r="AE33" s="105"/>
      <c r="AF33" s="105"/>
      <c r="AG33" s="51"/>
      <c r="AH33" s="105">
        <f>IF(OR($B33=0,$B33=""),"",IF(AND($E$3="1st"),'Marks Entry class 1st'!V32,IF(AND($E$3="2nd"),'Marks Entry class 2nd'!V32,"")))</f>
        <v>14</v>
      </c>
      <c r="AI33" s="105">
        <f>IF(OR($B33=0,$B33=""),"",IF(AND($E$3="1st"),'Marks Entry class 1st'!W32,IF(AND($E$3="2nd"),'Marks Entry class 2nd'!W32,"")))</f>
        <v>32</v>
      </c>
      <c r="AJ33" s="54">
        <f t="shared" si="10"/>
        <v>46</v>
      </c>
      <c r="AK33" s="51">
        <f t="shared" si="11"/>
        <v>46</v>
      </c>
      <c r="AL33" s="105">
        <f>IF(OR($B33=0,$B33=""),"",IF(AND($E$3="1st"),'Marks Entry class 1st'!X32,IF(AND($E$3="2nd"),'Marks Entry class 2nd'!X32,"")))</f>
        <v>10</v>
      </c>
      <c r="AM33" s="105">
        <f>IF(OR($B33=0,$B33=""),"",IF(AND($E$3="1st"),'Marks Entry class 1st'!Y32,IF(AND($E$3="2nd"),'Marks Entry class 2nd'!Y32,"")))</f>
        <v>30</v>
      </c>
      <c r="AN33" s="55">
        <f t="shared" si="12"/>
        <v>40</v>
      </c>
      <c r="AO33" s="51">
        <f t="shared" si="13"/>
        <v>86</v>
      </c>
      <c r="AP33" s="89">
        <f t="shared" si="14"/>
        <v>0</v>
      </c>
      <c r="AQ33" s="89">
        <f t="shared" si="15"/>
        <v>100</v>
      </c>
      <c r="AR33" s="89" t="str">
        <f t="shared" si="16"/>
        <v/>
      </c>
      <c r="AS33" s="89" t="str">
        <f t="shared" si="17"/>
        <v>P</v>
      </c>
      <c r="AT33" s="89" t="str">
        <f t="shared" si="18"/>
        <v>I</v>
      </c>
      <c r="AU33" s="93" t="str">
        <f t="shared" si="19"/>
        <v>A</v>
      </c>
      <c r="AV33" s="105"/>
      <c r="AW33" s="105"/>
      <c r="AX33" s="105"/>
      <c r="AY33" s="51"/>
      <c r="AZ33" s="105">
        <f>IF(OR($B33=0,$B33=""),"",IF(AND($E$3="1st"),'Marks Entry class 1st'!AC32,IF(AND($E$3="2nd"),'Marks Entry class 2nd'!AC32,"")))</f>
        <v>22</v>
      </c>
      <c r="BA33" s="105">
        <f>IF(OR($B33=0,$B33=""),"",IF(AND($E$3="1st"),'Marks Entry class 1st'!AD32,IF(AND($E$3="2nd"),'Marks Entry class 2nd'!AD32,"")))</f>
        <v>64</v>
      </c>
      <c r="BB33" s="54">
        <f t="shared" si="20"/>
        <v>86</v>
      </c>
      <c r="BC33" s="51">
        <f t="shared" si="21"/>
        <v>86</v>
      </c>
      <c r="BD33" s="105">
        <f>IF(OR($B33=0,$B33=""),"",IF(AND($E$3="1st"),'Marks Entry class 1st'!AE32,IF(AND($E$3="2nd"),'Marks Entry class 2nd'!AE32,"")))</f>
        <v>20</v>
      </c>
      <c r="BE33" s="105">
        <f>IF(OR($B33=0,$B33=""),"",IF(AND($E$3="1st"),'Marks Entry class 1st'!AF32,IF(AND($E$3="2nd"),'Marks Entry class 2nd'!AF32,"")))</f>
        <v>62</v>
      </c>
      <c r="BF33" s="55">
        <f t="shared" si="22"/>
        <v>82</v>
      </c>
      <c r="BG33" s="51">
        <f t="shared" si="23"/>
        <v>168</v>
      </c>
      <c r="BH33" s="89">
        <f t="shared" si="24"/>
        <v>0</v>
      </c>
      <c r="BI33" s="89">
        <f t="shared" si="25"/>
        <v>200</v>
      </c>
      <c r="BJ33" s="89" t="str">
        <f t="shared" si="26"/>
        <v/>
      </c>
      <c r="BK33" s="89" t="str">
        <f t="shared" si="27"/>
        <v>P</v>
      </c>
      <c r="BL33" s="89" t="str">
        <f t="shared" si="28"/>
        <v>I</v>
      </c>
      <c r="BM33" s="93" t="str">
        <f t="shared" si="29"/>
        <v>B</v>
      </c>
      <c r="BN33" s="105"/>
      <c r="BO33" s="105"/>
      <c r="BP33" s="105"/>
      <c r="BQ33" s="51"/>
      <c r="BR33" s="105">
        <f>IF(OR($B33=0,$B33=""),"",IF(AND($E$3="1st"),'Marks Entry class 1st'!AJ32,IF(AND($E$3="2nd"),'Marks Entry class 2nd'!AJ32,"")))</f>
        <v>49</v>
      </c>
      <c r="BS33" s="105">
        <f>IF(OR($B33=0,$B33=""),"",IF(AND($E$3="1st"),'Marks Entry class 1st'!AK32,IF(AND($E$3="2nd"),'Marks Entry class 2nd'!AK32,"")))</f>
        <v>0</v>
      </c>
      <c r="BT33" s="54">
        <f t="shared" si="30"/>
        <v>49</v>
      </c>
      <c r="BU33" s="51">
        <f t="shared" si="31"/>
        <v>49</v>
      </c>
      <c r="BV33" s="105">
        <f>IF(OR($B33=0,$B33=""),"",IF(AND($E$3="1st"),'Marks Entry class 1st'!AL32,IF(AND($E$3="2nd"),'Marks Entry class 2nd'!AL32,"")))</f>
        <v>47</v>
      </c>
      <c r="BW33" s="105">
        <f>IF(OR($B33=0,$B33=""),"",IF(AND($E$3="1st"),'Marks Entry class 1st'!AM32,IF(AND($E$3="2nd"),'Marks Entry class 2nd'!AM32,"")))</f>
        <v>0</v>
      </c>
      <c r="BX33" s="55">
        <f t="shared" si="32"/>
        <v>47</v>
      </c>
      <c r="BY33" s="51">
        <f t="shared" si="33"/>
        <v>96</v>
      </c>
      <c r="BZ33" s="89">
        <f t="shared" si="34"/>
        <v>0</v>
      </c>
      <c r="CA33" s="89">
        <f t="shared" si="35"/>
        <v>100</v>
      </c>
      <c r="CB33" s="89" t="str">
        <f t="shared" si="36"/>
        <v/>
      </c>
      <c r="CC33" s="89" t="str">
        <f t="shared" si="37"/>
        <v>P</v>
      </c>
      <c r="CD33" s="89" t="str">
        <f t="shared" si="38"/>
        <v>I</v>
      </c>
      <c r="CE33" s="93" t="str">
        <f t="shared" si="39"/>
        <v>A</v>
      </c>
      <c r="CF33" s="105">
        <f>IF(OR($B33=0,$B33=""),"",IF(AND($E$3="1st"),'Marks Entry class 1st'!AN32,IF(AND($E$3="2nd"),'Marks Entry class 2nd'!AN32,"")))</f>
        <v>0</v>
      </c>
      <c r="CG33" s="105">
        <f>IF(OR($B33=0,$B33=""),"",IF(AND($E$3="1st"),'Marks Entry class 1st'!AO32,IF(AND($E$3="2nd"),'Marks Entry class 2nd'!AO32,"")))</f>
        <v>0</v>
      </c>
      <c r="CH33" s="106">
        <f t="shared" si="40"/>
        <v>0</v>
      </c>
      <c r="CI33" s="107">
        <f t="shared" si="41"/>
        <v>0</v>
      </c>
      <c r="CJ33" s="107" t="str">
        <f t="shared" si="42"/>
        <v/>
      </c>
      <c r="CK33" s="107" t="str">
        <f t="shared" si="43"/>
        <v/>
      </c>
      <c r="CL33" s="92" t="str">
        <f t="shared" si="44"/>
        <v/>
      </c>
      <c r="CM33" s="105">
        <f>IF(OR($B33=0,$B33=""),"",IF(AND($E$3="1st"),'Marks Entry class 1st'!AP32,IF(AND($E$3="2nd"),'Marks Entry class 2nd'!AP32,"")))</f>
        <v>0</v>
      </c>
      <c r="CN33" s="105">
        <f>IF(OR($B33=0,$B33=""),"",IF(AND($E$3="1st"),'Marks Entry class 1st'!AQ32,IF(AND($E$3="2nd"),'Marks Entry class 2nd'!AQ32,"")))</f>
        <v>0</v>
      </c>
      <c r="CO33" s="106">
        <f t="shared" si="45"/>
        <v>0</v>
      </c>
      <c r="CP33" s="107">
        <f t="shared" si="46"/>
        <v>0</v>
      </c>
      <c r="CQ33" s="107" t="str">
        <f t="shared" si="47"/>
        <v/>
      </c>
      <c r="CR33" s="107" t="str">
        <f t="shared" si="48"/>
        <v/>
      </c>
      <c r="CS33" s="92" t="str">
        <f t="shared" si="49"/>
        <v/>
      </c>
      <c r="CT33" s="105">
        <f>IF(OR($B33=0,$B33=""),"",IF(AND($E$3="1st"),'Marks Entry class 1st'!AR32,IF(AND($E$3="2nd"),'Marks Entry class 2nd'!AR32,"")))</f>
        <v>0</v>
      </c>
      <c r="CU33" s="105">
        <f>IF(OR($B33=0,$B33=""),"",IF(AND($E$3="1st"),'Marks Entry class 1st'!AS32,IF(AND($E$3="2nd"),'Marks Entry class 2nd'!AS32,"")))</f>
        <v>0</v>
      </c>
      <c r="CV33" s="106">
        <f t="shared" si="50"/>
        <v>0</v>
      </c>
      <c r="CW33" s="107">
        <f t="shared" si="51"/>
        <v>0</v>
      </c>
      <c r="CX33" s="107" t="str">
        <f t="shared" si="52"/>
        <v/>
      </c>
      <c r="CY33" s="107" t="str">
        <f t="shared" si="53"/>
        <v/>
      </c>
      <c r="CZ33" s="92" t="str">
        <f t="shared" si="54"/>
        <v/>
      </c>
      <c r="DA33" s="105">
        <f>IF(OR($B33=0,$B33=""),"",IF(AND($E$3="1st"),'Marks Entry class 1st'!AT32,IF(AND($E$3="2nd"),'Marks Entry class 2nd'!AT32,"")))</f>
        <v>0</v>
      </c>
      <c r="DB33" s="105">
        <f>IF(OR($B33=0,$B33=""),"",IF(AND($E$3="1st"),'Marks Entry class 1st'!AU32,IF(AND($E$3="2nd"),'Marks Entry class 2nd'!AU32,"")))</f>
        <v>0</v>
      </c>
      <c r="DC33" s="357">
        <f t="shared" si="55"/>
        <v>0</v>
      </c>
      <c r="DD33" s="93" t="str">
        <f t="shared" si="56"/>
        <v/>
      </c>
      <c r="DE33" s="105">
        <f>IF(OR($B33=0,$B33=""),"",IF(AND($E$3="1st"),'Marks Entry class 1st'!AV32,IF(AND($E$3="2nd"),'Marks Entry class 2nd'!AV32,"")))</f>
        <v>0</v>
      </c>
      <c r="DF33" s="105">
        <f>IF(OR($B33=0,$B33=""),"",IF(AND($E$3="1st"),'Marks Entry class 1st'!AW32,IF(AND($E$3="2nd"),'Marks Entry class 2nd'!AW32,"")))</f>
        <v>0</v>
      </c>
      <c r="DG33" s="357">
        <f t="shared" si="57"/>
        <v>0</v>
      </c>
      <c r="DH33" s="93" t="str">
        <f t="shared" si="58"/>
        <v/>
      </c>
      <c r="DI33" s="63">
        <f t="shared" si="59"/>
        <v>405</v>
      </c>
      <c r="DJ33" s="359">
        <f t="shared" si="60"/>
        <v>81</v>
      </c>
      <c r="DK33" s="67" t="str">
        <f t="shared" si="61"/>
        <v>I</v>
      </c>
      <c r="DL33" s="68">
        <f t="shared" si="62"/>
        <v>10.999999999999996</v>
      </c>
      <c r="DM33" s="381" t="str">
        <f>IFERROR(IF(B33="NSO","NSO",IF(OR(D33="",G33="",F33="",B33="",DI33=0),"",IF('Master sheet'!$D$14="Hindi","कक्षोंन्नति","Promoted"))),"")</f>
        <v>कक्षोंन्नति</v>
      </c>
      <c r="DN33" s="42">
        <f>IF(OR(B33=0,B33=""),"",IF(AND($E$3="1st"),'Marks Entry class 1st'!AX32,IF(AND($E$3="2nd"),'Marks Entry class 2nd'!AX32,"")))</f>
        <v>220</v>
      </c>
      <c r="DO33" s="42">
        <f>IF(OR(B33=0,B33=""),"",IF(AND($E$3="1st"),'Marks Entry class 1st'!AY32,IF(AND($E$3="2nd"),'Marks Entry class 2nd'!AY32,"")))</f>
        <v>22</v>
      </c>
      <c r="DP33" s="214" t="str">
        <f t="shared" si="63"/>
        <v>B</v>
      </c>
      <c r="DQ33" s="43"/>
      <c r="DX33" s="44">
        <f>IF(AND($E$3="1st"),'Marks Entry class 1st'!I32,IF(AND($E$3="2nd"),'Marks Entry class 2nd'!I32,""))</f>
        <v>226</v>
      </c>
    </row>
    <row r="34" spans="1:128" ht="18.95" customHeight="1">
      <c r="A34" s="56">
        <v>27</v>
      </c>
      <c r="B34" s="261">
        <f>IF(OR(DX34=0,DX34=""),"",IF(AND($E$3="1st"),'Marks Entry class 1st'!I33,IF(AND($E$3="2nd"),'Marks Entry class 2nd'!I33,"")))</f>
        <v>227</v>
      </c>
      <c r="C34" s="57">
        <f>IF(OR($B34=0,$B34=""),"",IF(AND($E$3="1st"),'Marks Entry class 1st'!B33,IF(AND($E$3="2nd"),'Marks Entry class 2nd'!B33,"")))</f>
        <v>2</v>
      </c>
      <c r="D34" s="57" t="str">
        <f>IF(OR($B34=0,$B34=""),"",IF(AND($E$3="1st"),'Marks Entry class 1st'!C33,IF(AND($E$3="2nd"),'Marks Entry class 2nd'!C33,"")))</f>
        <v>A</v>
      </c>
      <c r="E34" s="396">
        <f>IF(OR(B34=0,B34=""),"",IF(AND($E$3="1st"),'Marks Entry class 1st'!E33,IF(AND($E$3="2nd"),'Marks Entry class 2nd'!E33,"")))</f>
        <v>42676</v>
      </c>
      <c r="F34" s="260">
        <f>IF(OR(B34=0,B34=""),"",IF(AND($E$3="1st"),'Marks Entry class 1st'!D33,IF(AND($E$3="2nd"),'Marks Entry class 2nd'!D33,"")))</f>
        <v>928</v>
      </c>
      <c r="G34" s="398" t="str">
        <f>IF(OR($B34=0,$B34=""),"",IF(AND($E$3="1st"),'Marks Entry class 1st'!F33,IF(AND($E$3="2nd"),'Marks Entry class 2nd'!F33,"")))</f>
        <v>RANVEER</v>
      </c>
      <c r="H34" s="398" t="str">
        <f>IF(OR($B34=0,$B34=""),"",IF(AND($E$3="1st"),'Marks Entry class 1st'!G33,IF(AND($E$3="2nd"),'Marks Entry class 2nd'!G33,"")))</f>
        <v>TOTA RAM</v>
      </c>
      <c r="I34" s="398" t="str">
        <f>IF(OR($B34=0,$B34=""),"",IF(AND($E$3="1st"),'Marks Entry class 1st'!H33,IF(AND($E$3="2nd"),'Marks Entry class 2nd'!H33,"")))</f>
        <v>JAYA</v>
      </c>
      <c r="J34" s="229" t="str">
        <f>IF(OR($B34=0,$B34=""),"",IF(AND($E$3="1st"),'Marks Entry class 1st'!J33,IF(AND($E$3="2nd"),'Marks Entry class 2nd'!J33,"")))</f>
        <v>M</v>
      </c>
      <c r="K34" s="229" t="str">
        <f>IF(OR($B34=0,$B34=""),"",IF(AND($E$3="1st"),'Marks Entry class 1st'!K33,IF(AND($E$3="2nd"),'Marks Entry class 2nd'!K33,"")))</f>
        <v>OBC</v>
      </c>
      <c r="L34" s="105"/>
      <c r="M34" s="105"/>
      <c r="N34" s="105"/>
      <c r="O34" s="51"/>
      <c r="P34" s="105">
        <f>IF(OR($B34=0,$B34=""),"",IF(AND($E$3="1st"),'Marks Entry class 1st'!O33,IF(AND($E$3="2nd"),'Marks Entry class 2nd'!O33,"")))</f>
        <v>29</v>
      </c>
      <c r="Q34" s="105">
        <f>IF(OR($B34=0,$B34=""),"",IF(AND($E$3="1st"),'Marks Entry class 1st'!P33,IF(AND($E$3="2nd"),'Marks Entry class 2nd'!P33,"")))</f>
        <v>56</v>
      </c>
      <c r="R34" s="54">
        <f t="shared" si="0"/>
        <v>85</v>
      </c>
      <c r="S34" s="51">
        <f t="shared" si="1"/>
        <v>85</v>
      </c>
      <c r="T34" s="105">
        <f>IF(OR($B34=0,$B34=""),"",IF(AND($E$3="1st"),'Marks Entry class 1st'!Q33,IF(AND($E$3="2nd"),'Marks Entry class 2nd'!Q33,"")))</f>
        <v>24</v>
      </c>
      <c r="U34" s="105">
        <f>IF(OR($B34=0,$B34=""),"",IF(AND($E$3="1st"),'Marks Entry class 1st'!R33,IF(AND($E$3="2nd"),'Marks Entry class 2nd'!R33,"")))</f>
        <v>45</v>
      </c>
      <c r="V34" s="55">
        <f t="shared" si="2"/>
        <v>69</v>
      </c>
      <c r="W34" s="51">
        <f t="shared" si="3"/>
        <v>154</v>
      </c>
      <c r="X34" s="89">
        <f t="shared" si="4"/>
        <v>0</v>
      </c>
      <c r="Y34" s="89">
        <f t="shared" si="5"/>
        <v>200</v>
      </c>
      <c r="Z34" s="89" t="str">
        <f t="shared" si="6"/>
        <v/>
      </c>
      <c r="AA34" s="89" t="str">
        <f t="shared" si="7"/>
        <v>P</v>
      </c>
      <c r="AB34" s="89" t="str">
        <f t="shared" si="8"/>
        <v>I</v>
      </c>
      <c r="AC34" s="93" t="str">
        <f t="shared" si="9"/>
        <v>B</v>
      </c>
      <c r="AD34" s="105"/>
      <c r="AE34" s="105"/>
      <c r="AF34" s="105"/>
      <c r="AG34" s="51"/>
      <c r="AH34" s="105">
        <f>IF(OR($B34=0,$B34=""),"",IF(AND($E$3="1st"),'Marks Entry class 1st'!V33,IF(AND($E$3="2nd"),'Marks Entry class 2nd'!V33,"")))</f>
        <v>14</v>
      </c>
      <c r="AI34" s="105">
        <f>IF(OR($B34=0,$B34=""),"",IF(AND($E$3="1st"),'Marks Entry class 1st'!W33,IF(AND($E$3="2nd"),'Marks Entry class 2nd'!W33,"")))</f>
        <v>32</v>
      </c>
      <c r="AJ34" s="54">
        <f t="shared" si="10"/>
        <v>46</v>
      </c>
      <c r="AK34" s="51">
        <f t="shared" si="11"/>
        <v>46</v>
      </c>
      <c r="AL34" s="105">
        <f>IF(OR($B34=0,$B34=""),"",IF(AND($E$3="1st"),'Marks Entry class 1st'!X33,IF(AND($E$3="2nd"),'Marks Entry class 2nd'!X33,"")))</f>
        <v>10</v>
      </c>
      <c r="AM34" s="105">
        <f>IF(OR($B34=0,$B34=""),"",IF(AND($E$3="1st"),'Marks Entry class 1st'!Y33,IF(AND($E$3="2nd"),'Marks Entry class 2nd'!Y33,"")))</f>
        <v>30</v>
      </c>
      <c r="AN34" s="55">
        <f t="shared" si="12"/>
        <v>40</v>
      </c>
      <c r="AO34" s="51">
        <f t="shared" si="13"/>
        <v>86</v>
      </c>
      <c r="AP34" s="89">
        <f t="shared" si="14"/>
        <v>0</v>
      </c>
      <c r="AQ34" s="89">
        <f t="shared" si="15"/>
        <v>100</v>
      </c>
      <c r="AR34" s="89" t="str">
        <f t="shared" si="16"/>
        <v/>
      </c>
      <c r="AS34" s="89" t="str">
        <f t="shared" si="17"/>
        <v>P</v>
      </c>
      <c r="AT34" s="89" t="str">
        <f t="shared" si="18"/>
        <v>I</v>
      </c>
      <c r="AU34" s="93" t="str">
        <f t="shared" si="19"/>
        <v>A</v>
      </c>
      <c r="AV34" s="105"/>
      <c r="AW34" s="105"/>
      <c r="AX34" s="105"/>
      <c r="AY34" s="51"/>
      <c r="AZ34" s="105">
        <f>IF(OR($B34=0,$B34=""),"",IF(AND($E$3="1st"),'Marks Entry class 1st'!AC33,IF(AND($E$3="2nd"),'Marks Entry class 2nd'!AC33,"")))</f>
        <v>22</v>
      </c>
      <c r="BA34" s="105">
        <f>IF(OR($B34=0,$B34=""),"",IF(AND($E$3="1st"),'Marks Entry class 1st'!AD33,IF(AND($E$3="2nd"),'Marks Entry class 2nd'!AD33,"")))</f>
        <v>64</v>
      </c>
      <c r="BB34" s="54">
        <f t="shared" si="20"/>
        <v>86</v>
      </c>
      <c r="BC34" s="51">
        <f t="shared" si="21"/>
        <v>86</v>
      </c>
      <c r="BD34" s="105">
        <f>IF(OR($B34=0,$B34=""),"",IF(AND($E$3="1st"),'Marks Entry class 1st'!AE33,IF(AND($E$3="2nd"),'Marks Entry class 2nd'!AE33,"")))</f>
        <v>20</v>
      </c>
      <c r="BE34" s="105">
        <f>IF(OR($B34=0,$B34=""),"",IF(AND($E$3="1st"),'Marks Entry class 1st'!AF33,IF(AND($E$3="2nd"),'Marks Entry class 2nd'!AF33,"")))</f>
        <v>62</v>
      </c>
      <c r="BF34" s="55">
        <f t="shared" si="22"/>
        <v>82</v>
      </c>
      <c r="BG34" s="51">
        <f t="shared" si="23"/>
        <v>168</v>
      </c>
      <c r="BH34" s="89">
        <f t="shared" si="24"/>
        <v>0</v>
      </c>
      <c r="BI34" s="89">
        <f t="shared" si="25"/>
        <v>200</v>
      </c>
      <c r="BJ34" s="89" t="str">
        <f t="shared" si="26"/>
        <v/>
      </c>
      <c r="BK34" s="89" t="str">
        <f t="shared" si="27"/>
        <v>P</v>
      </c>
      <c r="BL34" s="89" t="str">
        <f t="shared" si="28"/>
        <v>I</v>
      </c>
      <c r="BM34" s="93" t="str">
        <f t="shared" si="29"/>
        <v>B</v>
      </c>
      <c r="BN34" s="105"/>
      <c r="BO34" s="105"/>
      <c r="BP34" s="105"/>
      <c r="BQ34" s="51"/>
      <c r="BR34" s="105">
        <f>IF(OR($B34=0,$B34=""),"",IF(AND($E$3="1st"),'Marks Entry class 1st'!AJ33,IF(AND($E$3="2nd"),'Marks Entry class 2nd'!AJ33,"")))</f>
        <v>43</v>
      </c>
      <c r="BS34" s="105">
        <f>IF(OR($B34=0,$B34=""),"",IF(AND($E$3="1st"),'Marks Entry class 1st'!AK33,IF(AND($E$3="2nd"),'Marks Entry class 2nd'!AK33,"")))</f>
        <v>0</v>
      </c>
      <c r="BT34" s="54">
        <f t="shared" si="30"/>
        <v>43</v>
      </c>
      <c r="BU34" s="51">
        <f t="shared" si="31"/>
        <v>43</v>
      </c>
      <c r="BV34" s="105">
        <f>IF(OR($B34=0,$B34=""),"",IF(AND($E$3="1st"),'Marks Entry class 1st'!AL33,IF(AND($E$3="2nd"),'Marks Entry class 2nd'!AL33,"")))</f>
        <v>49</v>
      </c>
      <c r="BW34" s="105">
        <f>IF(OR($B34=0,$B34=""),"",IF(AND($E$3="1st"),'Marks Entry class 1st'!AM33,IF(AND($E$3="2nd"),'Marks Entry class 2nd'!AM33,"")))</f>
        <v>0</v>
      </c>
      <c r="BX34" s="55">
        <f t="shared" si="32"/>
        <v>49</v>
      </c>
      <c r="BY34" s="51">
        <f t="shared" si="33"/>
        <v>92</v>
      </c>
      <c r="BZ34" s="89">
        <f t="shared" si="34"/>
        <v>0</v>
      </c>
      <c r="CA34" s="89">
        <f t="shared" si="35"/>
        <v>100</v>
      </c>
      <c r="CB34" s="89" t="str">
        <f t="shared" si="36"/>
        <v/>
      </c>
      <c r="CC34" s="89" t="str">
        <f t="shared" si="37"/>
        <v>P</v>
      </c>
      <c r="CD34" s="89" t="str">
        <f t="shared" si="38"/>
        <v>I</v>
      </c>
      <c r="CE34" s="93" t="str">
        <f t="shared" si="39"/>
        <v>A</v>
      </c>
      <c r="CF34" s="105">
        <f>IF(OR($B34=0,$B34=""),"",IF(AND($E$3="1st"),'Marks Entry class 1st'!AN33,IF(AND($E$3="2nd"),'Marks Entry class 2nd'!AN33,"")))</f>
        <v>0</v>
      </c>
      <c r="CG34" s="105">
        <f>IF(OR($B34=0,$B34=""),"",IF(AND($E$3="1st"),'Marks Entry class 1st'!AO33,IF(AND($E$3="2nd"),'Marks Entry class 2nd'!AO33,"")))</f>
        <v>0</v>
      </c>
      <c r="CH34" s="106">
        <f t="shared" si="40"/>
        <v>0</v>
      </c>
      <c r="CI34" s="107">
        <f t="shared" si="41"/>
        <v>0</v>
      </c>
      <c r="CJ34" s="107" t="str">
        <f t="shared" si="42"/>
        <v/>
      </c>
      <c r="CK34" s="107" t="str">
        <f t="shared" si="43"/>
        <v/>
      </c>
      <c r="CL34" s="92" t="str">
        <f t="shared" si="44"/>
        <v/>
      </c>
      <c r="CM34" s="105">
        <f>IF(OR($B34=0,$B34=""),"",IF(AND($E$3="1st"),'Marks Entry class 1st'!AP33,IF(AND($E$3="2nd"),'Marks Entry class 2nd'!AP33,"")))</f>
        <v>0</v>
      </c>
      <c r="CN34" s="105">
        <f>IF(OR($B34=0,$B34=""),"",IF(AND($E$3="1st"),'Marks Entry class 1st'!AQ33,IF(AND($E$3="2nd"),'Marks Entry class 2nd'!AQ33,"")))</f>
        <v>0</v>
      </c>
      <c r="CO34" s="106">
        <f t="shared" si="45"/>
        <v>0</v>
      </c>
      <c r="CP34" s="107">
        <f t="shared" si="46"/>
        <v>0</v>
      </c>
      <c r="CQ34" s="107" t="str">
        <f t="shared" si="47"/>
        <v/>
      </c>
      <c r="CR34" s="107" t="str">
        <f t="shared" si="48"/>
        <v/>
      </c>
      <c r="CS34" s="92" t="str">
        <f t="shared" si="49"/>
        <v/>
      </c>
      <c r="CT34" s="105">
        <f>IF(OR($B34=0,$B34=""),"",IF(AND($E$3="1st"),'Marks Entry class 1st'!AR33,IF(AND($E$3="2nd"),'Marks Entry class 2nd'!AR33,"")))</f>
        <v>0</v>
      </c>
      <c r="CU34" s="105">
        <f>IF(OR($B34=0,$B34=""),"",IF(AND($E$3="1st"),'Marks Entry class 1st'!AS33,IF(AND($E$3="2nd"),'Marks Entry class 2nd'!AS33,"")))</f>
        <v>0</v>
      </c>
      <c r="CV34" s="106">
        <f t="shared" si="50"/>
        <v>0</v>
      </c>
      <c r="CW34" s="107">
        <f t="shared" si="51"/>
        <v>0</v>
      </c>
      <c r="CX34" s="107" t="str">
        <f t="shared" si="52"/>
        <v/>
      </c>
      <c r="CY34" s="107" t="str">
        <f t="shared" si="53"/>
        <v/>
      </c>
      <c r="CZ34" s="92" t="str">
        <f t="shared" si="54"/>
        <v/>
      </c>
      <c r="DA34" s="105">
        <f>IF(OR($B34=0,$B34=""),"",IF(AND($E$3="1st"),'Marks Entry class 1st'!AT33,IF(AND($E$3="2nd"),'Marks Entry class 2nd'!AT33,"")))</f>
        <v>0</v>
      </c>
      <c r="DB34" s="105">
        <f>IF(OR($B34=0,$B34=""),"",IF(AND($E$3="1st"),'Marks Entry class 1st'!AU33,IF(AND($E$3="2nd"),'Marks Entry class 2nd'!AU33,"")))</f>
        <v>0</v>
      </c>
      <c r="DC34" s="357">
        <f t="shared" si="55"/>
        <v>0</v>
      </c>
      <c r="DD34" s="93" t="str">
        <f t="shared" si="56"/>
        <v/>
      </c>
      <c r="DE34" s="105">
        <f>IF(OR($B34=0,$B34=""),"",IF(AND($E$3="1st"),'Marks Entry class 1st'!AV33,IF(AND($E$3="2nd"),'Marks Entry class 2nd'!AV33,"")))</f>
        <v>0</v>
      </c>
      <c r="DF34" s="105">
        <f>IF(OR($B34=0,$B34=""),"",IF(AND($E$3="1st"),'Marks Entry class 1st'!AW33,IF(AND($E$3="2nd"),'Marks Entry class 2nd'!AW33,"")))</f>
        <v>0</v>
      </c>
      <c r="DG34" s="357">
        <f t="shared" si="57"/>
        <v>0</v>
      </c>
      <c r="DH34" s="93" t="str">
        <f t="shared" si="58"/>
        <v/>
      </c>
      <c r="DI34" s="63">
        <f t="shared" si="59"/>
        <v>408</v>
      </c>
      <c r="DJ34" s="359">
        <f t="shared" si="60"/>
        <v>81.599999999999994</v>
      </c>
      <c r="DK34" s="67" t="str">
        <f t="shared" si="61"/>
        <v>I</v>
      </c>
      <c r="DL34" s="68">
        <f t="shared" si="62"/>
        <v>7.9999999999999964</v>
      </c>
      <c r="DM34" s="381" t="str">
        <f>IFERROR(IF(B34="NSO","NSO",IF(OR(D34="",G34="",F34="",B34="",DI34=0),"",IF('Master sheet'!$D$14="Hindi","कक्षोंन्नति","Promoted"))),"")</f>
        <v>कक्षोंन्नति</v>
      </c>
      <c r="DN34" s="42">
        <f>IF(OR(B34=0,B34=""),"",IF(AND($E$3="1st"),'Marks Entry class 1st'!AX33,IF(AND($E$3="2nd"),'Marks Entry class 2nd'!AX33,"")))</f>
        <v>220</v>
      </c>
      <c r="DO34" s="42">
        <f>IF(OR(B34=0,B34=""),"",IF(AND($E$3="1st"),'Marks Entry class 1st'!AY33,IF(AND($E$3="2nd"),'Marks Entry class 2nd'!AY33,"")))</f>
        <v>24</v>
      </c>
      <c r="DP34" s="214" t="str">
        <f t="shared" si="63"/>
        <v>B</v>
      </c>
      <c r="DQ34" s="43"/>
      <c r="DX34" s="44">
        <f>IF(AND($E$3="1st"),'Marks Entry class 1st'!I33,IF(AND($E$3="2nd"),'Marks Entry class 2nd'!I33,""))</f>
        <v>227</v>
      </c>
    </row>
    <row r="35" spans="1:128" ht="18.95" customHeight="1">
      <c r="A35" s="56">
        <v>28</v>
      </c>
      <c r="B35" s="261">
        <f>IF(OR(DX35=0,DX35=""),"",IF(AND($E$3="1st"),'Marks Entry class 1st'!I34,IF(AND($E$3="2nd"),'Marks Entry class 2nd'!I34,"")))</f>
        <v>228</v>
      </c>
      <c r="C35" s="57">
        <f>IF(OR($B35=0,$B35=""),"",IF(AND($E$3="1st"),'Marks Entry class 1st'!B34,IF(AND($E$3="2nd"),'Marks Entry class 2nd'!B34,"")))</f>
        <v>2</v>
      </c>
      <c r="D35" s="57" t="str">
        <f>IF(OR($B35=0,$B35=""),"",IF(AND($E$3="1st"),'Marks Entry class 1st'!C34,IF(AND($E$3="2nd"),'Marks Entry class 2nd'!C34,"")))</f>
        <v>A</v>
      </c>
      <c r="E35" s="396" t="str">
        <f>IF(OR(B35=0,B35=""),"",IF(AND($E$3="1st"),'Marks Entry class 1st'!E34,IF(AND($E$3="2nd"),'Marks Entry class 2nd'!E34,"")))</f>
        <v>18-07-2015</v>
      </c>
      <c r="F35" s="260">
        <f>IF(OR(B35=0,B35=""),"",IF(AND($E$3="1st"),'Marks Entry class 1st'!D34,IF(AND($E$3="2nd"),'Marks Entry class 2nd'!D34,"")))</f>
        <v>947</v>
      </c>
      <c r="G35" s="398" t="str">
        <f>IF(OR($B35=0,$B35=""),"",IF(AND($E$3="1st"),'Marks Entry class 1st'!F34,IF(AND($E$3="2nd"),'Marks Entry class 2nd'!F34,"")))</f>
        <v>SURAJ BHATI</v>
      </c>
      <c r="H35" s="398" t="str">
        <f>IF(OR($B35=0,$B35=""),"",IF(AND($E$3="1st"),'Marks Entry class 1st'!G34,IF(AND($E$3="2nd"),'Marks Entry class 2nd'!G34,"")))</f>
        <v>RAJURAM BHATI</v>
      </c>
      <c r="I35" s="398" t="str">
        <f>IF(OR($B35=0,$B35=""),"",IF(AND($E$3="1st"),'Marks Entry class 1st'!H34,IF(AND($E$3="2nd"),'Marks Entry class 2nd'!H34,"")))</f>
        <v>REKHA DEVI</v>
      </c>
      <c r="J35" s="229" t="str">
        <f>IF(OR($B35=0,$B35=""),"",IF(AND($E$3="1st"),'Marks Entry class 1st'!J34,IF(AND($E$3="2nd"),'Marks Entry class 2nd'!J34,"")))</f>
        <v>M</v>
      </c>
      <c r="K35" s="229" t="str">
        <f>IF(OR($B35=0,$B35=""),"",IF(AND($E$3="1st"),'Marks Entry class 1st'!K34,IF(AND($E$3="2nd"),'Marks Entry class 2nd'!K34,"")))</f>
        <v>OBC</v>
      </c>
      <c r="L35" s="105"/>
      <c r="M35" s="105"/>
      <c r="N35" s="105"/>
      <c r="O35" s="51"/>
      <c r="P35" s="105">
        <f>IF(OR($B35=0,$B35=""),"",IF(AND($E$3="1st"),'Marks Entry class 1st'!O34,IF(AND($E$3="2nd"),'Marks Entry class 2nd'!O34,"")))</f>
        <v>29</v>
      </c>
      <c r="Q35" s="105">
        <f>IF(OR($B35=0,$B35=""),"",IF(AND($E$3="1st"),'Marks Entry class 1st'!P34,IF(AND($E$3="2nd"),'Marks Entry class 2nd'!P34,"")))</f>
        <v>62</v>
      </c>
      <c r="R35" s="54">
        <f t="shared" si="0"/>
        <v>91</v>
      </c>
      <c r="S35" s="51">
        <f t="shared" si="1"/>
        <v>91</v>
      </c>
      <c r="T35" s="105">
        <f>IF(OR($B35=0,$B35=""),"",IF(AND($E$3="1st"),'Marks Entry class 1st'!Q34,IF(AND($E$3="2nd"),'Marks Entry class 2nd'!Q34,"")))</f>
        <v>24</v>
      </c>
      <c r="U35" s="105">
        <f>IF(OR($B35=0,$B35=""),"",IF(AND($E$3="1st"),'Marks Entry class 1st'!R34,IF(AND($E$3="2nd"),'Marks Entry class 2nd'!R34,"")))</f>
        <v>45</v>
      </c>
      <c r="V35" s="55">
        <f t="shared" si="2"/>
        <v>69</v>
      </c>
      <c r="W35" s="51">
        <f t="shared" si="3"/>
        <v>160</v>
      </c>
      <c r="X35" s="89">
        <f t="shared" si="4"/>
        <v>0</v>
      </c>
      <c r="Y35" s="89">
        <f t="shared" si="5"/>
        <v>200</v>
      </c>
      <c r="Z35" s="89" t="str">
        <f t="shared" si="6"/>
        <v/>
      </c>
      <c r="AA35" s="89" t="str">
        <f t="shared" si="7"/>
        <v>P</v>
      </c>
      <c r="AB35" s="89" t="str">
        <f t="shared" si="8"/>
        <v>I</v>
      </c>
      <c r="AC35" s="93" t="str">
        <f t="shared" si="9"/>
        <v>B</v>
      </c>
      <c r="AD35" s="105"/>
      <c r="AE35" s="105"/>
      <c r="AF35" s="105"/>
      <c r="AG35" s="51"/>
      <c r="AH35" s="105">
        <f>IF(OR($B35=0,$B35=""),"",IF(AND($E$3="1st"),'Marks Entry class 1st'!V34,IF(AND($E$3="2nd"),'Marks Entry class 2nd'!V34,"")))</f>
        <v>13</v>
      </c>
      <c r="AI35" s="105">
        <f>IF(OR($B35=0,$B35=""),"",IF(AND($E$3="1st"),'Marks Entry class 1st'!W34,IF(AND($E$3="2nd"),'Marks Entry class 2nd'!W34,"")))</f>
        <v>32</v>
      </c>
      <c r="AJ35" s="54">
        <f t="shared" si="10"/>
        <v>45</v>
      </c>
      <c r="AK35" s="51">
        <f t="shared" si="11"/>
        <v>45</v>
      </c>
      <c r="AL35" s="105">
        <f>IF(OR($B35=0,$B35=""),"",IF(AND($E$3="1st"),'Marks Entry class 1st'!X34,IF(AND($E$3="2nd"),'Marks Entry class 2nd'!X34,"")))</f>
        <v>10</v>
      </c>
      <c r="AM35" s="105">
        <f>IF(OR($B35=0,$B35=""),"",IF(AND($E$3="1st"),'Marks Entry class 1st'!Y34,IF(AND($E$3="2nd"),'Marks Entry class 2nd'!Y34,"")))</f>
        <v>30</v>
      </c>
      <c r="AN35" s="55">
        <f t="shared" si="12"/>
        <v>40</v>
      </c>
      <c r="AO35" s="51">
        <f t="shared" si="13"/>
        <v>85</v>
      </c>
      <c r="AP35" s="89">
        <f t="shared" si="14"/>
        <v>0</v>
      </c>
      <c r="AQ35" s="89">
        <f t="shared" si="15"/>
        <v>100</v>
      </c>
      <c r="AR35" s="89" t="str">
        <f t="shared" si="16"/>
        <v/>
      </c>
      <c r="AS35" s="89" t="str">
        <f t="shared" si="17"/>
        <v>P</v>
      </c>
      <c r="AT35" s="89" t="str">
        <f t="shared" si="18"/>
        <v>I</v>
      </c>
      <c r="AU35" s="93" t="str">
        <f t="shared" si="19"/>
        <v>B</v>
      </c>
      <c r="AV35" s="105"/>
      <c r="AW35" s="105"/>
      <c r="AX35" s="105"/>
      <c r="AY35" s="51"/>
      <c r="AZ35" s="105">
        <f>IF(OR($B35=0,$B35=""),"",IF(AND($E$3="1st"),'Marks Entry class 1st'!AC34,IF(AND($E$3="2nd"),'Marks Entry class 2nd'!AC34,"")))</f>
        <v>22</v>
      </c>
      <c r="BA35" s="105">
        <f>IF(OR($B35=0,$B35=""),"",IF(AND($E$3="1st"),'Marks Entry class 1st'!AD34,IF(AND($E$3="2nd"),'Marks Entry class 2nd'!AD34,"")))</f>
        <v>64</v>
      </c>
      <c r="BB35" s="54">
        <f t="shared" si="20"/>
        <v>86</v>
      </c>
      <c r="BC35" s="51">
        <f t="shared" si="21"/>
        <v>86</v>
      </c>
      <c r="BD35" s="105">
        <f>IF(OR($B35=0,$B35=""),"",IF(AND($E$3="1st"),'Marks Entry class 1st'!AE34,IF(AND($E$3="2nd"),'Marks Entry class 2nd'!AE34,"")))</f>
        <v>20</v>
      </c>
      <c r="BE35" s="105">
        <f>IF(OR($B35=0,$B35=""),"",IF(AND($E$3="1st"),'Marks Entry class 1st'!AF34,IF(AND($E$3="2nd"),'Marks Entry class 2nd'!AF34,"")))</f>
        <v>62</v>
      </c>
      <c r="BF35" s="55">
        <f t="shared" si="22"/>
        <v>82</v>
      </c>
      <c r="BG35" s="51">
        <f t="shared" si="23"/>
        <v>168</v>
      </c>
      <c r="BH35" s="89">
        <f t="shared" si="24"/>
        <v>0</v>
      </c>
      <c r="BI35" s="89">
        <f t="shared" si="25"/>
        <v>200</v>
      </c>
      <c r="BJ35" s="89" t="str">
        <f t="shared" si="26"/>
        <v/>
      </c>
      <c r="BK35" s="89" t="str">
        <f t="shared" si="27"/>
        <v>P</v>
      </c>
      <c r="BL35" s="89" t="str">
        <f t="shared" si="28"/>
        <v>I</v>
      </c>
      <c r="BM35" s="93" t="str">
        <f t="shared" si="29"/>
        <v>B</v>
      </c>
      <c r="BN35" s="105"/>
      <c r="BO35" s="105"/>
      <c r="BP35" s="105"/>
      <c r="BQ35" s="51"/>
      <c r="BR35" s="105">
        <f>IF(OR($B35=0,$B35=""),"",IF(AND($E$3="1st"),'Marks Entry class 1st'!AJ34,IF(AND($E$3="2nd"),'Marks Entry class 2nd'!AJ34,"")))</f>
        <v>45</v>
      </c>
      <c r="BS35" s="105">
        <f>IF(OR($B35=0,$B35=""),"",IF(AND($E$3="1st"),'Marks Entry class 1st'!AK34,IF(AND($E$3="2nd"),'Marks Entry class 2nd'!AK34,"")))</f>
        <v>0</v>
      </c>
      <c r="BT35" s="54">
        <f t="shared" si="30"/>
        <v>45</v>
      </c>
      <c r="BU35" s="51">
        <f t="shared" si="31"/>
        <v>45</v>
      </c>
      <c r="BV35" s="105">
        <f>IF(OR($B35=0,$B35=""),"",IF(AND($E$3="1st"),'Marks Entry class 1st'!AL34,IF(AND($E$3="2nd"),'Marks Entry class 2nd'!AL34,"")))</f>
        <v>46</v>
      </c>
      <c r="BW35" s="105">
        <f>IF(OR($B35=0,$B35=""),"",IF(AND($E$3="1st"),'Marks Entry class 1st'!AM34,IF(AND($E$3="2nd"),'Marks Entry class 2nd'!AM34,"")))</f>
        <v>0</v>
      </c>
      <c r="BX35" s="55">
        <f t="shared" si="32"/>
        <v>46</v>
      </c>
      <c r="BY35" s="51">
        <f t="shared" si="33"/>
        <v>91</v>
      </c>
      <c r="BZ35" s="89">
        <f t="shared" si="34"/>
        <v>0</v>
      </c>
      <c r="CA35" s="89">
        <f t="shared" si="35"/>
        <v>100</v>
      </c>
      <c r="CB35" s="89" t="str">
        <f t="shared" si="36"/>
        <v/>
      </c>
      <c r="CC35" s="89" t="str">
        <f t="shared" si="37"/>
        <v>P</v>
      </c>
      <c r="CD35" s="89" t="str">
        <f t="shared" si="38"/>
        <v>I</v>
      </c>
      <c r="CE35" s="93" t="str">
        <f t="shared" si="39"/>
        <v>A</v>
      </c>
      <c r="CF35" s="105">
        <f>IF(OR($B35=0,$B35=""),"",IF(AND($E$3="1st"),'Marks Entry class 1st'!AN34,IF(AND($E$3="2nd"),'Marks Entry class 2nd'!AN34,"")))</f>
        <v>0</v>
      </c>
      <c r="CG35" s="105">
        <f>IF(OR($B35=0,$B35=""),"",IF(AND($E$3="1st"),'Marks Entry class 1st'!AO34,IF(AND($E$3="2nd"),'Marks Entry class 2nd'!AO34,"")))</f>
        <v>0</v>
      </c>
      <c r="CH35" s="106">
        <f t="shared" si="40"/>
        <v>0</v>
      </c>
      <c r="CI35" s="107">
        <f t="shared" si="41"/>
        <v>0</v>
      </c>
      <c r="CJ35" s="107" t="str">
        <f t="shared" si="42"/>
        <v/>
      </c>
      <c r="CK35" s="107" t="str">
        <f t="shared" si="43"/>
        <v/>
      </c>
      <c r="CL35" s="92" t="str">
        <f t="shared" si="44"/>
        <v/>
      </c>
      <c r="CM35" s="105">
        <f>IF(OR($B35=0,$B35=""),"",IF(AND($E$3="1st"),'Marks Entry class 1st'!AP34,IF(AND($E$3="2nd"),'Marks Entry class 2nd'!AP34,"")))</f>
        <v>0</v>
      </c>
      <c r="CN35" s="105">
        <f>IF(OR($B35=0,$B35=""),"",IF(AND($E$3="1st"),'Marks Entry class 1st'!AQ34,IF(AND($E$3="2nd"),'Marks Entry class 2nd'!AQ34,"")))</f>
        <v>0</v>
      </c>
      <c r="CO35" s="106">
        <f t="shared" si="45"/>
        <v>0</v>
      </c>
      <c r="CP35" s="107">
        <f t="shared" si="46"/>
        <v>0</v>
      </c>
      <c r="CQ35" s="107" t="str">
        <f t="shared" si="47"/>
        <v/>
      </c>
      <c r="CR35" s="107" t="str">
        <f t="shared" si="48"/>
        <v/>
      </c>
      <c r="CS35" s="92" t="str">
        <f t="shared" si="49"/>
        <v/>
      </c>
      <c r="CT35" s="105">
        <f>IF(OR($B35=0,$B35=""),"",IF(AND($E$3="1st"),'Marks Entry class 1st'!AR34,IF(AND($E$3="2nd"),'Marks Entry class 2nd'!AR34,"")))</f>
        <v>0</v>
      </c>
      <c r="CU35" s="105">
        <f>IF(OR($B35=0,$B35=""),"",IF(AND($E$3="1st"),'Marks Entry class 1st'!AS34,IF(AND($E$3="2nd"),'Marks Entry class 2nd'!AS34,"")))</f>
        <v>0</v>
      </c>
      <c r="CV35" s="106">
        <f t="shared" si="50"/>
        <v>0</v>
      </c>
      <c r="CW35" s="107">
        <f t="shared" si="51"/>
        <v>0</v>
      </c>
      <c r="CX35" s="107" t="str">
        <f t="shared" si="52"/>
        <v/>
      </c>
      <c r="CY35" s="107" t="str">
        <f t="shared" si="53"/>
        <v/>
      </c>
      <c r="CZ35" s="92" t="str">
        <f t="shared" si="54"/>
        <v/>
      </c>
      <c r="DA35" s="105">
        <f>IF(OR($B35=0,$B35=""),"",IF(AND($E$3="1st"),'Marks Entry class 1st'!AT34,IF(AND($E$3="2nd"),'Marks Entry class 2nd'!AT34,"")))</f>
        <v>0</v>
      </c>
      <c r="DB35" s="105">
        <f>IF(OR($B35=0,$B35=""),"",IF(AND($E$3="1st"),'Marks Entry class 1st'!AU34,IF(AND($E$3="2nd"),'Marks Entry class 2nd'!AU34,"")))</f>
        <v>0</v>
      </c>
      <c r="DC35" s="357">
        <f t="shared" si="55"/>
        <v>0</v>
      </c>
      <c r="DD35" s="93" t="str">
        <f t="shared" si="56"/>
        <v/>
      </c>
      <c r="DE35" s="105">
        <f>IF(OR($B35=0,$B35=""),"",IF(AND($E$3="1st"),'Marks Entry class 1st'!AV34,IF(AND($E$3="2nd"),'Marks Entry class 2nd'!AV34,"")))</f>
        <v>0</v>
      </c>
      <c r="DF35" s="105">
        <f>IF(OR($B35=0,$B35=""),"",IF(AND($E$3="1st"),'Marks Entry class 1st'!AW34,IF(AND($E$3="2nd"),'Marks Entry class 2nd'!AW34,"")))</f>
        <v>0</v>
      </c>
      <c r="DG35" s="357">
        <f t="shared" si="57"/>
        <v>0</v>
      </c>
      <c r="DH35" s="93" t="str">
        <f t="shared" si="58"/>
        <v/>
      </c>
      <c r="DI35" s="63">
        <f t="shared" si="59"/>
        <v>413</v>
      </c>
      <c r="DJ35" s="359">
        <f t="shared" si="60"/>
        <v>82.6</v>
      </c>
      <c r="DK35" s="67" t="str">
        <f t="shared" si="61"/>
        <v>I</v>
      </c>
      <c r="DL35" s="68">
        <f t="shared" si="62"/>
        <v>4.9999999999999964</v>
      </c>
      <c r="DM35" s="381" t="str">
        <f>IFERROR(IF(B35="NSO","NSO",IF(OR(D35="",G35="",F35="",B35="",DI35=0),"",IF('Master sheet'!$D$14="Hindi","कक्षोंन्नति","Promoted"))),"")</f>
        <v>कक्षोंन्नति</v>
      </c>
      <c r="DN35" s="42">
        <f>IF(OR(B35=0,B35=""),"",IF(AND($E$3="1st"),'Marks Entry class 1st'!AX34,IF(AND($E$3="2nd"),'Marks Entry class 2nd'!AX34,"")))</f>
        <v>220</v>
      </c>
      <c r="DO35" s="42">
        <f>IF(OR(B35=0,B35=""),"",IF(AND($E$3="1st"),'Marks Entry class 1st'!AY34,IF(AND($E$3="2nd"),'Marks Entry class 2nd'!AY34,"")))</f>
        <v>20</v>
      </c>
      <c r="DP35" s="214" t="str">
        <f t="shared" si="63"/>
        <v>B</v>
      </c>
      <c r="DQ35" s="43"/>
      <c r="DX35" s="44">
        <f>IF(AND($E$3="1st"),'Marks Entry class 1st'!I34,IF(AND($E$3="2nd"),'Marks Entry class 2nd'!I34,""))</f>
        <v>228</v>
      </c>
    </row>
    <row r="36" spans="1:128" ht="18.95" customHeight="1">
      <c r="A36" s="56">
        <v>29</v>
      </c>
      <c r="B36" s="261">
        <f>IF(OR(DX36=0,DX36=""),"",IF(AND($E$3="1st"),'Marks Entry class 1st'!I35,IF(AND($E$3="2nd"),'Marks Entry class 2nd'!I35,"")))</f>
        <v>229</v>
      </c>
      <c r="C36" s="57">
        <f>IF(OR($B36=0,$B36=""),"",IF(AND($E$3="1st"),'Marks Entry class 1st'!B35,IF(AND($E$3="2nd"),'Marks Entry class 2nd'!B35,"")))</f>
        <v>2</v>
      </c>
      <c r="D36" s="57" t="str">
        <f>IF(OR($B36=0,$B36=""),"",IF(AND($E$3="1st"),'Marks Entry class 1st'!C35,IF(AND($E$3="2nd"),'Marks Entry class 2nd'!C35,"")))</f>
        <v>A</v>
      </c>
      <c r="E36" s="396" t="str">
        <f>IF(OR(B36=0,B36=""),"",IF(AND($E$3="1st"),'Marks Entry class 1st'!E35,IF(AND($E$3="2nd"),'Marks Entry class 2nd'!E35,"")))</f>
        <v>13-03-2015</v>
      </c>
      <c r="F36" s="260">
        <f>IF(OR(B36=0,B36=""),"",IF(AND($E$3="1st"),'Marks Entry class 1st'!D35,IF(AND($E$3="2nd"),'Marks Entry class 2nd'!D35,"")))</f>
        <v>930</v>
      </c>
      <c r="G36" s="398" t="str">
        <f>IF(OR($B36=0,$B36=""),"",IF(AND($E$3="1st"),'Marks Entry class 1st'!F35,IF(AND($E$3="2nd"),'Marks Entry class 2nd'!F35,"")))</f>
        <v>YUVRAJ SHARMA</v>
      </c>
      <c r="H36" s="398" t="str">
        <f>IF(OR($B36=0,$B36=""),"",IF(AND($E$3="1st"),'Marks Entry class 1st'!G35,IF(AND($E$3="2nd"),'Marks Entry class 2nd'!G35,"")))</f>
        <v>ARVIND SHARMA</v>
      </c>
      <c r="I36" s="398" t="str">
        <f>IF(OR($B36=0,$B36=""),"",IF(AND($E$3="1st"),'Marks Entry class 1st'!H35,IF(AND($E$3="2nd"),'Marks Entry class 2nd'!H35,"")))</f>
        <v>ANKITA SHARMA</v>
      </c>
      <c r="J36" s="229" t="str">
        <f>IF(OR($B36=0,$B36=""),"",IF(AND($E$3="1st"),'Marks Entry class 1st'!J35,IF(AND($E$3="2nd"),'Marks Entry class 2nd'!J35,"")))</f>
        <v>M</v>
      </c>
      <c r="K36" s="229" t="str">
        <f>IF(OR($B36=0,$B36=""),"",IF(AND($E$3="1st"),'Marks Entry class 1st'!K35,IF(AND($E$3="2nd"),'Marks Entry class 2nd'!K35,"")))</f>
        <v>OBC</v>
      </c>
      <c r="L36" s="105"/>
      <c r="M36" s="105"/>
      <c r="N36" s="105"/>
      <c r="O36" s="51"/>
      <c r="P36" s="105">
        <f>IF(OR($B36=0,$B36=""),"",IF(AND($E$3="1st"),'Marks Entry class 1st'!O35,IF(AND($E$3="2nd"),'Marks Entry class 2nd'!O35,"")))</f>
        <v>29</v>
      </c>
      <c r="Q36" s="105">
        <f>IF(OR($B36=0,$B36=""),"",IF(AND($E$3="1st"),'Marks Entry class 1st'!P35,IF(AND($E$3="2nd"),'Marks Entry class 2nd'!P35,"")))</f>
        <v>65</v>
      </c>
      <c r="R36" s="54">
        <f t="shared" si="0"/>
        <v>94</v>
      </c>
      <c r="S36" s="51">
        <f t="shared" si="1"/>
        <v>94</v>
      </c>
      <c r="T36" s="105">
        <f>IF(OR($B36=0,$B36=""),"",IF(AND($E$3="1st"),'Marks Entry class 1st'!Q35,IF(AND($E$3="2nd"),'Marks Entry class 2nd'!Q35,"")))</f>
        <v>24</v>
      </c>
      <c r="U36" s="105">
        <f>IF(OR($B36=0,$B36=""),"",IF(AND($E$3="1st"),'Marks Entry class 1st'!R35,IF(AND($E$3="2nd"),'Marks Entry class 2nd'!R35,"")))</f>
        <v>45</v>
      </c>
      <c r="V36" s="55">
        <f t="shared" si="2"/>
        <v>69</v>
      </c>
      <c r="W36" s="51">
        <f t="shared" si="3"/>
        <v>163</v>
      </c>
      <c r="X36" s="89">
        <f t="shared" si="4"/>
        <v>0</v>
      </c>
      <c r="Y36" s="89">
        <f t="shared" si="5"/>
        <v>200</v>
      </c>
      <c r="Z36" s="89" t="str">
        <f t="shared" si="6"/>
        <v/>
      </c>
      <c r="AA36" s="89" t="str">
        <f t="shared" si="7"/>
        <v>P</v>
      </c>
      <c r="AB36" s="89" t="str">
        <f t="shared" si="8"/>
        <v>I</v>
      </c>
      <c r="AC36" s="93" t="str">
        <f t="shared" si="9"/>
        <v>B</v>
      </c>
      <c r="AD36" s="105"/>
      <c r="AE36" s="105"/>
      <c r="AF36" s="105"/>
      <c r="AG36" s="51"/>
      <c r="AH36" s="105">
        <f>IF(OR($B36=0,$B36=""),"",IF(AND($E$3="1st"),'Marks Entry class 1st'!V35,IF(AND($E$3="2nd"),'Marks Entry class 2nd'!V35,"")))</f>
        <v>14</v>
      </c>
      <c r="AI36" s="105">
        <f>IF(OR($B36=0,$B36=""),"",IF(AND($E$3="1st"),'Marks Entry class 1st'!W35,IF(AND($E$3="2nd"),'Marks Entry class 2nd'!W35,"")))</f>
        <v>32</v>
      </c>
      <c r="AJ36" s="54">
        <f t="shared" si="10"/>
        <v>46</v>
      </c>
      <c r="AK36" s="51">
        <f t="shared" si="11"/>
        <v>46</v>
      </c>
      <c r="AL36" s="105">
        <f>IF(OR($B36=0,$B36=""),"",IF(AND($E$3="1st"),'Marks Entry class 1st'!X35,IF(AND($E$3="2nd"),'Marks Entry class 2nd'!X35,"")))</f>
        <v>10</v>
      </c>
      <c r="AM36" s="105">
        <f>IF(OR($B36=0,$B36=""),"",IF(AND($E$3="1st"),'Marks Entry class 1st'!Y35,IF(AND($E$3="2nd"),'Marks Entry class 2nd'!Y35,"")))</f>
        <v>30</v>
      </c>
      <c r="AN36" s="55">
        <f t="shared" si="12"/>
        <v>40</v>
      </c>
      <c r="AO36" s="51">
        <f t="shared" si="13"/>
        <v>86</v>
      </c>
      <c r="AP36" s="89">
        <f t="shared" si="14"/>
        <v>0</v>
      </c>
      <c r="AQ36" s="89">
        <f t="shared" si="15"/>
        <v>100</v>
      </c>
      <c r="AR36" s="89" t="str">
        <f t="shared" si="16"/>
        <v/>
      </c>
      <c r="AS36" s="89" t="str">
        <f t="shared" si="17"/>
        <v>P</v>
      </c>
      <c r="AT36" s="89" t="str">
        <f t="shared" si="18"/>
        <v>I</v>
      </c>
      <c r="AU36" s="93" t="str">
        <f t="shared" si="19"/>
        <v>A</v>
      </c>
      <c r="AV36" s="105"/>
      <c r="AW36" s="105"/>
      <c r="AX36" s="105"/>
      <c r="AY36" s="51"/>
      <c r="AZ36" s="105">
        <f>IF(OR($B36=0,$B36=""),"",IF(AND($E$3="1st"),'Marks Entry class 1st'!AC35,IF(AND($E$3="2nd"),'Marks Entry class 2nd'!AC35,"")))</f>
        <v>22</v>
      </c>
      <c r="BA36" s="105">
        <f>IF(OR($B36=0,$B36=""),"",IF(AND($E$3="1st"),'Marks Entry class 1st'!AD35,IF(AND($E$3="2nd"),'Marks Entry class 2nd'!AD35,"")))</f>
        <v>64</v>
      </c>
      <c r="BB36" s="54">
        <f t="shared" si="20"/>
        <v>86</v>
      </c>
      <c r="BC36" s="51">
        <f t="shared" si="21"/>
        <v>86</v>
      </c>
      <c r="BD36" s="105">
        <f>IF(OR($B36=0,$B36=""),"",IF(AND($E$3="1st"),'Marks Entry class 1st'!AE35,IF(AND($E$3="2nd"),'Marks Entry class 2nd'!AE35,"")))</f>
        <v>20</v>
      </c>
      <c r="BE36" s="105">
        <f>IF(OR($B36=0,$B36=""),"",IF(AND($E$3="1st"),'Marks Entry class 1st'!AF35,IF(AND($E$3="2nd"),'Marks Entry class 2nd'!AF35,"")))</f>
        <v>62</v>
      </c>
      <c r="BF36" s="55">
        <f t="shared" si="22"/>
        <v>82</v>
      </c>
      <c r="BG36" s="51">
        <f t="shared" si="23"/>
        <v>168</v>
      </c>
      <c r="BH36" s="89">
        <f t="shared" si="24"/>
        <v>0</v>
      </c>
      <c r="BI36" s="89">
        <f t="shared" si="25"/>
        <v>200</v>
      </c>
      <c r="BJ36" s="89" t="str">
        <f t="shared" si="26"/>
        <v/>
      </c>
      <c r="BK36" s="89" t="str">
        <f t="shared" si="27"/>
        <v>P</v>
      </c>
      <c r="BL36" s="89" t="str">
        <f t="shared" si="28"/>
        <v>I</v>
      </c>
      <c r="BM36" s="93" t="str">
        <f t="shared" si="29"/>
        <v>B</v>
      </c>
      <c r="BN36" s="105"/>
      <c r="BO36" s="105"/>
      <c r="BP36" s="105"/>
      <c r="BQ36" s="51"/>
      <c r="BR36" s="105">
        <f>IF(OR($B36=0,$B36=""),"",IF(AND($E$3="1st"),'Marks Entry class 1st'!AJ35,IF(AND($E$3="2nd"),'Marks Entry class 2nd'!AJ35,"")))</f>
        <v>41</v>
      </c>
      <c r="BS36" s="105">
        <f>IF(OR($B36=0,$B36=""),"",IF(AND($E$3="1st"),'Marks Entry class 1st'!AK35,IF(AND($E$3="2nd"),'Marks Entry class 2nd'!AK35,"")))</f>
        <v>0</v>
      </c>
      <c r="BT36" s="54">
        <f t="shared" si="30"/>
        <v>41</v>
      </c>
      <c r="BU36" s="51">
        <f t="shared" si="31"/>
        <v>41</v>
      </c>
      <c r="BV36" s="105">
        <f>IF(OR($B36=0,$B36=""),"",IF(AND($E$3="1st"),'Marks Entry class 1st'!AL35,IF(AND($E$3="2nd"),'Marks Entry class 2nd'!AL35,"")))</f>
        <v>47</v>
      </c>
      <c r="BW36" s="105">
        <f>IF(OR($B36=0,$B36=""),"",IF(AND($E$3="1st"),'Marks Entry class 1st'!AM35,IF(AND($E$3="2nd"),'Marks Entry class 2nd'!AM35,"")))</f>
        <v>0</v>
      </c>
      <c r="BX36" s="55">
        <f t="shared" si="32"/>
        <v>47</v>
      </c>
      <c r="BY36" s="51">
        <f t="shared" si="33"/>
        <v>88</v>
      </c>
      <c r="BZ36" s="89">
        <f t="shared" si="34"/>
        <v>0</v>
      </c>
      <c r="CA36" s="89">
        <f t="shared" si="35"/>
        <v>100</v>
      </c>
      <c r="CB36" s="89" t="str">
        <f t="shared" si="36"/>
        <v/>
      </c>
      <c r="CC36" s="89" t="str">
        <f t="shared" si="37"/>
        <v>P</v>
      </c>
      <c r="CD36" s="89" t="str">
        <f t="shared" si="38"/>
        <v>I</v>
      </c>
      <c r="CE36" s="93" t="str">
        <f t="shared" si="39"/>
        <v>A</v>
      </c>
      <c r="CF36" s="105">
        <f>IF(OR($B36=0,$B36=""),"",IF(AND($E$3="1st"),'Marks Entry class 1st'!AN35,IF(AND($E$3="2nd"),'Marks Entry class 2nd'!AN35,"")))</f>
        <v>0</v>
      </c>
      <c r="CG36" s="105">
        <f>IF(OR($B36=0,$B36=""),"",IF(AND($E$3="1st"),'Marks Entry class 1st'!AO35,IF(AND($E$3="2nd"),'Marks Entry class 2nd'!AO35,"")))</f>
        <v>0</v>
      </c>
      <c r="CH36" s="106">
        <f t="shared" si="40"/>
        <v>0</v>
      </c>
      <c r="CI36" s="107">
        <f t="shared" si="41"/>
        <v>0</v>
      </c>
      <c r="CJ36" s="107" t="str">
        <f t="shared" si="42"/>
        <v/>
      </c>
      <c r="CK36" s="107" t="str">
        <f t="shared" si="43"/>
        <v/>
      </c>
      <c r="CL36" s="92" t="str">
        <f t="shared" si="44"/>
        <v/>
      </c>
      <c r="CM36" s="105">
        <f>IF(OR($B36=0,$B36=""),"",IF(AND($E$3="1st"),'Marks Entry class 1st'!AP35,IF(AND($E$3="2nd"),'Marks Entry class 2nd'!AP35,"")))</f>
        <v>0</v>
      </c>
      <c r="CN36" s="105">
        <f>IF(OR($B36=0,$B36=""),"",IF(AND($E$3="1st"),'Marks Entry class 1st'!AQ35,IF(AND($E$3="2nd"),'Marks Entry class 2nd'!AQ35,"")))</f>
        <v>0</v>
      </c>
      <c r="CO36" s="106">
        <f t="shared" si="45"/>
        <v>0</v>
      </c>
      <c r="CP36" s="107">
        <f t="shared" si="46"/>
        <v>0</v>
      </c>
      <c r="CQ36" s="107" t="str">
        <f t="shared" si="47"/>
        <v/>
      </c>
      <c r="CR36" s="107" t="str">
        <f t="shared" si="48"/>
        <v/>
      </c>
      <c r="CS36" s="92" t="str">
        <f t="shared" si="49"/>
        <v/>
      </c>
      <c r="CT36" s="105">
        <f>IF(OR($B36=0,$B36=""),"",IF(AND($E$3="1st"),'Marks Entry class 1st'!AR35,IF(AND($E$3="2nd"),'Marks Entry class 2nd'!AR35,"")))</f>
        <v>0</v>
      </c>
      <c r="CU36" s="105">
        <f>IF(OR($B36=0,$B36=""),"",IF(AND($E$3="1st"),'Marks Entry class 1st'!AS35,IF(AND($E$3="2nd"),'Marks Entry class 2nd'!AS35,"")))</f>
        <v>0</v>
      </c>
      <c r="CV36" s="106">
        <f t="shared" si="50"/>
        <v>0</v>
      </c>
      <c r="CW36" s="107">
        <f t="shared" si="51"/>
        <v>0</v>
      </c>
      <c r="CX36" s="107" t="str">
        <f t="shared" si="52"/>
        <v/>
      </c>
      <c r="CY36" s="107" t="str">
        <f t="shared" si="53"/>
        <v/>
      </c>
      <c r="CZ36" s="92" t="str">
        <f t="shared" si="54"/>
        <v/>
      </c>
      <c r="DA36" s="105">
        <f>IF(OR($B36=0,$B36=""),"",IF(AND($E$3="1st"),'Marks Entry class 1st'!AT35,IF(AND($E$3="2nd"),'Marks Entry class 2nd'!AT35,"")))</f>
        <v>0</v>
      </c>
      <c r="DB36" s="105">
        <f>IF(OR($B36=0,$B36=""),"",IF(AND($E$3="1st"),'Marks Entry class 1st'!AU35,IF(AND($E$3="2nd"),'Marks Entry class 2nd'!AU35,"")))</f>
        <v>0</v>
      </c>
      <c r="DC36" s="357">
        <f t="shared" si="55"/>
        <v>0</v>
      </c>
      <c r="DD36" s="93" t="str">
        <f t="shared" si="56"/>
        <v/>
      </c>
      <c r="DE36" s="105">
        <f>IF(OR($B36=0,$B36=""),"",IF(AND($E$3="1st"),'Marks Entry class 1st'!AV35,IF(AND($E$3="2nd"),'Marks Entry class 2nd'!AV35,"")))</f>
        <v>0</v>
      </c>
      <c r="DF36" s="105">
        <f>IF(OR($B36=0,$B36=""),"",IF(AND($E$3="1st"),'Marks Entry class 1st'!AW35,IF(AND($E$3="2nd"),'Marks Entry class 2nd'!AW35,"")))</f>
        <v>0</v>
      </c>
      <c r="DG36" s="357">
        <f t="shared" si="57"/>
        <v>0</v>
      </c>
      <c r="DH36" s="93" t="str">
        <f t="shared" si="58"/>
        <v/>
      </c>
      <c r="DI36" s="63">
        <f t="shared" si="59"/>
        <v>417</v>
      </c>
      <c r="DJ36" s="359">
        <f t="shared" si="60"/>
        <v>83.4</v>
      </c>
      <c r="DK36" s="67" t="str">
        <f t="shared" si="61"/>
        <v>I</v>
      </c>
      <c r="DL36" s="68">
        <f t="shared" si="62"/>
        <v>2.9999999999999964</v>
      </c>
      <c r="DM36" s="381" t="str">
        <f>IFERROR(IF(B36="NSO","NSO",IF(OR(D36="",G36="",F36="",B36="",DI36=0),"",IF('Master sheet'!$D$14="Hindi","कक्षोंन्नति","Promoted"))),"")</f>
        <v>कक्षोंन्नति</v>
      </c>
      <c r="DN36" s="42">
        <f>IF(OR(B36=0,B36=""),"",IF(AND($E$3="1st"),'Marks Entry class 1st'!AX35,IF(AND($E$3="2nd"),'Marks Entry class 2nd'!AX35,"")))</f>
        <v>220</v>
      </c>
      <c r="DO36" s="42">
        <f>IF(OR(B36=0,B36=""),"",IF(AND($E$3="1st"),'Marks Entry class 1st'!AY35,IF(AND($E$3="2nd"),'Marks Entry class 2nd'!AY35,"")))</f>
        <v>34</v>
      </c>
      <c r="DP36" s="214" t="str">
        <f t="shared" si="63"/>
        <v>B</v>
      </c>
      <c r="DQ36" s="43"/>
      <c r="DX36" s="44">
        <f>IF(AND($E$3="1st"),'Marks Entry class 1st'!I35,IF(AND($E$3="2nd"),'Marks Entry class 2nd'!I35,""))</f>
        <v>229</v>
      </c>
    </row>
    <row r="37" spans="1:128" ht="18.95" customHeight="1">
      <c r="A37" s="56">
        <v>30</v>
      </c>
      <c r="B37" s="261">
        <f>IF(OR(DX37=0,DX37=""),"",IF(AND($E$3="1st"),'Marks Entry class 1st'!I36,IF(AND($E$3="2nd"),'Marks Entry class 2nd'!I36,"")))</f>
        <v>230</v>
      </c>
      <c r="C37" s="57">
        <f>IF(OR($B37=0,$B37=""),"",IF(AND($E$3="1st"),'Marks Entry class 1st'!B36,IF(AND($E$3="2nd"),'Marks Entry class 2nd'!B36,"")))</f>
        <v>2</v>
      </c>
      <c r="D37" s="57" t="str">
        <f>IF(OR($B37=0,$B37=""),"",IF(AND($E$3="1st"),'Marks Entry class 1st'!C36,IF(AND($E$3="2nd"),'Marks Entry class 2nd'!C36,"")))</f>
        <v>A</v>
      </c>
      <c r="E37" s="396">
        <f>IF(OR(B37=0,B37=""),"",IF(AND($E$3="1st"),'Marks Entry class 1st'!E36,IF(AND($E$3="2nd"),'Marks Entry class 2nd'!E36,"")))</f>
        <v>42219</v>
      </c>
      <c r="F37" s="260">
        <f>IF(OR(B37=0,B37=""),"",IF(AND($E$3="1st"),'Marks Entry class 1st'!D36,IF(AND($E$3="2nd"),'Marks Entry class 2nd'!D36,"")))</f>
        <v>941</v>
      </c>
      <c r="G37" s="398" t="str">
        <f>IF(OR($B37=0,$B37=""),"",IF(AND($E$3="1st"),'Marks Entry class 1st'!F36,IF(AND($E$3="2nd"),'Marks Entry class 2nd'!F36,"")))</f>
        <v>ZEENAT SHEIKH</v>
      </c>
      <c r="H37" s="398" t="str">
        <f>IF(OR($B37=0,$B37=""),"",IF(AND($E$3="1st"),'Marks Entry class 1st'!G36,IF(AND($E$3="2nd"),'Marks Entry class 2nd'!G36,"")))</f>
        <v>SAMEER SHEIKH</v>
      </c>
      <c r="I37" s="398" t="str">
        <f>IF(OR($B37=0,$B37=""),"",IF(AND($E$3="1st"),'Marks Entry class 1st'!H36,IF(AND($E$3="2nd"),'Marks Entry class 2nd'!H36,"")))</f>
        <v>SHABNAM KHNAM</v>
      </c>
      <c r="J37" s="229" t="str">
        <f>IF(OR($B37=0,$B37=""),"",IF(AND($E$3="1st"),'Marks Entry class 1st'!J36,IF(AND($E$3="2nd"),'Marks Entry class 2nd'!J36,"")))</f>
        <v>F</v>
      </c>
      <c r="K37" s="229" t="str">
        <f>IF(OR($B37=0,$B37=""),"",IF(AND($E$3="1st"),'Marks Entry class 1st'!K36,IF(AND($E$3="2nd"),'Marks Entry class 2nd'!K36,"")))</f>
        <v>GEN</v>
      </c>
      <c r="L37" s="105"/>
      <c r="M37" s="105"/>
      <c r="N37" s="105"/>
      <c r="O37" s="51"/>
      <c r="P37" s="105">
        <f>IF(OR($B37=0,$B37=""),"",IF(AND($E$3="1st"),'Marks Entry class 1st'!O36,IF(AND($E$3="2nd"),'Marks Entry class 2nd'!O36,"")))</f>
        <v>29</v>
      </c>
      <c r="Q37" s="105">
        <f>IF(OR($B37=0,$B37=""),"",IF(AND($E$3="1st"),'Marks Entry class 1st'!P36,IF(AND($E$3="2nd"),'Marks Entry class 2nd'!P36,"")))</f>
        <v>68</v>
      </c>
      <c r="R37" s="54">
        <f t="shared" si="0"/>
        <v>97</v>
      </c>
      <c r="S37" s="51">
        <f t="shared" si="1"/>
        <v>97</v>
      </c>
      <c r="T37" s="105">
        <f>IF(OR($B37=0,$B37=""),"",IF(AND($E$3="1st"),'Marks Entry class 1st'!Q36,IF(AND($E$3="2nd"),'Marks Entry class 2nd'!Q36,"")))</f>
        <v>24</v>
      </c>
      <c r="U37" s="105">
        <f>IF(OR($B37=0,$B37=""),"",IF(AND($E$3="1st"),'Marks Entry class 1st'!R36,IF(AND($E$3="2nd"),'Marks Entry class 2nd'!R36,"")))</f>
        <v>45</v>
      </c>
      <c r="V37" s="55">
        <f t="shared" si="2"/>
        <v>69</v>
      </c>
      <c r="W37" s="51">
        <f t="shared" si="3"/>
        <v>166</v>
      </c>
      <c r="X37" s="89">
        <f t="shared" si="4"/>
        <v>0</v>
      </c>
      <c r="Y37" s="89">
        <f t="shared" si="5"/>
        <v>200</v>
      </c>
      <c r="Z37" s="89" t="str">
        <f t="shared" si="6"/>
        <v/>
      </c>
      <c r="AA37" s="89" t="str">
        <f t="shared" si="7"/>
        <v>P</v>
      </c>
      <c r="AB37" s="89" t="str">
        <f t="shared" si="8"/>
        <v>I</v>
      </c>
      <c r="AC37" s="93" t="str">
        <f t="shared" si="9"/>
        <v>B</v>
      </c>
      <c r="AD37" s="105"/>
      <c r="AE37" s="105"/>
      <c r="AF37" s="105"/>
      <c r="AG37" s="51"/>
      <c r="AH37" s="105">
        <f>IF(OR($B37=0,$B37=""),"",IF(AND($E$3="1st"),'Marks Entry class 1st'!V36,IF(AND($E$3="2nd"),'Marks Entry class 2nd'!V36,"")))</f>
        <v>15</v>
      </c>
      <c r="AI37" s="105">
        <f>IF(OR($B37=0,$B37=""),"",IF(AND($E$3="1st"),'Marks Entry class 1st'!W36,IF(AND($E$3="2nd"),'Marks Entry class 2nd'!W36,"")))</f>
        <v>32</v>
      </c>
      <c r="AJ37" s="54">
        <f t="shared" si="10"/>
        <v>47</v>
      </c>
      <c r="AK37" s="51">
        <f t="shared" si="11"/>
        <v>47</v>
      </c>
      <c r="AL37" s="105">
        <f>IF(OR($B37=0,$B37=""),"",IF(AND($E$3="1st"),'Marks Entry class 1st'!X36,IF(AND($E$3="2nd"),'Marks Entry class 2nd'!X36,"")))</f>
        <v>10</v>
      </c>
      <c r="AM37" s="105">
        <f>IF(OR($B37=0,$B37=""),"",IF(AND($E$3="1st"),'Marks Entry class 1st'!Y36,IF(AND($E$3="2nd"),'Marks Entry class 2nd'!Y36,"")))</f>
        <v>30</v>
      </c>
      <c r="AN37" s="55">
        <f t="shared" si="12"/>
        <v>40</v>
      </c>
      <c r="AO37" s="51">
        <f t="shared" si="13"/>
        <v>87</v>
      </c>
      <c r="AP37" s="89">
        <f t="shared" si="14"/>
        <v>0</v>
      </c>
      <c r="AQ37" s="89">
        <f t="shared" si="15"/>
        <v>100</v>
      </c>
      <c r="AR37" s="89" t="str">
        <f t="shared" si="16"/>
        <v/>
      </c>
      <c r="AS37" s="89" t="str">
        <f t="shared" si="17"/>
        <v>P</v>
      </c>
      <c r="AT37" s="89" t="str">
        <f t="shared" si="18"/>
        <v>I</v>
      </c>
      <c r="AU37" s="93" t="str">
        <f t="shared" si="19"/>
        <v>A</v>
      </c>
      <c r="AV37" s="105"/>
      <c r="AW37" s="105"/>
      <c r="AX37" s="105"/>
      <c r="AY37" s="51"/>
      <c r="AZ37" s="105">
        <f>IF(OR($B37=0,$B37=""),"",IF(AND($E$3="1st"),'Marks Entry class 1st'!AC36,IF(AND($E$3="2nd"),'Marks Entry class 2nd'!AC36,"")))</f>
        <v>22</v>
      </c>
      <c r="BA37" s="105">
        <f>IF(OR($B37=0,$B37=""),"",IF(AND($E$3="1st"),'Marks Entry class 1st'!AD36,IF(AND($E$3="2nd"),'Marks Entry class 2nd'!AD36,"")))</f>
        <v>64</v>
      </c>
      <c r="BB37" s="54">
        <f t="shared" si="20"/>
        <v>86</v>
      </c>
      <c r="BC37" s="51">
        <f t="shared" si="21"/>
        <v>86</v>
      </c>
      <c r="BD37" s="105">
        <f>IF(OR($B37=0,$B37=""),"",IF(AND($E$3="1st"),'Marks Entry class 1st'!AE36,IF(AND($E$3="2nd"),'Marks Entry class 2nd'!AE36,"")))</f>
        <v>20</v>
      </c>
      <c r="BE37" s="105">
        <f>IF(OR($B37=0,$B37=""),"",IF(AND($E$3="1st"),'Marks Entry class 1st'!AF36,IF(AND($E$3="2nd"),'Marks Entry class 2nd'!AF36,"")))</f>
        <v>62</v>
      </c>
      <c r="BF37" s="55">
        <f t="shared" si="22"/>
        <v>82</v>
      </c>
      <c r="BG37" s="51">
        <f t="shared" si="23"/>
        <v>168</v>
      </c>
      <c r="BH37" s="89">
        <f t="shared" si="24"/>
        <v>0</v>
      </c>
      <c r="BI37" s="89">
        <f t="shared" si="25"/>
        <v>200</v>
      </c>
      <c r="BJ37" s="89" t="str">
        <f t="shared" si="26"/>
        <v/>
      </c>
      <c r="BK37" s="89" t="str">
        <f t="shared" si="27"/>
        <v>P</v>
      </c>
      <c r="BL37" s="89" t="str">
        <f t="shared" si="28"/>
        <v>I</v>
      </c>
      <c r="BM37" s="93" t="str">
        <f t="shared" si="29"/>
        <v>B</v>
      </c>
      <c r="BN37" s="105"/>
      <c r="BO37" s="105"/>
      <c r="BP37" s="105"/>
      <c r="BQ37" s="51"/>
      <c r="BR37" s="105">
        <f>IF(OR($B37=0,$B37=""),"",IF(AND($E$3="1st"),'Marks Entry class 1st'!AJ36,IF(AND($E$3="2nd"),'Marks Entry class 2nd'!AJ36,"")))</f>
        <v>40</v>
      </c>
      <c r="BS37" s="105">
        <f>IF(OR($B37=0,$B37=""),"",IF(AND($E$3="1st"),'Marks Entry class 1st'!AK36,IF(AND($E$3="2nd"),'Marks Entry class 2nd'!AK36,"")))</f>
        <v>0</v>
      </c>
      <c r="BT37" s="54">
        <f t="shared" si="30"/>
        <v>40</v>
      </c>
      <c r="BU37" s="51">
        <f t="shared" si="31"/>
        <v>40</v>
      </c>
      <c r="BV37" s="105">
        <f>IF(OR($B37=0,$B37=""),"",IF(AND($E$3="1st"),'Marks Entry class 1st'!AL36,IF(AND($E$3="2nd"),'Marks Entry class 2nd'!AL36,"")))</f>
        <v>42</v>
      </c>
      <c r="BW37" s="105">
        <f>IF(OR($B37=0,$B37=""),"",IF(AND($E$3="1st"),'Marks Entry class 1st'!AM36,IF(AND($E$3="2nd"),'Marks Entry class 2nd'!AM36,"")))</f>
        <v>0</v>
      </c>
      <c r="BX37" s="55">
        <f t="shared" si="32"/>
        <v>42</v>
      </c>
      <c r="BY37" s="51">
        <f t="shared" si="33"/>
        <v>82</v>
      </c>
      <c r="BZ37" s="89">
        <f t="shared" si="34"/>
        <v>0</v>
      </c>
      <c r="CA37" s="89">
        <f t="shared" si="35"/>
        <v>100</v>
      </c>
      <c r="CB37" s="89" t="str">
        <f t="shared" si="36"/>
        <v/>
      </c>
      <c r="CC37" s="89" t="str">
        <f t="shared" si="37"/>
        <v>P</v>
      </c>
      <c r="CD37" s="89" t="str">
        <f t="shared" si="38"/>
        <v>I</v>
      </c>
      <c r="CE37" s="93" t="str">
        <f t="shared" si="39"/>
        <v>B</v>
      </c>
      <c r="CF37" s="105">
        <f>IF(OR($B37=0,$B37=""),"",IF(AND($E$3="1st"),'Marks Entry class 1st'!AN36,IF(AND($E$3="2nd"),'Marks Entry class 2nd'!AN36,"")))</f>
        <v>0</v>
      </c>
      <c r="CG37" s="105">
        <f>IF(OR($B37=0,$B37=""),"",IF(AND($E$3="1st"),'Marks Entry class 1st'!AO36,IF(AND($E$3="2nd"),'Marks Entry class 2nd'!AO36,"")))</f>
        <v>0</v>
      </c>
      <c r="CH37" s="106">
        <f t="shared" si="40"/>
        <v>0</v>
      </c>
      <c r="CI37" s="107">
        <f t="shared" si="41"/>
        <v>0</v>
      </c>
      <c r="CJ37" s="107" t="str">
        <f t="shared" si="42"/>
        <v/>
      </c>
      <c r="CK37" s="107" t="str">
        <f t="shared" si="43"/>
        <v/>
      </c>
      <c r="CL37" s="92" t="str">
        <f t="shared" si="44"/>
        <v/>
      </c>
      <c r="CM37" s="105">
        <f>IF(OR($B37=0,$B37=""),"",IF(AND($E$3="1st"),'Marks Entry class 1st'!AP36,IF(AND($E$3="2nd"),'Marks Entry class 2nd'!AP36,"")))</f>
        <v>0</v>
      </c>
      <c r="CN37" s="105">
        <f>IF(OR($B37=0,$B37=""),"",IF(AND($E$3="1st"),'Marks Entry class 1st'!AQ36,IF(AND($E$3="2nd"),'Marks Entry class 2nd'!AQ36,"")))</f>
        <v>0</v>
      </c>
      <c r="CO37" s="106">
        <f t="shared" si="45"/>
        <v>0</v>
      </c>
      <c r="CP37" s="107">
        <f t="shared" si="46"/>
        <v>0</v>
      </c>
      <c r="CQ37" s="107" t="str">
        <f t="shared" si="47"/>
        <v/>
      </c>
      <c r="CR37" s="107" t="str">
        <f t="shared" si="48"/>
        <v/>
      </c>
      <c r="CS37" s="92" t="str">
        <f t="shared" si="49"/>
        <v/>
      </c>
      <c r="CT37" s="105">
        <f>IF(OR($B37=0,$B37=""),"",IF(AND($E$3="1st"),'Marks Entry class 1st'!AR36,IF(AND($E$3="2nd"),'Marks Entry class 2nd'!AR36,"")))</f>
        <v>0</v>
      </c>
      <c r="CU37" s="105">
        <f>IF(OR($B37=0,$B37=""),"",IF(AND($E$3="1st"),'Marks Entry class 1st'!AS36,IF(AND($E$3="2nd"),'Marks Entry class 2nd'!AS36,"")))</f>
        <v>0</v>
      </c>
      <c r="CV37" s="106">
        <f t="shared" si="50"/>
        <v>0</v>
      </c>
      <c r="CW37" s="107">
        <f t="shared" si="51"/>
        <v>0</v>
      </c>
      <c r="CX37" s="107" t="str">
        <f t="shared" si="52"/>
        <v/>
      </c>
      <c r="CY37" s="107" t="str">
        <f t="shared" si="53"/>
        <v/>
      </c>
      <c r="CZ37" s="92" t="str">
        <f t="shared" si="54"/>
        <v/>
      </c>
      <c r="DA37" s="105">
        <f>IF(OR($B37=0,$B37=""),"",IF(AND($E$3="1st"),'Marks Entry class 1st'!AT36,IF(AND($E$3="2nd"),'Marks Entry class 2nd'!AT36,"")))</f>
        <v>0</v>
      </c>
      <c r="DB37" s="105">
        <f>IF(OR($B37=0,$B37=""),"",IF(AND($E$3="1st"),'Marks Entry class 1st'!AU36,IF(AND($E$3="2nd"),'Marks Entry class 2nd'!AU36,"")))</f>
        <v>0</v>
      </c>
      <c r="DC37" s="357">
        <f t="shared" si="55"/>
        <v>0</v>
      </c>
      <c r="DD37" s="93" t="str">
        <f t="shared" si="56"/>
        <v/>
      </c>
      <c r="DE37" s="105">
        <f>IF(OR($B37=0,$B37=""),"",IF(AND($E$3="1st"),'Marks Entry class 1st'!AV36,IF(AND($E$3="2nd"),'Marks Entry class 2nd'!AV36,"")))</f>
        <v>0</v>
      </c>
      <c r="DF37" s="105">
        <f>IF(OR($B37=0,$B37=""),"",IF(AND($E$3="1st"),'Marks Entry class 1st'!AW36,IF(AND($E$3="2nd"),'Marks Entry class 2nd'!AW36,"")))</f>
        <v>0</v>
      </c>
      <c r="DG37" s="357">
        <f t="shared" si="57"/>
        <v>0</v>
      </c>
      <c r="DH37" s="93" t="str">
        <f t="shared" si="58"/>
        <v/>
      </c>
      <c r="DI37" s="63">
        <f t="shared" si="59"/>
        <v>421</v>
      </c>
      <c r="DJ37" s="359">
        <f t="shared" si="60"/>
        <v>84.2</v>
      </c>
      <c r="DK37" s="67" t="str">
        <f t="shared" si="61"/>
        <v>I</v>
      </c>
      <c r="DL37" s="68">
        <f t="shared" si="62"/>
        <v>0.99999999999999756</v>
      </c>
      <c r="DM37" s="381" t="str">
        <f>IFERROR(IF(B37="NSO","NSO",IF(OR(D37="",G37="",F37="",B37="",DI37=0),"",IF('Master sheet'!$D$14="Hindi","कक्षोंन्नति","Promoted"))),"")</f>
        <v>कक्षोंन्नति</v>
      </c>
      <c r="DN37" s="42">
        <f>IF(OR(B37=0,B37=""),"",IF(AND($E$3="1st"),'Marks Entry class 1st'!AX36,IF(AND($E$3="2nd"),'Marks Entry class 2nd'!AX36,"")))</f>
        <v>220</v>
      </c>
      <c r="DO37" s="42">
        <f>IF(OR(B37=0,B37=""),"",IF(AND($E$3="1st"),'Marks Entry class 1st'!AY36,IF(AND($E$3="2nd"),'Marks Entry class 2nd'!AY36,"")))</f>
        <v>28</v>
      </c>
      <c r="DP37" s="214" t="str">
        <f t="shared" si="63"/>
        <v>B</v>
      </c>
      <c r="DQ37" s="43"/>
      <c r="DX37" s="44">
        <f>IF(AND($E$3="1st"),'Marks Entry class 1st'!I36,IF(AND($E$3="2nd"),'Marks Entry class 2nd'!I36,""))</f>
        <v>230</v>
      </c>
    </row>
    <row r="38" spans="1:128" ht="18.95" customHeight="1">
      <c r="A38" s="56">
        <v>31</v>
      </c>
      <c r="B38" s="261" t="str">
        <f>IF(OR(DX38=0,DX38=""),"",IF(AND($E$3="1st"),'Marks Entry class 1st'!I37,IF(AND($E$3="2nd"),'Marks Entry class 2nd'!I37,"")))</f>
        <v/>
      </c>
      <c r="C38" s="57" t="str">
        <f>IF(OR($B38=0,$B38=""),"",IF(AND($E$3="1st"),'Marks Entry class 1st'!B37,IF(AND($E$3="2nd"),'Marks Entry class 2nd'!B37,"")))</f>
        <v/>
      </c>
      <c r="D38" s="57" t="str">
        <f>IF(OR($B38=0,$B38=""),"",IF(AND($E$3="1st"),'Marks Entry class 1st'!C37,IF(AND($E$3="2nd"),'Marks Entry class 2nd'!C37,"")))</f>
        <v/>
      </c>
      <c r="E38" s="396" t="str">
        <f>IF(OR(B38=0,B38=""),"",IF(AND($E$3="1st"),'Marks Entry class 1st'!E37,IF(AND($E$3="2nd"),'Marks Entry class 2nd'!E37,"")))</f>
        <v/>
      </c>
      <c r="F38" s="260" t="str">
        <f>IF(OR(B38=0,B38=""),"",IF(AND($E$3="1st"),'Marks Entry class 1st'!D37,IF(AND($E$3="2nd"),'Marks Entry class 2nd'!D37,"")))</f>
        <v/>
      </c>
      <c r="G38" s="398" t="str">
        <f>IF(OR($B38=0,$B38=""),"",IF(AND($E$3="1st"),'Marks Entry class 1st'!F37,IF(AND($E$3="2nd"),'Marks Entry class 2nd'!F37,"")))</f>
        <v/>
      </c>
      <c r="H38" s="398" t="str">
        <f>IF(OR($B38=0,$B38=""),"",IF(AND($E$3="1st"),'Marks Entry class 1st'!G37,IF(AND($E$3="2nd"),'Marks Entry class 2nd'!G37,"")))</f>
        <v/>
      </c>
      <c r="I38" s="398" t="str">
        <f>IF(OR($B38=0,$B38=""),"",IF(AND($E$3="1st"),'Marks Entry class 1st'!H37,IF(AND($E$3="2nd"),'Marks Entry class 2nd'!H37,"")))</f>
        <v/>
      </c>
      <c r="J38" s="229" t="str">
        <f>IF(OR($B38=0,$B38=""),"",IF(AND($E$3="1st"),'Marks Entry class 1st'!J37,IF(AND($E$3="2nd"),'Marks Entry class 2nd'!J37,"")))</f>
        <v/>
      </c>
      <c r="K38" s="229" t="str">
        <f>IF(OR($B38=0,$B38=""),"",IF(AND($E$3="1st"),'Marks Entry class 1st'!K37,IF(AND($E$3="2nd"),'Marks Entry class 2nd'!K37,"")))</f>
        <v/>
      </c>
      <c r="L38" s="105"/>
      <c r="M38" s="105"/>
      <c r="N38" s="105"/>
      <c r="O38" s="51"/>
      <c r="P38" s="105" t="str">
        <f>IF(OR($B38=0,$B38=""),"",IF(AND($E$3="1st"),'Marks Entry class 1st'!O37,IF(AND($E$3="2nd"),'Marks Entry class 2nd'!O37,"")))</f>
        <v/>
      </c>
      <c r="Q38" s="105" t="str">
        <f>IF(OR($B38=0,$B38=""),"",IF(AND($E$3="1st"),'Marks Entry class 1st'!P37,IF(AND($E$3="2nd"),'Marks Entry class 2nd'!P37,"")))</f>
        <v/>
      </c>
      <c r="R38" s="54" t="str">
        <f t="shared" si="0"/>
        <v/>
      </c>
      <c r="S38" s="51">
        <f t="shared" si="1"/>
        <v>0</v>
      </c>
      <c r="T38" s="105" t="str">
        <f>IF(OR($B38=0,$B38=""),"",IF(AND($E$3="1st"),'Marks Entry class 1st'!Q37,IF(AND($E$3="2nd"),'Marks Entry class 2nd'!Q37,"")))</f>
        <v/>
      </c>
      <c r="U38" s="105" t="str">
        <f>IF(OR($B38=0,$B38=""),"",IF(AND($E$3="1st"),'Marks Entry class 1st'!R37,IF(AND($E$3="2nd"),'Marks Entry class 2nd'!R37,"")))</f>
        <v/>
      </c>
      <c r="V38" s="55" t="str">
        <f t="shared" si="2"/>
        <v/>
      </c>
      <c r="W38" s="51" t="str">
        <f t="shared" si="3"/>
        <v/>
      </c>
      <c r="X38" s="89">
        <f t="shared" si="4"/>
        <v>0</v>
      </c>
      <c r="Y38" s="89" t="str">
        <f t="shared" si="5"/>
        <v/>
      </c>
      <c r="Z38" s="89" t="str">
        <f t="shared" si="6"/>
        <v/>
      </c>
      <c r="AA38" s="89" t="str">
        <f t="shared" si="7"/>
        <v/>
      </c>
      <c r="AB38" s="89" t="str">
        <f t="shared" si="8"/>
        <v/>
      </c>
      <c r="AC38" s="93" t="str">
        <f t="shared" si="9"/>
        <v/>
      </c>
      <c r="AD38" s="105"/>
      <c r="AE38" s="105"/>
      <c r="AF38" s="105"/>
      <c r="AG38" s="51"/>
      <c r="AH38" s="105" t="str">
        <f>IF(OR($B38=0,$B38=""),"",IF(AND($E$3="1st"),'Marks Entry class 1st'!V37,IF(AND($E$3="2nd"),'Marks Entry class 2nd'!V37,"")))</f>
        <v/>
      </c>
      <c r="AI38" s="105" t="str">
        <f>IF(OR($B38=0,$B38=""),"",IF(AND($E$3="1st"),'Marks Entry class 1st'!W37,IF(AND($E$3="2nd"),'Marks Entry class 2nd'!W37,"")))</f>
        <v/>
      </c>
      <c r="AJ38" s="54" t="str">
        <f t="shared" si="10"/>
        <v/>
      </c>
      <c r="AK38" s="51">
        <f t="shared" si="11"/>
        <v>0</v>
      </c>
      <c r="AL38" s="105" t="str">
        <f>IF(OR($B38=0,$B38=""),"",IF(AND($E$3="1st"),'Marks Entry class 1st'!X37,IF(AND($E$3="2nd"),'Marks Entry class 2nd'!X37,"")))</f>
        <v/>
      </c>
      <c r="AM38" s="105" t="str">
        <f>IF(OR($B38=0,$B38=""),"",IF(AND($E$3="1st"),'Marks Entry class 1st'!Y37,IF(AND($E$3="2nd"),'Marks Entry class 2nd'!Y37,"")))</f>
        <v/>
      </c>
      <c r="AN38" s="55" t="str">
        <f t="shared" si="12"/>
        <v/>
      </c>
      <c r="AO38" s="51" t="str">
        <f t="shared" si="13"/>
        <v/>
      </c>
      <c r="AP38" s="89">
        <f t="shared" si="14"/>
        <v>0</v>
      </c>
      <c r="AQ38" s="89" t="str">
        <f t="shared" si="15"/>
        <v/>
      </c>
      <c r="AR38" s="89" t="str">
        <f t="shared" si="16"/>
        <v/>
      </c>
      <c r="AS38" s="89" t="str">
        <f t="shared" si="17"/>
        <v/>
      </c>
      <c r="AT38" s="89" t="str">
        <f t="shared" si="18"/>
        <v/>
      </c>
      <c r="AU38" s="93" t="str">
        <f t="shared" si="19"/>
        <v/>
      </c>
      <c r="AV38" s="105"/>
      <c r="AW38" s="105"/>
      <c r="AX38" s="105"/>
      <c r="AY38" s="51"/>
      <c r="AZ38" s="105" t="str">
        <f>IF(OR($B38=0,$B38=""),"",IF(AND($E$3="1st"),'Marks Entry class 1st'!AC37,IF(AND($E$3="2nd"),'Marks Entry class 2nd'!AC37,"")))</f>
        <v/>
      </c>
      <c r="BA38" s="105" t="str">
        <f>IF(OR($B38=0,$B38=""),"",IF(AND($E$3="1st"),'Marks Entry class 1st'!AD37,IF(AND($E$3="2nd"),'Marks Entry class 2nd'!AD37,"")))</f>
        <v/>
      </c>
      <c r="BB38" s="54" t="str">
        <f t="shared" si="20"/>
        <v/>
      </c>
      <c r="BC38" s="51">
        <f t="shared" si="21"/>
        <v>0</v>
      </c>
      <c r="BD38" s="105" t="str">
        <f>IF(OR($B38=0,$B38=""),"",IF(AND($E$3="1st"),'Marks Entry class 1st'!AE37,IF(AND($E$3="2nd"),'Marks Entry class 2nd'!AE37,"")))</f>
        <v/>
      </c>
      <c r="BE38" s="105" t="str">
        <f>IF(OR($B38=0,$B38=""),"",IF(AND($E$3="1st"),'Marks Entry class 1st'!AF37,IF(AND($E$3="2nd"),'Marks Entry class 2nd'!AF37,"")))</f>
        <v/>
      </c>
      <c r="BF38" s="55" t="str">
        <f t="shared" si="22"/>
        <v/>
      </c>
      <c r="BG38" s="51" t="str">
        <f t="shared" si="23"/>
        <v/>
      </c>
      <c r="BH38" s="89">
        <f t="shared" si="24"/>
        <v>0</v>
      </c>
      <c r="BI38" s="89" t="str">
        <f t="shared" si="25"/>
        <v/>
      </c>
      <c r="BJ38" s="89" t="str">
        <f t="shared" si="26"/>
        <v/>
      </c>
      <c r="BK38" s="89" t="str">
        <f t="shared" si="27"/>
        <v/>
      </c>
      <c r="BL38" s="89" t="str">
        <f t="shared" si="28"/>
        <v/>
      </c>
      <c r="BM38" s="93" t="str">
        <f t="shared" si="29"/>
        <v/>
      </c>
      <c r="BN38" s="105"/>
      <c r="BO38" s="105"/>
      <c r="BP38" s="105"/>
      <c r="BQ38" s="51"/>
      <c r="BR38" s="105" t="str">
        <f>IF(OR($B38=0,$B38=""),"",IF(AND($E$3="1st"),'Marks Entry class 1st'!AJ37,IF(AND($E$3="2nd"),'Marks Entry class 2nd'!AJ37,"")))</f>
        <v/>
      </c>
      <c r="BS38" s="105" t="str">
        <f>IF(OR($B38=0,$B38=""),"",IF(AND($E$3="1st"),'Marks Entry class 1st'!AK37,IF(AND($E$3="2nd"),'Marks Entry class 2nd'!AK37,"")))</f>
        <v/>
      </c>
      <c r="BT38" s="54" t="str">
        <f t="shared" si="30"/>
        <v/>
      </c>
      <c r="BU38" s="51">
        <f t="shared" si="31"/>
        <v>0</v>
      </c>
      <c r="BV38" s="105" t="str">
        <f>IF(OR($B38=0,$B38=""),"",IF(AND($E$3="1st"),'Marks Entry class 1st'!AL37,IF(AND($E$3="2nd"),'Marks Entry class 2nd'!AL37,"")))</f>
        <v/>
      </c>
      <c r="BW38" s="105" t="str">
        <f>IF(OR($B38=0,$B38=""),"",IF(AND($E$3="1st"),'Marks Entry class 1st'!AM37,IF(AND($E$3="2nd"),'Marks Entry class 2nd'!AM37,"")))</f>
        <v/>
      </c>
      <c r="BX38" s="55" t="str">
        <f t="shared" si="32"/>
        <v/>
      </c>
      <c r="BY38" s="51" t="str">
        <f t="shared" si="33"/>
        <v/>
      </c>
      <c r="BZ38" s="89">
        <f t="shared" si="34"/>
        <v>0</v>
      </c>
      <c r="CA38" s="89" t="str">
        <f t="shared" si="35"/>
        <v/>
      </c>
      <c r="CB38" s="89" t="str">
        <f t="shared" si="36"/>
        <v/>
      </c>
      <c r="CC38" s="89" t="str">
        <f t="shared" si="37"/>
        <v/>
      </c>
      <c r="CD38" s="89" t="str">
        <f t="shared" si="38"/>
        <v/>
      </c>
      <c r="CE38" s="93" t="str">
        <f t="shared" si="39"/>
        <v/>
      </c>
      <c r="CF38" s="105" t="str">
        <f>IF(OR($B38=0,$B38=""),"",IF(AND($E$3="1st"),'Marks Entry class 1st'!AN37,IF(AND($E$3="2nd"),'Marks Entry class 2nd'!AN37,"")))</f>
        <v/>
      </c>
      <c r="CG38" s="105" t="str">
        <f>IF(OR($B38=0,$B38=""),"",IF(AND($E$3="1st"),'Marks Entry class 1st'!AO37,IF(AND($E$3="2nd"),'Marks Entry class 2nd'!AO37,"")))</f>
        <v/>
      </c>
      <c r="CH38" s="106" t="str">
        <f t="shared" si="40"/>
        <v/>
      </c>
      <c r="CI38" s="107">
        <f t="shared" si="41"/>
        <v>0</v>
      </c>
      <c r="CJ38" s="107" t="str">
        <f t="shared" si="42"/>
        <v/>
      </c>
      <c r="CK38" s="107" t="str">
        <f t="shared" si="43"/>
        <v/>
      </c>
      <c r="CL38" s="92" t="str">
        <f t="shared" si="44"/>
        <v/>
      </c>
      <c r="CM38" s="105" t="str">
        <f>IF(OR($B38=0,$B38=""),"",IF(AND($E$3="1st"),'Marks Entry class 1st'!AP37,IF(AND($E$3="2nd"),'Marks Entry class 2nd'!AP37,"")))</f>
        <v/>
      </c>
      <c r="CN38" s="105" t="str">
        <f>IF(OR($B38=0,$B38=""),"",IF(AND($E$3="1st"),'Marks Entry class 1st'!AQ37,IF(AND($E$3="2nd"),'Marks Entry class 2nd'!AQ37,"")))</f>
        <v/>
      </c>
      <c r="CO38" s="106" t="str">
        <f t="shared" si="45"/>
        <v/>
      </c>
      <c r="CP38" s="107">
        <f t="shared" si="46"/>
        <v>0</v>
      </c>
      <c r="CQ38" s="107" t="str">
        <f t="shared" si="47"/>
        <v/>
      </c>
      <c r="CR38" s="107" t="str">
        <f t="shared" si="48"/>
        <v/>
      </c>
      <c r="CS38" s="92" t="str">
        <f t="shared" si="49"/>
        <v/>
      </c>
      <c r="CT38" s="105" t="str">
        <f>IF(OR($B38=0,$B38=""),"",IF(AND($E$3="1st"),'Marks Entry class 1st'!AR37,IF(AND($E$3="2nd"),'Marks Entry class 2nd'!AR37,"")))</f>
        <v/>
      </c>
      <c r="CU38" s="105" t="str">
        <f>IF(OR($B38=0,$B38=""),"",IF(AND($E$3="1st"),'Marks Entry class 1st'!AS37,IF(AND($E$3="2nd"),'Marks Entry class 2nd'!AS37,"")))</f>
        <v/>
      </c>
      <c r="CV38" s="106" t="str">
        <f t="shared" si="50"/>
        <v/>
      </c>
      <c r="CW38" s="107">
        <f t="shared" si="51"/>
        <v>0</v>
      </c>
      <c r="CX38" s="107" t="str">
        <f t="shared" si="52"/>
        <v/>
      </c>
      <c r="CY38" s="107" t="str">
        <f t="shared" si="53"/>
        <v/>
      </c>
      <c r="CZ38" s="92" t="str">
        <f t="shared" si="54"/>
        <v/>
      </c>
      <c r="DA38" s="105" t="str">
        <f>IF(OR($B38=0,$B38=""),"",IF(AND($E$3="1st"),'Marks Entry class 1st'!AT37,IF(AND($E$3="2nd"),'Marks Entry class 2nd'!AT37,"")))</f>
        <v/>
      </c>
      <c r="DB38" s="105" t="str">
        <f>IF(OR($B38=0,$B38=""),"",IF(AND($E$3="1st"),'Marks Entry class 1st'!AU37,IF(AND($E$3="2nd"),'Marks Entry class 2nd'!AU37,"")))</f>
        <v/>
      </c>
      <c r="DC38" s="357" t="str">
        <f t="shared" si="55"/>
        <v/>
      </c>
      <c r="DD38" s="93" t="str">
        <f t="shared" si="56"/>
        <v/>
      </c>
      <c r="DE38" s="105" t="str">
        <f>IF(OR($B38=0,$B38=""),"",IF(AND($E$3="1st"),'Marks Entry class 1st'!AV37,IF(AND($E$3="2nd"),'Marks Entry class 2nd'!AV37,"")))</f>
        <v/>
      </c>
      <c r="DF38" s="105" t="str">
        <f>IF(OR($B38=0,$B38=""),"",IF(AND($E$3="1st"),'Marks Entry class 1st'!AW37,IF(AND($E$3="2nd"),'Marks Entry class 2nd'!AW37,"")))</f>
        <v/>
      </c>
      <c r="DG38" s="357" t="str">
        <f t="shared" si="57"/>
        <v/>
      </c>
      <c r="DH38" s="93" t="str">
        <f t="shared" si="58"/>
        <v/>
      </c>
      <c r="DI38" s="63" t="str">
        <f t="shared" si="59"/>
        <v/>
      </c>
      <c r="DJ38" s="359" t="str">
        <f t="shared" si="60"/>
        <v/>
      </c>
      <c r="DK38" s="67" t="str">
        <f t="shared" si="61"/>
        <v/>
      </c>
      <c r="DL38" s="68" t="str">
        <f t="shared" si="62"/>
        <v/>
      </c>
      <c r="DM38" s="381" t="str">
        <f>IFERROR(IF(B38="NSO","NSO",IF(OR(D38="",G38="",F38="",B38="",DI38=0),"",IF('Master sheet'!$D$14="Hindi","कक्षोंन्नति","Promoted"))),"")</f>
        <v/>
      </c>
      <c r="DN38" s="42" t="str">
        <f>IF(OR(B38=0,B38=""),"",IF(AND($E$3="1st"),'Marks Entry class 1st'!AX37,IF(AND($E$3="2nd"),'Marks Entry class 2nd'!AX37,"")))</f>
        <v/>
      </c>
      <c r="DO38" s="42" t="str">
        <f>IF(OR(B38=0,B38=""),"",IF(AND($E$3="1st"),'Marks Entry class 1st'!AY37,IF(AND($E$3="2nd"),'Marks Entry class 2nd'!AY37,"")))</f>
        <v/>
      </c>
      <c r="DP38" s="214" t="str">
        <f t="shared" si="63"/>
        <v/>
      </c>
      <c r="DQ38" s="43"/>
      <c r="DX38" s="44">
        <f>IF(AND($E$3="1st"),'Marks Entry class 1st'!I37,IF(AND($E$3="2nd"),'Marks Entry class 2nd'!I37,""))</f>
        <v>0</v>
      </c>
    </row>
    <row r="39" spans="1:128" ht="18.95" customHeight="1">
      <c r="A39" s="56">
        <v>32</v>
      </c>
      <c r="B39" s="261" t="str">
        <f>IF(OR(DX39=0,DX39=""),"",IF(AND($E$3="1st"),'Marks Entry class 1st'!I38,IF(AND($E$3="2nd"),'Marks Entry class 2nd'!I38,"")))</f>
        <v/>
      </c>
      <c r="C39" s="57" t="str">
        <f>IF(OR($B39=0,$B39=""),"",IF(AND($E$3="1st"),'Marks Entry class 1st'!B38,IF(AND($E$3="2nd"),'Marks Entry class 2nd'!B38,"")))</f>
        <v/>
      </c>
      <c r="D39" s="57" t="str">
        <f>IF(OR($B39=0,$B39=""),"",IF(AND($E$3="1st"),'Marks Entry class 1st'!C38,IF(AND($E$3="2nd"),'Marks Entry class 2nd'!C38,"")))</f>
        <v/>
      </c>
      <c r="E39" s="396" t="str">
        <f>IF(OR(B39=0,B39=""),"",IF(AND($E$3="1st"),'Marks Entry class 1st'!E38,IF(AND($E$3="2nd"),'Marks Entry class 2nd'!E38,"")))</f>
        <v/>
      </c>
      <c r="F39" s="260" t="str">
        <f>IF(OR(B39=0,B39=""),"",IF(AND($E$3="1st"),'Marks Entry class 1st'!D38,IF(AND($E$3="2nd"),'Marks Entry class 2nd'!D38,"")))</f>
        <v/>
      </c>
      <c r="G39" s="398" t="str">
        <f>IF(OR($B39=0,$B39=""),"",IF(AND($E$3="1st"),'Marks Entry class 1st'!F38,IF(AND($E$3="2nd"),'Marks Entry class 2nd'!F38,"")))</f>
        <v/>
      </c>
      <c r="H39" s="398" t="str">
        <f>IF(OR($B39=0,$B39=""),"",IF(AND($E$3="1st"),'Marks Entry class 1st'!G38,IF(AND($E$3="2nd"),'Marks Entry class 2nd'!G38,"")))</f>
        <v/>
      </c>
      <c r="I39" s="398" t="str">
        <f>IF(OR($B39=0,$B39=""),"",IF(AND($E$3="1st"),'Marks Entry class 1st'!H38,IF(AND($E$3="2nd"),'Marks Entry class 2nd'!H38,"")))</f>
        <v/>
      </c>
      <c r="J39" s="229" t="str">
        <f>IF(OR($B39=0,$B39=""),"",IF(AND($E$3="1st"),'Marks Entry class 1st'!J38,IF(AND($E$3="2nd"),'Marks Entry class 2nd'!J38,"")))</f>
        <v/>
      </c>
      <c r="K39" s="229" t="str">
        <f>IF(OR($B39=0,$B39=""),"",IF(AND($E$3="1st"),'Marks Entry class 1st'!K38,IF(AND($E$3="2nd"),'Marks Entry class 2nd'!K38,"")))</f>
        <v/>
      </c>
      <c r="L39" s="105"/>
      <c r="M39" s="105"/>
      <c r="N39" s="105"/>
      <c r="O39" s="51"/>
      <c r="P39" s="105" t="str">
        <f>IF(OR($B39=0,$B39=""),"",IF(AND($E$3="1st"),'Marks Entry class 1st'!O38,IF(AND($E$3="2nd"),'Marks Entry class 2nd'!O38,"")))</f>
        <v/>
      </c>
      <c r="Q39" s="105" t="str">
        <f>IF(OR($B39=0,$B39=""),"",IF(AND($E$3="1st"),'Marks Entry class 1st'!P38,IF(AND($E$3="2nd"),'Marks Entry class 2nd'!P38,"")))</f>
        <v/>
      </c>
      <c r="R39" s="54" t="str">
        <f t="shared" si="0"/>
        <v/>
      </c>
      <c r="S39" s="51">
        <f t="shared" si="1"/>
        <v>0</v>
      </c>
      <c r="T39" s="105" t="str">
        <f>IF(OR($B39=0,$B39=""),"",IF(AND($E$3="1st"),'Marks Entry class 1st'!Q38,IF(AND($E$3="2nd"),'Marks Entry class 2nd'!Q38,"")))</f>
        <v/>
      </c>
      <c r="U39" s="105" t="str">
        <f>IF(OR($B39=0,$B39=""),"",IF(AND($E$3="1st"),'Marks Entry class 1st'!R38,IF(AND($E$3="2nd"),'Marks Entry class 2nd'!R38,"")))</f>
        <v/>
      </c>
      <c r="V39" s="55" t="str">
        <f t="shared" si="2"/>
        <v/>
      </c>
      <c r="W39" s="51" t="str">
        <f t="shared" si="3"/>
        <v/>
      </c>
      <c r="X39" s="89">
        <f t="shared" si="4"/>
        <v>0</v>
      </c>
      <c r="Y39" s="89" t="str">
        <f t="shared" si="5"/>
        <v/>
      </c>
      <c r="Z39" s="89" t="str">
        <f t="shared" si="6"/>
        <v/>
      </c>
      <c r="AA39" s="89" t="str">
        <f t="shared" si="7"/>
        <v/>
      </c>
      <c r="AB39" s="89" t="str">
        <f t="shared" si="8"/>
        <v/>
      </c>
      <c r="AC39" s="93" t="str">
        <f t="shared" si="9"/>
        <v/>
      </c>
      <c r="AD39" s="105"/>
      <c r="AE39" s="105"/>
      <c r="AF39" s="105"/>
      <c r="AG39" s="51"/>
      <c r="AH39" s="105" t="str">
        <f>IF(OR($B39=0,$B39=""),"",IF(AND($E$3="1st"),'Marks Entry class 1st'!V38,IF(AND($E$3="2nd"),'Marks Entry class 2nd'!V38,"")))</f>
        <v/>
      </c>
      <c r="AI39" s="105" t="str">
        <f>IF(OR($B39=0,$B39=""),"",IF(AND($E$3="1st"),'Marks Entry class 1st'!W38,IF(AND($E$3="2nd"),'Marks Entry class 2nd'!W38,"")))</f>
        <v/>
      </c>
      <c r="AJ39" s="54" t="str">
        <f t="shared" si="10"/>
        <v/>
      </c>
      <c r="AK39" s="51">
        <f t="shared" si="11"/>
        <v>0</v>
      </c>
      <c r="AL39" s="105" t="str">
        <f>IF(OR($B39=0,$B39=""),"",IF(AND($E$3="1st"),'Marks Entry class 1st'!X38,IF(AND($E$3="2nd"),'Marks Entry class 2nd'!X38,"")))</f>
        <v/>
      </c>
      <c r="AM39" s="105" t="str">
        <f>IF(OR($B39=0,$B39=""),"",IF(AND($E$3="1st"),'Marks Entry class 1st'!Y38,IF(AND($E$3="2nd"),'Marks Entry class 2nd'!Y38,"")))</f>
        <v/>
      </c>
      <c r="AN39" s="55" t="str">
        <f t="shared" si="12"/>
        <v/>
      </c>
      <c r="AO39" s="51" t="str">
        <f t="shared" si="13"/>
        <v/>
      </c>
      <c r="AP39" s="89">
        <f t="shared" si="14"/>
        <v>0</v>
      </c>
      <c r="AQ39" s="89" t="str">
        <f t="shared" si="15"/>
        <v/>
      </c>
      <c r="AR39" s="89" t="str">
        <f t="shared" si="16"/>
        <v/>
      </c>
      <c r="AS39" s="89" t="str">
        <f t="shared" si="17"/>
        <v/>
      </c>
      <c r="AT39" s="89" t="str">
        <f t="shared" si="18"/>
        <v/>
      </c>
      <c r="AU39" s="93" t="str">
        <f t="shared" si="19"/>
        <v/>
      </c>
      <c r="AV39" s="105"/>
      <c r="AW39" s="105"/>
      <c r="AX39" s="105"/>
      <c r="AY39" s="51"/>
      <c r="AZ39" s="105" t="str">
        <f>IF(OR($B39=0,$B39=""),"",IF(AND($E$3="1st"),'Marks Entry class 1st'!AC38,IF(AND($E$3="2nd"),'Marks Entry class 2nd'!AC38,"")))</f>
        <v/>
      </c>
      <c r="BA39" s="105" t="str">
        <f>IF(OR($B39=0,$B39=""),"",IF(AND($E$3="1st"),'Marks Entry class 1st'!AD38,IF(AND($E$3="2nd"),'Marks Entry class 2nd'!AD38,"")))</f>
        <v/>
      </c>
      <c r="BB39" s="54" t="str">
        <f t="shared" si="20"/>
        <v/>
      </c>
      <c r="BC39" s="51">
        <f t="shared" si="21"/>
        <v>0</v>
      </c>
      <c r="BD39" s="105" t="str">
        <f>IF(OR($B39=0,$B39=""),"",IF(AND($E$3="1st"),'Marks Entry class 1st'!AE38,IF(AND($E$3="2nd"),'Marks Entry class 2nd'!AE38,"")))</f>
        <v/>
      </c>
      <c r="BE39" s="105" t="str">
        <f>IF(OR($B39=0,$B39=""),"",IF(AND($E$3="1st"),'Marks Entry class 1st'!AF38,IF(AND($E$3="2nd"),'Marks Entry class 2nd'!AF38,"")))</f>
        <v/>
      </c>
      <c r="BF39" s="55" t="str">
        <f t="shared" si="22"/>
        <v/>
      </c>
      <c r="BG39" s="51" t="str">
        <f t="shared" si="23"/>
        <v/>
      </c>
      <c r="BH39" s="89">
        <f t="shared" si="24"/>
        <v>0</v>
      </c>
      <c r="BI39" s="89" t="str">
        <f t="shared" si="25"/>
        <v/>
      </c>
      <c r="BJ39" s="89" t="str">
        <f t="shared" si="26"/>
        <v/>
      </c>
      <c r="BK39" s="89" t="str">
        <f t="shared" si="27"/>
        <v/>
      </c>
      <c r="BL39" s="89" t="str">
        <f t="shared" si="28"/>
        <v/>
      </c>
      <c r="BM39" s="93" t="str">
        <f t="shared" si="29"/>
        <v/>
      </c>
      <c r="BN39" s="105"/>
      <c r="BO39" s="105"/>
      <c r="BP39" s="105"/>
      <c r="BQ39" s="51"/>
      <c r="BR39" s="105" t="str">
        <f>IF(OR($B39=0,$B39=""),"",IF(AND($E$3="1st"),'Marks Entry class 1st'!AJ38,IF(AND($E$3="2nd"),'Marks Entry class 2nd'!AJ38,"")))</f>
        <v/>
      </c>
      <c r="BS39" s="105" t="str">
        <f>IF(OR($B39=0,$B39=""),"",IF(AND($E$3="1st"),'Marks Entry class 1st'!AK38,IF(AND($E$3="2nd"),'Marks Entry class 2nd'!AK38,"")))</f>
        <v/>
      </c>
      <c r="BT39" s="54" t="str">
        <f t="shared" si="30"/>
        <v/>
      </c>
      <c r="BU39" s="51">
        <f t="shared" si="31"/>
        <v>0</v>
      </c>
      <c r="BV39" s="105" t="str">
        <f>IF(OR($B39=0,$B39=""),"",IF(AND($E$3="1st"),'Marks Entry class 1st'!AL38,IF(AND($E$3="2nd"),'Marks Entry class 2nd'!AL38,"")))</f>
        <v/>
      </c>
      <c r="BW39" s="105" t="str">
        <f>IF(OR($B39=0,$B39=""),"",IF(AND($E$3="1st"),'Marks Entry class 1st'!AM38,IF(AND($E$3="2nd"),'Marks Entry class 2nd'!AM38,"")))</f>
        <v/>
      </c>
      <c r="BX39" s="55" t="str">
        <f t="shared" si="32"/>
        <v/>
      </c>
      <c r="BY39" s="51" t="str">
        <f t="shared" si="33"/>
        <v/>
      </c>
      <c r="BZ39" s="89">
        <f t="shared" si="34"/>
        <v>0</v>
      </c>
      <c r="CA39" s="89" t="str">
        <f t="shared" si="35"/>
        <v/>
      </c>
      <c r="CB39" s="89" t="str">
        <f t="shared" si="36"/>
        <v/>
      </c>
      <c r="CC39" s="89" t="str">
        <f t="shared" si="37"/>
        <v/>
      </c>
      <c r="CD39" s="89" t="str">
        <f t="shared" si="38"/>
        <v/>
      </c>
      <c r="CE39" s="93" t="str">
        <f t="shared" si="39"/>
        <v/>
      </c>
      <c r="CF39" s="105" t="str">
        <f>IF(OR($B39=0,$B39=""),"",IF(AND($E$3="1st"),'Marks Entry class 1st'!AN38,IF(AND($E$3="2nd"),'Marks Entry class 2nd'!AN38,"")))</f>
        <v/>
      </c>
      <c r="CG39" s="105" t="str">
        <f>IF(OR($B39=0,$B39=""),"",IF(AND($E$3="1st"),'Marks Entry class 1st'!AO38,IF(AND($E$3="2nd"),'Marks Entry class 2nd'!AO38,"")))</f>
        <v/>
      </c>
      <c r="CH39" s="106" t="str">
        <f t="shared" si="40"/>
        <v/>
      </c>
      <c r="CI39" s="107">
        <f t="shared" si="41"/>
        <v>0</v>
      </c>
      <c r="CJ39" s="107" t="str">
        <f t="shared" si="42"/>
        <v/>
      </c>
      <c r="CK39" s="107" t="str">
        <f t="shared" si="43"/>
        <v/>
      </c>
      <c r="CL39" s="92" t="str">
        <f t="shared" si="44"/>
        <v/>
      </c>
      <c r="CM39" s="105" t="str">
        <f>IF(OR($B39=0,$B39=""),"",IF(AND($E$3="1st"),'Marks Entry class 1st'!AP38,IF(AND($E$3="2nd"),'Marks Entry class 2nd'!AP38,"")))</f>
        <v/>
      </c>
      <c r="CN39" s="105" t="str">
        <f>IF(OR($B39=0,$B39=""),"",IF(AND($E$3="1st"),'Marks Entry class 1st'!AQ38,IF(AND($E$3="2nd"),'Marks Entry class 2nd'!AQ38,"")))</f>
        <v/>
      </c>
      <c r="CO39" s="106" t="str">
        <f t="shared" si="45"/>
        <v/>
      </c>
      <c r="CP39" s="107">
        <f t="shared" si="46"/>
        <v>0</v>
      </c>
      <c r="CQ39" s="107" t="str">
        <f t="shared" si="47"/>
        <v/>
      </c>
      <c r="CR39" s="107" t="str">
        <f t="shared" si="48"/>
        <v/>
      </c>
      <c r="CS39" s="92" t="str">
        <f t="shared" si="49"/>
        <v/>
      </c>
      <c r="CT39" s="105" t="str">
        <f>IF(OR($B39=0,$B39=""),"",IF(AND($E$3="1st"),'Marks Entry class 1st'!AR38,IF(AND($E$3="2nd"),'Marks Entry class 2nd'!AR38,"")))</f>
        <v/>
      </c>
      <c r="CU39" s="105" t="str">
        <f>IF(OR($B39=0,$B39=""),"",IF(AND($E$3="1st"),'Marks Entry class 1st'!AS38,IF(AND($E$3="2nd"),'Marks Entry class 2nd'!AS38,"")))</f>
        <v/>
      </c>
      <c r="CV39" s="106" t="str">
        <f t="shared" si="50"/>
        <v/>
      </c>
      <c r="CW39" s="107">
        <f t="shared" si="51"/>
        <v>0</v>
      </c>
      <c r="CX39" s="107" t="str">
        <f t="shared" si="52"/>
        <v/>
      </c>
      <c r="CY39" s="107" t="str">
        <f t="shared" si="53"/>
        <v/>
      </c>
      <c r="CZ39" s="92" t="str">
        <f t="shared" si="54"/>
        <v/>
      </c>
      <c r="DA39" s="105" t="str">
        <f>IF(OR($B39=0,$B39=""),"",IF(AND($E$3="1st"),'Marks Entry class 1st'!AT38,IF(AND($E$3="2nd"),'Marks Entry class 2nd'!AT38,"")))</f>
        <v/>
      </c>
      <c r="DB39" s="105" t="str">
        <f>IF(OR($B39=0,$B39=""),"",IF(AND($E$3="1st"),'Marks Entry class 1st'!AU38,IF(AND($E$3="2nd"),'Marks Entry class 2nd'!AU38,"")))</f>
        <v/>
      </c>
      <c r="DC39" s="357" t="str">
        <f t="shared" si="55"/>
        <v/>
      </c>
      <c r="DD39" s="93" t="str">
        <f t="shared" si="56"/>
        <v/>
      </c>
      <c r="DE39" s="105" t="str">
        <f>IF(OR($B39=0,$B39=""),"",IF(AND($E$3="1st"),'Marks Entry class 1st'!AV38,IF(AND($E$3="2nd"),'Marks Entry class 2nd'!AV38,"")))</f>
        <v/>
      </c>
      <c r="DF39" s="105" t="str">
        <f>IF(OR($B39=0,$B39=""),"",IF(AND($E$3="1st"),'Marks Entry class 1st'!AW38,IF(AND($E$3="2nd"),'Marks Entry class 2nd'!AW38,"")))</f>
        <v/>
      </c>
      <c r="DG39" s="357" t="str">
        <f t="shared" si="57"/>
        <v/>
      </c>
      <c r="DH39" s="93" t="str">
        <f t="shared" si="58"/>
        <v/>
      </c>
      <c r="DI39" s="63" t="str">
        <f t="shared" si="59"/>
        <v/>
      </c>
      <c r="DJ39" s="359" t="str">
        <f t="shared" si="60"/>
        <v/>
      </c>
      <c r="DK39" s="67" t="str">
        <f t="shared" si="61"/>
        <v/>
      </c>
      <c r="DL39" s="68" t="str">
        <f t="shared" si="62"/>
        <v/>
      </c>
      <c r="DM39" s="381" t="str">
        <f>IFERROR(IF(B39="NSO","NSO",IF(OR(D39="",G39="",F39="",B39="",DI39=0),"",IF('Master sheet'!$D$14="Hindi","कक्षोंन्नति","Promoted"))),"")</f>
        <v/>
      </c>
      <c r="DN39" s="42" t="str">
        <f>IF(OR(B39=0,B39=""),"",IF(AND($E$3="1st"),'Marks Entry class 1st'!AX38,IF(AND($E$3="2nd"),'Marks Entry class 2nd'!AX38,"")))</f>
        <v/>
      </c>
      <c r="DO39" s="42" t="str">
        <f>IF(OR(B39=0,B39=""),"",IF(AND($E$3="1st"),'Marks Entry class 1st'!AY38,IF(AND($E$3="2nd"),'Marks Entry class 2nd'!AY38,"")))</f>
        <v/>
      </c>
      <c r="DP39" s="214" t="str">
        <f t="shared" si="63"/>
        <v/>
      </c>
      <c r="DQ39" s="43"/>
      <c r="DX39" s="44">
        <f>IF(AND($E$3="1st"),'Marks Entry class 1st'!I38,IF(AND($E$3="2nd"),'Marks Entry class 2nd'!I38,""))</f>
        <v>0</v>
      </c>
    </row>
    <row r="40" spans="1:128" ht="18.95" customHeight="1">
      <c r="A40" s="56">
        <v>33</v>
      </c>
      <c r="B40" s="261" t="str">
        <f>IF(OR(DX40=0,DX40=""),"",IF(AND($E$3="1st"),'Marks Entry class 1st'!I39,IF(AND($E$3="2nd"),'Marks Entry class 2nd'!I39,"")))</f>
        <v/>
      </c>
      <c r="C40" s="57" t="str">
        <f>IF(OR($B40=0,$B40=""),"",IF(AND($E$3="1st"),'Marks Entry class 1st'!B39,IF(AND($E$3="2nd"),'Marks Entry class 2nd'!B39,"")))</f>
        <v/>
      </c>
      <c r="D40" s="57" t="str">
        <f>IF(OR($B40=0,$B40=""),"",IF(AND($E$3="1st"),'Marks Entry class 1st'!C39,IF(AND($E$3="2nd"),'Marks Entry class 2nd'!C39,"")))</f>
        <v/>
      </c>
      <c r="E40" s="396" t="str">
        <f>IF(OR(B40=0,B40=""),"",IF(AND($E$3="1st"),'Marks Entry class 1st'!E39,IF(AND($E$3="2nd"),'Marks Entry class 2nd'!E39,"")))</f>
        <v/>
      </c>
      <c r="F40" s="260" t="str">
        <f>IF(OR(B40=0,B40=""),"",IF(AND($E$3="1st"),'Marks Entry class 1st'!D39,IF(AND($E$3="2nd"),'Marks Entry class 2nd'!D39,"")))</f>
        <v/>
      </c>
      <c r="G40" s="398" t="str">
        <f>IF(OR($B40=0,$B40=""),"",IF(AND($E$3="1st"),'Marks Entry class 1st'!F39,IF(AND($E$3="2nd"),'Marks Entry class 2nd'!F39,"")))</f>
        <v/>
      </c>
      <c r="H40" s="398" t="str">
        <f>IF(OR($B40=0,$B40=""),"",IF(AND($E$3="1st"),'Marks Entry class 1st'!G39,IF(AND($E$3="2nd"),'Marks Entry class 2nd'!G39,"")))</f>
        <v/>
      </c>
      <c r="I40" s="398" t="str">
        <f>IF(OR($B40=0,$B40=""),"",IF(AND($E$3="1st"),'Marks Entry class 1st'!H39,IF(AND($E$3="2nd"),'Marks Entry class 2nd'!H39,"")))</f>
        <v/>
      </c>
      <c r="J40" s="229" t="str">
        <f>IF(OR($B40=0,$B40=""),"",IF(AND($E$3="1st"),'Marks Entry class 1st'!J39,IF(AND($E$3="2nd"),'Marks Entry class 2nd'!J39,"")))</f>
        <v/>
      </c>
      <c r="K40" s="229" t="str">
        <f>IF(OR($B40=0,$B40=""),"",IF(AND($E$3="1st"),'Marks Entry class 1st'!K39,IF(AND($E$3="2nd"),'Marks Entry class 2nd'!K39,"")))</f>
        <v/>
      </c>
      <c r="L40" s="105"/>
      <c r="M40" s="105"/>
      <c r="N40" s="105"/>
      <c r="O40" s="51"/>
      <c r="P40" s="105" t="str">
        <f>IF(OR($B40=0,$B40=""),"",IF(AND($E$3="1st"),'Marks Entry class 1st'!O39,IF(AND($E$3="2nd"),'Marks Entry class 2nd'!O39,"")))</f>
        <v/>
      </c>
      <c r="Q40" s="105" t="str">
        <f>IF(OR($B40=0,$B40=""),"",IF(AND($E$3="1st"),'Marks Entry class 1st'!P39,IF(AND($E$3="2nd"),'Marks Entry class 2nd'!P39,"")))</f>
        <v/>
      </c>
      <c r="R40" s="54" t="str">
        <f t="shared" si="0"/>
        <v/>
      </c>
      <c r="S40" s="51">
        <f t="shared" si="1"/>
        <v>0</v>
      </c>
      <c r="T40" s="105" t="str">
        <f>IF(OR($B40=0,$B40=""),"",IF(AND($E$3="1st"),'Marks Entry class 1st'!Q39,IF(AND($E$3="2nd"),'Marks Entry class 2nd'!Q39,"")))</f>
        <v/>
      </c>
      <c r="U40" s="105" t="str">
        <f>IF(OR($B40=0,$B40=""),"",IF(AND($E$3="1st"),'Marks Entry class 1st'!R39,IF(AND($E$3="2nd"),'Marks Entry class 2nd'!R39,"")))</f>
        <v/>
      </c>
      <c r="V40" s="55" t="str">
        <f t="shared" si="2"/>
        <v/>
      </c>
      <c r="W40" s="51" t="str">
        <f t="shared" si="3"/>
        <v/>
      </c>
      <c r="X40" s="89">
        <f t="shared" si="4"/>
        <v>0</v>
      </c>
      <c r="Y40" s="89" t="str">
        <f t="shared" si="5"/>
        <v/>
      </c>
      <c r="Z40" s="89" t="str">
        <f t="shared" si="6"/>
        <v/>
      </c>
      <c r="AA40" s="89" t="str">
        <f t="shared" si="7"/>
        <v/>
      </c>
      <c r="AB40" s="89" t="str">
        <f t="shared" si="8"/>
        <v/>
      </c>
      <c r="AC40" s="93" t="str">
        <f t="shared" si="9"/>
        <v/>
      </c>
      <c r="AD40" s="105"/>
      <c r="AE40" s="105"/>
      <c r="AF40" s="105"/>
      <c r="AG40" s="51"/>
      <c r="AH40" s="105" t="str">
        <f>IF(OR($B40=0,$B40=""),"",IF(AND($E$3="1st"),'Marks Entry class 1st'!V39,IF(AND($E$3="2nd"),'Marks Entry class 2nd'!V39,"")))</f>
        <v/>
      </c>
      <c r="AI40" s="105" t="str">
        <f>IF(OR($B40=0,$B40=""),"",IF(AND($E$3="1st"),'Marks Entry class 1st'!W39,IF(AND($E$3="2nd"),'Marks Entry class 2nd'!W39,"")))</f>
        <v/>
      </c>
      <c r="AJ40" s="54" t="str">
        <f t="shared" si="10"/>
        <v/>
      </c>
      <c r="AK40" s="51">
        <f t="shared" si="11"/>
        <v>0</v>
      </c>
      <c r="AL40" s="105" t="str">
        <f>IF(OR($B40=0,$B40=""),"",IF(AND($E$3="1st"),'Marks Entry class 1st'!X39,IF(AND($E$3="2nd"),'Marks Entry class 2nd'!X39,"")))</f>
        <v/>
      </c>
      <c r="AM40" s="105" t="str">
        <f>IF(OR($B40=0,$B40=""),"",IF(AND($E$3="1st"),'Marks Entry class 1st'!Y39,IF(AND($E$3="2nd"),'Marks Entry class 2nd'!Y39,"")))</f>
        <v/>
      </c>
      <c r="AN40" s="55" t="str">
        <f t="shared" si="12"/>
        <v/>
      </c>
      <c r="AO40" s="51" t="str">
        <f t="shared" si="13"/>
        <v/>
      </c>
      <c r="AP40" s="89">
        <f t="shared" si="14"/>
        <v>0</v>
      </c>
      <c r="AQ40" s="89" t="str">
        <f t="shared" si="15"/>
        <v/>
      </c>
      <c r="AR40" s="89" t="str">
        <f t="shared" si="16"/>
        <v/>
      </c>
      <c r="AS40" s="89" t="str">
        <f t="shared" si="17"/>
        <v/>
      </c>
      <c r="AT40" s="89" t="str">
        <f t="shared" si="18"/>
        <v/>
      </c>
      <c r="AU40" s="93" t="str">
        <f t="shared" si="19"/>
        <v/>
      </c>
      <c r="AV40" s="105"/>
      <c r="AW40" s="105"/>
      <c r="AX40" s="105"/>
      <c r="AY40" s="51"/>
      <c r="AZ40" s="105" t="str">
        <f>IF(OR($B40=0,$B40=""),"",IF(AND($E$3="1st"),'Marks Entry class 1st'!AC39,IF(AND($E$3="2nd"),'Marks Entry class 2nd'!AC39,"")))</f>
        <v/>
      </c>
      <c r="BA40" s="105" t="str">
        <f>IF(OR($B40=0,$B40=""),"",IF(AND($E$3="1st"),'Marks Entry class 1st'!AD39,IF(AND($E$3="2nd"),'Marks Entry class 2nd'!AD39,"")))</f>
        <v/>
      </c>
      <c r="BB40" s="54" t="str">
        <f t="shared" si="20"/>
        <v/>
      </c>
      <c r="BC40" s="51">
        <f t="shared" si="21"/>
        <v>0</v>
      </c>
      <c r="BD40" s="105" t="str">
        <f>IF(OR($B40=0,$B40=""),"",IF(AND($E$3="1st"),'Marks Entry class 1st'!AE39,IF(AND($E$3="2nd"),'Marks Entry class 2nd'!AE39,"")))</f>
        <v/>
      </c>
      <c r="BE40" s="105" t="str">
        <f>IF(OR($B40=0,$B40=""),"",IF(AND($E$3="1st"),'Marks Entry class 1st'!AF39,IF(AND($E$3="2nd"),'Marks Entry class 2nd'!AF39,"")))</f>
        <v/>
      </c>
      <c r="BF40" s="55" t="str">
        <f t="shared" si="22"/>
        <v/>
      </c>
      <c r="BG40" s="51" t="str">
        <f t="shared" si="23"/>
        <v/>
      </c>
      <c r="BH40" s="89">
        <f t="shared" si="24"/>
        <v>0</v>
      </c>
      <c r="BI40" s="89" t="str">
        <f t="shared" si="25"/>
        <v/>
      </c>
      <c r="BJ40" s="89" t="str">
        <f t="shared" si="26"/>
        <v/>
      </c>
      <c r="BK40" s="89" t="str">
        <f t="shared" si="27"/>
        <v/>
      </c>
      <c r="BL40" s="89" t="str">
        <f t="shared" si="28"/>
        <v/>
      </c>
      <c r="BM40" s="93" t="str">
        <f t="shared" si="29"/>
        <v/>
      </c>
      <c r="BN40" s="105"/>
      <c r="BO40" s="105"/>
      <c r="BP40" s="105"/>
      <c r="BQ40" s="51"/>
      <c r="BR40" s="105" t="str">
        <f>IF(OR($B40=0,$B40=""),"",IF(AND($E$3="1st"),'Marks Entry class 1st'!AJ39,IF(AND($E$3="2nd"),'Marks Entry class 2nd'!AJ39,"")))</f>
        <v/>
      </c>
      <c r="BS40" s="105" t="str">
        <f>IF(OR($B40=0,$B40=""),"",IF(AND($E$3="1st"),'Marks Entry class 1st'!AK39,IF(AND($E$3="2nd"),'Marks Entry class 2nd'!AK39,"")))</f>
        <v/>
      </c>
      <c r="BT40" s="54" t="str">
        <f t="shared" si="30"/>
        <v/>
      </c>
      <c r="BU40" s="51">
        <f t="shared" si="31"/>
        <v>0</v>
      </c>
      <c r="BV40" s="105" t="str">
        <f>IF(OR($B40=0,$B40=""),"",IF(AND($E$3="1st"),'Marks Entry class 1st'!AL39,IF(AND($E$3="2nd"),'Marks Entry class 2nd'!AL39,"")))</f>
        <v/>
      </c>
      <c r="BW40" s="105" t="str">
        <f>IF(OR($B40=0,$B40=""),"",IF(AND($E$3="1st"),'Marks Entry class 1st'!AM39,IF(AND($E$3="2nd"),'Marks Entry class 2nd'!AM39,"")))</f>
        <v/>
      </c>
      <c r="BX40" s="55" t="str">
        <f t="shared" si="32"/>
        <v/>
      </c>
      <c r="BY40" s="51" t="str">
        <f t="shared" si="33"/>
        <v/>
      </c>
      <c r="BZ40" s="89">
        <f t="shared" si="34"/>
        <v>0</v>
      </c>
      <c r="CA40" s="89" t="str">
        <f t="shared" si="35"/>
        <v/>
      </c>
      <c r="CB40" s="89" t="str">
        <f t="shared" si="36"/>
        <v/>
      </c>
      <c r="CC40" s="89" t="str">
        <f t="shared" si="37"/>
        <v/>
      </c>
      <c r="CD40" s="89" t="str">
        <f t="shared" si="38"/>
        <v/>
      </c>
      <c r="CE40" s="93" t="str">
        <f t="shared" si="39"/>
        <v/>
      </c>
      <c r="CF40" s="105" t="str">
        <f>IF(OR($B40=0,$B40=""),"",IF(AND($E$3="1st"),'Marks Entry class 1st'!AN39,IF(AND($E$3="2nd"),'Marks Entry class 2nd'!AN39,"")))</f>
        <v/>
      </c>
      <c r="CG40" s="105" t="str">
        <f>IF(OR($B40=0,$B40=""),"",IF(AND($E$3="1st"),'Marks Entry class 1st'!AO39,IF(AND($E$3="2nd"),'Marks Entry class 2nd'!AO39,"")))</f>
        <v/>
      </c>
      <c r="CH40" s="106" t="str">
        <f t="shared" si="40"/>
        <v/>
      </c>
      <c r="CI40" s="107">
        <f t="shared" si="41"/>
        <v>0</v>
      </c>
      <c r="CJ40" s="107" t="str">
        <f t="shared" si="42"/>
        <v/>
      </c>
      <c r="CK40" s="107" t="str">
        <f t="shared" si="43"/>
        <v/>
      </c>
      <c r="CL40" s="92" t="str">
        <f t="shared" si="44"/>
        <v/>
      </c>
      <c r="CM40" s="105" t="str">
        <f>IF(OR($B40=0,$B40=""),"",IF(AND($E$3="1st"),'Marks Entry class 1st'!AP39,IF(AND($E$3="2nd"),'Marks Entry class 2nd'!AP39,"")))</f>
        <v/>
      </c>
      <c r="CN40" s="105" t="str">
        <f>IF(OR($B40=0,$B40=""),"",IF(AND($E$3="1st"),'Marks Entry class 1st'!AQ39,IF(AND($E$3="2nd"),'Marks Entry class 2nd'!AQ39,"")))</f>
        <v/>
      </c>
      <c r="CO40" s="106" t="str">
        <f t="shared" si="45"/>
        <v/>
      </c>
      <c r="CP40" s="107">
        <f t="shared" si="46"/>
        <v>0</v>
      </c>
      <c r="CQ40" s="107" t="str">
        <f t="shared" si="47"/>
        <v/>
      </c>
      <c r="CR40" s="107" t="str">
        <f t="shared" si="48"/>
        <v/>
      </c>
      <c r="CS40" s="92" t="str">
        <f t="shared" si="49"/>
        <v/>
      </c>
      <c r="CT40" s="105" t="str">
        <f>IF(OR($B40=0,$B40=""),"",IF(AND($E$3="1st"),'Marks Entry class 1st'!AR39,IF(AND($E$3="2nd"),'Marks Entry class 2nd'!AR39,"")))</f>
        <v/>
      </c>
      <c r="CU40" s="105" t="str">
        <f>IF(OR($B40=0,$B40=""),"",IF(AND($E$3="1st"),'Marks Entry class 1st'!AS39,IF(AND($E$3="2nd"),'Marks Entry class 2nd'!AS39,"")))</f>
        <v/>
      </c>
      <c r="CV40" s="106" t="str">
        <f t="shared" si="50"/>
        <v/>
      </c>
      <c r="CW40" s="107">
        <f t="shared" si="51"/>
        <v>0</v>
      </c>
      <c r="CX40" s="107" t="str">
        <f t="shared" si="52"/>
        <v/>
      </c>
      <c r="CY40" s="107" t="str">
        <f t="shared" si="53"/>
        <v/>
      </c>
      <c r="CZ40" s="92" t="str">
        <f t="shared" si="54"/>
        <v/>
      </c>
      <c r="DA40" s="105" t="str">
        <f>IF(OR($B40=0,$B40=""),"",IF(AND($E$3="1st"),'Marks Entry class 1st'!AT39,IF(AND($E$3="2nd"),'Marks Entry class 2nd'!AT39,"")))</f>
        <v/>
      </c>
      <c r="DB40" s="105" t="str">
        <f>IF(OR($B40=0,$B40=""),"",IF(AND($E$3="1st"),'Marks Entry class 1st'!AU39,IF(AND($E$3="2nd"),'Marks Entry class 2nd'!AU39,"")))</f>
        <v/>
      </c>
      <c r="DC40" s="357" t="str">
        <f t="shared" si="55"/>
        <v/>
      </c>
      <c r="DD40" s="93" t="str">
        <f t="shared" si="56"/>
        <v/>
      </c>
      <c r="DE40" s="105" t="str">
        <f>IF(OR($B40=0,$B40=""),"",IF(AND($E$3="1st"),'Marks Entry class 1st'!AV39,IF(AND($E$3="2nd"),'Marks Entry class 2nd'!AV39,"")))</f>
        <v/>
      </c>
      <c r="DF40" s="105" t="str">
        <f>IF(OR($B40=0,$B40=""),"",IF(AND($E$3="1st"),'Marks Entry class 1st'!AW39,IF(AND($E$3="2nd"),'Marks Entry class 2nd'!AW39,"")))</f>
        <v/>
      </c>
      <c r="DG40" s="357" t="str">
        <f t="shared" si="57"/>
        <v/>
      </c>
      <c r="DH40" s="93" t="str">
        <f t="shared" si="58"/>
        <v/>
      </c>
      <c r="DI40" s="63" t="str">
        <f t="shared" si="59"/>
        <v/>
      </c>
      <c r="DJ40" s="359" t="str">
        <f t="shared" si="60"/>
        <v/>
      </c>
      <c r="DK40" s="67" t="str">
        <f t="shared" si="61"/>
        <v/>
      </c>
      <c r="DL40" s="68" t="str">
        <f t="shared" si="62"/>
        <v/>
      </c>
      <c r="DM40" s="381" t="str">
        <f>IFERROR(IF(B40="NSO","NSO",IF(OR(D40="",G40="",F40="",B40="",DI40=0),"",IF('Master sheet'!$D$14="Hindi","कक्षोंन्नति","Promoted"))),"")</f>
        <v/>
      </c>
      <c r="DN40" s="42" t="str">
        <f>IF(OR(B40=0,B40=""),"",IF(AND($E$3="1st"),'Marks Entry class 1st'!AX39,IF(AND($E$3="2nd"),'Marks Entry class 2nd'!AX39,"")))</f>
        <v/>
      </c>
      <c r="DO40" s="42" t="str">
        <f>IF(OR(B40=0,B40=""),"",IF(AND($E$3="1st"),'Marks Entry class 1st'!AY39,IF(AND($E$3="2nd"),'Marks Entry class 2nd'!AY39,"")))</f>
        <v/>
      </c>
      <c r="DP40" s="214" t="str">
        <f t="shared" si="63"/>
        <v/>
      </c>
      <c r="DQ40" s="43"/>
      <c r="DX40" s="44">
        <f>IF(AND($E$3="1st"),'Marks Entry class 1st'!I39,IF(AND($E$3="2nd"),'Marks Entry class 2nd'!I39,""))</f>
        <v>0</v>
      </c>
    </row>
    <row r="41" spans="1:128" ht="18.95" customHeight="1">
      <c r="A41" s="56">
        <v>34</v>
      </c>
      <c r="B41" s="261" t="str">
        <f>IF(OR(DX41=0,DX41=""),"",IF(AND($E$3="1st"),'Marks Entry class 1st'!I40,IF(AND($E$3="2nd"),'Marks Entry class 2nd'!I40,"")))</f>
        <v/>
      </c>
      <c r="C41" s="57" t="str">
        <f>IF(OR($B41=0,$B41=""),"",IF(AND($E$3="1st"),'Marks Entry class 1st'!B40,IF(AND($E$3="2nd"),'Marks Entry class 2nd'!B40,"")))</f>
        <v/>
      </c>
      <c r="D41" s="57" t="str">
        <f>IF(OR($B41=0,$B41=""),"",IF(AND($E$3="1st"),'Marks Entry class 1st'!C40,IF(AND($E$3="2nd"),'Marks Entry class 2nd'!C40,"")))</f>
        <v/>
      </c>
      <c r="E41" s="396" t="str">
        <f>IF(OR(B41=0,B41=""),"",IF(AND($E$3="1st"),'Marks Entry class 1st'!E40,IF(AND($E$3="2nd"),'Marks Entry class 2nd'!E40,"")))</f>
        <v/>
      </c>
      <c r="F41" s="260" t="str">
        <f>IF(OR(B41=0,B41=""),"",IF(AND($E$3="1st"),'Marks Entry class 1st'!D40,IF(AND($E$3="2nd"),'Marks Entry class 2nd'!D40,"")))</f>
        <v/>
      </c>
      <c r="G41" s="398" t="str">
        <f>IF(OR($B41=0,$B41=""),"",IF(AND($E$3="1st"),'Marks Entry class 1st'!F40,IF(AND($E$3="2nd"),'Marks Entry class 2nd'!F40,"")))</f>
        <v/>
      </c>
      <c r="H41" s="398" t="str">
        <f>IF(OR($B41=0,$B41=""),"",IF(AND($E$3="1st"),'Marks Entry class 1st'!G40,IF(AND($E$3="2nd"),'Marks Entry class 2nd'!G40,"")))</f>
        <v/>
      </c>
      <c r="I41" s="398" t="str">
        <f>IF(OR($B41=0,$B41=""),"",IF(AND($E$3="1st"),'Marks Entry class 1st'!H40,IF(AND($E$3="2nd"),'Marks Entry class 2nd'!H40,"")))</f>
        <v/>
      </c>
      <c r="J41" s="229" t="str">
        <f>IF(OR($B41=0,$B41=""),"",IF(AND($E$3="1st"),'Marks Entry class 1st'!J40,IF(AND($E$3="2nd"),'Marks Entry class 2nd'!J40,"")))</f>
        <v/>
      </c>
      <c r="K41" s="229" t="str">
        <f>IF(OR($B41=0,$B41=""),"",IF(AND($E$3="1st"),'Marks Entry class 1st'!K40,IF(AND($E$3="2nd"),'Marks Entry class 2nd'!K40,"")))</f>
        <v/>
      </c>
      <c r="L41" s="105"/>
      <c r="M41" s="105"/>
      <c r="N41" s="105"/>
      <c r="O41" s="51"/>
      <c r="P41" s="105" t="str">
        <f>IF(OR($B41=0,$B41=""),"",IF(AND($E$3="1st"),'Marks Entry class 1st'!O40,IF(AND($E$3="2nd"),'Marks Entry class 2nd'!O40,"")))</f>
        <v/>
      </c>
      <c r="Q41" s="105" t="str">
        <f>IF(OR($B41=0,$B41=""),"",IF(AND($E$3="1st"),'Marks Entry class 1st'!P40,IF(AND($E$3="2nd"),'Marks Entry class 2nd'!P40,"")))</f>
        <v/>
      </c>
      <c r="R41" s="54" t="str">
        <f t="shared" si="0"/>
        <v/>
      </c>
      <c r="S41" s="51">
        <f t="shared" si="1"/>
        <v>0</v>
      </c>
      <c r="T41" s="105" t="str">
        <f>IF(OR($B41=0,$B41=""),"",IF(AND($E$3="1st"),'Marks Entry class 1st'!Q40,IF(AND($E$3="2nd"),'Marks Entry class 2nd'!Q40,"")))</f>
        <v/>
      </c>
      <c r="U41" s="105" t="str">
        <f>IF(OR($B41=0,$B41=""),"",IF(AND($E$3="1st"),'Marks Entry class 1st'!R40,IF(AND($E$3="2nd"),'Marks Entry class 2nd'!R40,"")))</f>
        <v/>
      </c>
      <c r="V41" s="55" t="str">
        <f t="shared" si="2"/>
        <v/>
      </c>
      <c r="W41" s="51" t="str">
        <f t="shared" si="3"/>
        <v/>
      </c>
      <c r="X41" s="89">
        <f t="shared" si="4"/>
        <v>0</v>
      </c>
      <c r="Y41" s="89" t="str">
        <f t="shared" si="5"/>
        <v/>
      </c>
      <c r="Z41" s="89" t="str">
        <f t="shared" si="6"/>
        <v/>
      </c>
      <c r="AA41" s="89" t="str">
        <f t="shared" si="7"/>
        <v/>
      </c>
      <c r="AB41" s="89" t="str">
        <f t="shared" si="8"/>
        <v/>
      </c>
      <c r="AC41" s="93" t="str">
        <f t="shared" si="9"/>
        <v/>
      </c>
      <c r="AD41" s="105"/>
      <c r="AE41" s="105"/>
      <c r="AF41" s="105"/>
      <c r="AG41" s="51"/>
      <c r="AH41" s="105" t="str">
        <f>IF(OR($B41=0,$B41=""),"",IF(AND($E$3="1st"),'Marks Entry class 1st'!V40,IF(AND($E$3="2nd"),'Marks Entry class 2nd'!V40,"")))</f>
        <v/>
      </c>
      <c r="AI41" s="105" t="str">
        <f>IF(OR($B41=0,$B41=""),"",IF(AND($E$3="1st"),'Marks Entry class 1st'!W40,IF(AND($E$3="2nd"),'Marks Entry class 2nd'!W40,"")))</f>
        <v/>
      </c>
      <c r="AJ41" s="54" t="str">
        <f t="shared" si="10"/>
        <v/>
      </c>
      <c r="AK41" s="51">
        <f t="shared" si="11"/>
        <v>0</v>
      </c>
      <c r="AL41" s="105" t="str">
        <f>IF(OR($B41=0,$B41=""),"",IF(AND($E$3="1st"),'Marks Entry class 1st'!X40,IF(AND($E$3="2nd"),'Marks Entry class 2nd'!X40,"")))</f>
        <v/>
      </c>
      <c r="AM41" s="105" t="str">
        <f>IF(OR($B41=0,$B41=""),"",IF(AND($E$3="1st"),'Marks Entry class 1st'!Y40,IF(AND($E$3="2nd"),'Marks Entry class 2nd'!Y40,"")))</f>
        <v/>
      </c>
      <c r="AN41" s="55" t="str">
        <f t="shared" si="12"/>
        <v/>
      </c>
      <c r="AO41" s="51" t="str">
        <f t="shared" si="13"/>
        <v/>
      </c>
      <c r="AP41" s="89">
        <f t="shared" si="14"/>
        <v>0</v>
      </c>
      <c r="AQ41" s="89" t="str">
        <f t="shared" si="15"/>
        <v/>
      </c>
      <c r="AR41" s="89" t="str">
        <f t="shared" si="16"/>
        <v/>
      </c>
      <c r="AS41" s="89" t="str">
        <f t="shared" si="17"/>
        <v/>
      </c>
      <c r="AT41" s="89" t="str">
        <f t="shared" si="18"/>
        <v/>
      </c>
      <c r="AU41" s="93" t="str">
        <f t="shared" si="19"/>
        <v/>
      </c>
      <c r="AV41" s="105"/>
      <c r="AW41" s="105"/>
      <c r="AX41" s="105"/>
      <c r="AY41" s="51"/>
      <c r="AZ41" s="105" t="str">
        <f>IF(OR($B41=0,$B41=""),"",IF(AND($E$3="1st"),'Marks Entry class 1st'!AC40,IF(AND($E$3="2nd"),'Marks Entry class 2nd'!AC40,"")))</f>
        <v/>
      </c>
      <c r="BA41" s="105" t="str">
        <f>IF(OR($B41=0,$B41=""),"",IF(AND($E$3="1st"),'Marks Entry class 1st'!AD40,IF(AND($E$3="2nd"),'Marks Entry class 2nd'!AD40,"")))</f>
        <v/>
      </c>
      <c r="BB41" s="54" t="str">
        <f t="shared" si="20"/>
        <v/>
      </c>
      <c r="BC41" s="51">
        <f t="shared" si="21"/>
        <v>0</v>
      </c>
      <c r="BD41" s="105" t="str">
        <f>IF(OR($B41=0,$B41=""),"",IF(AND($E$3="1st"),'Marks Entry class 1st'!AE40,IF(AND($E$3="2nd"),'Marks Entry class 2nd'!AE40,"")))</f>
        <v/>
      </c>
      <c r="BE41" s="105" t="str">
        <f>IF(OR($B41=0,$B41=""),"",IF(AND($E$3="1st"),'Marks Entry class 1st'!AF40,IF(AND($E$3="2nd"),'Marks Entry class 2nd'!AF40,"")))</f>
        <v/>
      </c>
      <c r="BF41" s="55" t="str">
        <f t="shared" si="22"/>
        <v/>
      </c>
      <c r="BG41" s="51" t="str">
        <f t="shared" si="23"/>
        <v/>
      </c>
      <c r="BH41" s="89">
        <f t="shared" si="24"/>
        <v>0</v>
      </c>
      <c r="BI41" s="89" t="str">
        <f t="shared" si="25"/>
        <v/>
      </c>
      <c r="BJ41" s="89" t="str">
        <f t="shared" si="26"/>
        <v/>
      </c>
      <c r="BK41" s="89" t="str">
        <f t="shared" si="27"/>
        <v/>
      </c>
      <c r="BL41" s="89" t="str">
        <f t="shared" si="28"/>
        <v/>
      </c>
      <c r="BM41" s="93" t="str">
        <f t="shared" si="29"/>
        <v/>
      </c>
      <c r="BN41" s="105"/>
      <c r="BO41" s="105"/>
      <c r="BP41" s="105"/>
      <c r="BQ41" s="51"/>
      <c r="BR41" s="105" t="str">
        <f>IF(OR($B41=0,$B41=""),"",IF(AND($E$3="1st"),'Marks Entry class 1st'!AJ40,IF(AND($E$3="2nd"),'Marks Entry class 2nd'!AJ40,"")))</f>
        <v/>
      </c>
      <c r="BS41" s="105" t="str">
        <f>IF(OR($B41=0,$B41=""),"",IF(AND($E$3="1st"),'Marks Entry class 1st'!AK40,IF(AND($E$3="2nd"),'Marks Entry class 2nd'!AK40,"")))</f>
        <v/>
      </c>
      <c r="BT41" s="54" t="str">
        <f t="shared" si="30"/>
        <v/>
      </c>
      <c r="BU41" s="51">
        <f t="shared" si="31"/>
        <v>0</v>
      </c>
      <c r="BV41" s="105" t="str">
        <f>IF(OR($B41=0,$B41=""),"",IF(AND($E$3="1st"),'Marks Entry class 1st'!AL40,IF(AND($E$3="2nd"),'Marks Entry class 2nd'!AL40,"")))</f>
        <v/>
      </c>
      <c r="BW41" s="105" t="str">
        <f>IF(OR($B41=0,$B41=""),"",IF(AND($E$3="1st"),'Marks Entry class 1st'!AM40,IF(AND($E$3="2nd"),'Marks Entry class 2nd'!AM40,"")))</f>
        <v/>
      </c>
      <c r="BX41" s="55" t="str">
        <f t="shared" si="32"/>
        <v/>
      </c>
      <c r="BY41" s="51" t="str">
        <f t="shared" si="33"/>
        <v/>
      </c>
      <c r="BZ41" s="89">
        <f t="shared" si="34"/>
        <v>0</v>
      </c>
      <c r="CA41" s="89" t="str">
        <f t="shared" si="35"/>
        <v/>
      </c>
      <c r="CB41" s="89" t="str">
        <f t="shared" si="36"/>
        <v/>
      </c>
      <c r="CC41" s="89" t="str">
        <f t="shared" si="37"/>
        <v/>
      </c>
      <c r="CD41" s="89" t="str">
        <f t="shared" si="38"/>
        <v/>
      </c>
      <c r="CE41" s="93" t="str">
        <f t="shared" si="39"/>
        <v/>
      </c>
      <c r="CF41" s="105" t="str">
        <f>IF(OR($B41=0,$B41=""),"",IF(AND($E$3="1st"),'Marks Entry class 1st'!AN40,IF(AND($E$3="2nd"),'Marks Entry class 2nd'!AN40,"")))</f>
        <v/>
      </c>
      <c r="CG41" s="105" t="str">
        <f>IF(OR($B41=0,$B41=""),"",IF(AND($E$3="1st"),'Marks Entry class 1st'!AO40,IF(AND($E$3="2nd"),'Marks Entry class 2nd'!AO40,"")))</f>
        <v/>
      </c>
      <c r="CH41" s="106" t="str">
        <f t="shared" si="40"/>
        <v/>
      </c>
      <c r="CI41" s="107">
        <f t="shared" si="41"/>
        <v>0</v>
      </c>
      <c r="CJ41" s="107" t="str">
        <f t="shared" si="42"/>
        <v/>
      </c>
      <c r="CK41" s="107" t="str">
        <f t="shared" si="43"/>
        <v/>
      </c>
      <c r="CL41" s="92" t="str">
        <f t="shared" si="44"/>
        <v/>
      </c>
      <c r="CM41" s="105" t="str">
        <f>IF(OR($B41=0,$B41=""),"",IF(AND($E$3="1st"),'Marks Entry class 1st'!AP40,IF(AND($E$3="2nd"),'Marks Entry class 2nd'!AP40,"")))</f>
        <v/>
      </c>
      <c r="CN41" s="105" t="str">
        <f>IF(OR($B41=0,$B41=""),"",IF(AND($E$3="1st"),'Marks Entry class 1st'!AQ40,IF(AND($E$3="2nd"),'Marks Entry class 2nd'!AQ40,"")))</f>
        <v/>
      </c>
      <c r="CO41" s="106" t="str">
        <f t="shared" si="45"/>
        <v/>
      </c>
      <c r="CP41" s="107">
        <f t="shared" si="46"/>
        <v>0</v>
      </c>
      <c r="CQ41" s="107" t="str">
        <f t="shared" si="47"/>
        <v/>
      </c>
      <c r="CR41" s="107" t="str">
        <f t="shared" si="48"/>
        <v/>
      </c>
      <c r="CS41" s="92" t="str">
        <f t="shared" si="49"/>
        <v/>
      </c>
      <c r="CT41" s="105" t="str">
        <f>IF(OR($B41=0,$B41=""),"",IF(AND($E$3="1st"),'Marks Entry class 1st'!AR40,IF(AND($E$3="2nd"),'Marks Entry class 2nd'!AR40,"")))</f>
        <v/>
      </c>
      <c r="CU41" s="105" t="str">
        <f>IF(OR($B41=0,$B41=""),"",IF(AND($E$3="1st"),'Marks Entry class 1st'!AS40,IF(AND($E$3="2nd"),'Marks Entry class 2nd'!AS40,"")))</f>
        <v/>
      </c>
      <c r="CV41" s="106" t="str">
        <f t="shared" si="50"/>
        <v/>
      </c>
      <c r="CW41" s="107">
        <f t="shared" si="51"/>
        <v>0</v>
      </c>
      <c r="CX41" s="107" t="str">
        <f t="shared" si="52"/>
        <v/>
      </c>
      <c r="CY41" s="107" t="str">
        <f t="shared" si="53"/>
        <v/>
      </c>
      <c r="CZ41" s="92" t="str">
        <f t="shared" si="54"/>
        <v/>
      </c>
      <c r="DA41" s="105" t="str">
        <f>IF(OR($B41=0,$B41=""),"",IF(AND($E$3="1st"),'Marks Entry class 1st'!AT40,IF(AND($E$3="2nd"),'Marks Entry class 2nd'!AT40,"")))</f>
        <v/>
      </c>
      <c r="DB41" s="105" t="str">
        <f>IF(OR($B41=0,$B41=""),"",IF(AND($E$3="1st"),'Marks Entry class 1st'!AU40,IF(AND($E$3="2nd"),'Marks Entry class 2nd'!AU40,"")))</f>
        <v/>
      </c>
      <c r="DC41" s="357" t="str">
        <f t="shared" si="55"/>
        <v/>
      </c>
      <c r="DD41" s="93" t="str">
        <f t="shared" si="56"/>
        <v/>
      </c>
      <c r="DE41" s="105" t="str">
        <f>IF(OR($B41=0,$B41=""),"",IF(AND($E$3="1st"),'Marks Entry class 1st'!AV40,IF(AND($E$3="2nd"),'Marks Entry class 2nd'!AV40,"")))</f>
        <v/>
      </c>
      <c r="DF41" s="105" t="str">
        <f>IF(OR($B41=0,$B41=""),"",IF(AND($E$3="1st"),'Marks Entry class 1st'!AW40,IF(AND($E$3="2nd"),'Marks Entry class 2nd'!AW40,"")))</f>
        <v/>
      </c>
      <c r="DG41" s="357" t="str">
        <f t="shared" si="57"/>
        <v/>
      </c>
      <c r="DH41" s="93" t="str">
        <f t="shared" si="58"/>
        <v/>
      </c>
      <c r="DI41" s="63" t="str">
        <f t="shared" si="59"/>
        <v/>
      </c>
      <c r="DJ41" s="359" t="str">
        <f t="shared" si="60"/>
        <v/>
      </c>
      <c r="DK41" s="67" t="str">
        <f t="shared" si="61"/>
        <v/>
      </c>
      <c r="DL41" s="68" t="str">
        <f t="shared" si="62"/>
        <v/>
      </c>
      <c r="DM41" s="381" t="str">
        <f>IFERROR(IF(B41="NSO","NSO",IF(OR(D41="",G41="",F41="",B41="",DI41=0),"",IF('Master sheet'!$D$14="Hindi","कक्षोंन्नति","Promoted"))),"")</f>
        <v/>
      </c>
      <c r="DN41" s="42" t="str">
        <f>IF(OR(B41=0,B41=""),"",IF(AND($E$3="1st"),'Marks Entry class 1st'!AX40,IF(AND($E$3="2nd"),'Marks Entry class 2nd'!AX40,"")))</f>
        <v/>
      </c>
      <c r="DO41" s="42" t="str">
        <f>IF(OR(B41=0,B41=""),"",IF(AND($E$3="1st"),'Marks Entry class 1st'!AY40,IF(AND($E$3="2nd"),'Marks Entry class 2nd'!AY40,"")))</f>
        <v/>
      </c>
      <c r="DP41" s="214" t="str">
        <f t="shared" si="63"/>
        <v/>
      </c>
      <c r="DQ41" s="43"/>
      <c r="DX41" s="44">
        <f>IF(AND($E$3="1st"),'Marks Entry class 1st'!I40,IF(AND($E$3="2nd"),'Marks Entry class 2nd'!I40,""))</f>
        <v>0</v>
      </c>
    </row>
    <row r="42" spans="1:128" ht="18.95" customHeight="1">
      <c r="A42" s="56">
        <v>35</v>
      </c>
      <c r="B42" s="261" t="str">
        <f>IF(OR(DX42=0,DX42=""),"",IF(AND($E$3="1st"),'Marks Entry class 1st'!I41,IF(AND($E$3="2nd"),'Marks Entry class 2nd'!I41,"")))</f>
        <v/>
      </c>
      <c r="C42" s="57" t="str">
        <f>IF(OR($B42=0,$B42=""),"",IF(AND($E$3="1st"),'Marks Entry class 1st'!B41,IF(AND($E$3="2nd"),'Marks Entry class 2nd'!B41,"")))</f>
        <v/>
      </c>
      <c r="D42" s="57" t="str">
        <f>IF(OR($B42=0,$B42=""),"",IF(AND($E$3="1st"),'Marks Entry class 1st'!C41,IF(AND($E$3="2nd"),'Marks Entry class 2nd'!C41,"")))</f>
        <v/>
      </c>
      <c r="E42" s="396" t="str">
        <f>IF(OR(B42=0,B42=""),"",IF(AND($E$3="1st"),'Marks Entry class 1st'!E41,IF(AND($E$3="2nd"),'Marks Entry class 2nd'!E41,"")))</f>
        <v/>
      </c>
      <c r="F42" s="260" t="str">
        <f>IF(OR(B42=0,B42=""),"",IF(AND($E$3="1st"),'Marks Entry class 1st'!D41,IF(AND($E$3="2nd"),'Marks Entry class 2nd'!D41,"")))</f>
        <v/>
      </c>
      <c r="G42" s="398" t="str">
        <f>IF(OR($B42=0,$B42=""),"",IF(AND($E$3="1st"),'Marks Entry class 1st'!F41,IF(AND($E$3="2nd"),'Marks Entry class 2nd'!F41,"")))</f>
        <v/>
      </c>
      <c r="H42" s="398" t="str">
        <f>IF(OR($B42=0,$B42=""),"",IF(AND($E$3="1st"),'Marks Entry class 1st'!G41,IF(AND($E$3="2nd"),'Marks Entry class 2nd'!G41,"")))</f>
        <v/>
      </c>
      <c r="I42" s="398" t="str">
        <f>IF(OR($B42=0,$B42=""),"",IF(AND($E$3="1st"),'Marks Entry class 1st'!H41,IF(AND($E$3="2nd"),'Marks Entry class 2nd'!H41,"")))</f>
        <v/>
      </c>
      <c r="J42" s="229" t="str">
        <f>IF(OR($B42=0,$B42=""),"",IF(AND($E$3="1st"),'Marks Entry class 1st'!J41,IF(AND($E$3="2nd"),'Marks Entry class 2nd'!J41,"")))</f>
        <v/>
      </c>
      <c r="K42" s="229" t="str">
        <f>IF(OR($B42=0,$B42=""),"",IF(AND($E$3="1st"),'Marks Entry class 1st'!K41,IF(AND($E$3="2nd"),'Marks Entry class 2nd'!K41,"")))</f>
        <v/>
      </c>
      <c r="L42" s="105"/>
      <c r="M42" s="105"/>
      <c r="N42" s="105"/>
      <c r="O42" s="51"/>
      <c r="P42" s="105" t="str">
        <f>IF(OR($B42=0,$B42=""),"",IF(AND($E$3="1st"),'Marks Entry class 1st'!O41,IF(AND($E$3="2nd"),'Marks Entry class 2nd'!O41,"")))</f>
        <v/>
      </c>
      <c r="Q42" s="105" t="str">
        <f>IF(OR($B42=0,$B42=""),"",IF(AND($E$3="1st"),'Marks Entry class 1st'!P41,IF(AND($E$3="2nd"),'Marks Entry class 2nd'!P41,"")))</f>
        <v/>
      </c>
      <c r="R42" s="54" t="str">
        <f t="shared" si="0"/>
        <v/>
      </c>
      <c r="S42" s="51">
        <f t="shared" si="1"/>
        <v>0</v>
      </c>
      <c r="T42" s="105" t="str">
        <f>IF(OR($B42=0,$B42=""),"",IF(AND($E$3="1st"),'Marks Entry class 1st'!Q41,IF(AND($E$3="2nd"),'Marks Entry class 2nd'!Q41,"")))</f>
        <v/>
      </c>
      <c r="U42" s="105" t="str">
        <f>IF(OR($B42=0,$B42=""),"",IF(AND($E$3="1st"),'Marks Entry class 1st'!R41,IF(AND($E$3="2nd"),'Marks Entry class 2nd'!R41,"")))</f>
        <v/>
      </c>
      <c r="V42" s="55" t="str">
        <f t="shared" si="2"/>
        <v/>
      </c>
      <c r="W42" s="51" t="str">
        <f t="shared" si="3"/>
        <v/>
      </c>
      <c r="X42" s="89">
        <f t="shared" si="4"/>
        <v>0</v>
      </c>
      <c r="Y42" s="89" t="str">
        <f t="shared" si="5"/>
        <v/>
      </c>
      <c r="Z42" s="89" t="str">
        <f t="shared" si="6"/>
        <v/>
      </c>
      <c r="AA42" s="89" t="str">
        <f t="shared" si="7"/>
        <v/>
      </c>
      <c r="AB42" s="89" t="str">
        <f t="shared" si="8"/>
        <v/>
      </c>
      <c r="AC42" s="93" t="str">
        <f t="shared" si="9"/>
        <v/>
      </c>
      <c r="AD42" s="105"/>
      <c r="AE42" s="105"/>
      <c r="AF42" s="105"/>
      <c r="AG42" s="51"/>
      <c r="AH42" s="105" t="str">
        <f>IF(OR($B42=0,$B42=""),"",IF(AND($E$3="1st"),'Marks Entry class 1st'!V41,IF(AND($E$3="2nd"),'Marks Entry class 2nd'!V41,"")))</f>
        <v/>
      </c>
      <c r="AI42" s="105" t="str">
        <f>IF(OR($B42=0,$B42=""),"",IF(AND($E$3="1st"),'Marks Entry class 1st'!W41,IF(AND($E$3="2nd"),'Marks Entry class 2nd'!W41,"")))</f>
        <v/>
      </c>
      <c r="AJ42" s="54" t="str">
        <f t="shared" si="10"/>
        <v/>
      </c>
      <c r="AK42" s="51">
        <f t="shared" si="11"/>
        <v>0</v>
      </c>
      <c r="AL42" s="105" t="str">
        <f>IF(OR($B42=0,$B42=""),"",IF(AND($E$3="1st"),'Marks Entry class 1st'!X41,IF(AND($E$3="2nd"),'Marks Entry class 2nd'!X41,"")))</f>
        <v/>
      </c>
      <c r="AM42" s="105" t="str">
        <f>IF(OR($B42=0,$B42=""),"",IF(AND($E$3="1st"),'Marks Entry class 1st'!Y41,IF(AND($E$3="2nd"),'Marks Entry class 2nd'!Y41,"")))</f>
        <v/>
      </c>
      <c r="AN42" s="55" t="str">
        <f t="shared" si="12"/>
        <v/>
      </c>
      <c r="AO42" s="51" t="str">
        <f t="shared" si="13"/>
        <v/>
      </c>
      <c r="AP42" s="89">
        <f t="shared" si="14"/>
        <v>0</v>
      </c>
      <c r="AQ42" s="89" t="str">
        <f t="shared" si="15"/>
        <v/>
      </c>
      <c r="AR42" s="89" t="str">
        <f t="shared" si="16"/>
        <v/>
      </c>
      <c r="AS42" s="89" t="str">
        <f t="shared" si="17"/>
        <v/>
      </c>
      <c r="AT42" s="89" t="str">
        <f t="shared" si="18"/>
        <v/>
      </c>
      <c r="AU42" s="93" t="str">
        <f t="shared" si="19"/>
        <v/>
      </c>
      <c r="AV42" s="105"/>
      <c r="AW42" s="105"/>
      <c r="AX42" s="105"/>
      <c r="AY42" s="51"/>
      <c r="AZ42" s="105" t="str">
        <f>IF(OR($B42=0,$B42=""),"",IF(AND($E$3="1st"),'Marks Entry class 1st'!AC41,IF(AND($E$3="2nd"),'Marks Entry class 2nd'!AC41,"")))</f>
        <v/>
      </c>
      <c r="BA42" s="105" t="str">
        <f>IF(OR($B42=0,$B42=""),"",IF(AND($E$3="1st"),'Marks Entry class 1st'!AD41,IF(AND($E$3="2nd"),'Marks Entry class 2nd'!AD41,"")))</f>
        <v/>
      </c>
      <c r="BB42" s="54" t="str">
        <f t="shared" si="20"/>
        <v/>
      </c>
      <c r="BC42" s="51">
        <f t="shared" si="21"/>
        <v>0</v>
      </c>
      <c r="BD42" s="105" t="str">
        <f>IF(OR($B42=0,$B42=""),"",IF(AND($E$3="1st"),'Marks Entry class 1st'!AE41,IF(AND($E$3="2nd"),'Marks Entry class 2nd'!AE41,"")))</f>
        <v/>
      </c>
      <c r="BE42" s="105" t="str">
        <f>IF(OR($B42=0,$B42=""),"",IF(AND($E$3="1st"),'Marks Entry class 1st'!AF41,IF(AND($E$3="2nd"),'Marks Entry class 2nd'!AF41,"")))</f>
        <v/>
      </c>
      <c r="BF42" s="55" t="str">
        <f t="shared" si="22"/>
        <v/>
      </c>
      <c r="BG42" s="51" t="str">
        <f t="shared" si="23"/>
        <v/>
      </c>
      <c r="BH42" s="89">
        <f t="shared" si="24"/>
        <v>0</v>
      </c>
      <c r="BI42" s="89" t="str">
        <f t="shared" si="25"/>
        <v/>
      </c>
      <c r="BJ42" s="89" t="str">
        <f t="shared" si="26"/>
        <v/>
      </c>
      <c r="BK42" s="89" t="str">
        <f t="shared" si="27"/>
        <v/>
      </c>
      <c r="BL42" s="89" t="str">
        <f t="shared" si="28"/>
        <v/>
      </c>
      <c r="BM42" s="93" t="str">
        <f t="shared" si="29"/>
        <v/>
      </c>
      <c r="BN42" s="105"/>
      <c r="BO42" s="105"/>
      <c r="BP42" s="105"/>
      <c r="BQ42" s="51"/>
      <c r="BR42" s="105" t="str">
        <f>IF(OR($B42=0,$B42=""),"",IF(AND($E$3="1st"),'Marks Entry class 1st'!AJ41,IF(AND($E$3="2nd"),'Marks Entry class 2nd'!AJ41,"")))</f>
        <v/>
      </c>
      <c r="BS42" s="105" t="str">
        <f>IF(OR($B42=0,$B42=""),"",IF(AND($E$3="1st"),'Marks Entry class 1st'!AK41,IF(AND($E$3="2nd"),'Marks Entry class 2nd'!AK41,"")))</f>
        <v/>
      </c>
      <c r="BT42" s="54" t="str">
        <f t="shared" si="30"/>
        <v/>
      </c>
      <c r="BU42" s="51">
        <f t="shared" si="31"/>
        <v>0</v>
      </c>
      <c r="BV42" s="105" t="str">
        <f>IF(OR($B42=0,$B42=""),"",IF(AND($E$3="1st"),'Marks Entry class 1st'!AL41,IF(AND($E$3="2nd"),'Marks Entry class 2nd'!AL41,"")))</f>
        <v/>
      </c>
      <c r="BW42" s="105" t="str">
        <f>IF(OR($B42=0,$B42=""),"",IF(AND($E$3="1st"),'Marks Entry class 1st'!AM41,IF(AND($E$3="2nd"),'Marks Entry class 2nd'!AM41,"")))</f>
        <v/>
      </c>
      <c r="BX42" s="55" t="str">
        <f t="shared" si="32"/>
        <v/>
      </c>
      <c r="BY42" s="51" t="str">
        <f t="shared" si="33"/>
        <v/>
      </c>
      <c r="BZ42" s="89">
        <f t="shared" si="34"/>
        <v>0</v>
      </c>
      <c r="CA42" s="89" t="str">
        <f t="shared" si="35"/>
        <v/>
      </c>
      <c r="CB42" s="89" t="str">
        <f t="shared" si="36"/>
        <v/>
      </c>
      <c r="CC42" s="89" t="str">
        <f t="shared" si="37"/>
        <v/>
      </c>
      <c r="CD42" s="89" t="str">
        <f t="shared" si="38"/>
        <v/>
      </c>
      <c r="CE42" s="93" t="str">
        <f t="shared" si="39"/>
        <v/>
      </c>
      <c r="CF42" s="105" t="str">
        <f>IF(OR($B42=0,$B42=""),"",IF(AND($E$3="1st"),'Marks Entry class 1st'!AN41,IF(AND($E$3="2nd"),'Marks Entry class 2nd'!AN41,"")))</f>
        <v/>
      </c>
      <c r="CG42" s="105" t="str">
        <f>IF(OR($B42=0,$B42=""),"",IF(AND($E$3="1st"),'Marks Entry class 1st'!AO41,IF(AND($E$3="2nd"),'Marks Entry class 2nd'!AO41,"")))</f>
        <v/>
      </c>
      <c r="CH42" s="106" t="str">
        <f t="shared" si="40"/>
        <v/>
      </c>
      <c r="CI42" s="107">
        <f t="shared" si="41"/>
        <v>0</v>
      </c>
      <c r="CJ42" s="107" t="str">
        <f t="shared" si="42"/>
        <v/>
      </c>
      <c r="CK42" s="107" t="str">
        <f t="shared" si="43"/>
        <v/>
      </c>
      <c r="CL42" s="92" t="str">
        <f t="shared" si="44"/>
        <v/>
      </c>
      <c r="CM42" s="105" t="str">
        <f>IF(OR($B42=0,$B42=""),"",IF(AND($E$3="1st"),'Marks Entry class 1st'!AP41,IF(AND($E$3="2nd"),'Marks Entry class 2nd'!AP41,"")))</f>
        <v/>
      </c>
      <c r="CN42" s="105" t="str">
        <f>IF(OR($B42=0,$B42=""),"",IF(AND($E$3="1st"),'Marks Entry class 1st'!AQ41,IF(AND($E$3="2nd"),'Marks Entry class 2nd'!AQ41,"")))</f>
        <v/>
      </c>
      <c r="CO42" s="106" t="str">
        <f t="shared" si="45"/>
        <v/>
      </c>
      <c r="CP42" s="107">
        <f t="shared" si="46"/>
        <v>0</v>
      </c>
      <c r="CQ42" s="107" t="str">
        <f t="shared" si="47"/>
        <v/>
      </c>
      <c r="CR42" s="107" t="str">
        <f t="shared" si="48"/>
        <v/>
      </c>
      <c r="CS42" s="92" t="str">
        <f t="shared" si="49"/>
        <v/>
      </c>
      <c r="CT42" s="105" t="str">
        <f>IF(OR($B42=0,$B42=""),"",IF(AND($E$3="1st"),'Marks Entry class 1st'!AR41,IF(AND($E$3="2nd"),'Marks Entry class 2nd'!AR41,"")))</f>
        <v/>
      </c>
      <c r="CU42" s="105" t="str">
        <f>IF(OR($B42=0,$B42=""),"",IF(AND($E$3="1st"),'Marks Entry class 1st'!AS41,IF(AND($E$3="2nd"),'Marks Entry class 2nd'!AS41,"")))</f>
        <v/>
      </c>
      <c r="CV42" s="106" t="str">
        <f t="shared" si="50"/>
        <v/>
      </c>
      <c r="CW42" s="107">
        <f t="shared" si="51"/>
        <v>0</v>
      </c>
      <c r="CX42" s="107" t="str">
        <f t="shared" si="52"/>
        <v/>
      </c>
      <c r="CY42" s="107" t="str">
        <f t="shared" si="53"/>
        <v/>
      </c>
      <c r="CZ42" s="92" t="str">
        <f t="shared" si="54"/>
        <v/>
      </c>
      <c r="DA42" s="105" t="str">
        <f>IF(OR($B42=0,$B42=""),"",IF(AND($E$3="1st"),'Marks Entry class 1st'!AT41,IF(AND($E$3="2nd"),'Marks Entry class 2nd'!AT41,"")))</f>
        <v/>
      </c>
      <c r="DB42" s="105" t="str">
        <f>IF(OR($B42=0,$B42=""),"",IF(AND($E$3="1st"),'Marks Entry class 1st'!AU41,IF(AND($E$3="2nd"),'Marks Entry class 2nd'!AU41,"")))</f>
        <v/>
      </c>
      <c r="DC42" s="357" t="str">
        <f t="shared" si="55"/>
        <v/>
      </c>
      <c r="DD42" s="93" t="str">
        <f t="shared" si="56"/>
        <v/>
      </c>
      <c r="DE42" s="105" t="str">
        <f>IF(OR($B42=0,$B42=""),"",IF(AND($E$3="1st"),'Marks Entry class 1st'!AV41,IF(AND($E$3="2nd"),'Marks Entry class 2nd'!AV41,"")))</f>
        <v/>
      </c>
      <c r="DF42" s="105" t="str">
        <f>IF(OR($B42=0,$B42=""),"",IF(AND($E$3="1st"),'Marks Entry class 1st'!AW41,IF(AND($E$3="2nd"),'Marks Entry class 2nd'!AW41,"")))</f>
        <v/>
      </c>
      <c r="DG42" s="357" t="str">
        <f t="shared" si="57"/>
        <v/>
      </c>
      <c r="DH42" s="93" t="str">
        <f t="shared" si="58"/>
        <v/>
      </c>
      <c r="DI42" s="63" t="str">
        <f t="shared" si="59"/>
        <v/>
      </c>
      <c r="DJ42" s="359" t="str">
        <f t="shared" si="60"/>
        <v/>
      </c>
      <c r="DK42" s="67" t="str">
        <f t="shared" si="61"/>
        <v/>
      </c>
      <c r="DL42" s="68" t="str">
        <f t="shared" si="62"/>
        <v/>
      </c>
      <c r="DM42" s="381" t="str">
        <f>IFERROR(IF(B42="NSO","NSO",IF(OR(D42="",G42="",F42="",B42="",DI42=0),"",IF('Master sheet'!$D$14="Hindi","कक्षोंन्नति","Promoted"))),"")</f>
        <v/>
      </c>
      <c r="DN42" s="42" t="str">
        <f>IF(OR(B42=0,B42=""),"",IF(AND($E$3="1st"),'Marks Entry class 1st'!AX41,IF(AND($E$3="2nd"),'Marks Entry class 2nd'!AX41,"")))</f>
        <v/>
      </c>
      <c r="DO42" s="42" t="str">
        <f>IF(OR(B42=0,B42=""),"",IF(AND($E$3="1st"),'Marks Entry class 1st'!AY41,IF(AND($E$3="2nd"),'Marks Entry class 2nd'!AY41,"")))</f>
        <v/>
      </c>
      <c r="DP42" s="214" t="str">
        <f t="shared" si="63"/>
        <v/>
      </c>
      <c r="DQ42" s="43"/>
      <c r="DX42" s="44">
        <f>IF(AND($E$3="1st"),'Marks Entry class 1st'!I41,IF(AND($E$3="2nd"),'Marks Entry class 2nd'!I41,""))</f>
        <v>0</v>
      </c>
    </row>
    <row r="43" spans="1:128" ht="18.95" customHeight="1">
      <c r="A43" s="56">
        <v>36</v>
      </c>
      <c r="B43" s="261" t="str">
        <f>IF(OR(DX43=0,DX43=""),"",IF(AND($E$3="1st"),'Marks Entry class 1st'!I42,IF(AND($E$3="2nd"),'Marks Entry class 2nd'!I42,"")))</f>
        <v/>
      </c>
      <c r="C43" s="57" t="str">
        <f>IF(OR($B43=0,$B43=""),"",IF(AND($E$3="1st"),'Marks Entry class 1st'!B42,IF(AND($E$3="2nd"),'Marks Entry class 2nd'!B42,"")))</f>
        <v/>
      </c>
      <c r="D43" s="57" t="str">
        <f>IF(OR($B43=0,$B43=""),"",IF(AND($E$3="1st"),'Marks Entry class 1st'!C42,IF(AND($E$3="2nd"),'Marks Entry class 2nd'!C42,"")))</f>
        <v/>
      </c>
      <c r="E43" s="396" t="str">
        <f>IF(OR(B43=0,B43=""),"",IF(AND($E$3="1st"),'Marks Entry class 1st'!E42,IF(AND($E$3="2nd"),'Marks Entry class 2nd'!E42,"")))</f>
        <v/>
      </c>
      <c r="F43" s="260" t="str">
        <f>IF(OR(B43=0,B43=""),"",IF(AND($E$3="1st"),'Marks Entry class 1st'!D42,IF(AND($E$3="2nd"),'Marks Entry class 2nd'!D42,"")))</f>
        <v/>
      </c>
      <c r="G43" s="398" t="str">
        <f>IF(OR($B43=0,$B43=""),"",IF(AND($E$3="1st"),'Marks Entry class 1st'!F42,IF(AND($E$3="2nd"),'Marks Entry class 2nd'!F42,"")))</f>
        <v/>
      </c>
      <c r="H43" s="398" t="str">
        <f>IF(OR($B43=0,$B43=""),"",IF(AND($E$3="1st"),'Marks Entry class 1st'!G42,IF(AND($E$3="2nd"),'Marks Entry class 2nd'!G42,"")))</f>
        <v/>
      </c>
      <c r="I43" s="398" t="str">
        <f>IF(OR($B43=0,$B43=""),"",IF(AND($E$3="1st"),'Marks Entry class 1st'!H42,IF(AND($E$3="2nd"),'Marks Entry class 2nd'!H42,"")))</f>
        <v/>
      </c>
      <c r="J43" s="229" t="str">
        <f>IF(OR($B43=0,$B43=""),"",IF(AND($E$3="1st"),'Marks Entry class 1st'!J42,IF(AND($E$3="2nd"),'Marks Entry class 2nd'!J42,"")))</f>
        <v/>
      </c>
      <c r="K43" s="229" t="str">
        <f>IF(OR($B43=0,$B43=""),"",IF(AND($E$3="1st"),'Marks Entry class 1st'!K42,IF(AND($E$3="2nd"),'Marks Entry class 2nd'!K42,"")))</f>
        <v/>
      </c>
      <c r="L43" s="105"/>
      <c r="M43" s="105"/>
      <c r="N43" s="105"/>
      <c r="O43" s="51"/>
      <c r="P43" s="105" t="str">
        <f>IF(OR($B43=0,$B43=""),"",IF(AND($E$3="1st"),'Marks Entry class 1st'!O42,IF(AND($E$3="2nd"),'Marks Entry class 2nd'!O42,"")))</f>
        <v/>
      </c>
      <c r="Q43" s="105" t="str">
        <f>IF(OR($B43=0,$B43=""),"",IF(AND($E$3="1st"),'Marks Entry class 1st'!P42,IF(AND($E$3="2nd"),'Marks Entry class 2nd'!P42,"")))</f>
        <v/>
      </c>
      <c r="R43" s="54" t="str">
        <f t="shared" si="0"/>
        <v/>
      </c>
      <c r="S43" s="51">
        <f t="shared" si="1"/>
        <v>0</v>
      </c>
      <c r="T43" s="105" t="str">
        <f>IF(OR($B43=0,$B43=""),"",IF(AND($E$3="1st"),'Marks Entry class 1st'!Q42,IF(AND($E$3="2nd"),'Marks Entry class 2nd'!Q42,"")))</f>
        <v/>
      </c>
      <c r="U43" s="105" t="str">
        <f>IF(OR($B43=0,$B43=""),"",IF(AND($E$3="1st"),'Marks Entry class 1st'!R42,IF(AND($E$3="2nd"),'Marks Entry class 2nd'!R42,"")))</f>
        <v/>
      </c>
      <c r="V43" s="55" t="str">
        <f t="shared" si="2"/>
        <v/>
      </c>
      <c r="W43" s="51" t="str">
        <f t="shared" si="3"/>
        <v/>
      </c>
      <c r="X43" s="89">
        <f t="shared" si="4"/>
        <v>0</v>
      </c>
      <c r="Y43" s="89" t="str">
        <f t="shared" si="5"/>
        <v/>
      </c>
      <c r="Z43" s="89" t="str">
        <f t="shared" si="6"/>
        <v/>
      </c>
      <c r="AA43" s="89" t="str">
        <f t="shared" si="7"/>
        <v/>
      </c>
      <c r="AB43" s="89" t="str">
        <f t="shared" si="8"/>
        <v/>
      </c>
      <c r="AC43" s="93" t="str">
        <f t="shared" si="9"/>
        <v/>
      </c>
      <c r="AD43" s="105"/>
      <c r="AE43" s="105"/>
      <c r="AF43" s="105"/>
      <c r="AG43" s="51"/>
      <c r="AH43" s="105" t="str">
        <f>IF(OR($B43=0,$B43=""),"",IF(AND($E$3="1st"),'Marks Entry class 1st'!V42,IF(AND($E$3="2nd"),'Marks Entry class 2nd'!V42,"")))</f>
        <v/>
      </c>
      <c r="AI43" s="105" t="str">
        <f>IF(OR($B43=0,$B43=""),"",IF(AND($E$3="1st"),'Marks Entry class 1st'!W42,IF(AND($E$3="2nd"),'Marks Entry class 2nd'!W42,"")))</f>
        <v/>
      </c>
      <c r="AJ43" s="54" t="str">
        <f t="shared" si="10"/>
        <v/>
      </c>
      <c r="AK43" s="51">
        <f t="shared" si="11"/>
        <v>0</v>
      </c>
      <c r="AL43" s="105" t="str">
        <f>IF(OR($B43=0,$B43=""),"",IF(AND($E$3="1st"),'Marks Entry class 1st'!X42,IF(AND($E$3="2nd"),'Marks Entry class 2nd'!X42,"")))</f>
        <v/>
      </c>
      <c r="AM43" s="105" t="str">
        <f>IF(OR($B43=0,$B43=""),"",IF(AND($E$3="1st"),'Marks Entry class 1st'!Y42,IF(AND($E$3="2nd"),'Marks Entry class 2nd'!Y42,"")))</f>
        <v/>
      </c>
      <c r="AN43" s="55" t="str">
        <f t="shared" si="12"/>
        <v/>
      </c>
      <c r="AO43" s="51" t="str">
        <f t="shared" si="13"/>
        <v/>
      </c>
      <c r="AP43" s="89">
        <f t="shared" si="14"/>
        <v>0</v>
      </c>
      <c r="AQ43" s="89" t="str">
        <f t="shared" si="15"/>
        <v/>
      </c>
      <c r="AR43" s="89" t="str">
        <f t="shared" si="16"/>
        <v/>
      </c>
      <c r="AS43" s="89" t="str">
        <f t="shared" si="17"/>
        <v/>
      </c>
      <c r="AT43" s="89" t="str">
        <f t="shared" si="18"/>
        <v/>
      </c>
      <c r="AU43" s="93" t="str">
        <f t="shared" si="19"/>
        <v/>
      </c>
      <c r="AV43" s="105"/>
      <c r="AW43" s="105"/>
      <c r="AX43" s="105"/>
      <c r="AY43" s="51"/>
      <c r="AZ43" s="105" t="str">
        <f>IF(OR($B43=0,$B43=""),"",IF(AND($E$3="1st"),'Marks Entry class 1st'!AC42,IF(AND($E$3="2nd"),'Marks Entry class 2nd'!AC42,"")))</f>
        <v/>
      </c>
      <c r="BA43" s="105" t="str">
        <f>IF(OR($B43=0,$B43=""),"",IF(AND($E$3="1st"),'Marks Entry class 1st'!AD42,IF(AND($E$3="2nd"),'Marks Entry class 2nd'!AD42,"")))</f>
        <v/>
      </c>
      <c r="BB43" s="54" t="str">
        <f t="shared" si="20"/>
        <v/>
      </c>
      <c r="BC43" s="51">
        <f t="shared" si="21"/>
        <v>0</v>
      </c>
      <c r="BD43" s="105" t="str">
        <f>IF(OR($B43=0,$B43=""),"",IF(AND($E$3="1st"),'Marks Entry class 1st'!AE42,IF(AND($E$3="2nd"),'Marks Entry class 2nd'!AE42,"")))</f>
        <v/>
      </c>
      <c r="BE43" s="105" t="str">
        <f>IF(OR($B43=0,$B43=""),"",IF(AND($E$3="1st"),'Marks Entry class 1st'!AF42,IF(AND($E$3="2nd"),'Marks Entry class 2nd'!AF42,"")))</f>
        <v/>
      </c>
      <c r="BF43" s="55" t="str">
        <f t="shared" si="22"/>
        <v/>
      </c>
      <c r="BG43" s="51" t="str">
        <f t="shared" si="23"/>
        <v/>
      </c>
      <c r="BH43" s="89">
        <f t="shared" si="24"/>
        <v>0</v>
      </c>
      <c r="BI43" s="89" t="str">
        <f t="shared" si="25"/>
        <v/>
      </c>
      <c r="BJ43" s="89" t="str">
        <f t="shared" si="26"/>
        <v/>
      </c>
      <c r="BK43" s="89" t="str">
        <f t="shared" si="27"/>
        <v/>
      </c>
      <c r="BL43" s="89" t="str">
        <f t="shared" si="28"/>
        <v/>
      </c>
      <c r="BM43" s="93" t="str">
        <f t="shared" si="29"/>
        <v/>
      </c>
      <c r="BN43" s="105"/>
      <c r="BO43" s="105"/>
      <c r="BP43" s="105"/>
      <c r="BQ43" s="51"/>
      <c r="BR43" s="105" t="str">
        <f>IF(OR($B43=0,$B43=""),"",IF(AND($E$3="1st"),'Marks Entry class 1st'!AJ42,IF(AND($E$3="2nd"),'Marks Entry class 2nd'!AJ42,"")))</f>
        <v/>
      </c>
      <c r="BS43" s="105" t="str">
        <f>IF(OR($B43=0,$B43=""),"",IF(AND($E$3="1st"),'Marks Entry class 1st'!AK42,IF(AND($E$3="2nd"),'Marks Entry class 2nd'!AK42,"")))</f>
        <v/>
      </c>
      <c r="BT43" s="54" t="str">
        <f t="shared" si="30"/>
        <v/>
      </c>
      <c r="BU43" s="51">
        <f t="shared" si="31"/>
        <v>0</v>
      </c>
      <c r="BV43" s="105" t="str">
        <f>IF(OR($B43=0,$B43=""),"",IF(AND($E$3="1st"),'Marks Entry class 1st'!AL42,IF(AND($E$3="2nd"),'Marks Entry class 2nd'!AL42,"")))</f>
        <v/>
      </c>
      <c r="BW43" s="105" t="str">
        <f>IF(OR($B43=0,$B43=""),"",IF(AND($E$3="1st"),'Marks Entry class 1st'!AM42,IF(AND($E$3="2nd"),'Marks Entry class 2nd'!AM42,"")))</f>
        <v/>
      </c>
      <c r="BX43" s="55" t="str">
        <f t="shared" si="32"/>
        <v/>
      </c>
      <c r="BY43" s="51" t="str">
        <f t="shared" si="33"/>
        <v/>
      </c>
      <c r="BZ43" s="89">
        <f t="shared" si="34"/>
        <v>0</v>
      </c>
      <c r="CA43" s="89" t="str">
        <f t="shared" si="35"/>
        <v/>
      </c>
      <c r="CB43" s="89" t="str">
        <f t="shared" si="36"/>
        <v/>
      </c>
      <c r="CC43" s="89" t="str">
        <f t="shared" si="37"/>
        <v/>
      </c>
      <c r="CD43" s="89" t="str">
        <f t="shared" si="38"/>
        <v/>
      </c>
      <c r="CE43" s="93" t="str">
        <f t="shared" si="39"/>
        <v/>
      </c>
      <c r="CF43" s="105" t="str">
        <f>IF(OR($B43=0,$B43=""),"",IF(AND($E$3="1st"),'Marks Entry class 1st'!AN42,IF(AND($E$3="2nd"),'Marks Entry class 2nd'!AN42,"")))</f>
        <v/>
      </c>
      <c r="CG43" s="105" t="str">
        <f>IF(OR($B43=0,$B43=""),"",IF(AND($E$3="1st"),'Marks Entry class 1st'!AO42,IF(AND($E$3="2nd"),'Marks Entry class 2nd'!AO42,"")))</f>
        <v/>
      </c>
      <c r="CH43" s="106" t="str">
        <f t="shared" si="40"/>
        <v/>
      </c>
      <c r="CI43" s="107">
        <f t="shared" si="41"/>
        <v>0</v>
      </c>
      <c r="CJ43" s="107" t="str">
        <f t="shared" si="42"/>
        <v/>
      </c>
      <c r="CK43" s="107" t="str">
        <f t="shared" si="43"/>
        <v/>
      </c>
      <c r="CL43" s="92" t="str">
        <f t="shared" si="44"/>
        <v/>
      </c>
      <c r="CM43" s="105" t="str">
        <f>IF(OR($B43=0,$B43=""),"",IF(AND($E$3="1st"),'Marks Entry class 1st'!AP42,IF(AND($E$3="2nd"),'Marks Entry class 2nd'!AP42,"")))</f>
        <v/>
      </c>
      <c r="CN43" s="105" t="str">
        <f>IF(OR($B43=0,$B43=""),"",IF(AND($E$3="1st"),'Marks Entry class 1st'!AQ42,IF(AND($E$3="2nd"),'Marks Entry class 2nd'!AQ42,"")))</f>
        <v/>
      </c>
      <c r="CO43" s="106" t="str">
        <f t="shared" si="45"/>
        <v/>
      </c>
      <c r="CP43" s="107">
        <f t="shared" si="46"/>
        <v>0</v>
      </c>
      <c r="CQ43" s="107" t="str">
        <f t="shared" si="47"/>
        <v/>
      </c>
      <c r="CR43" s="107" t="str">
        <f t="shared" si="48"/>
        <v/>
      </c>
      <c r="CS43" s="92" t="str">
        <f t="shared" si="49"/>
        <v/>
      </c>
      <c r="CT43" s="105" t="str">
        <f>IF(OR($B43=0,$B43=""),"",IF(AND($E$3="1st"),'Marks Entry class 1st'!AR42,IF(AND($E$3="2nd"),'Marks Entry class 2nd'!AR42,"")))</f>
        <v/>
      </c>
      <c r="CU43" s="105" t="str">
        <f>IF(OR($B43=0,$B43=""),"",IF(AND($E$3="1st"),'Marks Entry class 1st'!AS42,IF(AND($E$3="2nd"),'Marks Entry class 2nd'!AS42,"")))</f>
        <v/>
      </c>
      <c r="CV43" s="106" t="str">
        <f t="shared" si="50"/>
        <v/>
      </c>
      <c r="CW43" s="107">
        <f t="shared" si="51"/>
        <v>0</v>
      </c>
      <c r="CX43" s="107" t="str">
        <f t="shared" si="52"/>
        <v/>
      </c>
      <c r="CY43" s="107" t="str">
        <f t="shared" si="53"/>
        <v/>
      </c>
      <c r="CZ43" s="92" t="str">
        <f t="shared" si="54"/>
        <v/>
      </c>
      <c r="DA43" s="105" t="str">
        <f>IF(OR($B43=0,$B43=""),"",IF(AND($E$3="1st"),'Marks Entry class 1st'!AT42,IF(AND($E$3="2nd"),'Marks Entry class 2nd'!AT42,"")))</f>
        <v/>
      </c>
      <c r="DB43" s="105" t="str">
        <f>IF(OR($B43=0,$B43=""),"",IF(AND($E$3="1st"),'Marks Entry class 1st'!AU42,IF(AND($E$3="2nd"),'Marks Entry class 2nd'!AU42,"")))</f>
        <v/>
      </c>
      <c r="DC43" s="357" t="str">
        <f t="shared" si="55"/>
        <v/>
      </c>
      <c r="DD43" s="93" t="str">
        <f t="shared" si="56"/>
        <v/>
      </c>
      <c r="DE43" s="105" t="str">
        <f>IF(OR($B43=0,$B43=""),"",IF(AND($E$3="1st"),'Marks Entry class 1st'!AV42,IF(AND($E$3="2nd"),'Marks Entry class 2nd'!AV42,"")))</f>
        <v/>
      </c>
      <c r="DF43" s="105" t="str">
        <f>IF(OR($B43=0,$B43=""),"",IF(AND($E$3="1st"),'Marks Entry class 1st'!AW42,IF(AND($E$3="2nd"),'Marks Entry class 2nd'!AW42,"")))</f>
        <v/>
      </c>
      <c r="DG43" s="357" t="str">
        <f t="shared" si="57"/>
        <v/>
      </c>
      <c r="DH43" s="93" t="str">
        <f t="shared" si="58"/>
        <v/>
      </c>
      <c r="DI43" s="63" t="str">
        <f t="shared" si="59"/>
        <v/>
      </c>
      <c r="DJ43" s="359" t="str">
        <f t="shared" si="60"/>
        <v/>
      </c>
      <c r="DK43" s="67" t="str">
        <f t="shared" si="61"/>
        <v/>
      </c>
      <c r="DL43" s="68" t="str">
        <f t="shared" si="62"/>
        <v/>
      </c>
      <c r="DM43" s="381" t="str">
        <f>IFERROR(IF(B43="NSO","NSO",IF(OR(D43="",G43="",F43="",B43="",DI43=0),"",IF('Master sheet'!$D$14="Hindi","कक्षोंन्नति","Promoted"))),"")</f>
        <v/>
      </c>
      <c r="DN43" s="42" t="str">
        <f>IF(OR(B43=0,B43=""),"",IF(AND($E$3="1st"),'Marks Entry class 1st'!AX42,IF(AND($E$3="2nd"),'Marks Entry class 2nd'!AX42,"")))</f>
        <v/>
      </c>
      <c r="DO43" s="42" t="str">
        <f>IF(OR(B43=0,B43=""),"",IF(AND($E$3="1st"),'Marks Entry class 1st'!AY42,IF(AND($E$3="2nd"),'Marks Entry class 2nd'!AY42,"")))</f>
        <v/>
      </c>
      <c r="DP43" s="214" t="str">
        <f t="shared" si="63"/>
        <v/>
      </c>
      <c r="DQ43" s="43"/>
      <c r="DX43" s="44">
        <f>IF(AND($E$3="1st"),'Marks Entry class 1st'!I42,IF(AND($E$3="2nd"),'Marks Entry class 2nd'!I42,""))</f>
        <v>0</v>
      </c>
    </row>
    <row r="44" spans="1:128" ht="18.95" customHeight="1">
      <c r="A44" s="56">
        <v>37</v>
      </c>
      <c r="B44" s="261" t="str">
        <f>IF(OR(DX44=0,DX44=""),"",IF(AND($E$3="1st"),'Marks Entry class 1st'!I43,IF(AND($E$3="2nd"),'Marks Entry class 2nd'!I43,"")))</f>
        <v/>
      </c>
      <c r="C44" s="57" t="str">
        <f>IF(OR($B44=0,$B44=""),"",IF(AND($E$3="1st"),'Marks Entry class 1st'!B43,IF(AND($E$3="2nd"),'Marks Entry class 2nd'!B43,"")))</f>
        <v/>
      </c>
      <c r="D44" s="57" t="str">
        <f>IF(OR($B44=0,$B44=""),"",IF(AND($E$3="1st"),'Marks Entry class 1st'!C43,IF(AND($E$3="2nd"),'Marks Entry class 2nd'!C43,"")))</f>
        <v/>
      </c>
      <c r="E44" s="396" t="str">
        <f>IF(OR(B44=0,B44=""),"",IF(AND($E$3="1st"),'Marks Entry class 1st'!E43,IF(AND($E$3="2nd"),'Marks Entry class 2nd'!E43,"")))</f>
        <v/>
      </c>
      <c r="F44" s="260" t="str">
        <f>IF(OR(B44=0,B44=""),"",IF(AND($E$3="1st"),'Marks Entry class 1st'!D43,IF(AND($E$3="2nd"),'Marks Entry class 2nd'!D43,"")))</f>
        <v/>
      </c>
      <c r="G44" s="398" t="str">
        <f>IF(OR($B44=0,$B44=""),"",IF(AND($E$3="1st"),'Marks Entry class 1st'!F43,IF(AND($E$3="2nd"),'Marks Entry class 2nd'!F43,"")))</f>
        <v/>
      </c>
      <c r="H44" s="398" t="str">
        <f>IF(OR($B44=0,$B44=""),"",IF(AND($E$3="1st"),'Marks Entry class 1st'!G43,IF(AND($E$3="2nd"),'Marks Entry class 2nd'!G43,"")))</f>
        <v/>
      </c>
      <c r="I44" s="398" t="str">
        <f>IF(OR($B44=0,$B44=""),"",IF(AND($E$3="1st"),'Marks Entry class 1st'!H43,IF(AND($E$3="2nd"),'Marks Entry class 2nd'!H43,"")))</f>
        <v/>
      </c>
      <c r="J44" s="229" t="str">
        <f>IF(OR($B44=0,$B44=""),"",IF(AND($E$3="1st"),'Marks Entry class 1st'!J43,IF(AND($E$3="2nd"),'Marks Entry class 2nd'!J43,"")))</f>
        <v/>
      </c>
      <c r="K44" s="229" t="str">
        <f>IF(OR($B44=0,$B44=""),"",IF(AND($E$3="1st"),'Marks Entry class 1st'!K43,IF(AND($E$3="2nd"),'Marks Entry class 2nd'!K43,"")))</f>
        <v/>
      </c>
      <c r="L44" s="105"/>
      <c r="M44" s="105"/>
      <c r="N44" s="105"/>
      <c r="O44" s="51"/>
      <c r="P44" s="105" t="str">
        <f>IF(OR($B44=0,$B44=""),"",IF(AND($E$3="1st"),'Marks Entry class 1st'!O43,IF(AND($E$3="2nd"),'Marks Entry class 2nd'!O43,"")))</f>
        <v/>
      </c>
      <c r="Q44" s="105" t="str">
        <f>IF(OR($B44=0,$B44=""),"",IF(AND($E$3="1st"),'Marks Entry class 1st'!P43,IF(AND($E$3="2nd"),'Marks Entry class 2nd'!P43,"")))</f>
        <v/>
      </c>
      <c r="R44" s="54" t="str">
        <f t="shared" si="0"/>
        <v/>
      </c>
      <c r="S44" s="51">
        <f t="shared" si="1"/>
        <v>0</v>
      </c>
      <c r="T44" s="105" t="str">
        <f>IF(OR($B44=0,$B44=""),"",IF(AND($E$3="1st"),'Marks Entry class 1st'!Q43,IF(AND($E$3="2nd"),'Marks Entry class 2nd'!Q43,"")))</f>
        <v/>
      </c>
      <c r="U44" s="105" t="str">
        <f>IF(OR($B44=0,$B44=""),"",IF(AND($E$3="1st"),'Marks Entry class 1st'!R43,IF(AND($E$3="2nd"),'Marks Entry class 2nd'!R43,"")))</f>
        <v/>
      </c>
      <c r="V44" s="55" t="str">
        <f t="shared" si="2"/>
        <v/>
      </c>
      <c r="W44" s="51" t="str">
        <f t="shared" si="3"/>
        <v/>
      </c>
      <c r="X44" s="89">
        <f t="shared" si="4"/>
        <v>0</v>
      </c>
      <c r="Y44" s="89" t="str">
        <f t="shared" si="5"/>
        <v/>
      </c>
      <c r="Z44" s="89" t="str">
        <f t="shared" si="6"/>
        <v/>
      </c>
      <c r="AA44" s="89" t="str">
        <f t="shared" si="7"/>
        <v/>
      </c>
      <c r="AB44" s="89" t="str">
        <f t="shared" si="8"/>
        <v/>
      </c>
      <c r="AC44" s="93" t="str">
        <f t="shared" si="9"/>
        <v/>
      </c>
      <c r="AD44" s="105"/>
      <c r="AE44" s="105"/>
      <c r="AF44" s="105"/>
      <c r="AG44" s="51"/>
      <c r="AH44" s="105" t="str">
        <f>IF(OR($B44=0,$B44=""),"",IF(AND($E$3="1st"),'Marks Entry class 1st'!V43,IF(AND($E$3="2nd"),'Marks Entry class 2nd'!V43,"")))</f>
        <v/>
      </c>
      <c r="AI44" s="105" t="str">
        <f>IF(OR($B44=0,$B44=""),"",IF(AND($E$3="1st"),'Marks Entry class 1st'!W43,IF(AND($E$3="2nd"),'Marks Entry class 2nd'!W43,"")))</f>
        <v/>
      </c>
      <c r="AJ44" s="54" t="str">
        <f t="shared" si="10"/>
        <v/>
      </c>
      <c r="AK44" s="51">
        <f t="shared" si="11"/>
        <v>0</v>
      </c>
      <c r="AL44" s="105" t="str">
        <f>IF(OR($B44=0,$B44=""),"",IF(AND($E$3="1st"),'Marks Entry class 1st'!X43,IF(AND($E$3="2nd"),'Marks Entry class 2nd'!X43,"")))</f>
        <v/>
      </c>
      <c r="AM44" s="105" t="str">
        <f>IF(OR($B44=0,$B44=""),"",IF(AND($E$3="1st"),'Marks Entry class 1st'!Y43,IF(AND($E$3="2nd"),'Marks Entry class 2nd'!Y43,"")))</f>
        <v/>
      </c>
      <c r="AN44" s="55" t="str">
        <f t="shared" si="12"/>
        <v/>
      </c>
      <c r="AO44" s="51" t="str">
        <f t="shared" si="13"/>
        <v/>
      </c>
      <c r="AP44" s="89">
        <f t="shared" si="14"/>
        <v>0</v>
      </c>
      <c r="AQ44" s="89" t="str">
        <f t="shared" si="15"/>
        <v/>
      </c>
      <c r="AR44" s="89" t="str">
        <f t="shared" si="16"/>
        <v/>
      </c>
      <c r="AS44" s="89" t="str">
        <f t="shared" si="17"/>
        <v/>
      </c>
      <c r="AT44" s="89" t="str">
        <f t="shared" si="18"/>
        <v/>
      </c>
      <c r="AU44" s="93" t="str">
        <f t="shared" si="19"/>
        <v/>
      </c>
      <c r="AV44" s="105"/>
      <c r="AW44" s="105"/>
      <c r="AX44" s="105"/>
      <c r="AY44" s="51"/>
      <c r="AZ44" s="105" t="str">
        <f>IF(OR($B44=0,$B44=""),"",IF(AND($E$3="1st"),'Marks Entry class 1st'!AC43,IF(AND($E$3="2nd"),'Marks Entry class 2nd'!AC43,"")))</f>
        <v/>
      </c>
      <c r="BA44" s="105" t="str">
        <f>IF(OR($B44=0,$B44=""),"",IF(AND($E$3="1st"),'Marks Entry class 1st'!AD43,IF(AND($E$3="2nd"),'Marks Entry class 2nd'!AD43,"")))</f>
        <v/>
      </c>
      <c r="BB44" s="54" t="str">
        <f t="shared" si="20"/>
        <v/>
      </c>
      <c r="BC44" s="51">
        <f t="shared" si="21"/>
        <v>0</v>
      </c>
      <c r="BD44" s="105" t="str">
        <f>IF(OR($B44=0,$B44=""),"",IF(AND($E$3="1st"),'Marks Entry class 1st'!AE43,IF(AND($E$3="2nd"),'Marks Entry class 2nd'!AE43,"")))</f>
        <v/>
      </c>
      <c r="BE44" s="105" t="str">
        <f>IF(OR($B44=0,$B44=""),"",IF(AND($E$3="1st"),'Marks Entry class 1st'!AF43,IF(AND($E$3="2nd"),'Marks Entry class 2nd'!AF43,"")))</f>
        <v/>
      </c>
      <c r="BF44" s="55" t="str">
        <f t="shared" si="22"/>
        <v/>
      </c>
      <c r="BG44" s="51" t="str">
        <f t="shared" si="23"/>
        <v/>
      </c>
      <c r="BH44" s="89">
        <f t="shared" si="24"/>
        <v>0</v>
      </c>
      <c r="BI44" s="89" t="str">
        <f t="shared" si="25"/>
        <v/>
      </c>
      <c r="BJ44" s="89" t="str">
        <f t="shared" si="26"/>
        <v/>
      </c>
      <c r="BK44" s="89" t="str">
        <f t="shared" si="27"/>
        <v/>
      </c>
      <c r="BL44" s="89" t="str">
        <f t="shared" si="28"/>
        <v/>
      </c>
      <c r="BM44" s="93" t="str">
        <f t="shared" si="29"/>
        <v/>
      </c>
      <c r="BN44" s="105"/>
      <c r="BO44" s="105"/>
      <c r="BP44" s="105"/>
      <c r="BQ44" s="51"/>
      <c r="BR44" s="105" t="str">
        <f>IF(OR($B44=0,$B44=""),"",IF(AND($E$3="1st"),'Marks Entry class 1st'!AJ43,IF(AND($E$3="2nd"),'Marks Entry class 2nd'!AJ43,"")))</f>
        <v/>
      </c>
      <c r="BS44" s="105" t="str">
        <f>IF(OR($B44=0,$B44=""),"",IF(AND($E$3="1st"),'Marks Entry class 1st'!AK43,IF(AND($E$3="2nd"),'Marks Entry class 2nd'!AK43,"")))</f>
        <v/>
      </c>
      <c r="BT44" s="54" t="str">
        <f t="shared" si="30"/>
        <v/>
      </c>
      <c r="BU44" s="51">
        <f t="shared" si="31"/>
        <v>0</v>
      </c>
      <c r="BV44" s="105" t="str">
        <f>IF(OR($B44=0,$B44=""),"",IF(AND($E$3="1st"),'Marks Entry class 1st'!AL43,IF(AND($E$3="2nd"),'Marks Entry class 2nd'!AL43,"")))</f>
        <v/>
      </c>
      <c r="BW44" s="105" t="str">
        <f>IF(OR($B44=0,$B44=""),"",IF(AND($E$3="1st"),'Marks Entry class 1st'!AM43,IF(AND($E$3="2nd"),'Marks Entry class 2nd'!AM43,"")))</f>
        <v/>
      </c>
      <c r="BX44" s="55" t="str">
        <f t="shared" si="32"/>
        <v/>
      </c>
      <c r="BY44" s="51" t="str">
        <f t="shared" si="33"/>
        <v/>
      </c>
      <c r="BZ44" s="89">
        <f t="shared" si="34"/>
        <v>0</v>
      </c>
      <c r="CA44" s="89" t="str">
        <f t="shared" si="35"/>
        <v/>
      </c>
      <c r="CB44" s="89" t="str">
        <f t="shared" si="36"/>
        <v/>
      </c>
      <c r="CC44" s="89" t="str">
        <f t="shared" si="37"/>
        <v/>
      </c>
      <c r="CD44" s="89" t="str">
        <f t="shared" si="38"/>
        <v/>
      </c>
      <c r="CE44" s="93" t="str">
        <f t="shared" si="39"/>
        <v/>
      </c>
      <c r="CF44" s="105" t="str">
        <f>IF(OR($B44=0,$B44=""),"",IF(AND($E$3="1st"),'Marks Entry class 1st'!AN43,IF(AND($E$3="2nd"),'Marks Entry class 2nd'!AN43,"")))</f>
        <v/>
      </c>
      <c r="CG44" s="105" t="str">
        <f>IF(OR($B44=0,$B44=""),"",IF(AND($E$3="1st"),'Marks Entry class 1st'!AO43,IF(AND($E$3="2nd"),'Marks Entry class 2nd'!AO43,"")))</f>
        <v/>
      </c>
      <c r="CH44" s="106" t="str">
        <f t="shared" si="40"/>
        <v/>
      </c>
      <c r="CI44" s="107">
        <f t="shared" si="41"/>
        <v>0</v>
      </c>
      <c r="CJ44" s="107" t="str">
        <f t="shared" si="42"/>
        <v/>
      </c>
      <c r="CK44" s="107" t="str">
        <f t="shared" si="43"/>
        <v/>
      </c>
      <c r="CL44" s="92" t="str">
        <f t="shared" si="44"/>
        <v/>
      </c>
      <c r="CM44" s="105" t="str">
        <f>IF(OR($B44=0,$B44=""),"",IF(AND($E$3="1st"),'Marks Entry class 1st'!AP43,IF(AND($E$3="2nd"),'Marks Entry class 2nd'!AP43,"")))</f>
        <v/>
      </c>
      <c r="CN44" s="105" t="str">
        <f>IF(OR($B44=0,$B44=""),"",IF(AND($E$3="1st"),'Marks Entry class 1st'!AQ43,IF(AND($E$3="2nd"),'Marks Entry class 2nd'!AQ43,"")))</f>
        <v/>
      </c>
      <c r="CO44" s="106" t="str">
        <f t="shared" si="45"/>
        <v/>
      </c>
      <c r="CP44" s="107">
        <f t="shared" si="46"/>
        <v>0</v>
      </c>
      <c r="CQ44" s="107" t="str">
        <f t="shared" si="47"/>
        <v/>
      </c>
      <c r="CR44" s="107" t="str">
        <f t="shared" si="48"/>
        <v/>
      </c>
      <c r="CS44" s="92" t="str">
        <f t="shared" si="49"/>
        <v/>
      </c>
      <c r="CT44" s="105" t="str">
        <f>IF(OR($B44=0,$B44=""),"",IF(AND($E$3="1st"),'Marks Entry class 1st'!AR43,IF(AND($E$3="2nd"),'Marks Entry class 2nd'!AR43,"")))</f>
        <v/>
      </c>
      <c r="CU44" s="105" t="str">
        <f>IF(OR($B44=0,$B44=""),"",IF(AND($E$3="1st"),'Marks Entry class 1st'!AS43,IF(AND($E$3="2nd"),'Marks Entry class 2nd'!AS43,"")))</f>
        <v/>
      </c>
      <c r="CV44" s="106" t="str">
        <f t="shared" si="50"/>
        <v/>
      </c>
      <c r="CW44" s="107">
        <f t="shared" si="51"/>
        <v>0</v>
      </c>
      <c r="CX44" s="107" t="str">
        <f t="shared" si="52"/>
        <v/>
      </c>
      <c r="CY44" s="107" t="str">
        <f t="shared" si="53"/>
        <v/>
      </c>
      <c r="CZ44" s="92" t="str">
        <f t="shared" si="54"/>
        <v/>
      </c>
      <c r="DA44" s="105" t="str">
        <f>IF(OR($B44=0,$B44=""),"",IF(AND($E$3="1st"),'Marks Entry class 1st'!AT43,IF(AND($E$3="2nd"),'Marks Entry class 2nd'!AT43,"")))</f>
        <v/>
      </c>
      <c r="DB44" s="105" t="str">
        <f>IF(OR($B44=0,$B44=""),"",IF(AND($E$3="1st"),'Marks Entry class 1st'!AU43,IF(AND($E$3="2nd"),'Marks Entry class 2nd'!AU43,"")))</f>
        <v/>
      </c>
      <c r="DC44" s="357" t="str">
        <f t="shared" si="55"/>
        <v/>
      </c>
      <c r="DD44" s="93" t="str">
        <f t="shared" si="56"/>
        <v/>
      </c>
      <c r="DE44" s="105" t="str">
        <f>IF(OR($B44=0,$B44=""),"",IF(AND($E$3="1st"),'Marks Entry class 1st'!AV43,IF(AND($E$3="2nd"),'Marks Entry class 2nd'!AV43,"")))</f>
        <v/>
      </c>
      <c r="DF44" s="105" t="str">
        <f>IF(OR($B44=0,$B44=""),"",IF(AND($E$3="1st"),'Marks Entry class 1st'!AW43,IF(AND($E$3="2nd"),'Marks Entry class 2nd'!AW43,"")))</f>
        <v/>
      </c>
      <c r="DG44" s="357" t="str">
        <f t="shared" si="57"/>
        <v/>
      </c>
      <c r="DH44" s="93" t="str">
        <f t="shared" si="58"/>
        <v/>
      </c>
      <c r="DI44" s="63" t="str">
        <f t="shared" si="59"/>
        <v/>
      </c>
      <c r="DJ44" s="359" t="str">
        <f t="shared" si="60"/>
        <v/>
      </c>
      <c r="DK44" s="67" t="str">
        <f t="shared" si="61"/>
        <v/>
      </c>
      <c r="DL44" s="68" t="str">
        <f t="shared" si="62"/>
        <v/>
      </c>
      <c r="DM44" s="381" t="str">
        <f>IFERROR(IF(B44="NSO","NSO",IF(OR(D44="",G44="",F44="",B44="",DI44=0),"",IF('Master sheet'!$D$14="Hindi","कक्षोंन्नति","Promoted"))),"")</f>
        <v/>
      </c>
      <c r="DN44" s="42" t="str">
        <f>IF(OR(B44=0,B44=""),"",IF(AND($E$3="1st"),'Marks Entry class 1st'!AX43,IF(AND($E$3="2nd"),'Marks Entry class 2nd'!AX43,"")))</f>
        <v/>
      </c>
      <c r="DO44" s="42" t="str">
        <f>IF(OR(B44=0,B44=""),"",IF(AND($E$3="1st"),'Marks Entry class 1st'!AY43,IF(AND($E$3="2nd"),'Marks Entry class 2nd'!AY43,"")))</f>
        <v/>
      </c>
      <c r="DP44" s="214" t="str">
        <f t="shared" si="63"/>
        <v/>
      </c>
      <c r="DQ44" s="43"/>
      <c r="DX44" s="44">
        <f>IF(AND($E$3="1st"),'Marks Entry class 1st'!I43,IF(AND($E$3="2nd"),'Marks Entry class 2nd'!I43,""))</f>
        <v>0</v>
      </c>
    </row>
    <row r="45" spans="1:128" ht="18.95" customHeight="1">
      <c r="A45" s="56">
        <v>38</v>
      </c>
      <c r="B45" s="261" t="str">
        <f>IF(OR(DX45=0,DX45=""),"",IF(AND($E$3="1st"),'Marks Entry class 1st'!I44,IF(AND($E$3="2nd"),'Marks Entry class 2nd'!I44,"")))</f>
        <v/>
      </c>
      <c r="C45" s="57" t="str">
        <f>IF(OR($B45=0,$B45=""),"",IF(AND($E$3="1st"),'Marks Entry class 1st'!B44,IF(AND($E$3="2nd"),'Marks Entry class 2nd'!B44,"")))</f>
        <v/>
      </c>
      <c r="D45" s="57" t="str">
        <f>IF(OR($B45=0,$B45=""),"",IF(AND($E$3="1st"),'Marks Entry class 1st'!C44,IF(AND($E$3="2nd"),'Marks Entry class 2nd'!C44,"")))</f>
        <v/>
      </c>
      <c r="E45" s="396" t="str">
        <f>IF(OR(B45=0,B45=""),"",IF(AND($E$3="1st"),'Marks Entry class 1st'!E44,IF(AND($E$3="2nd"),'Marks Entry class 2nd'!E44,"")))</f>
        <v/>
      </c>
      <c r="F45" s="260" t="str">
        <f>IF(OR(B45=0,B45=""),"",IF(AND($E$3="1st"),'Marks Entry class 1st'!D44,IF(AND($E$3="2nd"),'Marks Entry class 2nd'!D44,"")))</f>
        <v/>
      </c>
      <c r="G45" s="398" t="str">
        <f>IF(OR($B45=0,$B45=""),"",IF(AND($E$3="1st"),'Marks Entry class 1st'!F44,IF(AND($E$3="2nd"),'Marks Entry class 2nd'!F44,"")))</f>
        <v/>
      </c>
      <c r="H45" s="398" t="str">
        <f>IF(OR($B45=0,$B45=""),"",IF(AND($E$3="1st"),'Marks Entry class 1st'!G44,IF(AND($E$3="2nd"),'Marks Entry class 2nd'!G44,"")))</f>
        <v/>
      </c>
      <c r="I45" s="398" t="str">
        <f>IF(OR($B45=0,$B45=""),"",IF(AND($E$3="1st"),'Marks Entry class 1st'!H44,IF(AND($E$3="2nd"),'Marks Entry class 2nd'!H44,"")))</f>
        <v/>
      </c>
      <c r="J45" s="229" t="str">
        <f>IF(OR($B45=0,$B45=""),"",IF(AND($E$3="1st"),'Marks Entry class 1st'!J44,IF(AND($E$3="2nd"),'Marks Entry class 2nd'!J44,"")))</f>
        <v/>
      </c>
      <c r="K45" s="229" t="str">
        <f>IF(OR($B45=0,$B45=""),"",IF(AND($E$3="1st"),'Marks Entry class 1st'!K44,IF(AND($E$3="2nd"),'Marks Entry class 2nd'!K44,"")))</f>
        <v/>
      </c>
      <c r="L45" s="105"/>
      <c r="M45" s="105"/>
      <c r="N45" s="105"/>
      <c r="O45" s="51"/>
      <c r="P45" s="105" t="str">
        <f>IF(OR($B45=0,$B45=""),"",IF(AND($E$3="1st"),'Marks Entry class 1st'!O44,IF(AND($E$3="2nd"),'Marks Entry class 2nd'!O44,"")))</f>
        <v/>
      </c>
      <c r="Q45" s="105" t="str">
        <f>IF(OR($B45=0,$B45=""),"",IF(AND($E$3="1st"),'Marks Entry class 1st'!P44,IF(AND($E$3="2nd"),'Marks Entry class 2nd'!P44,"")))</f>
        <v/>
      </c>
      <c r="R45" s="54" t="str">
        <f t="shared" si="0"/>
        <v/>
      </c>
      <c r="S45" s="51">
        <f t="shared" si="1"/>
        <v>0</v>
      </c>
      <c r="T45" s="105" t="str">
        <f>IF(OR($B45=0,$B45=""),"",IF(AND($E$3="1st"),'Marks Entry class 1st'!Q44,IF(AND($E$3="2nd"),'Marks Entry class 2nd'!Q44,"")))</f>
        <v/>
      </c>
      <c r="U45" s="105" t="str">
        <f>IF(OR($B45=0,$B45=""),"",IF(AND($E$3="1st"),'Marks Entry class 1st'!R44,IF(AND($E$3="2nd"),'Marks Entry class 2nd'!R44,"")))</f>
        <v/>
      </c>
      <c r="V45" s="55" t="str">
        <f t="shared" si="2"/>
        <v/>
      </c>
      <c r="W45" s="51" t="str">
        <f t="shared" si="3"/>
        <v/>
      </c>
      <c r="X45" s="89">
        <f t="shared" si="4"/>
        <v>0</v>
      </c>
      <c r="Y45" s="89" t="str">
        <f t="shared" si="5"/>
        <v/>
      </c>
      <c r="Z45" s="89" t="str">
        <f t="shared" si="6"/>
        <v/>
      </c>
      <c r="AA45" s="89" t="str">
        <f t="shared" si="7"/>
        <v/>
      </c>
      <c r="AB45" s="89" t="str">
        <f t="shared" si="8"/>
        <v/>
      </c>
      <c r="AC45" s="93" t="str">
        <f t="shared" si="9"/>
        <v/>
      </c>
      <c r="AD45" s="105"/>
      <c r="AE45" s="105"/>
      <c r="AF45" s="105"/>
      <c r="AG45" s="51"/>
      <c r="AH45" s="105" t="str">
        <f>IF(OR($B45=0,$B45=""),"",IF(AND($E$3="1st"),'Marks Entry class 1st'!V44,IF(AND($E$3="2nd"),'Marks Entry class 2nd'!V44,"")))</f>
        <v/>
      </c>
      <c r="AI45" s="105" t="str">
        <f>IF(OR($B45=0,$B45=""),"",IF(AND($E$3="1st"),'Marks Entry class 1st'!W44,IF(AND($E$3="2nd"),'Marks Entry class 2nd'!W44,"")))</f>
        <v/>
      </c>
      <c r="AJ45" s="54" t="str">
        <f t="shared" si="10"/>
        <v/>
      </c>
      <c r="AK45" s="51">
        <f t="shared" si="11"/>
        <v>0</v>
      </c>
      <c r="AL45" s="105" t="str">
        <f>IF(OR($B45=0,$B45=""),"",IF(AND($E$3="1st"),'Marks Entry class 1st'!X44,IF(AND($E$3="2nd"),'Marks Entry class 2nd'!X44,"")))</f>
        <v/>
      </c>
      <c r="AM45" s="105" t="str">
        <f>IF(OR($B45=0,$B45=""),"",IF(AND($E$3="1st"),'Marks Entry class 1st'!Y44,IF(AND($E$3="2nd"),'Marks Entry class 2nd'!Y44,"")))</f>
        <v/>
      </c>
      <c r="AN45" s="55" t="str">
        <f t="shared" si="12"/>
        <v/>
      </c>
      <c r="AO45" s="51" t="str">
        <f t="shared" si="13"/>
        <v/>
      </c>
      <c r="AP45" s="89">
        <f t="shared" si="14"/>
        <v>0</v>
      </c>
      <c r="AQ45" s="89" t="str">
        <f t="shared" si="15"/>
        <v/>
      </c>
      <c r="AR45" s="89" t="str">
        <f t="shared" si="16"/>
        <v/>
      </c>
      <c r="AS45" s="89" t="str">
        <f t="shared" si="17"/>
        <v/>
      </c>
      <c r="AT45" s="89" t="str">
        <f t="shared" si="18"/>
        <v/>
      </c>
      <c r="AU45" s="93" t="str">
        <f t="shared" si="19"/>
        <v/>
      </c>
      <c r="AV45" s="105"/>
      <c r="AW45" s="105"/>
      <c r="AX45" s="105"/>
      <c r="AY45" s="51"/>
      <c r="AZ45" s="105" t="str">
        <f>IF(OR($B45=0,$B45=""),"",IF(AND($E$3="1st"),'Marks Entry class 1st'!AC44,IF(AND($E$3="2nd"),'Marks Entry class 2nd'!AC44,"")))</f>
        <v/>
      </c>
      <c r="BA45" s="105" t="str">
        <f>IF(OR($B45=0,$B45=""),"",IF(AND($E$3="1st"),'Marks Entry class 1st'!AD44,IF(AND($E$3="2nd"),'Marks Entry class 2nd'!AD44,"")))</f>
        <v/>
      </c>
      <c r="BB45" s="54" t="str">
        <f t="shared" si="20"/>
        <v/>
      </c>
      <c r="BC45" s="51">
        <f t="shared" si="21"/>
        <v>0</v>
      </c>
      <c r="BD45" s="105" t="str">
        <f>IF(OR($B45=0,$B45=""),"",IF(AND($E$3="1st"),'Marks Entry class 1st'!AE44,IF(AND($E$3="2nd"),'Marks Entry class 2nd'!AE44,"")))</f>
        <v/>
      </c>
      <c r="BE45" s="105" t="str">
        <f>IF(OR($B45=0,$B45=""),"",IF(AND($E$3="1st"),'Marks Entry class 1st'!AF44,IF(AND($E$3="2nd"),'Marks Entry class 2nd'!AF44,"")))</f>
        <v/>
      </c>
      <c r="BF45" s="55" t="str">
        <f t="shared" si="22"/>
        <v/>
      </c>
      <c r="BG45" s="51" t="str">
        <f t="shared" si="23"/>
        <v/>
      </c>
      <c r="BH45" s="89">
        <f t="shared" si="24"/>
        <v>0</v>
      </c>
      <c r="BI45" s="89" t="str">
        <f t="shared" si="25"/>
        <v/>
      </c>
      <c r="BJ45" s="89" t="str">
        <f t="shared" si="26"/>
        <v/>
      </c>
      <c r="BK45" s="89" t="str">
        <f t="shared" si="27"/>
        <v/>
      </c>
      <c r="BL45" s="89" t="str">
        <f t="shared" si="28"/>
        <v/>
      </c>
      <c r="BM45" s="93" t="str">
        <f t="shared" si="29"/>
        <v/>
      </c>
      <c r="BN45" s="105"/>
      <c r="BO45" s="105"/>
      <c r="BP45" s="105"/>
      <c r="BQ45" s="51"/>
      <c r="BR45" s="105" t="str">
        <f>IF(OR($B45=0,$B45=""),"",IF(AND($E$3="1st"),'Marks Entry class 1st'!AJ44,IF(AND($E$3="2nd"),'Marks Entry class 2nd'!AJ44,"")))</f>
        <v/>
      </c>
      <c r="BS45" s="105" t="str">
        <f>IF(OR($B45=0,$B45=""),"",IF(AND($E$3="1st"),'Marks Entry class 1st'!AK44,IF(AND($E$3="2nd"),'Marks Entry class 2nd'!AK44,"")))</f>
        <v/>
      </c>
      <c r="BT45" s="54" t="str">
        <f t="shared" si="30"/>
        <v/>
      </c>
      <c r="BU45" s="51">
        <f t="shared" si="31"/>
        <v>0</v>
      </c>
      <c r="BV45" s="105" t="str">
        <f>IF(OR($B45=0,$B45=""),"",IF(AND($E$3="1st"),'Marks Entry class 1st'!AL44,IF(AND($E$3="2nd"),'Marks Entry class 2nd'!AL44,"")))</f>
        <v/>
      </c>
      <c r="BW45" s="105" t="str">
        <f>IF(OR($B45=0,$B45=""),"",IF(AND($E$3="1st"),'Marks Entry class 1st'!AM44,IF(AND($E$3="2nd"),'Marks Entry class 2nd'!AM44,"")))</f>
        <v/>
      </c>
      <c r="BX45" s="55" t="str">
        <f t="shared" si="32"/>
        <v/>
      </c>
      <c r="BY45" s="51" t="str">
        <f t="shared" si="33"/>
        <v/>
      </c>
      <c r="BZ45" s="89">
        <f t="shared" si="34"/>
        <v>0</v>
      </c>
      <c r="CA45" s="89" t="str">
        <f t="shared" si="35"/>
        <v/>
      </c>
      <c r="CB45" s="89" t="str">
        <f t="shared" si="36"/>
        <v/>
      </c>
      <c r="CC45" s="89" t="str">
        <f t="shared" si="37"/>
        <v/>
      </c>
      <c r="CD45" s="89" t="str">
        <f t="shared" si="38"/>
        <v/>
      </c>
      <c r="CE45" s="93" t="str">
        <f t="shared" si="39"/>
        <v/>
      </c>
      <c r="CF45" s="105" t="str">
        <f>IF(OR($B45=0,$B45=""),"",IF(AND($E$3="1st"),'Marks Entry class 1st'!AN44,IF(AND($E$3="2nd"),'Marks Entry class 2nd'!AN44,"")))</f>
        <v/>
      </c>
      <c r="CG45" s="105" t="str">
        <f>IF(OR($B45=0,$B45=""),"",IF(AND($E$3="1st"),'Marks Entry class 1st'!AO44,IF(AND($E$3="2nd"),'Marks Entry class 2nd'!AO44,"")))</f>
        <v/>
      </c>
      <c r="CH45" s="106" t="str">
        <f t="shared" si="40"/>
        <v/>
      </c>
      <c r="CI45" s="107">
        <f t="shared" si="41"/>
        <v>0</v>
      </c>
      <c r="CJ45" s="107" t="str">
        <f t="shared" si="42"/>
        <v/>
      </c>
      <c r="CK45" s="107" t="str">
        <f t="shared" si="43"/>
        <v/>
      </c>
      <c r="CL45" s="92" t="str">
        <f t="shared" si="44"/>
        <v/>
      </c>
      <c r="CM45" s="105" t="str">
        <f>IF(OR($B45=0,$B45=""),"",IF(AND($E$3="1st"),'Marks Entry class 1st'!AP44,IF(AND($E$3="2nd"),'Marks Entry class 2nd'!AP44,"")))</f>
        <v/>
      </c>
      <c r="CN45" s="105" t="str">
        <f>IF(OR($B45=0,$B45=""),"",IF(AND($E$3="1st"),'Marks Entry class 1st'!AQ44,IF(AND($E$3="2nd"),'Marks Entry class 2nd'!AQ44,"")))</f>
        <v/>
      </c>
      <c r="CO45" s="106" t="str">
        <f t="shared" si="45"/>
        <v/>
      </c>
      <c r="CP45" s="107">
        <f t="shared" si="46"/>
        <v>0</v>
      </c>
      <c r="CQ45" s="107" t="str">
        <f t="shared" si="47"/>
        <v/>
      </c>
      <c r="CR45" s="107" t="str">
        <f t="shared" si="48"/>
        <v/>
      </c>
      <c r="CS45" s="92" t="str">
        <f t="shared" si="49"/>
        <v/>
      </c>
      <c r="CT45" s="105" t="str">
        <f>IF(OR($B45=0,$B45=""),"",IF(AND($E$3="1st"),'Marks Entry class 1st'!AR44,IF(AND($E$3="2nd"),'Marks Entry class 2nd'!AR44,"")))</f>
        <v/>
      </c>
      <c r="CU45" s="105" t="str">
        <f>IF(OR($B45=0,$B45=""),"",IF(AND($E$3="1st"),'Marks Entry class 1st'!AS44,IF(AND($E$3="2nd"),'Marks Entry class 2nd'!AS44,"")))</f>
        <v/>
      </c>
      <c r="CV45" s="106" t="str">
        <f t="shared" si="50"/>
        <v/>
      </c>
      <c r="CW45" s="107">
        <f t="shared" si="51"/>
        <v>0</v>
      </c>
      <c r="CX45" s="107" t="str">
        <f t="shared" si="52"/>
        <v/>
      </c>
      <c r="CY45" s="107" t="str">
        <f t="shared" si="53"/>
        <v/>
      </c>
      <c r="CZ45" s="92" t="str">
        <f t="shared" si="54"/>
        <v/>
      </c>
      <c r="DA45" s="105" t="str">
        <f>IF(OR($B45=0,$B45=""),"",IF(AND($E$3="1st"),'Marks Entry class 1st'!AT44,IF(AND($E$3="2nd"),'Marks Entry class 2nd'!AT44,"")))</f>
        <v/>
      </c>
      <c r="DB45" s="105" t="str">
        <f>IF(OR($B45=0,$B45=""),"",IF(AND($E$3="1st"),'Marks Entry class 1st'!AU44,IF(AND($E$3="2nd"),'Marks Entry class 2nd'!AU44,"")))</f>
        <v/>
      </c>
      <c r="DC45" s="357" t="str">
        <f t="shared" si="55"/>
        <v/>
      </c>
      <c r="DD45" s="93" t="str">
        <f t="shared" si="56"/>
        <v/>
      </c>
      <c r="DE45" s="105" t="str">
        <f>IF(OR($B45=0,$B45=""),"",IF(AND($E$3="1st"),'Marks Entry class 1st'!AV44,IF(AND($E$3="2nd"),'Marks Entry class 2nd'!AV44,"")))</f>
        <v/>
      </c>
      <c r="DF45" s="105" t="str">
        <f>IF(OR($B45=0,$B45=""),"",IF(AND($E$3="1st"),'Marks Entry class 1st'!AW44,IF(AND($E$3="2nd"),'Marks Entry class 2nd'!AW44,"")))</f>
        <v/>
      </c>
      <c r="DG45" s="357" t="str">
        <f t="shared" si="57"/>
        <v/>
      </c>
      <c r="DH45" s="93" t="str">
        <f t="shared" si="58"/>
        <v/>
      </c>
      <c r="DI45" s="63" t="str">
        <f t="shared" si="59"/>
        <v/>
      </c>
      <c r="DJ45" s="359" t="str">
        <f t="shared" si="60"/>
        <v/>
      </c>
      <c r="DK45" s="67" t="str">
        <f t="shared" si="61"/>
        <v/>
      </c>
      <c r="DL45" s="68" t="str">
        <f t="shared" si="62"/>
        <v/>
      </c>
      <c r="DM45" s="381" t="str">
        <f>IFERROR(IF(B45="NSO","NSO",IF(OR(D45="",G45="",F45="",B45="",DI45=0),"",IF('Master sheet'!$D$14="Hindi","कक्षोंन्नति","Promoted"))),"")</f>
        <v/>
      </c>
      <c r="DN45" s="42" t="str">
        <f>IF(OR(B45=0,B45=""),"",IF(AND($E$3="1st"),'Marks Entry class 1st'!AX44,IF(AND($E$3="2nd"),'Marks Entry class 2nd'!AX44,"")))</f>
        <v/>
      </c>
      <c r="DO45" s="42" t="str">
        <f>IF(OR(B45=0,B45=""),"",IF(AND($E$3="1st"),'Marks Entry class 1st'!AY44,IF(AND($E$3="2nd"),'Marks Entry class 2nd'!AY44,"")))</f>
        <v/>
      </c>
      <c r="DP45" s="214" t="str">
        <f t="shared" si="63"/>
        <v/>
      </c>
      <c r="DQ45" s="43"/>
      <c r="DX45" s="44">
        <f>IF(AND($E$3="1st"),'Marks Entry class 1st'!I44,IF(AND($E$3="2nd"),'Marks Entry class 2nd'!I44,""))</f>
        <v>0</v>
      </c>
    </row>
    <row r="46" spans="1:128" ht="18.95" customHeight="1">
      <c r="A46" s="56">
        <v>39</v>
      </c>
      <c r="B46" s="261" t="str">
        <f>IF(OR(DX46=0,DX46=""),"",IF(AND($E$3="1st"),'Marks Entry class 1st'!I45,IF(AND($E$3="2nd"),'Marks Entry class 2nd'!I45,"")))</f>
        <v/>
      </c>
      <c r="C46" s="57" t="str">
        <f>IF(OR($B46=0,$B46=""),"",IF(AND($E$3="1st"),'Marks Entry class 1st'!B45,IF(AND($E$3="2nd"),'Marks Entry class 2nd'!B45,"")))</f>
        <v/>
      </c>
      <c r="D46" s="57" t="str">
        <f>IF(OR($B46=0,$B46=""),"",IF(AND($E$3="1st"),'Marks Entry class 1st'!C45,IF(AND($E$3="2nd"),'Marks Entry class 2nd'!C45,"")))</f>
        <v/>
      </c>
      <c r="E46" s="396" t="str">
        <f>IF(OR(B46=0,B46=""),"",IF(AND($E$3="1st"),'Marks Entry class 1st'!E45,IF(AND($E$3="2nd"),'Marks Entry class 2nd'!E45,"")))</f>
        <v/>
      </c>
      <c r="F46" s="260" t="str">
        <f>IF(OR(B46=0,B46=""),"",IF(AND($E$3="1st"),'Marks Entry class 1st'!D45,IF(AND($E$3="2nd"),'Marks Entry class 2nd'!D45,"")))</f>
        <v/>
      </c>
      <c r="G46" s="398" t="str">
        <f>IF(OR($B46=0,$B46=""),"",IF(AND($E$3="1st"),'Marks Entry class 1st'!F45,IF(AND($E$3="2nd"),'Marks Entry class 2nd'!F45,"")))</f>
        <v/>
      </c>
      <c r="H46" s="398" t="str">
        <f>IF(OR($B46=0,$B46=""),"",IF(AND($E$3="1st"),'Marks Entry class 1st'!G45,IF(AND($E$3="2nd"),'Marks Entry class 2nd'!G45,"")))</f>
        <v/>
      </c>
      <c r="I46" s="398" t="str">
        <f>IF(OR($B46=0,$B46=""),"",IF(AND($E$3="1st"),'Marks Entry class 1st'!H45,IF(AND($E$3="2nd"),'Marks Entry class 2nd'!H45,"")))</f>
        <v/>
      </c>
      <c r="J46" s="229" t="str">
        <f>IF(OR($B46=0,$B46=""),"",IF(AND($E$3="1st"),'Marks Entry class 1st'!J45,IF(AND($E$3="2nd"),'Marks Entry class 2nd'!J45,"")))</f>
        <v/>
      </c>
      <c r="K46" s="229" t="str">
        <f>IF(OR($B46=0,$B46=""),"",IF(AND($E$3="1st"),'Marks Entry class 1st'!K45,IF(AND($E$3="2nd"),'Marks Entry class 2nd'!K45,"")))</f>
        <v/>
      </c>
      <c r="L46" s="105"/>
      <c r="M46" s="105"/>
      <c r="N46" s="105"/>
      <c r="O46" s="51"/>
      <c r="P46" s="105" t="str">
        <f>IF(OR($B46=0,$B46=""),"",IF(AND($E$3="1st"),'Marks Entry class 1st'!O45,IF(AND($E$3="2nd"),'Marks Entry class 2nd'!O45,"")))</f>
        <v/>
      </c>
      <c r="Q46" s="105" t="str">
        <f>IF(OR($B46=0,$B46=""),"",IF(AND($E$3="1st"),'Marks Entry class 1st'!P45,IF(AND($E$3="2nd"),'Marks Entry class 2nd'!P45,"")))</f>
        <v/>
      </c>
      <c r="R46" s="54" t="str">
        <f t="shared" si="0"/>
        <v/>
      </c>
      <c r="S46" s="51">
        <f t="shared" si="1"/>
        <v>0</v>
      </c>
      <c r="T46" s="105" t="str">
        <f>IF(OR($B46=0,$B46=""),"",IF(AND($E$3="1st"),'Marks Entry class 1st'!Q45,IF(AND($E$3="2nd"),'Marks Entry class 2nd'!Q45,"")))</f>
        <v/>
      </c>
      <c r="U46" s="105" t="str">
        <f>IF(OR($B46=0,$B46=""),"",IF(AND($E$3="1st"),'Marks Entry class 1st'!R45,IF(AND($E$3="2nd"),'Marks Entry class 2nd'!R45,"")))</f>
        <v/>
      </c>
      <c r="V46" s="55" t="str">
        <f t="shared" si="2"/>
        <v/>
      </c>
      <c r="W46" s="51" t="str">
        <f t="shared" si="3"/>
        <v/>
      </c>
      <c r="X46" s="89">
        <f t="shared" si="4"/>
        <v>0</v>
      </c>
      <c r="Y46" s="89" t="str">
        <f t="shared" si="5"/>
        <v/>
      </c>
      <c r="Z46" s="89" t="str">
        <f t="shared" si="6"/>
        <v/>
      </c>
      <c r="AA46" s="89" t="str">
        <f t="shared" si="7"/>
        <v/>
      </c>
      <c r="AB46" s="89" t="str">
        <f t="shared" si="8"/>
        <v/>
      </c>
      <c r="AC46" s="93" t="str">
        <f t="shared" si="9"/>
        <v/>
      </c>
      <c r="AD46" s="105"/>
      <c r="AE46" s="105"/>
      <c r="AF46" s="105"/>
      <c r="AG46" s="51"/>
      <c r="AH46" s="105" t="str">
        <f>IF(OR($B46=0,$B46=""),"",IF(AND($E$3="1st"),'Marks Entry class 1st'!V45,IF(AND($E$3="2nd"),'Marks Entry class 2nd'!V45,"")))</f>
        <v/>
      </c>
      <c r="AI46" s="105" t="str">
        <f>IF(OR($B46=0,$B46=""),"",IF(AND($E$3="1st"),'Marks Entry class 1st'!W45,IF(AND($E$3="2nd"),'Marks Entry class 2nd'!W45,"")))</f>
        <v/>
      </c>
      <c r="AJ46" s="54" t="str">
        <f t="shared" si="10"/>
        <v/>
      </c>
      <c r="AK46" s="51">
        <f t="shared" si="11"/>
        <v>0</v>
      </c>
      <c r="AL46" s="105" t="str">
        <f>IF(OR($B46=0,$B46=""),"",IF(AND($E$3="1st"),'Marks Entry class 1st'!X45,IF(AND($E$3="2nd"),'Marks Entry class 2nd'!X45,"")))</f>
        <v/>
      </c>
      <c r="AM46" s="105" t="str">
        <f>IF(OR($B46=0,$B46=""),"",IF(AND($E$3="1st"),'Marks Entry class 1st'!Y45,IF(AND($E$3="2nd"),'Marks Entry class 2nd'!Y45,"")))</f>
        <v/>
      </c>
      <c r="AN46" s="55" t="str">
        <f t="shared" si="12"/>
        <v/>
      </c>
      <c r="AO46" s="51" t="str">
        <f t="shared" si="13"/>
        <v/>
      </c>
      <c r="AP46" s="89">
        <f t="shared" si="14"/>
        <v>0</v>
      </c>
      <c r="AQ46" s="89" t="str">
        <f t="shared" si="15"/>
        <v/>
      </c>
      <c r="AR46" s="89" t="str">
        <f t="shared" si="16"/>
        <v/>
      </c>
      <c r="AS46" s="89" t="str">
        <f t="shared" si="17"/>
        <v/>
      </c>
      <c r="AT46" s="89" t="str">
        <f t="shared" si="18"/>
        <v/>
      </c>
      <c r="AU46" s="93" t="str">
        <f t="shared" si="19"/>
        <v/>
      </c>
      <c r="AV46" s="105"/>
      <c r="AW46" s="105"/>
      <c r="AX46" s="105"/>
      <c r="AY46" s="51"/>
      <c r="AZ46" s="105" t="str">
        <f>IF(OR($B46=0,$B46=""),"",IF(AND($E$3="1st"),'Marks Entry class 1st'!AC45,IF(AND($E$3="2nd"),'Marks Entry class 2nd'!AC45,"")))</f>
        <v/>
      </c>
      <c r="BA46" s="105" t="str">
        <f>IF(OR($B46=0,$B46=""),"",IF(AND($E$3="1st"),'Marks Entry class 1st'!AD45,IF(AND($E$3="2nd"),'Marks Entry class 2nd'!AD45,"")))</f>
        <v/>
      </c>
      <c r="BB46" s="54" t="str">
        <f t="shared" si="20"/>
        <v/>
      </c>
      <c r="BC46" s="51">
        <f t="shared" si="21"/>
        <v>0</v>
      </c>
      <c r="BD46" s="105" t="str">
        <f>IF(OR($B46=0,$B46=""),"",IF(AND($E$3="1st"),'Marks Entry class 1st'!AE45,IF(AND($E$3="2nd"),'Marks Entry class 2nd'!AE45,"")))</f>
        <v/>
      </c>
      <c r="BE46" s="105" t="str">
        <f>IF(OR($B46=0,$B46=""),"",IF(AND($E$3="1st"),'Marks Entry class 1st'!AF45,IF(AND($E$3="2nd"),'Marks Entry class 2nd'!AF45,"")))</f>
        <v/>
      </c>
      <c r="BF46" s="55" t="str">
        <f t="shared" si="22"/>
        <v/>
      </c>
      <c r="BG46" s="51" t="str">
        <f t="shared" si="23"/>
        <v/>
      </c>
      <c r="BH46" s="89">
        <f t="shared" si="24"/>
        <v>0</v>
      </c>
      <c r="BI46" s="89" t="str">
        <f t="shared" si="25"/>
        <v/>
      </c>
      <c r="BJ46" s="89" t="str">
        <f t="shared" si="26"/>
        <v/>
      </c>
      <c r="BK46" s="89" t="str">
        <f t="shared" si="27"/>
        <v/>
      </c>
      <c r="BL46" s="89" t="str">
        <f t="shared" si="28"/>
        <v/>
      </c>
      <c r="BM46" s="93" t="str">
        <f t="shared" si="29"/>
        <v/>
      </c>
      <c r="BN46" s="105"/>
      <c r="BO46" s="105"/>
      <c r="BP46" s="105"/>
      <c r="BQ46" s="51"/>
      <c r="BR46" s="105" t="str">
        <f>IF(OR($B46=0,$B46=""),"",IF(AND($E$3="1st"),'Marks Entry class 1st'!AJ45,IF(AND($E$3="2nd"),'Marks Entry class 2nd'!AJ45,"")))</f>
        <v/>
      </c>
      <c r="BS46" s="105" t="str">
        <f>IF(OR($B46=0,$B46=""),"",IF(AND($E$3="1st"),'Marks Entry class 1st'!AK45,IF(AND($E$3="2nd"),'Marks Entry class 2nd'!AK45,"")))</f>
        <v/>
      </c>
      <c r="BT46" s="54" t="str">
        <f t="shared" si="30"/>
        <v/>
      </c>
      <c r="BU46" s="51">
        <f t="shared" si="31"/>
        <v>0</v>
      </c>
      <c r="BV46" s="105" t="str">
        <f>IF(OR($B46=0,$B46=""),"",IF(AND($E$3="1st"),'Marks Entry class 1st'!AL45,IF(AND($E$3="2nd"),'Marks Entry class 2nd'!AL45,"")))</f>
        <v/>
      </c>
      <c r="BW46" s="105" t="str">
        <f>IF(OR($B46=0,$B46=""),"",IF(AND($E$3="1st"),'Marks Entry class 1st'!AM45,IF(AND($E$3="2nd"),'Marks Entry class 2nd'!AM45,"")))</f>
        <v/>
      </c>
      <c r="BX46" s="55" t="str">
        <f t="shared" si="32"/>
        <v/>
      </c>
      <c r="BY46" s="51" t="str">
        <f t="shared" si="33"/>
        <v/>
      </c>
      <c r="BZ46" s="89">
        <f t="shared" si="34"/>
        <v>0</v>
      </c>
      <c r="CA46" s="89" t="str">
        <f t="shared" si="35"/>
        <v/>
      </c>
      <c r="CB46" s="89" t="str">
        <f t="shared" si="36"/>
        <v/>
      </c>
      <c r="CC46" s="89" t="str">
        <f t="shared" si="37"/>
        <v/>
      </c>
      <c r="CD46" s="89" t="str">
        <f t="shared" si="38"/>
        <v/>
      </c>
      <c r="CE46" s="93" t="str">
        <f t="shared" si="39"/>
        <v/>
      </c>
      <c r="CF46" s="105" t="str">
        <f>IF(OR($B46=0,$B46=""),"",IF(AND($E$3="1st"),'Marks Entry class 1st'!AN45,IF(AND($E$3="2nd"),'Marks Entry class 2nd'!AN45,"")))</f>
        <v/>
      </c>
      <c r="CG46" s="105" t="str">
        <f>IF(OR($B46=0,$B46=""),"",IF(AND($E$3="1st"),'Marks Entry class 1st'!AO45,IF(AND($E$3="2nd"),'Marks Entry class 2nd'!AO45,"")))</f>
        <v/>
      </c>
      <c r="CH46" s="106" t="str">
        <f t="shared" si="40"/>
        <v/>
      </c>
      <c r="CI46" s="107">
        <f t="shared" si="41"/>
        <v>0</v>
      </c>
      <c r="CJ46" s="107" t="str">
        <f t="shared" si="42"/>
        <v/>
      </c>
      <c r="CK46" s="107" t="str">
        <f t="shared" si="43"/>
        <v/>
      </c>
      <c r="CL46" s="92" t="str">
        <f t="shared" si="44"/>
        <v/>
      </c>
      <c r="CM46" s="105" t="str">
        <f>IF(OR($B46=0,$B46=""),"",IF(AND($E$3="1st"),'Marks Entry class 1st'!AP45,IF(AND($E$3="2nd"),'Marks Entry class 2nd'!AP45,"")))</f>
        <v/>
      </c>
      <c r="CN46" s="105" t="str">
        <f>IF(OR($B46=0,$B46=""),"",IF(AND($E$3="1st"),'Marks Entry class 1st'!AQ45,IF(AND($E$3="2nd"),'Marks Entry class 2nd'!AQ45,"")))</f>
        <v/>
      </c>
      <c r="CO46" s="106" t="str">
        <f t="shared" si="45"/>
        <v/>
      </c>
      <c r="CP46" s="107">
        <f t="shared" si="46"/>
        <v>0</v>
      </c>
      <c r="CQ46" s="107" t="str">
        <f t="shared" si="47"/>
        <v/>
      </c>
      <c r="CR46" s="107" t="str">
        <f t="shared" si="48"/>
        <v/>
      </c>
      <c r="CS46" s="92" t="str">
        <f t="shared" si="49"/>
        <v/>
      </c>
      <c r="CT46" s="105" t="str">
        <f>IF(OR($B46=0,$B46=""),"",IF(AND($E$3="1st"),'Marks Entry class 1st'!AR45,IF(AND($E$3="2nd"),'Marks Entry class 2nd'!AR45,"")))</f>
        <v/>
      </c>
      <c r="CU46" s="105" t="str">
        <f>IF(OR($B46=0,$B46=""),"",IF(AND($E$3="1st"),'Marks Entry class 1st'!AS45,IF(AND($E$3="2nd"),'Marks Entry class 2nd'!AS45,"")))</f>
        <v/>
      </c>
      <c r="CV46" s="106" t="str">
        <f t="shared" si="50"/>
        <v/>
      </c>
      <c r="CW46" s="107">
        <f t="shared" si="51"/>
        <v>0</v>
      </c>
      <c r="CX46" s="107" t="str">
        <f t="shared" si="52"/>
        <v/>
      </c>
      <c r="CY46" s="107" t="str">
        <f t="shared" si="53"/>
        <v/>
      </c>
      <c r="CZ46" s="92" t="str">
        <f t="shared" si="54"/>
        <v/>
      </c>
      <c r="DA46" s="105" t="str">
        <f>IF(OR($B46=0,$B46=""),"",IF(AND($E$3="1st"),'Marks Entry class 1st'!AT45,IF(AND($E$3="2nd"),'Marks Entry class 2nd'!AT45,"")))</f>
        <v/>
      </c>
      <c r="DB46" s="105" t="str">
        <f>IF(OR($B46=0,$B46=""),"",IF(AND($E$3="1st"),'Marks Entry class 1st'!AU45,IF(AND($E$3="2nd"),'Marks Entry class 2nd'!AU45,"")))</f>
        <v/>
      </c>
      <c r="DC46" s="357" t="str">
        <f t="shared" si="55"/>
        <v/>
      </c>
      <c r="DD46" s="93" t="str">
        <f t="shared" si="56"/>
        <v/>
      </c>
      <c r="DE46" s="105" t="str">
        <f>IF(OR($B46=0,$B46=""),"",IF(AND($E$3="1st"),'Marks Entry class 1st'!AV45,IF(AND($E$3="2nd"),'Marks Entry class 2nd'!AV45,"")))</f>
        <v/>
      </c>
      <c r="DF46" s="105" t="str">
        <f>IF(OR($B46=0,$B46=""),"",IF(AND($E$3="1st"),'Marks Entry class 1st'!AW45,IF(AND($E$3="2nd"),'Marks Entry class 2nd'!AW45,"")))</f>
        <v/>
      </c>
      <c r="DG46" s="357" t="str">
        <f t="shared" si="57"/>
        <v/>
      </c>
      <c r="DH46" s="93" t="str">
        <f t="shared" si="58"/>
        <v/>
      </c>
      <c r="DI46" s="63" t="str">
        <f t="shared" si="59"/>
        <v/>
      </c>
      <c r="DJ46" s="359" t="str">
        <f t="shared" si="60"/>
        <v/>
      </c>
      <c r="DK46" s="67" t="str">
        <f t="shared" si="61"/>
        <v/>
      </c>
      <c r="DL46" s="68" t="str">
        <f t="shared" si="62"/>
        <v/>
      </c>
      <c r="DM46" s="381" t="str">
        <f>IFERROR(IF(B46="NSO","NSO",IF(OR(D46="",G46="",F46="",B46="",DI46=0),"",IF('Master sheet'!$D$14="Hindi","कक्षोंन्नति","Promoted"))),"")</f>
        <v/>
      </c>
      <c r="DN46" s="42" t="str">
        <f>IF(OR(B46=0,B46=""),"",IF(AND($E$3="1st"),'Marks Entry class 1st'!AX45,IF(AND($E$3="2nd"),'Marks Entry class 2nd'!AX45,"")))</f>
        <v/>
      </c>
      <c r="DO46" s="42" t="str">
        <f>IF(OR(B46=0,B46=""),"",IF(AND($E$3="1st"),'Marks Entry class 1st'!AY45,IF(AND($E$3="2nd"),'Marks Entry class 2nd'!AY45,"")))</f>
        <v/>
      </c>
      <c r="DP46" s="214" t="str">
        <f t="shared" si="63"/>
        <v/>
      </c>
      <c r="DQ46" s="43"/>
      <c r="DX46" s="44">
        <f>IF(AND($E$3="1st"),'Marks Entry class 1st'!I45,IF(AND($E$3="2nd"),'Marks Entry class 2nd'!I45,""))</f>
        <v>0</v>
      </c>
    </row>
    <row r="47" spans="1:128" ht="18.95" customHeight="1">
      <c r="A47" s="56">
        <v>40</v>
      </c>
      <c r="B47" s="261" t="str">
        <f>IF(OR(DX47=0,DX47=""),"",IF(AND($E$3="1st"),'Marks Entry class 1st'!I46,IF(AND($E$3="2nd"),'Marks Entry class 2nd'!I46,"")))</f>
        <v/>
      </c>
      <c r="C47" s="57" t="str">
        <f>IF(OR($B47=0,$B47=""),"",IF(AND($E$3="1st"),'Marks Entry class 1st'!B46,IF(AND($E$3="2nd"),'Marks Entry class 2nd'!B46,"")))</f>
        <v/>
      </c>
      <c r="D47" s="57" t="str">
        <f>IF(OR($B47=0,$B47=""),"",IF(AND($E$3="1st"),'Marks Entry class 1st'!C46,IF(AND($E$3="2nd"),'Marks Entry class 2nd'!C46,"")))</f>
        <v/>
      </c>
      <c r="E47" s="396" t="str">
        <f>IF(OR(B47=0,B47=""),"",IF(AND($E$3="1st"),'Marks Entry class 1st'!E46,IF(AND($E$3="2nd"),'Marks Entry class 2nd'!E46,"")))</f>
        <v/>
      </c>
      <c r="F47" s="260" t="str">
        <f>IF(OR(B47=0,B47=""),"",IF(AND($E$3="1st"),'Marks Entry class 1st'!D46,IF(AND($E$3="2nd"),'Marks Entry class 2nd'!D46,"")))</f>
        <v/>
      </c>
      <c r="G47" s="398" t="str">
        <f>IF(OR($B47=0,$B47=""),"",IF(AND($E$3="1st"),'Marks Entry class 1st'!F46,IF(AND($E$3="2nd"),'Marks Entry class 2nd'!F46,"")))</f>
        <v/>
      </c>
      <c r="H47" s="398" t="str">
        <f>IF(OR($B47=0,$B47=""),"",IF(AND($E$3="1st"),'Marks Entry class 1st'!G46,IF(AND($E$3="2nd"),'Marks Entry class 2nd'!G46,"")))</f>
        <v/>
      </c>
      <c r="I47" s="398" t="str">
        <f>IF(OR($B47=0,$B47=""),"",IF(AND($E$3="1st"),'Marks Entry class 1st'!H46,IF(AND($E$3="2nd"),'Marks Entry class 2nd'!H46,"")))</f>
        <v/>
      </c>
      <c r="J47" s="229" t="str">
        <f>IF(OR($B47=0,$B47=""),"",IF(AND($E$3="1st"),'Marks Entry class 1st'!J46,IF(AND($E$3="2nd"),'Marks Entry class 2nd'!J46,"")))</f>
        <v/>
      </c>
      <c r="K47" s="229" t="str">
        <f>IF(OR($B47=0,$B47=""),"",IF(AND($E$3="1st"),'Marks Entry class 1st'!K46,IF(AND($E$3="2nd"),'Marks Entry class 2nd'!K46,"")))</f>
        <v/>
      </c>
      <c r="L47" s="105"/>
      <c r="M47" s="105"/>
      <c r="N47" s="105"/>
      <c r="O47" s="51"/>
      <c r="P47" s="105" t="str">
        <f>IF(OR($B47=0,$B47=""),"",IF(AND($E$3="1st"),'Marks Entry class 1st'!O46,IF(AND($E$3="2nd"),'Marks Entry class 2nd'!O46,"")))</f>
        <v/>
      </c>
      <c r="Q47" s="105" t="str">
        <f>IF(OR($B47=0,$B47=""),"",IF(AND($E$3="1st"),'Marks Entry class 1st'!P46,IF(AND($E$3="2nd"),'Marks Entry class 2nd'!P46,"")))</f>
        <v/>
      </c>
      <c r="R47" s="54" t="str">
        <f t="shared" si="0"/>
        <v/>
      </c>
      <c r="S47" s="51">
        <f t="shared" si="1"/>
        <v>0</v>
      </c>
      <c r="T47" s="105" t="str">
        <f>IF(OR($B47=0,$B47=""),"",IF(AND($E$3="1st"),'Marks Entry class 1st'!Q46,IF(AND($E$3="2nd"),'Marks Entry class 2nd'!Q46,"")))</f>
        <v/>
      </c>
      <c r="U47" s="105" t="str">
        <f>IF(OR($B47=0,$B47=""),"",IF(AND($E$3="1st"),'Marks Entry class 1st'!R46,IF(AND($E$3="2nd"),'Marks Entry class 2nd'!R46,"")))</f>
        <v/>
      </c>
      <c r="V47" s="55" t="str">
        <f t="shared" si="2"/>
        <v/>
      </c>
      <c r="W47" s="51" t="str">
        <f t="shared" si="3"/>
        <v/>
      </c>
      <c r="X47" s="89">
        <f t="shared" si="4"/>
        <v>0</v>
      </c>
      <c r="Y47" s="89" t="str">
        <f t="shared" si="5"/>
        <v/>
      </c>
      <c r="Z47" s="89" t="str">
        <f t="shared" si="6"/>
        <v/>
      </c>
      <c r="AA47" s="89" t="str">
        <f t="shared" si="7"/>
        <v/>
      </c>
      <c r="AB47" s="89" t="str">
        <f t="shared" si="8"/>
        <v/>
      </c>
      <c r="AC47" s="93" t="str">
        <f t="shared" si="9"/>
        <v/>
      </c>
      <c r="AD47" s="105"/>
      <c r="AE47" s="105"/>
      <c r="AF47" s="105"/>
      <c r="AG47" s="51"/>
      <c r="AH47" s="105" t="str">
        <f>IF(OR($B47=0,$B47=""),"",IF(AND($E$3="1st"),'Marks Entry class 1st'!V46,IF(AND($E$3="2nd"),'Marks Entry class 2nd'!V46,"")))</f>
        <v/>
      </c>
      <c r="AI47" s="105" t="str">
        <f>IF(OR($B47=0,$B47=""),"",IF(AND($E$3="1st"),'Marks Entry class 1st'!W46,IF(AND($E$3="2nd"),'Marks Entry class 2nd'!W46,"")))</f>
        <v/>
      </c>
      <c r="AJ47" s="54" t="str">
        <f t="shared" si="10"/>
        <v/>
      </c>
      <c r="AK47" s="51">
        <f t="shared" si="11"/>
        <v>0</v>
      </c>
      <c r="AL47" s="105" t="str">
        <f>IF(OR($B47=0,$B47=""),"",IF(AND($E$3="1st"),'Marks Entry class 1st'!X46,IF(AND($E$3="2nd"),'Marks Entry class 2nd'!X46,"")))</f>
        <v/>
      </c>
      <c r="AM47" s="105" t="str">
        <f>IF(OR($B47=0,$B47=""),"",IF(AND($E$3="1st"),'Marks Entry class 1st'!Y46,IF(AND($E$3="2nd"),'Marks Entry class 2nd'!Y46,"")))</f>
        <v/>
      </c>
      <c r="AN47" s="55" t="str">
        <f t="shared" si="12"/>
        <v/>
      </c>
      <c r="AO47" s="51" t="str">
        <f t="shared" si="13"/>
        <v/>
      </c>
      <c r="AP47" s="89">
        <f t="shared" si="14"/>
        <v>0</v>
      </c>
      <c r="AQ47" s="89" t="str">
        <f t="shared" si="15"/>
        <v/>
      </c>
      <c r="AR47" s="89" t="str">
        <f t="shared" si="16"/>
        <v/>
      </c>
      <c r="AS47" s="89" t="str">
        <f t="shared" si="17"/>
        <v/>
      </c>
      <c r="AT47" s="89" t="str">
        <f t="shared" si="18"/>
        <v/>
      </c>
      <c r="AU47" s="93" t="str">
        <f t="shared" si="19"/>
        <v/>
      </c>
      <c r="AV47" s="105"/>
      <c r="AW47" s="105"/>
      <c r="AX47" s="105"/>
      <c r="AY47" s="51"/>
      <c r="AZ47" s="105" t="str">
        <f>IF(OR($B47=0,$B47=""),"",IF(AND($E$3="1st"),'Marks Entry class 1st'!AC46,IF(AND($E$3="2nd"),'Marks Entry class 2nd'!AC46,"")))</f>
        <v/>
      </c>
      <c r="BA47" s="105" t="str">
        <f>IF(OR($B47=0,$B47=""),"",IF(AND($E$3="1st"),'Marks Entry class 1st'!AD46,IF(AND($E$3="2nd"),'Marks Entry class 2nd'!AD46,"")))</f>
        <v/>
      </c>
      <c r="BB47" s="54" t="str">
        <f t="shared" si="20"/>
        <v/>
      </c>
      <c r="BC47" s="51">
        <f t="shared" si="21"/>
        <v>0</v>
      </c>
      <c r="BD47" s="105" t="str">
        <f>IF(OR($B47=0,$B47=""),"",IF(AND($E$3="1st"),'Marks Entry class 1st'!AE46,IF(AND($E$3="2nd"),'Marks Entry class 2nd'!AE46,"")))</f>
        <v/>
      </c>
      <c r="BE47" s="105" t="str">
        <f>IF(OR($B47=0,$B47=""),"",IF(AND($E$3="1st"),'Marks Entry class 1st'!AF46,IF(AND($E$3="2nd"),'Marks Entry class 2nd'!AF46,"")))</f>
        <v/>
      </c>
      <c r="BF47" s="55" t="str">
        <f t="shared" si="22"/>
        <v/>
      </c>
      <c r="BG47" s="51" t="str">
        <f t="shared" si="23"/>
        <v/>
      </c>
      <c r="BH47" s="89">
        <f t="shared" si="24"/>
        <v>0</v>
      </c>
      <c r="BI47" s="89" t="str">
        <f t="shared" si="25"/>
        <v/>
      </c>
      <c r="BJ47" s="89" t="str">
        <f t="shared" si="26"/>
        <v/>
      </c>
      <c r="BK47" s="89" t="str">
        <f t="shared" si="27"/>
        <v/>
      </c>
      <c r="BL47" s="89" t="str">
        <f t="shared" si="28"/>
        <v/>
      </c>
      <c r="BM47" s="93" t="str">
        <f t="shared" si="29"/>
        <v/>
      </c>
      <c r="BN47" s="105"/>
      <c r="BO47" s="105"/>
      <c r="BP47" s="105"/>
      <c r="BQ47" s="51"/>
      <c r="BR47" s="105" t="str">
        <f>IF(OR($B47=0,$B47=""),"",IF(AND($E$3="1st"),'Marks Entry class 1st'!AJ46,IF(AND($E$3="2nd"),'Marks Entry class 2nd'!AJ46,"")))</f>
        <v/>
      </c>
      <c r="BS47" s="105" t="str">
        <f>IF(OR($B47=0,$B47=""),"",IF(AND($E$3="1st"),'Marks Entry class 1st'!AK46,IF(AND($E$3="2nd"),'Marks Entry class 2nd'!AK46,"")))</f>
        <v/>
      </c>
      <c r="BT47" s="54" t="str">
        <f t="shared" si="30"/>
        <v/>
      </c>
      <c r="BU47" s="51">
        <f t="shared" si="31"/>
        <v>0</v>
      </c>
      <c r="BV47" s="105" t="str">
        <f>IF(OR($B47=0,$B47=""),"",IF(AND($E$3="1st"),'Marks Entry class 1st'!AL46,IF(AND($E$3="2nd"),'Marks Entry class 2nd'!AL46,"")))</f>
        <v/>
      </c>
      <c r="BW47" s="105" t="str">
        <f>IF(OR($B47=0,$B47=""),"",IF(AND($E$3="1st"),'Marks Entry class 1st'!AM46,IF(AND($E$3="2nd"),'Marks Entry class 2nd'!AM46,"")))</f>
        <v/>
      </c>
      <c r="BX47" s="55" t="str">
        <f t="shared" si="32"/>
        <v/>
      </c>
      <c r="BY47" s="51" t="str">
        <f t="shared" si="33"/>
        <v/>
      </c>
      <c r="BZ47" s="89">
        <f t="shared" si="34"/>
        <v>0</v>
      </c>
      <c r="CA47" s="89" t="str">
        <f t="shared" si="35"/>
        <v/>
      </c>
      <c r="CB47" s="89" t="str">
        <f t="shared" si="36"/>
        <v/>
      </c>
      <c r="CC47" s="89" t="str">
        <f t="shared" si="37"/>
        <v/>
      </c>
      <c r="CD47" s="89" t="str">
        <f t="shared" si="38"/>
        <v/>
      </c>
      <c r="CE47" s="93" t="str">
        <f t="shared" si="39"/>
        <v/>
      </c>
      <c r="CF47" s="105" t="str">
        <f>IF(OR($B47=0,$B47=""),"",IF(AND($E$3="1st"),'Marks Entry class 1st'!AN46,IF(AND($E$3="2nd"),'Marks Entry class 2nd'!AN46,"")))</f>
        <v/>
      </c>
      <c r="CG47" s="105" t="str">
        <f>IF(OR($B47=0,$B47=""),"",IF(AND($E$3="1st"),'Marks Entry class 1st'!AO46,IF(AND($E$3="2nd"),'Marks Entry class 2nd'!AO46,"")))</f>
        <v/>
      </c>
      <c r="CH47" s="106" t="str">
        <f t="shared" si="40"/>
        <v/>
      </c>
      <c r="CI47" s="107">
        <f t="shared" si="41"/>
        <v>0</v>
      </c>
      <c r="CJ47" s="107" t="str">
        <f t="shared" si="42"/>
        <v/>
      </c>
      <c r="CK47" s="107" t="str">
        <f t="shared" si="43"/>
        <v/>
      </c>
      <c r="CL47" s="92" t="str">
        <f t="shared" si="44"/>
        <v/>
      </c>
      <c r="CM47" s="105" t="str">
        <f>IF(OR($B47=0,$B47=""),"",IF(AND($E$3="1st"),'Marks Entry class 1st'!AP46,IF(AND($E$3="2nd"),'Marks Entry class 2nd'!AP46,"")))</f>
        <v/>
      </c>
      <c r="CN47" s="105" t="str">
        <f>IF(OR($B47=0,$B47=""),"",IF(AND($E$3="1st"),'Marks Entry class 1st'!AQ46,IF(AND($E$3="2nd"),'Marks Entry class 2nd'!AQ46,"")))</f>
        <v/>
      </c>
      <c r="CO47" s="106" t="str">
        <f t="shared" si="45"/>
        <v/>
      </c>
      <c r="CP47" s="107">
        <f t="shared" si="46"/>
        <v>0</v>
      </c>
      <c r="CQ47" s="107" t="str">
        <f t="shared" si="47"/>
        <v/>
      </c>
      <c r="CR47" s="107" t="str">
        <f t="shared" si="48"/>
        <v/>
      </c>
      <c r="CS47" s="92" t="str">
        <f t="shared" si="49"/>
        <v/>
      </c>
      <c r="CT47" s="105" t="str">
        <f>IF(OR($B47=0,$B47=""),"",IF(AND($E$3="1st"),'Marks Entry class 1st'!AR46,IF(AND($E$3="2nd"),'Marks Entry class 2nd'!AR46,"")))</f>
        <v/>
      </c>
      <c r="CU47" s="105" t="str">
        <f>IF(OR($B47=0,$B47=""),"",IF(AND($E$3="1st"),'Marks Entry class 1st'!AS46,IF(AND($E$3="2nd"),'Marks Entry class 2nd'!AS46,"")))</f>
        <v/>
      </c>
      <c r="CV47" s="106" t="str">
        <f t="shared" si="50"/>
        <v/>
      </c>
      <c r="CW47" s="107">
        <f t="shared" si="51"/>
        <v>0</v>
      </c>
      <c r="CX47" s="107" t="str">
        <f t="shared" si="52"/>
        <v/>
      </c>
      <c r="CY47" s="107" t="str">
        <f t="shared" si="53"/>
        <v/>
      </c>
      <c r="CZ47" s="92" t="str">
        <f t="shared" si="54"/>
        <v/>
      </c>
      <c r="DA47" s="105" t="str">
        <f>IF(OR($B47=0,$B47=""),"",IF(AND($E$3="1st"),'Marks Entry class 1st'!AT46,IF(AND($E$3="2nd"),'Marks Entry class 2nd'!AT46,"")))</f>
        <v/>
      </c>
      <c r="DB47" s="105" t="str">
        <f>IF(OR($B47=0,$B47=""),"",IF(AND($E$3="1st"),'Marks Entry class 1st'!AU46,IF(AND($E$3="2nd"),'Marks Entry class 2nd'!AU46,"")))</f>
        <v/>
      </c>
      <c r="DC47" s="357" t="str">
        <f t="shared" si="55"/>
        <v/>
      </c>
      <c r="DD47" s="93" t="str">
        <f t="shared" si="56"/>
        <v/>
      </c>
      <c r="DE47" s="105" t="str">
        <f>IF(OR($B47=0,$B47=""),"",IF(AND($E$3="1st"),'Marks Entry class 1st'!AV46,IF(AND($E$3="2nd"),'Marks Entry class 2nd'!AV46,"")))</f>
        <v/>
      </c>
      <c r="DF47" s="105" t="str">
        <f>IF(OR($B47=0,$B47=""),"",IF(AND($E$3="1st"),'Marks Entry class 1st'!AW46,IF(AND($E$3="2nd"),'Marks Entry class 2nd'!AW46,"")))</f>
        <v/>
      </c>
      <c r="DG47" s="357" t="str">
        <f t="shared" si="57"/>
        <v/>
      </c>
      <c r="DH47" s="93" t="str">
        <f t="shared" si="58"/>
        <v/>
      </c>
      <c r="DI47" s="63" t="str">
        <f t="shared" si="59"/>
        <v/>
      </c>
      <c r="DJ47" s="359" t="str">
        <f t="shared" si="60"/>
        <v/>
      </c>
      <c r="DK47" s="67" t="str">
        <f t="shared" si="61"/>
        <v/>
      </c>
      <c r="DL47" s="68" t="str">
        <f t="shared" si="62"/>
        <v/>
      </c>
      <c r="DM47" s="381" t="str">
        <f>IFERROR(IF(B47="NSO","NSO",IF(OR(D47="",G47="",F47="",B47="",DI47=0),"",IF('Master sheet'!$D$14="Hindi","कक्षोंन्नति","Promoted"))),"")</f>
        <v/>
      </c>
      <c r="DN47" s="42" t="str">
        <f>IF(OR(B47=0,B47=""),"",IF(AND($E$3="1st"),'Marks Entry class 1st'!AX46,IF(AND($E$3="2nd"),'Marks Entry class 2nd'!AX46,"")))</f>
        <v/>
      </c>
      <c r="DO47" s="42" t="str">
        <f>IF(OR(B47=0,B47=""),"",IF(AND($E$3="1st"),'Marks Entry class 1st'!AY46,IF(AND($E$3="2nd"),'Marks Entry class 2nd'!AY46,"")))</f>
        <v/>
      </c>
      <c r="DP47" s="214" t="str">
        <f t="shared" si="63"/>
        <v/>
      </c>
      <c r="DQ47" s="43"/>
      <c r="DX47" s="44">
        <f>IF(AND($E$3="1st"),'Marks Entry class 1st'!I46,IF(AND($E$3="2nd"),'Marks Entry class 2nd'!I46,""))</f>
        <v>0</v>
      </c>
    </row>
    <row r="48" spans="1:128" ht="18.95" customHeight="1">
      <c r="A48" s="56">
        <v>41</v>
      </c>
      <c r="B48" s="261" t="str">
        <f>IF(OR(DX48=0,DX48=""),"",IF(AND($E$3="1st"),'Marks Entry class 1st'!I47,IF(AND($E$3="2nd"),'Marks Entry class 2nd'!I47,"")))</f>
        <v/>
      </c>
      <c r="C48" s="57" t="str">
        <f>IF(OR($B48=0,$B48=""),"",IF(AND($E$3="1st"),'Marks Entry class 1st'!B47,IF(AND($E$3="2nd"),'Marks Entry class 2nd'!B47,"")))</f>
        <v/>
      </c>
      <c r="D48" s="57" t="str">
        <f>IF(OR($B48=0,$B48=""),"",IF(AND($E$3="1st"),'Marks Entry class 1st'!C47,IF(AND($E$3="2nd"),'Marks Entry class 2nd'!C47,"")))</f>
        <v/>
      </c>
      <c r="E48" s="396" t="str">
        <f>IF(OR(B48=0,B48=""),"",IF(AND($E$3="1st"),'Marks Entry class 1st'!E47,IF(AND($E$3="2nd"),'Marks Entry class 2nd'!E47,"")))</f>
        <v/>
      </c>
      <c r="F48" s="260" t="str">
        <f>IF(OR(B48=0,B48=""),"",IF(AND($E$3="1st"),'Marks Entry class 1st'!D47,IF(AND($E$3="2nd"),'Marks Entry class 2nd'!D47,"")))</f>
        <v/>
      </c>
      <c r="G48" s="398" t="str">
        <f>IF(OR($B48=0,$B48=""),"",IF(AND($E$3="1st"),'Marks Entry class 1st'!F47,IF(AND($E$3="2nd"),'Marks Entry class 2nd'!F47,"")))</f>
        <v/>
      </c>
      <c r="H48" s="398" t="str">
        <f>IF(OR($B48=0,$B48=""),"",IF(AND($E$3="1st"),'Marks Entry class 1st'!G47,IF(AND($E$3="2nd"),'Marks Entry class 2nd'!G47,"")))</f>
        <v/>
      </c>
      <c r="I48" s="398" t="str">
        <f>IF(OR($B48=0,$B48=""),"",IF(AND($E$3="1st"),'Marks Entry class 1st'!H47,IF(AND($E$3="2nd"),'Marks Entry class 2nd'!H47,"")))</f>
        <v/>
      </c>
      <c r="J48" s="229" t="str">
        <f>IF(OR($B48=0,$B48=""),"",IF(AND($E$3="1st"),'Marks Entry class 1st'!J47,IF(AND($E$3="2nd"),'Marks Entry class 2nd'!J47,"")))</f>
        <v/>
      </c>
      <c r="K48" s="229" t="str">
        <f>IF(OR($B48=0,$B48=""),"",IF(AND($E$3="1st"),'Marks Entry class 1st'!K47,IF(AND($E$3="2nd"),'Marks Entry class 2nd'!K47,"")))</f>
        <v/>
      </c>
      <c r="L48" s="105"/>
      <c r="M48" s="105"/>
      <c r="N48" s="105"/>
      <c r="O48" s="51"/>
      <c r="P48" s="105" t="str">
        <f>IF(OR($B48=0,$B48=""),"",IF(AND($E$3="1st"),'Marks Entry class 1st'!O47,IF(AND($E$3="2nd"),'Marks Entry class 2nd'!O47,"")))</f>
        <v/>
      </c>
      <c r="Q48" s="105" t="str">
        <f>IF(OR($B48=0,$B48=""),"",IF(AND($E$3="1st"),'Marks Entry class 1st'!P47,IF(AND($E$3="2nd"),'Marks Entry class 2nd'!P47,"")))</f>
        <v/>
      </c>
      <c r="R48" s="54" t="str">
        <f t="shared" si="0"/>
        <v/>
      </c>
      <c r="S48" s="51">
        <f t="shared" si="1"/>
        <v>0</v>
      </c>
      <c r="T48" s="105" t="str">
        <f>IF(OR($B48=0,$B48=""),"",IF(AND($E$3="1st"),'Marks Entry class 1st'!Q47,IF(AND($E$3="2nd"),'Marks Entry class 2nd'!Q47,"")))</f>
        <v/>
      </c>
      <c r="U48" s="105" t="str">
        <f>IF(OR($B48=0,$B48=""),"",IF(AND($E$3="1st"),'Marks Entry class 1st'!R47,IF(AND($E$3="2nd"),'Marks Entry class 2nd'!R47,"")))</f>
        <v/>
      </c>
      <c r="V48" s="55" t="str">
        <f t="shared" si="2"/>
        <v/>
      </c>
      <c r="W48" s="51" t="str">
        <f t="shared" si="3"/>
        <v/>
      </c>
      <c r="X48" s="89">
        <f t="shared" si="4"/>
        <v>0</v>
      </c>
      <c r="Y48" s="89" t="str">
        <f t="shared" si="5"/>
        <v/>
      </c>
      <c r="Z48" s="89" t="str">
        <f t="shared" si="6"/>
        <v/>
      </c>
      <c r="AA48" s="89" t="str">
        <f t="shared" si="7"/>
        <v/>
      </c>
      <c r="AB48" s="89" t="str">
        <f t="shared" si="8"/>
        <v/>
      </c>
      <c r="AC48" s="93" t="str">
        <f t="shared" si="9"/>
        <v/>
      </c>
      <c r="AD48" s="105"/>
      <c r="AE48" s="105"/>
      <c r="AF48" s="105"/>
      <c r="AG48" s="51"/>
      <c r="AH48" s="105" t="str">
        <f>IF(OR($B48=0,$B48=""),"",IF(AND($E$3="1st"),'Marks Entry class 1st'!V47,IF(AND($E$3="2nd"),'Marks Entry class 2nd'!V47,"")))</f>
        <v/>
      </c>
      <c r="AI48" s="105" t="str">
        <f>IF(OR($B48=0,$B48=""),"",IF(AND($E$3="1st"),'Marks Entry class 1st'!W47,IF(AND($E$3="2nd"),'Marks Entry class 2nd'!W47,"")))</f>
        <v/>
      </c>
      <c r="AJ48" s="54" t="str">
        <f t="shared" si="10"/>
        <v/>
      </c>
      <c r="AK48" s="51">
        <f t="shared" si="11"/>
        <v>0</v>
      </c>
      <c r="AL48" s="105" t="str">
        <f>IF(OR($B48=0,$B48=""),"",IF(AND($E$3="1st"),'Marks Entry class 1st'!X47,IF(AND($E$3="2nd"),'Marks Entry class 2nd'!X47,"")))</f>
        <v/>
      </c>
      <c r="AM48" s="105" t="str">
        <f>IF(OR($B48=0,$B48=""),"",IF(AND($E$3="1st"),'Marks Entry class 1st'!Y47,IF(AND($E$3="2nd"),'Marks Entry class 2nd'!Y47,"")))</f>
        <v/>
      </c>
      <c r="AN48" s="55" t="str">
        <f t="shared" si="12"/>
        <v/>
      </c>
      <c r="AO48" s="51" t="str">
        <f t="shared" si="13"/>
        <v/>
      </c>
      <c r="AP48" s="89">
        <f t="shared" si="14"/>
        <v>0</v>
      </c>
      <c r="AQ48" s="89" t="str">
        <f t="shared" si="15"/>
        <v/>
      </c>
      <c r="AR48" s="89" t="str">
        <f t="shared" si="16"/>
        <v/>
      </c>
      <c r="AS48" s="89" t="str">
        <f t="shared" si="17"/>
        <v/>
      </c>
      <c r="AT48" s="89" t="str">
        <f t="shared" si="18"/>
        <v/>
      </c>
      <c r="AU48" s="93" t="str">
        <f t="shared" si="19"/>
        <v/>
      </c>
      <c r="AV48" s="105"/>
      <c r="AW48" s="105"/>
      <c r="AX48" s="105"/>
      <c r="AY48" s="51"/>
      <c r="AZ48" s="105" t="str">
        <f>IF(OR($B48=0,$B48=""),"",IF(AND($E$3="1st"),'Marks Entry class 1st'!AC47,IF(AND($E$3="2nd"),'Marks Entry class 2nd'!AC47,"")))</f>
        <v/>
      </c>
      <c r="BA48" s="105" t="str">
        <f>IF(OR($B48=0,$B48=""),"",IF(AND($E$3="1st"),'Marks Entry class 1st'!AD47,IF(AND($E$3="2nd"),'Marks Entry class 2nd'!AD47,"")))</f>
        <v/>
      </c>
      <c r="BB48" s="54" t="str">
        <f t="shared" si="20"/>
        <v/>
      </c>
      <c r="BC48" s="51">
        <f t="shared" si="21"/>
        <v>0</v>
      </c>
      <c r="BD48" s="105" t="str">
        <f>IF(OR($B48=0,$B48=""),"",IF(AND($E$3="1st"),'Marks Entry class 1st'!AE47,IF(AND($E$3="2nd"),'Marks Entry class 2nd'!AE47,"")))</f>
        <v/>
      </c>
      <c r="BE48" s="105" t="str">
        <f>IF(OR($B48=0,$B48=""),"",IF(AND($E$3="1st"),'Marks Entry class 1st'!AF47,IF(AND($E$3="2nd"),'Marks Entry class 2nd'!AF47,"")))</f>
        <v/>
      </c>
      <c r="BF48" s="55" t="str">
        <f t="shared" si="22"/>
        <v/>
      </c>
      <c r="BG48" s="51" t="str">
        <f t="shared" si="23"/>
        <v/>
      </c>
      <c r="BH48" s="89">
        <f t="shared" si="24"/>
        <v>0</v>
      </c>
      <c r="BI48" s="89" t="str">
        <f t="shared" si="25"/>
        <v/>
      </c>
      <c r="BJ48" s="89" t="str">
        <f t="shared" si="26"/>
        <v/>
      </c>
      <c r="BK48" s="89" t="str">
        <f t="shared" si="27"/>
        <v/>
      </c>
      <c r="BL48" s="89" t="str">
        <f t="shared" si="28"/>
        <v/>
      </c>
      <c r="BM48" s="93" t="str">
        <f t="shared" si="29"/>
        <v/>
      </c>
      <c r="BN48" s="105"/>
      <c r="BO48" s="105"/>
      <c r="BP48" s="105"/>
      <c r="BQ48" s="51"/>
      <c r="BR48" s="105" t="str">
        <f>IF(OR($B48=0,$B48=""),"",IF(AND($E$3="1st"),'Marks Entry class 1st'!AJ47,IF(AND($E$3="2nd"),'Marks Entry class 2nd'!AJ47,"")))</f>
        <v/>
      </c>
      <c r="BS48" s="105" t="str">
        <f>IF(OR($B48=0,$B48=""),"",IF(AND($E$3="1st"),'Marks Entry class 1st'!AK47,IF(AND($E$3="2nd"),'Marks Entry class 2nd'!AK47,"")))</f>
        <v/>
      </c>
      <c r="BT48" s="54" t="str">
        <f t="shared" si="30"/>
        <v/>
      </c>
      <c r="BU48" s="51">
        <f t="shared" si="31"/>
        <v>0</v>
      </c>
      <c r="BV48" s="105" t="str">
        <f>IF(OR($B48=0,$B48=""),"",IF(AND($E$3="1st"),'Marks Entry class 1st'!AL47,IF(AND($E$3="2nd"),'Marks Entry class 2nd'!AL47,"")))</f>
        <v/>
      </c>
      <c r="BW48" s="105" t="str">
        <f>IF(OR($B48=0,$B48=""),"",IF(AND($E$3="1st"),'Marks Entry class 1st'!AM47,IF(AND($E$3="2nd"),'Marks Entry class 2nd'!AM47,"")))</f>
        <v/>
      </c>
      <c r="BX48" s="55" t="str">
        <f t="shared" si="32"/>
        <v/>
      </c>
      <c r="BY48" s="51" t="str">
        <f t="shared" si="33"/>
        <v/>
      </c>
      <c r="BZ48" s="89">
        <f t="shared" si="34"/>
        <v>0</v>
      </c>
      <c r="CA48" s="89" t="str">
        <f t="shared" si="35"/>
        <v/>
      </c>
      <c r="CB48" s="89" t="str">
        <f t="shared" si="36"/>
        <v/>
      </c>
      <c r="CC48" s="89" t="str">
        <f t="shared" si="37"/>
        <v/>
      </c>
      <c r="CD48" s="89" t="str">
        <f t="shared" si="38"/>
        <v/>
      </c>
      <c r="CE48" s="93" t="str">
        <f t="shared" si="39"/>
        <v/>
      </c>
      <c r="CF48" s="105" t="str">
        <f>IF(OR($B48=0,$B48=""),"",IF(AND($E$3="1st"),'Marks Entry class 1st'!AN47,IF(AND($E$3="2nd"),'Marks Entry class 2nd'!AN47,"")))</f>
        <v/>
      </c>
      <c r="CG48" s="105" t="str">
        <f>IF(OR($B48=0,$B48=""),"",IF(AND($E$3="1st"),'Marks Entry class 1st'!AO47,IF(AND($E$3="2nd"),'Marks Entry class 2nd'!AO47,"")))</f>
        <v/>
      </c>
      <c r="CH48" s="106" t="str">
        <f t="shared" si="40"/>
        <v/>
      </c>
      <c r="CI48" s="107">
        <f t="shared" si="41"/>
        <v>0</v>
      </c>
      <c r="CJ48" s="107" t="str">
        <f t="shared" si="42"/>
        <v/>
      </c>
      <c r="CK48" s="107" t="str">
        <f t="shared" si="43"/>
        <v/>
      </c>
      <c r="CL48" s="92" t="str">
        <f t="shared" si="44"/>
        <v/>
      </c>
      <c r="CM48" s="105" t="str">
        <f>IF(OR($B48=0,$B48=""),"",IF(AND($E$3="1st"),'Marks Entry class 1st'!AP47,IF(AND($E$3="2nd"),'Marks Entry class 2nd'!AP47,"")))</f>
        <v/>
      </c>
      <c r="CN48" s="105" t="str">
        <f>IF(OR($B48=0,$B48=""),"",IF(AND($E$3="1st"),'Marks Entry class 1st'!AQ47,IF(AND($E$3="2nd"),'Marks Entry class 2nd'!AQ47,"")))</f>
        <v/>
      </c>
      <c r="CO48" s="106" t="str">
        <f t="shared" si="45"/>
        <v/>
      </c>
      <c r="CP48" s="107">
        <f t="shared" si="46"/>
        <v>0</v>
      </c>
      <c r="CQ48" s="107" t="str">
        <f t="shared" si="47"/>
        <v/>
      </c>
      <c r="CR48" s="107" t="str">
        <f t="shared" si="48"/>
        <v/>
      </c>
      <c r="CS48" s="92" t="str">
        <f t="shared" si="49"/>
        <v/>
      </c>
      <c r="CT48" s="105" t="str">
        <f>IF(OR($B48=0,$B48=""),"",IF(AND($E$3="1st"),'Marks Entry class 1st'!AR47,IF(AND($E$3="2nd"),'Marks Entry class 2nd'!AR47,"")))</f>
        <v/>
      </c>
      <c r="CU48" s="105" t="str">
        <f>IF(OR($B48=0,$B48=""),"",IF(AND($E$3="1st"),'Marks Entry class 1st'!AS47,IF(AND($E$3="2nd"),'Marks Entry class 2nd'!AS47,"")))</f>
        <v/>
      </c>
      <c r="CV48" s="106" t="str">
        <f t="shared" si="50"/>
        <v/>
      </c>
      <c r="CW48" s="107">
        <f t="shared" si="51"/>
        <v>0</v>
      </c>
      <c r="CX48" s="107" t="str">
        <f t="shared" si="52"/>
        <v/>
      </c>
      <c r="CY48" s="107" t="str">
        <f t="shared" si="53"/>
        <v/>
      </c>
      <c r="CZ48" s="92" t="str">
        <f t="shared" si="54"/>
        <v/>
      </c>
      <c r="DA48" s="105" t="str">
        <f>IF(OR($B48=0,$B48=""),"",IF(AND($E$3="1st"),'Marks Entry class 1st'!AT47,IF(AND($E$3="2nd"),'Marks Entry class 2nd'!AT47,"")))</f>
        <v/>
      </c>
      <c r="DB48" s="105" t="str">
        <f>IF(OR($B48=0,$B48=""),"",IF(AND($E$3="1st"),'Marks Entry class 1st'!AU47,IF(AND($E$3="2nd"),'Marks Entry class 2nd'!AU47,"")))</f>
        <v/>
      </c>
      <c r="DC48" s="357" t="str">
        <f t="shared" si="55"/>
        <v/>
      </c>
      <c r="DD48" s="93" t="str">
        <f t="shared" si="56"/>
        <v/>
      </c>
      <c r="DE48" s="105" t="str">
        <f>IF(OR($B48=0,$B48=""),"",IF(AND($E$3="1st"),'Marks Entry class 1st'!AV47,IF(AND($E$3="2nd"),'Marks Entry class 2nd'!AV47,"")))</f>
        <v/>
      </c>
      <c r="DF48" s="105" t="str">
        <f>IF(OR($B48=0,$B48=""),"",IF(AND($E$3="1st"),'Marks Entry class 1st'!AW47,IF(AND($E$3="2nd"),'Marks Entry class 2nd'!AW47,"")))</f>
        <v/>
      </c>
      <c r="DG48" s="357" t="str">
        <f t="shared" si="57"/>
        <v/>
      </c>
      <c r="DH48" s="93" t="str">
        <f t="shared" si="58"/>
        <v/>
      </c>
      <c r="DI48" s="63" t="str">
        <f t="shared" si="59"/>
        <v/>
      </c>
      <c r="DJ48" s="359" t="str">
        <f t="shared" si="60"/>
        <v/>
      </c>
      <c r="DK48" s="67" t="str">
        <f t="shared" si="61"/>
        <v/>
      </c>
      <c r="DL48" s="68" t="str">
        <f t="shared" si="62"/>
        <v/>
      </c>
      <c r="DM48" s="381" t="str">
        <f>IFERROR(IF(B48="NSO","NSO",IF(OR(D48="",G48="",F48="",B48="",DI48=0),"",IF('Master sheet'!$D$14="Hindi","कक्षोंन्नति","Promoted"))),"")</f>
        <v/>
      </c>
      <c r="DN48" s="42" t="str">
        <f>IF(OR(B48=0,B48=""),"",IF(AND($E$3="1st"),'Marks Entry class 1st'!AX47,IF(AND($E$3="2nd"),'Marks Entry class 2nd'!AX47,"")))</f>
        <v/>
      </c>
      <c r="DO48" s="42" t="str">
        <f>IF(OR(B48=0,B48=""),"",IF(AND($E$3="1st"),'Marks Entry class 1st'!AY47,IF(AND($E$3="2nd"),'Marks Entry class 2nd'!AY47,"")))</f>
        <v/>
      </c>
      <c r="DP48" s="214" t="str">
        <f t="shared" si="63"/>
        <v/>
      </c>
      <c r="DQ48" s="43"/>
      <c r="DX48" s="44">
        <f>IF(AND($E$3="1st"),'Marks Entry class 1st'!I47,IF(AND($E$3="2nd"),'Marks Entry class 2nd'!I47,""))</f>
        <v>0</v>
      </c>
    </row>
    <row r="49" spans="1:128" ht="18.95" customHeight="1">
      <c r="A49" s="56">
        <v>42</v>
      </c>
      <c r="B49" s="261" t="str">
        <f>IF(OR(DX49=0,DX49=""),"",IF(AND($E$3="1st"),'Marks Entry class 1st'!I48,IF(AND($E$3="2nd"),'Marks Entry class 2nd'!I48,"")))</f>
        <v/>
      </c>
      <c r="C49" s="57" t="str">
        <f>IF(OR($B49=0,$B49=""),"",IF(AND($E$3="1st"),'Marks Entry class 1st'!B48,IF(AND($E$3="2nd"),'Marks Entry class 2nd'!B48,"")))</f>
        <v/>
      </c>
      <c r="D49" s="57" t="str">
        <f>IF(OR($B49=0,$B49=""),"",IF(AND($E$3="1st"),'Marks Entry class 1st'!C48,IF(AND($E$3="2nd"),'Marks Entry class 2nd'!C48,"")))</f>
        <v/>
      </c>
      <c r="E49" s="396" t="str">
        <f>IF(OR(B49=0,B49=""),"",IF(AND($E$3="1st"),'Marks Entry class 1st'!E48,IF(AND($E$3="2nd"),'Marks Entry class 2nd'!E48,"")))</f>
        <v/>
      </c>
      <c r="F49" s="260" t="str">
        <f>IF(OR(B49=0,B49=""),"",IF(AND($E$3="1st"),'Marks Entry class 1st'!D48,IF(AND($E$3="2nd"),'Marks Entry class 2nd'!D48,"")))</f>
        <v/>
      </c>
      <c r="G49" s="398" t="str">
        <f>IF(OR($B49=0,$B49=""),"",IF(AND($E$3="1st"),'Marks Entry class 1st'!F48,IF(AND($E$3="2nd"),'Marks Entry class 2nd'!F48,"")))</f>
        <v/>
      </c>
      <c r="H49" s="398" t="str">
        <f>IF(OR($B49=0,$B49=""),"",IF(AND($E$3="1st"),'Marks Entry class 1st'!G48,IF(AND($E$3="2nd"),'Marks Entry class 2nd'!G48,"")))</f>
        <v/>
      </c>
      <c r="I49" s="398" t="str">
        <f>IF(OR($B49=0,$B49=""),"",IF(AND($E$3="1st"),'Marks Entry class 1st'!H48,IF(AND($E$3="2nd"),'Marks Entry class 2nd'!H48,"")))</f>
        <v/>
      </c>
      <c r="J49" s="229" t="str">
        <f>IF(OR($B49=0,$B49=""),"",IF(AND($E$3="1st"),'Marks Entry class 1st'!J48,IF(AND($E$3="2nd"),'Marks Entry class 2nd'!J48,"")))</f>
        <v/>
      </c>
      <c r="K49" s="229" t="str">
        <f>IF(OR($B49=0,$B49=""),"",IF(AND($E$3="1st"),'Marks Entry class 1st'!K48,IF(AND($E$3="2nd"),'Marks Entry class 2nd'!K48,"")))</f>
        <v/>
      </c>
      <c r="L49" s="105"/>
      <c r="M49" s="105"/>
      <c r="N49" s="105"/>
      <c r="O49" s="51"/>
      <c r="P49" s="105" t="str">
        <f>IF(OR($B49=0,$B49=""),"",IF(AND($E$3="1st"),'Marks Entry class 1st'!O48,IF(AND($E$3="2nd"),'Marks Entry class 2nd'!O48,"")))</f>
        <v/>
      </c>
      <c r="Q49" s="105" t="str">
        <f>IF(OR($B49=0,$B49=""),"",IF(AND($E$3="1st"),'Marks Entry class 1st'!P48,IF(AND($E$3="2nd"),'Marks Entry class 2nd'!P48,"")))</f>
        <v/>
      </c>
      <c r="R49" s="54" t="str">
        <f t="shared" si="0"/>
        <v/>
      </c>
      <c r="S49" s="51">
        <f t="shared" si="1"/>
        <v>0</v>
      </c>
      <c r="T49" s="105" t="str">
        <f>IF(OR($B49=0,$B49=""),"",IF(AND($E$3="1st"),'Marks Entry class 1st'!Q48,IF(AND($E$3="2nd"),'Marks Entry class 2nd'!Q48,"")))</f>
        <v/>
      </c>
      <c r="U49" s="105" t="str">
        <f>IF(OR($B49=0,$B49=""),"",IF(AND($E$3="1st"),'Marks Entry class 1st'!R48,IF(AND($E$3="2nd"),'Marks Entry class 2nd'!R48,"")))</f>
        <v/>
      </c>
      <c r="V49" s="55" t="str">
        <f t="shared" si="2"/>
        <v/>
      </c>
      <c r="W49" s="51" t="str">
        <f t="shared" si="3"/>
        <v/>
      </c>
      <c r="X49" s="89">
        <f t="shared" si="4"/>
        <v>0</v>
      </c>
      <c r="Y49" s="89" t="str">
        <f t="shared" si="5"/>
        <v/>
      </c>
      <c r="Z49" s="89" t="str">
        <f t="shared" si="6"/>
        <v/>
      </c>
      <c r="AA49" s="89" t="str">
        <f t="shared" si="7"/>
        <v/>
      </c>
      <c r="AB49" s="89" t="str">
        <f t="shared" si="8"/>
        <v/>
      </c>
      <c r="AC49" s="93" t="str">
        <f t="shared" si="9"/>
        <v/>
      </c>
      <c r="AD49" s="105"/>
      <c r="AE49" s="105"/>
      <c r="AF49" s="105"/>
      <c r="AG49" s="51"/>
      <c r="AH49" s="105" t="str">
        <f>IF(OR($B49=0,$B49=""),"",IF(AND($E$3="1st"),'Marks Entry class 1st'!V48,IF(AND($E$3="2nd"),'Marks Entry class 2nd'!V48,"")))</f>
        <v/>
      </c>
      <c r="AI49" s="105" t="str">
        <f>IF(OR($B49=0,$B49=""),"",IF(AND($E$3="1st"),'Marks Entry class 1st'!W48,IF(AND($E$3="2nd"),'Marks Entry class 2nd'!W48,"")))</f>
        <v/>
      </c>
      <c r="AJ49" s="54" t="str">
        <f t="shared" si="10"/>
        <v/>
      </c>
      <c r="AK49" s="51">
        <f t="shared" si="11"/>
        <v>0</v>
      </c>
      <c r="AL49" s="105" t="str">
        <f>IF(OR($B49=0,$B49=""),"",IF(AND($E$3="1st"),'Marks Entry class 1st'!X48,IF(AND($E$3="2nd"),'Marks Entry class 2nd'!X48,"")))</f>
        <v/>
      </c>
      <c r="AM49" s="105" t="str">
        <f>IF(OR($B49=0,$B49=""),"",IF(AND($E$3="1st"),'Marks Entry class 1st'!Y48,IF(AND($E$3="2nd"),'Marks Entry class 2nd'!Y48,"")))</f>
        <v/>
      </c>
      <c r="AN49" s="55" t="str">
        <f t="shared" si="12"/>
        <v/>
      </c>
      <c r="AO49" s="51" t="str">
        <f t="shared" si="13"/>
        <v/>
      </c>
      <c r="AP49" s="89">
        <f t="shared" si="14"/>
        <v>0</v>
      </c>
      <c r="AQ49" s="89" t="str">
        <f t="shared" si="15"/>
        <v/>
      </c>
      <c r="AR49" s="89" t="str">
        <f t="shared" si="16"/>
        <v/>
      </c>
      <c r="AS49" s="89" t="str">
        <f t="shared" si="17"/>
        <v/>
      </c>
      <c r="AT49" s="89" t="str">
        <f t="shared" si="18"/>
        <v/>
      </c>
      <c r="AU49" s="93" t="str">
        <f t="shared" si="19"/>
        <v/>
      </c>
      <c r="AV49" s="105"/>
      <c r="AW49" s="105"/>
      <c r="AX49" s="105"/>
      <c r="AY49" s="51"/>
      <c r="AZ49" s="105" t="str">
        <f>IF(OR($B49=0,$B49=""),"",IF(AND($E$3="1st"),'Marks Entry class 1st'!AC48,IF(AND($E$3="2nd"),'Marks Entry class 2nd'!AC48,"")))</f>
        <v/>
      </c>
      <c r="BA49" s="105" t="str">
        <f>IF(OR($B49=0,$B49=""),"",IF(AND($E$3="1st"),'Marks Entry class 1st'!AD48,IF(AND($E$3="2nd"),'Marks Entry class 2nd'!AD48,"")))</f>
        <v/>
      </c>
      <c r="BB49" s="54" t="str">
        <f t="shared" si="20"/>
        <v/>
      </c>
      <c r="BC49" s="51">
        <f t="shared" si="21"/>
        <v>0</v>
      </c>
      <c r="BD49" s="105" t="str">
        <f>IF(OR($B49=0,$B49=""),"",IF(AND($E$3="1st"),'Marks Entry class 1st'!AE48,IF(AND($E$3="2nd"),'Marks Entry class 2nd'!AE48,"")))</f>
        <v/>
      </c>
      <c r="BE49" s="105" t="str">
        <f>IF(OR($B49=0,$B49=""),"",IF(AND($E$3="1st"),'Marks Entry class 1st'!AF48,IF(AND($E$3="2nd"),'Marks Entry class 2nd'!AF48,"")))</f>
        <v/>
      </c>
      <c r="BF49" s="55" t="str">
        <f t="shared" si="22"/>
        <v/>
      </c>
      <c r="BG49" s="51" t="str">
        <f t="shared" si="23"/>
        <v/>
      </c>
      <c r="BH49" s="89">
        <f t="shared" si="24"/>
        <v>0</v>
      </c>
      <c r="BI49" s="89" t="str">
        <f t="shared" si="25"/>
        <v/>
      </c>
      <c r="BJ49" s="89" t="str">
        <f t="shared" si="26"/>
        <v/>
      </c>
      <c r="BK49" s="89" t="str">
        <f t="shared" si="27"/>
        <v/>
      </c>
      <c r="BL49" s="89" t="str">
        <f t="shared" si="28"/>
        <v/>
      </c>
      <c r="BM49" s="93" t="str">
        <f t="shared" si="29"/>
        <v/>
      </c>
      <c r="BN49" s="105"/>
      <c r="BO49" s="105"/>
      <c r="BP49" s="105"/>
      <c r="BQ49" s="51"/>
      <c r="BR49" s="105" t="str">
        <f>IF(OR($B49=0,$B49=""),"",IF(AND($E$3="1st"),'Marks Entry class 1st'!AJ48,IF(AND($E$3="2nd"),'Marks Entry class 2nd'!AJ48,"")))</f>
        <v/>
      </c>
      <c r="BS49" s="105" t="str">
        <f>IF(OR($B49=0,$B49=""),"",IF(AND($E$3="1st"),'Marks Entry class 1st'!AK48,IF(AND($E$3="2nd"),'Marks Entry class 2nd'!AK48,"")))</f>
        <v/>
      </c>
      <c r="BT49" s="54" t="str">
        <f t="shared" si="30"/>
        <v/>
      </c>
      <c r="BU49" s="51">
        <f t="shared" si="31"/>
        <v>0</v>
      </c>
      <c r="BV49" s="105" t="str">
        <f>IF(OR($B49=0,$B49=""),"",IF(AND($E$3="1st"),'Marks Entry class 1st'!AL48,IF(AND($E$3="2nd"),'Marks Entry class 2nd'!AL48,"")))</f>
        <v/>
      </c>
      <c r="BW49" s="105" t="str">
        <f>IF(OR($B49=0,$B49=""),"",IF(AND($E$3="1st"),'Marks Entry class 1st'!AM48,IF(AND($E$3="2nd"),'Marks Entry class 2nd'!AM48,"")))</f>
        <v/>
      </c>
      <c r="BX49" s="55" t="str">
        <f t="shared" si="32"/>
        <v/>
      </c>
      <c r="BY49" s="51" t="str">
        <f t="shared" si="33"/>
        <v/>
      </c>
      <c r="BZ49" s="89">
        <f t="shared" si="34"/>
        <v>0</v>
      </c>
      <c r="CA49" s="89" t="str">
        <f t="shared" si="35"/>
        <v/>
      </c>
      <c r="CB49" s="89" t="str">
        <f t="shared" si="36"/>
        <v/>
      </c>
      <c r="CC49" s="89" t="str">
        <f t="shared" si="37"/>
        <v/>
      </c>
      <c r="CD49" s="89" t="str">
        <f t="shared" si="38"/>
        <v/>
      </c>
      <c r="CE49" s="93" t="str">
        <f t="shared" si="39"/>
        <v/>
      </c>
      <c r="CF49" s="105" t="str">
        <f>IF(OR($B49=0,$B49=""),"",IF(AND($E$3="1st"),'Marks Entry class 1st'!AN48,IF(AND($E$3="2nd"),'Marks Entry class 2nd'!AN48,"")))</f>
        <v/>
      </c>
      <c r="CG49" s="105" t="str">
        <f>IF(OR($B49=0,$B49=""),"",IF(AND($E$3="1st"),'Marks Entry class 1st'!AO48,IF(AND($E$3="2nd"),'Marks Entry class 2nd'!AO48,"")))</f>
        <v/>
      </c>
      <c r="CH49" s="106" t="str">
        <f t="shared" si="40"/>
        <v/>
      </c>
      <c r="CI49" s="107">
        <f t="shared" si="41"/>
        <v>0</v>
      </c>
      <c r="CJ49" s="107" t="str">
        <f t="shared" si="42"/>
        <v/>
      </c>
      <c r="CK49" s="107" t="str">
        <f t="shared" si="43"/>
        <v/>
      </c>
      <c r="CL49" s="92" t="str">
        <f t="shared" si="44"/>
        <v/>
      </c>
      <c r="CM49" s="105" t="str">
        <f>IF(OR($B49=0,$B49=""),"",IF(AND($E$3="1st"),'Marks Entry class 1st'!AP48,IF(AND($E$3="2nd"),'Marks Entry class 2nd'!AP48,"")))</f>
        <v/>
      </c>
      <c r="CN49" s="105" t="str">
        <f>IF(OR($B49=0,$B49=""),"",IF(AND($E$3="1st"),'Marks Entry class 1st'!AQ48,IF(AND($E$3="2nd"),'Marks Entry class 2nd'!AQ48,"")))</f>
        <v/>
      </c>
      <c r="CO49" s="106" t="str">
        <f t="shared" si="45"/>
        <v/>
      </c>
      <c r="CP49" s="107">
        <f t="shared" si="46"/>
        <v>0</v>
      </c>
      <c r="CQ49" s="107" t="str">
        <f t="shared" si="47"/>
        <v/>
      </c>
      <c r="CR49" s="107" t="str">
        <f t="shared" si="48"/>
        <v/>
      </c>
      <c r="CS49" s="92" t="str">
        <f t="shared" si="49"/>
        <v/>
      </c>
      <c r="CT49" s="105" t="str">
        <f>IF(OR($B49=0,$B49=""),"",IF(AND($E$3="1st"),'Marks Entry class 1st'!AR48,IF(AND($E$3="2nd"),'Marks Entry class 2nd'!AR48,"")))</f>
        <v/>
      </c>
      <c r="CU49" s="105" t="str">
        <f>IF(OR($B49=0,$B49=""),"",IF(AND($E$3="1st"),'Marks Entry class 1st'!AS48,IF(AND($E$3="2nd"),'Marks Entry class 2nd'!AS48,"")))</f>
        <v/>
      </c>
      <c r="CV49" s="106" t="str">
        <f t="shared" si="50"/>
        <v/>
      </c>
      <c r="CW49" s="107">
        <f t="shared" si="51"/>
        <v>0</v>
      </c>
      <c r="CX49" s="107" t="str">
        <f t="shared" si="52"/>
        <v/>
      </c>
      <c r="CY49" s="107" t="str">
        <f t="shared" si="53"/>
        <v/>
      </c>
      <c r="CZ49" s="92" t="str">
        <f t="shared" si="54"/>
        <v/>
      </c>
      <c r="DA49" s="105" t="str">
        <f>IF(OR($B49=0,$B49=""),"",IF(AND($E$3="1st"),'Marks Entry class 1st'!AT48,IF(AND($E$3="2nd"),'Marks Entry class 2nd'!AT48,"")))</f>
        <v/>
      </c>
      <c r="DB49" s="105" t="str">
        <f>IF(OR($B49=0,$B49=""),"",IF(AND($E$3="1st"),'Marks Entry class 1st'!AU48,IF(AND($E$3="2nd"),'Marks Entry class 2nd'!AU48,"")))</f>
        <v/>
      </c>
      <c r="DC49" s="357" t="str">
        <f t="shared" si="55"/>
        <v/>
      </c>
      <c r="DD49" s="93" t="str">
        <f t="shared" si="56"/>
        <v/>
      </c>
      <c r="DE49" s="105" t="str">
        <f>IF(OR($B49=0,$B49=""),"",IF(AND($E$3="1st"),'Marks Entry class 1st'!AV48,IF(AND($E$3="2nd"),'Marks Entry class 2nd'!AV48,"")))</f>
        <v/>
      </c>
      <c r="DF49" s="105" t="str">
        <f>IF(OR($B49=0,$B49=""),"",IF(AND($E$3="1st"),'Marks Entry class 1st'!AW48,IF(AND($E$3="2nd"),'Marks Entry class 2nd'!AW48,"")))</f>
        <v/>
      </c>
      <c r="DG49" s="357" t="str">
        <f t="shared" si="57"/>
        <v/>
      </c>
      <c r="DH49" s="93" t="str">
        <f t="shared" si="58"/>
        <v/>
      </c>
      <c r="DI49" s="63" t="str">
        <f t="shared" si="59"/>
        <v/>
      </c>
      <c r="DJ49" s="359" t="str">
        <f t="shared" si="60"/>
        <v/>
      </c>
      <c r="DK49" s="67" t="str">
        <f t="shared" si="61"/>
        <v/>
      </c>
      <c r="DL49" s="68" t="str">
        <f t="shared" si="62"/>
        <v/>
      </c>
      <c r="DM49" s="381" t="str">
        <f>IFERROR(IF(B49="NSO","NSO",IF(OR(D49="",G49="",F49="",B49="",DI49=0),"",IF('Master sheet'!$D$14="Hindi","कक्षोंन्नति","Promoted"))),"")</f>
        <v/>
      </c>
      <c r="DN49" s="42" t="str">
        <f>IF(OR(B49=0,B49=""),"",IF(AND($E$3="1st"),'Marks Entry class 1st'!AX48,IF(AND($E$3="2nd"),'Marks Entry class 2nd'!AX48,"")))</f>
        <v/>
      </c>
      <c r="DO49" s="42" t="str">
        <f>IF(OR(B49=0,B49=""),"",IF(AND($E$3="1st"),'Marks Entry class 1st'!AY48,IF(AND($E$3="2nd"),'Marks Entry class 2nd'!AY48,"")))</f>
        <v/>
      </c>
      <c r="DP49" s="214" t="str">
        <f t="shared" si="63"/>
        <v/>
      </c>
      <c r="DQ49" s="43"/>
      <c r="DX49" s="44">
        <f>IF(AND($E$3="1st"),'Marks Entry class 1st'!I48,IF(AND($E$3="2nd"),'Marks Entry class 2nd'!I48,""))</f>
        <v>0</v>
      </c>
    </row>
    <row r="50" spans="1:128" ht="18.95" customHeight="1">
      <c r="A50" s="56">
        <v>43</v>
      </c>
      <c r="B50" s="261" t="str">
        <f>IF(OR(DX50=0,DX50=""),"",IF(AND($E$3="1st"),'Marks Entry class 1st'!I49,IF(AND($E$3="2nd"),'Marks Entry class 2nd'!I49,"")))</f>
        <v/>
      </c>
      <c r="C50" s="57" t="str">
        <f>IF(OR($B50=0,$B50=""),"",IF(AND($E$3="1st"),'Marks Entry class 1st'!B49,IF(AND($E$3="2nd"),'Marks Entry class 2nd'!B49,"")))</f>
        <v/>
      </c>
      <c r="D50" s="57" t="str">
        <f>IF(OR($B50=0,$B50=""),"",IF(AND($E$3="1st"),'Marks Entry class 1st'!C49,IF(AND($E$3="2nd"),'Marks Entry class 2nd'!C49,"")))</f>
        <v/>
      </c>
      <c r="E50" s="396" t="str">
        <f>IF(OR(B50=0,B50=""),"",IF(AND($E$3="1st"),'Marks Entry class 1st'!E49,IF(AND($E$3="2nd"),'Marks Entry class 2nd'!E49,"")))</f>
        <v/>
      </c>
      <c r="F50" s="260" t="str">
        <f>IF(OR(B50=0,B50=""),"",IF(AND($E$3="1st"),'Marks Entry class 1st'!D49,IF(AND($E$3="2nd"),'Marks Entry class 2nd'!D49,"")))</f>
        <v/>
      </c>
      <c r="G50" s="398" t="str">
        <f>IF(OR($B50=0,$B50=""),"",IF(AND($E$3="1st"),'Marks Entry class 1st'!F49,IF(AND($E$3="2nd"),'Marks Entry class 2nd'!F49,"")))</f>
        <v/>
      </c>
      <c r="H50" s="398" t="str">
        <f>IF(OR($B50=0,$B50=""),"",IF(AND($E$3="1st"),'Marks Entry class 1st'!G49,IF(AND($E$3="2nd"),'Marks Entry class 2nd'!G49,"")))</f>
        <v/>
      </c>
      <c r="I50" s="398" t="str">
        <f>IF(OR($B50=0,$B50=""),"",IF(AND($E$3="1st"),'Marks Entry class 1st'!H49,IF(AND($E$3="2nd"),'Marks Entry class 2nd'!H49,"")))</f>
        <v/>
      </c>
      <c r="J50" s="229" t="str">
        <f>IF(OR($B50=0,$B50=""),"",IF(AND($E$3="1st"),'Marks Entry class 1st'!J49,IF(AND($E$3="2nd"),'Marks Entry class 2nd'!J49,"")))</f>
        <v/>
      </c>
      <c r="K50" s="229" t="str">
        <f>IF(OR($B50=0,$B50=""),"",IF(AND($E$3="1st"),'Marks Entry class 1st'!K49,IF(AND($E$3="2nd"),'Marks Entry class 2nd'!K49,"")))</f>
        <v/>
      </c>
      <c r="L50" s="105"/>
      <c r="M50" s="105"/>
      <c r="N50" s="105"/>
      <c r="O50" s="51"/>
      <c r="P50" s="105" t="str">
        <f>IF(OR($B50=0,$B50=""),"",IF(AND($E$3="1st"),'Marks Entry class 1st'!O49,IF(AND($E$3="2nd"),'Marks Entry class 2nd'!O49,"")))</f>
        <v/>
      </c>
      <c r="Q50" s="105" t="str">
        <f>IF(OR($B50=0,$B50=""),"",IF(AND($E$3="1st"),'Marks Entry class 1st'!P49,IF(AND($E$3="2nd"),'Marks Entry class 2nd'!P49,"")))</f>
        <v/>
      </c>
      <c r="R50" s="54" t="str">
        <f t="shared" si="0"/>
        <v/>
      </c>
      <c r="S50" s="51">
        <f t="shared" si="1"/>
        <v>0</v>
      </c>
      <c r="T50" s="105" t="str">
        <f>IF(OR($B50=0,$B50=""),"",IF(AND($E$3="1st"),'Marks Entry class 1st'!Q49,IF(AND($E$3="2nd"),'Marks Entry class 2nd'!Q49,"")))</f>
        <v/>
      </c>
      <c r="U50" s="105" t="str">
        <f>IF(OR($B50=0,$B50=""),"",IF(AND($E$3="1st"),'Marks Entry class 1st'!R49,IF(AND($E$3="2nd"),'Marks Entry class 2nd'!R49,"")))</f>
        <v/>
      </c>
      <c r="V50" s="55" t="str">
        <f t="shared" si="2"/>
        <v/>
      </c>
      <c r="W50" s="51" t="str">
        <f t="shared" si="3"/>
        <v/>
      </c>
      <c r="X50" s="89">
        <f t="shared" si="4"/>
        <v>0</v>
      </c>
      <c r="Y50" s="89" t="str">
        <f t="shared" si="5"/>
        <v/>
      </c>
      <c r="Z50" s="89" t="str">
        <f t="shared" si="6"/>
        <v/>
      </c>
      <c r="AA50" s="89" t="str">
        <f t="shared" si="7"/>
        <v/>
      </c>
      <c r="AB50" s="89" t="str">
        <f t="shared" si="8"/>
        <v/>
      </c>
      <c r="AC50" s="93" t="str">
        <f t="shared" si="9"/>
        <v/>
      </c>
      <c r="AD50" s="105"/>
      <c r="AE50" s="105"/>
      <c r="AF50" s="105"/>
      <c r="AG50" s="51"/>
      <c r="AH50" s="105" t="str">
        <f>IF(OR($B50=0,$B50=""),"",IF(AND($E$3="1st"),'Marks Entry class 1st'!V49,IF(AND($E$3="2nd"),'Marks Entry class 2nd'!V49,"")))</f>
        <v/>
      </c>
      <c r="AI50" s="105" t="str">
        <f>IF(OR($B50=0,$B50=""),"",IF(AND($E$3="1st"),'Marks Entry class 1st'!W49,IF(AND($E$3="2nd"),'Marks Entry class 2nd'!W49,"")))</f>
        <v/>
      </c>
      <c r="AJ50" s="54" t="str">
        <f t="shared" si="10"/>
        <v/>
      </c>
      <c r="AK50" s="51">
        <f t="shared" si="11"/>
        <v>0</v>
      </c>
      <c r="AL50" s="105" t="str">
        <f>IF(OR($B50=0,$B50=""),"",IF(AND($E$3="1st"),'Marks Entry class 1st'!X49,IF(AND($E$3="2nd"),'Marks Entry class 2nd'!X49,"")))</f>
        <v/>
      </c>
      <c r="AM50" s="105" t="str">
        <f>IF(OR($B50=0,$B50=""),"",IF(AND($E$3="1st"),'Marks Entry class 1st'!Y49,IF(AND($E$3="2nd"),'Marks Entry class 2nd'!Y49,"")))</f>
        <v/>
      </c>
      <c r="AN50" s="55" t="str">
        <f t="shared" si="12"/>
        <v/>
      </c>
      <c r="AO50" s="51" t="str">
        <f t="shared" si="13"/>
        <v/>
      </c>
      <c r="AP50" s="89">
        <f t="shared" si="14"/>
        <v>0</v>
      </c>
      <c r="AQ50" s="89" t="str">
        <f t="shared" si="15"/>
        <v/>
      </c>
      <c r="AR50" s="89" t="str">
        <f t="shared" si="16"/>
        <v/>
      </c>
      <c r="AS50" s="89" t="str">
        <f t="shared" si="17"/>
        <v/>
      </c>
      <c r="AT50" s="89" t="str">
        <f t="shared" si="18"/>
        <v/>
      </c>
      <c r="AU50" s="93" t="str">
        <f t="shared" si="19"/>
        <v/>
      </c>
      <c r="AV50" s="105"/>
      <c r="AW50" s="105"/>
      <c r="AX50" s="105"/>
      <c r="AY50" s="51"/>
      <c r="AZ50" s="105" t="str">
        <f>IF(OR($B50=0,$B50=""),"",IF(AND($E$3="1st"),'Marks Entry class 1st'!AC49,IF(AND($E$3="2nd"),'Marks Entry class 2nd'!AC49,"")))</f>
        <v/>
      </c>
      <c r="BA50" s="105" t="str">
        <f>IF(OR($B50=0,$B50=""),"",IF(AND($E$3="1st"),'Marks Entry class 1st'!AD49,IF(AND($E$3="2nd"),'Marks Entry class 2nd'!AD49,"")))</f>
        <v/>
      </c>
      <c r="BB50" s="54" t="str">
        <f t="shared" si="20"/>
        <v/>
      </c>
      <c r="BC50" s="51">
        <f t="shared" si="21"/>
        <v>0</v>
      </c>
      <c r="BD50" s="105" t="str">
        <f>IF(OR($B50=0,$B50=""),"",IF(AND($E$3="1st"),'Marks Entry class 1st'!AE49,IF(AND($E$3="2nd"),'Marks Entry class 2nd'!AE49,"")))</f>
        <v/>
      </c>
      <c r="BE50" s="105" t="str">
        <f>IF(OR($B50=0,$B50=""),"",IF(AND($E$3="1st"),'Marks Entry class 1st'!AF49,IF(AND($E$3="2nd"),'Marks Entry class 2nd'!AF49,"")))</f>
        <v/>
      </c>
      <c r="BF50" s="55" t="str">
        <f t="shared" si="22"/>
        <v/>
      </c>
      <c r="BG50" s="51" t="str">
        <f t="shared" si="23"/>
        <v/>
      </c>
      <c r="BH50" s="89">
        <f t="shared" si="24"/>
        <v>0</v>
      </c>
      <c r="BI50" s="89" t="str">
        <f t="shared" si="25"/>
        <v/>
      </c>
      <c r="BJ50" s="89" t="str">
        <f t="shared" si="26"/>
        <v/>
      </c>
      <c r="BK50" s="89" t="str">
        <f t="shared" si="27"/>
        <v/>
      </c>
      <c r="BL50" s="89" t="str">
        <f t="shared" si="28"/>
        <v/>
      </c>
      <c r="BM50" s="93" t="str">
        <f t="shared" si="29"/>
        <v/>
      </c>
      <c r="BN50" s="105"/>
      <c r="BO50" s="105"/>
      <c r="BP50" s="105"/>
      <c r="BQ50" s="51"/>
      <c r="BR50" s="105" t="str">
        <f>IF(OR($B50=0,$B50=""),"",IF(AND($E$3="1st"),'Marks Entry class 1st'!AJ49,IF(AND($E$3="2nd"),'Marks Entry class 2nd'!AJ49,"")))</f>
        <v/>
      </c>
      <c r="BS50" s="105" t="str">
        <f>IF(OR($B50=0,$B50=""),"",IF(AND($E$3="1st"),'Marks Entry class 1st'!AK49,IF(AND($E$3="2nd"),'Marks Entry class 2nd'!AK49,"")))</f>
        <v/>
      </c>
      <c r="BT50" s="54" t="str">
        <f t="shared" si="30"/>
        <v/>
      </c>
      <c r="BU50" s="51">
        <f t="shared" si="31"/>
        <v>0</v>
      </c>
      <c r="BV50" s="105" t="str">
        <f>IF(OR($B50=0,$B50=""),"",IF(AND($E$3="1st"),'Marks Entry class 1st'!AL49,IF(AND($E$3="2nd"),'Marks Entry class 2nd'!AL49,"")))</f>
        <v/>
      </c>
      <c r="BW50" s="105" t="str">
        <f>IF(OR($B50=0,$B50=""),"",IF(AND($E$3="1st"),'Marks Entry class 1st'!AM49,IF(AND($E$3="2nd"),'Marks Entry class 2nd'!AM49,"")))</f>
        <v/>
      </c>
      <c r="BX50" s="55" t="str">
        <f t="shared" si="32"/>
        <v/>
      </c>
      <c r="BY50" s="51" t="str">
        <f t="shared" si="33"/>
        <v/>
      </c>
      <c r="BZ50" s="89">
        <f t="shared" si="34"/>
        <v>0</v>
      </c>
      <c r="CA50" s="89" t="str">
        <f t="shared" si="35"/>
        <v/>
      </c>
      <c r="CB50" s="89" t="str">
        <f t="shared" si="36"/>
        <v/>
      </c>
      <c r="CC50" s="89" t="str">
        <f t="shared" si="37"/>
        <v/>
      </c>
      <c r="CD50" s="89" t="str">
        <f t="shared" si="38"/>
        <v/>
      </c>
      <c r="CE50" s="93" t="str">
        <f t="shared" si="39"/>
        <v/>
      </c>
      <c r="CF50" s="105" t="str">
        <f>IF(OR($B50=0,$B50=""),"",IF(AND($E$3="1st"),'Marks Entry class 1st'!AN49,IF(AND($E$3="2nd"),'Marks Entry class 2nd'!AN49,"")))</f>
        <v/>
      </c>
      <c r="CG50" s="105" t="str">
        <f>IF(OR($B50=0,$B50=""),"",IF(AND($E$3="1st"),'Marks Entry class 1st'!AO49,IF(AND($E$3="2nd"),'Marks Entry class 2nd'!AO49,"")))</f>
        <v/>
      </c>
      <c r="CH50" s="106" t="str">
        <f t="shared" si="40"/>
        <v/>
      </c>
      <c r="CI50" s="107">
        <f t="shared" si="41"/>
        <v>0</v>
      </c>
      <c r="CJ50" s="107" t="str">
        <f t="shared" si="42"/>
        <v/>
      </c>
      <c r="CK50" s="107" t="str">
        <f t="shared" si="43"/>
        <v/>
      </c>
      <c r="CL50" s="92" t="str">
        <f t="shared" si="44"/>
        <v/>
      </c>
      <c r="CM50" s="105" t="str">
        <f>IF(OR($B50=0,$B50=""),"",IF(AND($E$3="1st"),'Marks Entry class 1st'!AP49,IF(AND($E$3="2nd"),'Marks Entry class 2nd'!AP49,"")))</f>
        <v/>
      </c>
      <c r="CN50" s="105" t="str">
        <f>IF(OR($B50=0,$B50=""),"",IF(AND($E$3="1st"),'Marks Entry class 1st'!AQ49,IF(AND($E$3="2nd"),'Marks Entry class 2nd'!AQ49,"")))</f>
        <v/>
      </c>
      <c r="CO50" s="106" t="str">
        <f t="shared" si="45"/>
        <v/>
      </c>
      <c r="CP50" s="107">
        <f t="shared" si="46"/>
        <v>0</v>
      </c>
      <c r="CQ50" s="107" t="str">
        <f t="shared" si="47"/>
        <v/>
      </c>
      <c r="CR50" s="107" t="str">
        <f t="shared" si="48"/>
        <v/>
      </c>
      <c r="CS50" s="92" t="str">
        <f t="shared" si="49"/>
        <v/>
      </c>
      <c r="CT50" s="105" t="str">
        <f>IF(OR($B50=0,$B50=""),"",IF(AND($E$3="1st"),'Marks Entry class 1st'!AR49,IF(AND($E$3="2nd"),'Marks Entry class 2nd'!AR49,"")))</f>
        <v/>
      </c>
      <c r="CU50" s="105" t="str">
        <f>IF(OR($B50=0,$B50=""),"",IF(AND($E$3="1st"),'Marks Entry class 1st'!AS49,IF(AND($E$3="2nd"),'Marks Entry class 2nd'!AS49,"")))</f>
        <v/>
      </c>
      <c r="CV50" s="106" t="str">
        <f t="shared" si="50"/>
        <v/>
      </c>
      <c r="CW50" s="107">
        <f t="shared" si="51"/>
        <v>0</v>
      </c>
      <c r="CX50" s="107" t="str">
        <f t="shared" si="52"/>
        <v/>
      </c>
      <c r="CY50" s="107" t="str">
        <f t="shared" si="53"/>
        <v/>
      </c>
      <c r="CZ50" s="92" t="str">
        <f t="shared" si="54"/>
        <v/>
      </c>
      <c r="DA50" s="105" t="str">
        <f>IF(OR($B50=0,$B50=""),"",IF(AND($E$3="1st"),'Marks Entry class 1st'!AT49,IF(AND($E$3="2nd"),'Marks Entry class 2nd'!AT49,"")))</f>
        <v/>
      </c>
      <c r="DB50" s="105" t="str">
        <f>IF(OR($B50=0,$B50=""),"",IF(AND($E$3="1st"),'Marks Entry class 1st'!AU49,IF(AND($E$3="2nd"),'Marks Entry class 2nd'!AU49,"")))</f>
        <v/>
      </c>
      <c r="DC50" s="357" t="str">
        <f t="shared" si="55"/>
        <v/>
      </c>
      <c r="DD50" s="93" t="str">
        <f t="shared" si="56"/>
        <v/>
      </c>
      <c r="DE50" s="105" t="str">
        <f>IF(OR($B50=0,$B50=""),"",IF(AND($E$3="1st"),'Marks Entry class 1st'!AV49,IF(AND($E$3="2nd"),'Marks Entry class 2nd'!AV49,"")))</f>
        <v/>
      </c>
      <c r="DF50" s="105" t="str">
        <f>IF(OR($B50=0,$B50=""),"",IF(AND($E$3="1st"),'Marks Entry class 1st'!AW49,IF(AND($E$3="2nd"),'Marks Entry class 2nd'!AW49,"")))</f>
        <v/>
      </c>
      <c r="DG50" s="357" t="str">
        <f t="shared" si="57"/>
        <v/>
      </c>
      <c r="DH50" s="93" t="str">
        <f t="shared" si="58"/>
        <v/>
      </c>
      <c r="DI50" s="63" t="str">
        <f t="shared" si="59"/>
        <v/>
      </c>
      <c r="DJ50" s="359" t="str">
        <f t="shared" si="60"/>
        <v/>
      </c>
      <c r="DK50" s="67" t="str">
        <f t="shared" si="61"/>
        <v/>
      </c>
      <c r="DL50" s="68" t="str">
        <f t="shared" si="62"/>
        <v/>
      </c>
      <c r="DM50" s="381" t="str">
        <f>IFERROR(IF(B50="NSO","NSO",IF(OR(D50="",G50="",F50="",B50="",DI50=0),"",IF('Master sheet'!$D$14="Hindi","कक्षोंन्नति","Promoted"))),"")</f>
        <v/>
      </c>
      <c r="DN50" s="42" t="str">
        <f>IF(OR(B50=0,B50=""),"",IF(AND($E$3="1st"),'Marks Entry class 1st'!AX49,IF(AND($E$3="2nd"),'Marks Entry class 2nd'!AX49,"")))</f>
        <v/>
      </c>
      <c r="DO50" s="42" t="str">
        <f>IF(OR(B50=0,B50=""),"",IF(AND($E$3="1st"),'Marks Entry class 1st'!AY49,IF(AND($E$3="2nd"),'Marks Entry class 2nd'!AY49,"")))</f>
        <v/>
      </c>
      <c r="DP50" s="214" t="str">
        <f t="shared" si="63"/>
        <v/>
      </c>
      <c r="DQ50" s="43"/>
      <c r="DX50" s="44">
        <f>IF(AND($E$3="1st"),'Marks Entry class 1st'!I49,IF(AND($E$3="2nd"),'Marks Entry class 2nd'!I49,""))</f>
        <v>0</v>
      </c>
    </row>
    <row r="51" spans="1:128" ht="18.95" customHeight="1">
      <c r="A51" s="56">
        <v>44</v>
      </c>
      <c r="B51" s="261" t="str">
        <f>IF(OR(DX51=0,DX51=""),"",IF(AND($E$3="1st"),'Marks Entry class 1st'!I50,IF(AND($E$3="2nd"),'Marks Entry class 2nd'!I50,"")))</f>
        <v/>
      </c>
      <c r="C51" s="57" t="str">
        <f>IF(OR($B51=0,$B51=""),"",IF(AND($E$3="1st"),'Marks Entry class 1st'!B50,IF(AND($E$3="2nd"),'Marks Entry class 2nd'!B50,"")))</f>
        <v/>
      </c>
      <c r="D51" s="57" t="str">
        <f>IF(OR($B51=0,$B51=""),"",IF(AND($E$3="1st"),'Marks Entry class 1st'!C50,IF(AND($E$3="2nd"),'Marks Entry class 2nd'!C50,"")))</f>
        <v/>
      </c>
      <c r="E51" s="396" t="str">
        <f>IF(OR(B51=0,B51=""),"",IF(AND($E$3="1st"),'Marks Entry class 1st'!E50,IF(AND($E$3="2nd"),'Marks Entry class 2nd'!E50,"")))</f>
        <v/>
      </c>
      <c r="F51" s="260" t="str">
        <f>IF(OR(B51=0,B51=""),"",IF(AND($E$3="1st"),'Marks Entry class 1st'!D50,IF(AND($E$3="2nd"),'Marks Entry class 2nd'!D50,"")))</f>
        <v/>
      </c>
      <c r="G51" s="398" t="str">
        <f>IF(OR($B51=0,$B51=""),"",IF(AND($E$3="1st"),'Marks Entry class 1st'!F50,IF(AND($E$3="2nd"),'Marks Entry class 2nd'!F50,"")))</f>
        <v/>
      </c>
      <c r="H51" s="398" t="str">
        <f>IF(OR($B51=0,$B51=""),"",IF(AND($E$3="1st"),'Marks Entry class 1st'!G50,IF(AND($E$3="2nd"),'Marks Entry class 2nd'!G50,"")))</f>
        <v/>
      </c>
      <c r="I51" s="398" t="str">
        <f>IF(OR($B51=0,$B51=""),"",IF(AND($E$3="1st"),'Marks Entry class 1st'!H50,IF(AND($E$3="2nd"),'Marks Entry class 2nd'!H50,"")))</f>
        <v/>
      </c>
      <c r="J51" s="229" t="str">
        <f>IF(OR($B51=0,$B51=""),"",IF(AND($E$3="1st"),'Marks Entry class 1st'!J50,IF(AND($E$3="2nd"),'Marks Entry class 2nd'!J50,"")))</f>
        <v/>
      </c>
      <c r="K51" s="229" t="str">
        <f>IF(OR($B51=0,$B51=""),"",IF(AND($E$3="1st"),'Marks Entry class 1st'!K50,IF(AND($E$3="2nd"),'Marks Entry class 2nd'!K50,"")))</f>
        <v/>
      </c>
      <c r="L51" s="105"/>
      <c r="M51" s="105"/>
      <c r="N51" s="105"/>
      <c r="O51" s="51"/>
      <c r="P51" s="105" t="str">
        <f>IF(OR($B51=0,$B51=""),"",IF(AND($E$3="1st"),'Marks Entry class 1st'!O50,IF(AND($E$3="2nd"),'Marks Entry class 2nd'!O50,"")))</f>
        <v/>
      </c>
      <c r="Q51" s="105" t="str">
        <f>IF(OR($B51=0,$B51=""),"",IF(AND($E$3="1st"),'Marks Entry class 1st'!P50,IF(AND($E$3="2nd"),'Marks Entry class 2nd'!P50,"")))</f>
        <v/>
      </c>
      <c r="R51" s="54" t="str">
        <f t="shared" si="0"/>
        <v/>
      </c>
      <c r="S51" s="51">
        <f t="shared" si="1"/>
        <v>0</v>
      </c>
      <c r="T51" s="105" t="str">
        <f>IF(OR($B51=0,$B51=""),"",IF(AND($E$3="1st"),'Marks Entry class 1st'!Q50,IF(AND($E$3="2nd"),'Marks Entry class 2nd'!Q50,"")))</f>
        <v/>
      </c>
      <c r="U51" s="105" t="str">
        <f>IF(OR($B51=0,$B51=""),"",IF(AND($E$3="1st"),'Marks Entry class 1st'!R50,IF(AND($E$3="2nd"),'Marks Entry class 2nd'!R50,"")))</f>
        <v/>
      </c>
      <c r="V51" s="55" t="str">
        <f t="shared" si="2"/>
        <v/>
      </c>
      <c r="W51" s="51" t="str">
        <f t="shared" si="3"/>
        <v/>
      </c>
      <c r="X51" s="89">
        <f t="shared" si="4"/>
        <v>0</v>
      </c>
      <c r="Y51" s="89" t="str">
        <f t="shared" si="5"/>
        <v/>
      </c>
      <c r="Z51" s="89" t="str">
        <f t="shared" si="6"/>
        <v/>
      </c>
      <c r="AA51" s="89" t="str">
        <f t="shared" si="7"/>
        <v/>
      </c>
      <c r="AB51" s="89" t="str">
        <f t="shared" si="8"/>
        <v/>
      </c>
      <c r="AC51" s="93" t="str">
        <f t="shared" si="9"/>
        <v/>
      </c>
      <c r="AD51" s="105"/>
      <c r="AE51" s="105"/>
      <c r="AF51" s="105"/>
      <c r="AG51" s="51"/>
      <c r="AH51" s="105" t="str">
        <f>IF(OR($B51=0,$B51=""),"",IF(AND($E$3="1st"),'Marks Entry class 1st'!V50,IF(AND($E$3="2nd"),'Marks Entry class 2nd'!V50,"")))</f>
        <v/>
      </c>
      <c r="AI51" s="105" t="str">
        <f>IF(OR($B51=0,$B51=""),"",IF(AND($E$3="1st"),'Marks Entry class 1st'!W50,IF(AND($E$3="2nd"),'Marks Entry class 2nd'!W50,"")))</f>
        <v/>
      </c>
      <c r="AJ51" s="54" t="str">
        <f t="shared" si="10"/>
        <v/>
      </c>
      <c r="AK51" s="51">
        <f t="shared" si="11"/>
        <v>0</v>
      </c>
      <c r="AL51" s="105" t="str">
        <f>IF(OR($B51=0,$B51=""),"",IF(AND($E$3="1st"),'Marks Entry class 1st'!X50,IF(AND($E$3="2nd"),'Marks Entry class 2nd'!X50,"")))</f>
        <v/>
      </c>
      <c r="AM51" s="105" t="str">
        <f>IF(OR($B51=0,$B51=""),"",IF(AND($E$3="1st"),'Marks Entry class 1st'!Y50,IF(AND($E$3="2nd"),'Marks Entry class 2nd'!Y50,"")))</f>
        <v/>
      </c>
      <c r="AN51" s="55" t="str">
        <f t="shared" si="12"/>
        <v/>
      </c>
      <c r="AO51" s="51" t="str">
        <f t="shared" si="13"/>
        <v/>
      </c>
      <c r="AP51" s="89">
        <f t="shared" si="14"/>
        <v>0</v>
      </c>
      <c r="AQ51" s="89" t="str">
        <f t="shared" si="15"/>
        <v/>
      </c>
      <c r="AR51" s="89" t="str">
        <f t="shared" si="16"/>
        <v/>
      </c>
      <c r="AS51" s="89" t="str">
        <f t="shared" si="17"/>
        <v/>
      </c>
      <c r="AT51" s="89" t="str">
        <f t="shared" si="18"/>
        <v/>
      </c>
      <c r="AU51" s="93" t="str">
        <f t="shared" si="19"/>
        <v/>
      </c>
      <c r="AV51" s="105"/>
      <c r="AW51" s="105"/>
      <c r="AX51" s="105"/>
      <c r="AY51" s="51"/>
      <c r="AZ51" s="105" t="str">
        <f>IF(OR($B51=0,$B51=""),"",IF(AND($E$3="1st"),'Marks Entry class 1st'!AC50,IF(AND($E$3="2nd"),'Marks Entry class 2nd'!AC50,"")))</f>
        <v/>
      </c>
      <c r="BA51" s="105" t="str">
        <f>IF(OR($B51=0,$B51=""),"",IF(AND($E$3="1st"),'Marks Entry class 1st'!AD50,IF(AND($E$3="2nd"),'Marks Entry class 2nd'!AD50,"")))</f>
        <v/>
      </c>
      <c r="BB51" s="54" t="str">
        <f t="shared" si="20"/>
        <v/>
      </c>
      <c r="BC51" s="51">
        <f t="shared" si="21"/>
        <v>0</v>
      </c>
      <c r="BD51" s="105" t="str">
        <f>IF(OR($B51=0,$B51=""),"",IF(AND($E$3="1st"),'Marks Entry class 1st'!AE50,IF(AND($E$3="2nd"),'Marks Entry class 2nd'!AE50,"")))</f>
        <v/>
      </c>
      <c r="BE51" s="105" t="str">
        <f>IF(OR($B51=0,$B51=""),"",IF(AND($E$3="1st"),'Marks Entry class 1st'!AF50,IF(AND($E$3="2nd"),'Marks Entry class 2nd'!AF50,"")))</f>
        <v/>
      </c>
      <c r="BF51" s="55" t="str">
        <f t="shared" si="22"/>
        <v/>
      </c>
      <c r="BG51" s="51" t="str">
        <f t="shared" si="23"/>
        <v/>
      </c>
      <c r="BH51" s="89">
        <f t="shared" si="24"/>
        <v>0</v>
      </c>
      <c r="BI51" s="89" t="str">
        <f t="shared" si="25"/>
        <v/>
      </c>
      <c r="BJ51" s="89" t="str">
        <f t="shared" si="26"/>
        <v/>
      </c>
      <c r="BK51" s="89" t="str">
        <f t="shared" si="27"/>
        <v/>
      </c>
      <c r="BL51" s="89" t="str">
        <f t="shared" si="28"/>
        <v/>
      </c>
      <c r="BM51" s="93" t="str">
        <f t="shared" si="29"/>
        <v/>
      </c>
      <c r="BN51" s="105"/>
      <c r="BO51" s="105"/>
      <c r="BP51" s="105"/>
      <c r="BQ51" s="51"/>
      <c r="BR51" s="105" t="str">
        <f>IF(OR($B51=0,$B51=""),"",IF(AND($E$3="1st"),'Marks Entry class 1st'!AJ50,IF(AND($E$3="2nd"),'Marks Entry class 2nd'!AJ50,"")))</f>
        <v/>
      </c>
      <c r="BS51" s="105" t="str">
        <f>IF(OR($B51=0,$B51=""),"",IF(AND($E$3="1st"),'Marks Entry class 1st'!AK50,IF(AND($E$3="2nd"),'Marks Entry class 2nd'!AK50,"")))</f>
        <v/>
      </c>
      <c r="BT51" s="54" t="str">
        <f t="shared" si="30"/>
        <v/>
      </c>
      <c r="BU51" s="51">
        <f t="shared" si="31"/>
        <v>0</v>
      </c>
      <c r="BV51" s="105" t="str">
        <f>IF(OR($B51=0,$B51=""),"",IF(AND($E$3="1st"),'Marks Entry class 1st'!AL50,IF(AND($E$3="2nd"),'Marks Entry class 2nd'!AL50,"")))</f>
        <v/>
      </c>
      <c r="BW51" s="105" t="str">
        <f>IF(OR($B51=0,$B51=""),"",IF(AND($E$3="1st"),'Marks Entry class 1st'!AM50,IF(AND($E$3="2nd"),'Marks Entry class 2nd'!AM50,"")))</f>
        <v/>
      </c>
      <c r="BX51" s="55" t="str">
        <f t="shared" si="32"/>
        <v/>
      </c>
      <c r="BY51" s="51" t="str">
        <f t="shared" si="33"/>
        <v/>
      </c>
      <c r="BZ51" s="89">
        <f t="shared" si="34"/>
        <v>0</v>
      </c>
      <c r="CA51" s="89" t="str">
        <f t="shared" si="35"/>
        <v/>
      </c>
      <c r="CB51" s="89" t="str">
        <f t="shared" si="36"/>
        <v/>
      </c>
      <c r="CC51" s="89" t="str">
        <f t="shared" si="37"/>
        <v/>
      </c>
      <c r="CD51" s="89" t="str">
        <f t="shared" si="38"/>
        <v/>
      </c>
      <c r="CE51" s="93" t="str">
        <f t="shared" si="39"/>
        <v/>
      </c>
      <c r="CF51" s="105" t="str">
        <f>IF(OR($B51=0,$B51=""),"",IF(AND($E$3="1st"),'Marks Entry class 1st'!AN50,IF(AND($E$3="2nd"),'Marks Entry class 2nd'!AN50,"")))</f>
        <v/>
      </c>
      <c r="CG51" s="105" t="str">
        <f>IF(OR($B51=0,$B51=""),"",IF(AND($E$3="1st"),'Marks Entry class 1st'!AO50,IF(AND($E$3="2nd"),'Marks Entry class 2nd'!AO50,"")))</f>
        <v/>
      </c>
      <c r="CH51" s="106" t="str">
        <f t="shared" si="40"/>
        <v/>
      </c>
      <c r="CI51" s="107">
        <f t="shared" si="41"/>
        <v>0</v>
      </c>
      <c r="CJ51" s="107" t="str">
        <f t="shared" si="42"/>
        <v/>
      </c>
      <c r="CK51" s="107" t="str">
        <f t="shared" si="43"/>
        <v/>
      </c>
      <c r="CL51" s="92" t="str">
        <f t="shared" si="44"/>
        <v/>
      </c>
      <c r="CM51" s="105" t="str">
        <f>IF(OR($B51=0,$B51=""),"",IF(AND($E$3="1st"),'Marks Entry class 1st'!AP50,IF(AND($E$3="2nd"),'Marks Entry class 2nd'!AP50,"")))</f>
        <v/>
      </c>
      <c r="CN51" s="105" t="str">
        <f>IF(OR($B51=0,$B51=""),"",IF(AND($E$3="1st"),'Marks Entry class 1st'!AQ50,IF(AND($E$3="2nd"),'Marks Entry class 2nd'!AQ50,"")))</f>
        <v/>
      </c>
      <c r="CO51" s="106" t="str">
        <f t="shared" si="45"/>
        <v/>
      </c>
      <c r="CP51" s="107">
        <f t="shared" si="46"/>
        <v>0</v>
      </c>
      <c r="CQ51" s="107" t="str">
        <f t="shared" si="47"/>
        <v/>
      </c>
      <c r="CR51" s="107" t="str">
        <f t="shared" si="48"/>
        <v/>
      </c>
      <c r="CS51" s="92" t="str">
        <f t="shared" si="49"/>
        <v/>
      </c>
      <c r="CT51" s="105" t="str">
        <f>IF(OR($B51=0,$B51=""),"",IF(AND($E$3="1st"),'Marks Entry class 1st'!AR50,IF(AND($E$3="2nd"),'Marks Entry class 2nd'!AR50,"")))</f>
        <v/>
      </c>
      <c r="CU51" s="105" t="str">
        <f>IF(OR($B51=0,$B51=""),"",IF(AND($E$3="1st"),'Marks Entry class 1st'!AS50,IF(AND($E$3="2nd"),'Marks Entry class 2nd'!AS50,"")))</f>
        <v/>
      </c>
      <c r="CV51" s="106" t="str">
        <f t="shared" si="50"/>
        <v/>
      </c>
      <c r="CW51" s="107">
        <f t="shared" si="51"/>
        <v>0</v>
      </c>
      <c r="CX51" s="107" t="str">
        <f t="shared" si="52"/>
        <v/>
      </c>
      <c r="CY51" s="107" t="str">
        <f t="shared" si="53"/>
        <v/>
      </c>
      <c r="CZ51" s="92" t="str">
        <f t="shared" si="54"/>
        <v/>
      </c>
      <c r="DA51" s="105" t="str">
        <f>IF(OR($B51=0,$B51=""),"",IF(AND($E$3="1st"),'Marks Entry class 1st'!AT50,IF(AND($E$3="2nd"),'Marks Entry class 2nd'!AT50,"")))</f>
        <v/>
      </c>
      <c r="DB51" s="105" t="str">
        <f>IF(OR($B51=0,$B51=""),"",IF(AND($E$3="1st"),'Marks Entry class 1st'!AU50,IF(AND($E$3="2nd"),'Marks Entry class 2nd'!AU50,"")))</f>
        <v/>
      </c>
      <c r="DC51" s="357" t="str">
        <f t="shared" si="55"/>
        <v/>
      </c>
      <c r="DD51" s="93" t="str">
        <f t="shared" si="56"/>
        <v/>
      </c>
      <c r="DE51" s="105" t="str">
        <f>IF(OR($B51=0,$B51=""),"",IF(AND($E$3="1st"),'Marks Entry class 1st'!AV50,IF(AND($E$3="2nd"),'Marks Entry class 2nd'!AV50,"")))</f>
        <v/>
      </c>
      <c r="DF51" s="105" t="str">
        <f>IF(OR($B51=0,$B51=""),"",IF(AND($E$3="1st"),'Marks Entry class 1st'!AW50,IF(AND($E$3="2nd"),'Marks Entry class 2nd'!AW50,"")))</f>
        <v/>
      </c>
      <c r="DG51" s="357" t="str">
        <f t="shared" si="57"/>
        <v/>
      </c>
      <c r="DH51" s="93" t="str">
        <f t="shared" si="58"/>
        <v/>
      </c>
      <c r="DI51" s="63" t="str">
        <f t="shared" si="59"/>
        <v/>
      </c>
      <c r="DJ51" s="359" t="str">
        <f t="shared" si="60"/>
        <v/>
      </c>
      <c r="DK51" s="67" t="str">
        <f t="shared" si="61"/>
        <v/>
      </c>
      <c r="DL51" s="68" t="str">
        <f t="shared" si="62"/>
        <v/>
      </c>
      <c r="DM51" s="381" t="str">
        <f>IFERROR(IF(B51="NSO","NSO",IF(OR(D51="",G51="",F51="",B51="",DI51=0),"",IF('Master sheet'!$D$14="Hindi","कक्षोंन्नति","Promoted"))),"")</f>
        <v/>
      </c>
      <c r="DN51" s="42" t="str">
        <f>IF(OR(B51=0,B51=""),"",IF(AND($E$3="1st"),'Marks Entry class 1st'!AX50,IF(AND($E$3="2nd"),'Marks Entry class 2nd'!AX50,"")))</f>
        <v/>
      </c>
      <c r="DO51" s="42" t="str">
        <f>IF(OR(B51=0,B51=""),"",IF(AND($E$3="1st"),'Marks Entry class 1st'!AY50,IF(AND($E$3="2nd"),'Marks Entry class 2nd'!AY50,"")))</f>
        <v/>
      </c>
      <c r="DP51" s="214" t="str">
        <f t="shared" si="63"/>
        <v/>
      </c>
      <c r="DQ51" s="43"/>
      <c r="DX51" s="44">
        <f>IF(AND($E$3="1st"),'Marks Entry class 1st'!I50,IF(AND($E$3="2nd"),'Marks Entry class 2nd'!I50,""))</f>
        <v>0</v>
      </c>
    </row>
    <row r="52" spans="1:128" ht="18.95" customHeight="1">
      <c r="A52" s="56">
        <v>45</v>
      </c>
      <c r="B52" s="261" t="str">
        <f>IF(OR(DX52=0,DX52=""),"",IF(AND($E$3="1st"),'Marks Entry class 1st'!I51,IF(AND($E$3="2nd"),'Marks Entry class 2nd'!I51,"")))</f>
        <v/>
      </c>
      <c r="C52" s="57" t="str">
        <f>IF(OR($B52=0,$B52=""),"",IF(AND($E$3="1st"),'Marks Entry class 1st'!B51,IF(AND($E$3="2nd"),'Marks Entry class 2nd'!B51,"")))</f>
        <v/>
      </c>
      <c r="D52" s="57" t="str">
        <f>IF(OR($B52=0,$B52=""),"",IF(AND($E$3="1st"),'Marks Entry class 1st'!C51,IF(AND($E$3="2nd"),'Marks Entry class 2nd'!C51,"")))</f>
        <v/>
      </c>
      <c r="E52" s="396" t="str">
        <f>IF(OR(B52=0,B52=""),"",IF(AND($E$3="1st"),'Marks Entry class 1st'!E51,IF(AND($E$3="2nd"),'Marks Entry class 2nd'!E51,"")))</f>
        <v/>
      </c>
      <c r="F52" s="260" t="str">
        <f>IF(OR(B52=0,B52=""),"",IF(AND($E$3="1st"),'Marks Entry class 1st'!D51,IF(AND($E$3="2nd"),'Marks Entry class 2nd'!D51,"")))</f>
        <v/>
      </c>
      <c r="G52" s="398" t="str">
        <f>IF(OR($B52=0,$B52=""),"",IF(AND($E$3="1st"),'Marks Entry class 1st'!F51,IF(AND($E$3="2nd"),'Marks Entry class 2nd'!F51,"")))</f>
        <v/>
      </c>
      <c r="H52" s="398" t="str">
        <f>IF(OR($B52=0,$B52=""),"",IF(AND($E$3="1st"),'Marks Entry class 1st'!G51,IF(AND($E$3="2nd"),'Marks Entry class 2nd'!G51,"")))</f>
        <v/>
      </c>
      <c r="I52" s="398" t="str">
        <f>IF(OR($B52=0,$B52=""),"",IF(AND($E$3="1st"),'Marks Entry class 1st'!H51,IF(AND($E$3="2nd"),'Marks Entry class 2nd'!H51,"")))</f>
        <v/>
      </c>
      <c r="J52" s="229" t="str">
        <f>IF(OR($B52=0,$B52=""),"",IF(AND($E$3="1st"),'Marks Entry class 1st'!J51,IF(AND($E$3="2nd"),'Marks Entry class 2nd'!J51,"")))</f>
        <v/>
      </c>
      <c r="K52" s="229" t="str">
        <f>IF(OR($B52=0,$B52=""),"",IF(AND($E$3="1st"),'Marks Entry class 1st'!K51,IF(AND($E$3="2nd"),'Marks Entry class 2nd'!K51,"")))</f>
        <v/>
      </c>
      <c r="L52" s="105"/>
      <c r="M52" s="105"/>
      <c r="N52" s="105"/>
      <c r="O52" s="51"/>
      <c r="P52" s="105" t="str">
        <f>IF(OR($B52=0,$B52=""),"",IF(AND($E$3="1st"),'Marks Entry class 1st'!O51,IF(AND($E$3="2nd"),'Marks Entry class 2nd'!O51,"")))</f>
        <v/>
      </c>
      <c r="Q52" s="105" t="str">
        <f>IF(OR($B52=0,$B52=""),"",IF(AND($E$3="1st"),'Marks Entry class 1st'!P51,IF(AND($E$3="2nd"),'Marks Entry class 2nd'!P51,"")))</f>
        <v/>
      </c>
      <c r="R52" s="54" t="str">
        <f t="shared" si="0"/>
        <v/>
      </c>
      <c r="S52" s="51">
        <f t="shared" si="1"/>
        <v>0</v>
      </c>
      <c r="T52" s="105" t="str">
        <f>IF(OR($B52=0,$B52=""),"",IF(AND($E$3="1st"),'Marks Entry class 1st'!Q51,IF(AND($E$3="2nd"),'Marks Entry class 2nd'!Q51,"")))</f>
        <v/>
      </c>
      <c r="U52" s="105" t="str">
        <f>IF(OR($B52=0,$B52=""),"",IF(AND($E$3="1st"),'Marks Entry class 1st'!R51,IF(AND($E$3="2nd"),'Marks Entry class 2nd'!R51,"")))</f>
        <v/>
      </c>
      <c r="V52" s="55" t="str">
        <f t="shared" si="2"/>
        <v/>
      </c>
      <c r="W52" s="51" t="str">
        <f t="shared" si="3"/>
        <v/>
      </c>
      <c r="X52" s="89">
        <f t="shared" si="4"/>
        <v>0</v>
      </c>
      <c r="Y52" s="89" t="str">
        <f t="shared" si="5"/>
        <v/>
      </c>
      <c r="Z52" s="89" t="str">
        <f t="shared" si="6"/>
        <v/>
      </c>
      <c r="AA52" s="89" t="str">
        <f t="shared" si="7"/>
        <v/>
      </c>
      <c r="AB52" s="89" t="str">
        <f t="shared" si="8"/>
        <v/>
      </c>
      <c r="AC52" s="93" t="str">
        <f t="shared" si="9"/>
        <v/>
      </c>
      <c r="AD52" s="105"/>
      <c r="AE52" s="105"/>
      <c r="AF52" s="105"/>
      <c r="AG52" s="51"/>
      <c r="AH52" s="105" t="str">
        <f>IF(OR($B52=0,$B52=""),"",IF(AND($E$3="1st"),'Marks Entry class 1st'!V51,IF(AND($E$3="2nd"),'Marks Entry class 2nd'!V51,"")))</f>
        <v/>
      </c>
      <c r="AI52" s="105" t="str">
        <f>IF(OR($B52=0,$B52=""),"",IF(AND($E$3="1st"),'Marks Entry class 1st'!W51,IF(AND($E$3="2nd"),'Marks Entry class 2nd'!W51,"")))</f>
        <v/>
      </c>
      <c r="AJ52" s="54" t="str">
        <f t="shared" si="10"/>
        <v/>
      </c>
      <c r="AK52" s="51">
        <f t="shared" si="11"/>
        <v>0</v>
      </c>
      <c r="AL52" s="105" t="str">
        <f>IF(OR($B52=0,$B52=""),"",IF(AND($E$3="1st"),'Marks Entry class 1st'!X51,IF(AND($E$3="2nd"),'Marks Entry class 2nd'!X51,"")))</f>
        <v/>
      </c>
      <c r="AM52" s="105" t="str">
        <f>IF(OR($B52=0,$B52=""),"",IF(AND($E$3="1st"),'Marks Entry class 1st'!Y51,IF(AND($E$3="2nd"),'Marks Entry class 2nd'!Y51,"")))</f>
        <v/>
      </c>
      <c r="AN52" s="55" t="str">
        <f t="shared" si="12"/>
        <v/>
      </c>
      <c r="AO52" s="51" t="str">
        <f t="shared" si="13"/>
        <v/>
      </c>
      <c r="AP52" s="89">
        <f t="shared" si="14"/>
        <v>0</v>
      </c>
      <c r="AQ52" s="89" t="str">
        <f t="shared" si="15"/>
        <v/>
      </c>
      <c r="AR52" s="89" t="str">
        <f t="shared" si="16"/>
        <v/>
      </c>
      <c r="AS52" s="89" t="str">
        <f t="shared" si="17"/>
        <v/>
      </c>
      <c r="AT52" s="89" t="str">
        <f t="shared" si="18"/>
        <v/>
      </c>
      <c r="AU52" s="93" t="str">
        <f t="shared" si="19"/>
        <v/>
      </c>
      <c r="AV52" s="105"/>
      <c r="AW52" s="105"/>
      <c r="AX52" s="105"/>
      <c r="AY52" s="51"/>
      <c r="AZ52" s="105" t="str">
        <f>IF(OR($B52=0,$B52=""),"",IF(AND($E$3="1st"),'Marks Entry class 1st'!AC51,IF(AND($E$3="2nd"),'Marks Entry class 2nd'!AC51,"")))</f>
        <v/>
      </c>
      <c r="BA52" s="105" t="str">
        <f>IF(OR($B52=0,$B52=""),"",IF(AND($E$3="1st"),'Marks Entry class 1st'!AD51,IF(AND($E$3="2nd"),'Marks Entry class 2nd'!AD51,"")))</f>
        <v/>
      </c>
      <c r="BB52" s="54" t="str">
        <f t="shared" si="20"/>
        <v/>
      </c>
      <c r="BC52" s="51">
        <f t="shared" si="21"/>
        <v>0</v>
      </c>
      <c r="BD52" s="105" t="str">
        <f>IF(OR($B52=0,$B52=""),"",IF(AND($E$3="1st"),'Marks Entry class 1st'!AE51,IF(AND($E$3="2nd"),'Marks Entry class 2nd'!AE51,"")))</f>
        <v/>
      </c>
      <c r="BE52" s="105" t="str">
        <f>IF(OR($B52=0,$B52=""),"",IF(AND($E$3="1st"),'Marks Entry class 1st'!AF51,IF(AND($E$3="2nd"),'Marks Entry class 2nd'!AF51,"")))</f>
        <v/>
      </c>
      <c r="BF52" s="55" t="str">
        <f t="shared" si="22"/>
        <v/>
      </c>
      <c r="BG52" s="51" t="str">
        <f t="shared" si="23"/>
        <v/>
      </c>
      <c r="BH52" s="89">
        <f t="shared" si="24"/>
        <v>0</v>
      </c>
      <c r="BI52" s="89" t="str">
        <f t="shared" si="25"/>
        <v/>
      </c>
      <c r="BJ52" s="89" t="str">
        <f t="shared" si="26"/>
        <v/>
      </c>
      <c r="BK52" s="89" t="str">
        <f t="shared" si="27"/>
        <v/>
      </c>
      <c r="BL52" s="89" t="str">
        <f t="shared" si="28"/>
        <v/>
      </c>
      <c r="BM52" s="93" t="str">
        <f t="shared" si="29"/>
        <v/>
      </c>
      <c r="BN52" s="105"/>
      <c r="BO52" s="105"/>
      <c r="BP52" s="105"/>
      <c r="BQ52" s="51"/>
      <c r="BR52" s="105" t="str">
        <f>IF(OR($B52=0,$B52=""),"",IF(AND($E$3="1st"),'Marks Entry class 1st'!AJ51,IF(AND($E$3="2nd"),'Marks Entry class 2nd'!AJ51,"")))</f>
        <v/>
      </c>
      <c r="BS52" s="105" t="str">
        <f>IF(OR($B52=0,$B52=""),"",IF(AND($E$3="1st"),'Marks Entry class 1st'!AK51,IF(AND($E$3="2nd"),'Marks Entry class 2nd'!AK51,"")))</f>
        <v/>
      </c>
      <c r="BT52" s="54" t="str">
        <f t="shared" si="30"/>
        <v/>
      </c>
      <c r="BU52" s="51">
        <f t="shared" si="31"/>
        <v>0</v>
      </c>
      <c r="BV52" s="105" t="str">
        <f>IF(OR($B52=0,$B52=""),"",IF(AND($E$3="1st"),'Marks Entry class 1st'!AL51,IF(AND($E$3="2nd"),'Marks Entry class 2nd'!AL51,"")))</f>
        <v/>
      </c>
      <c r="BW52" s="105" t="str">
        <f>IF(OR($B52=0,$B52=""),"",IF(AND($E$3="1st"),'Marks Entry class 1st'!AM51,IF(AND($E$3="2nd"),'Marks Entry class 2nd'!AM51,"")))</f>
        <v/>
      </c>
      <c r="BX52" s="55" t="str">
        <f t="shared" si="32"/>
        <v/>
      </c>
      <c r="BY52" s="51" t="str">
        <f t="shared" si="33"/>
        <v/>
      </c>
      <c r="BZ52" s="89">
        <f t="shared" si="34"/>
        <v>0</v>
      </c>
      <c r="CA52" s="89" t="str">
        <f t="shared" si="35"/>
        <v/>
      </c>
      <c r="CB52" s="89" t="str">
        <f t="shared" si="36"/>
        <v/>
      </c>
      <c r="CC52" s="89" t="str">
        <f t="shared" si="37"/>
        <v/>
      </c>
      <c r="CD52" s="89" t="str">
        <f t="shared" si="38"/>
        <v/>
      </c>
      <c r="CE52" s="93" t="str">
        <f t="shared" si="39"/>
        <v/>
      </c>
      <c r="CF52" s="105" t="str">
        <f>IF(OR($B52=0,$B52=""),"",IF(AND($E$3="1st"),'Marks Entry class 1st'!AN51,IF(AND($E$3="2nd"),'Marks Entry class 2nd'!AN51,"")))</f>
        <v/>
      </c>
      <c r="CG52" s="105" t="str">
        <f>IF(OR($B52=0,$B52=""),"",IF(AND($E$3="1st"),'Marks Entry class 1st'!AO51,IF(AND($E$3="2nd"),'Marks Entry class 2nd'!AO51,"")))</f>
        <v/>
      </c>
      <c r="CH52" s="106" t="str">
        <f t="shared" si="40"/>
        <v/>
      </c>
      <c r="CI52" s="107">
        <f t="shared" si="41"/>
        <v>0</v>
      </c>
      <c r="CJ52" s="107" t="str">
        <f t="shared" si="42"/>
        <v/>
      </c>
      <c r="CK52" s="107" t="str">
        <f t="shared" si="43"/>
        <v/>
      </c>
      <c r="CL52" s="92" t="str">
        <f t="shared" si="44"/>
        <v/>
      </c>
      <c r="CM52" s="105" t="str">
        <f>IF(OR($B52=0,$B52=""),"",IF(AND($E$3="1st"),'Marks Entry class 1st'!AP51,IF(AND($E$3="2nd"),'Marks Entry class 2nd'!AP51,"")))</f>
        <v/>
      </c>
      <c r="CN52" s="105" t="str">
        <f>IF(OR($B52=0,$B52=""),"",IF(AND($E$3="1st"),'Marks Entry class 1st'!AQ51,IF(AND($E$3="2nd"),'Marks Entry class 2nd'!AQ51,"")))</f>
        <v/>
      </c>
      <c r="CO52" s="106" t="str">
        <f t="shared" si="45"/>
        <v/>
      </c>
      <c r="CP52" s="107">
        <f t="shared" si="46"/>
        <v>0</v>
      </c>
      <c r="CQ52" s="107" t="str">
        <f t="shared" si="47"/>
        <v/>
      </c>
      <c r="CR52" s="107" t="str">
        <f t="shared" si="48"/>
        <v/>
      </c>
      <c r="CS52" s="92" t="str">
        <f t="shared" si="49"/>
        <v/>
      </c>
      <c r="CT52" s="105" t="str">
        <f>IF(OR($B52=0,$B52=""),"",IF(AND($E$3="1st"),'Marks Entry class 1st'!AR51,IF(AND($E$3="2nd"),'Marks Entry class 2nd'!AR51,"")))</f>
        <v/>
      </c>
      <c r="CU52" s="105" t="str">
        <f>IF(OR($B52=0,$B52=""),"",IF(AND($E$3="1st"),'Marks Entry class 1st'!AS51,IF(AND($E$3="2nd"),'Marks Entry class 2nd'!AS51,"")))</f>
        <v/>
      </c>
      <c r="CV52" s="106" t="str">
        <f t="shared" si="50"/>
        <v/>
      </c>
      <c r="CW52" s="107">
        <f t="shared" si="51"/>
        <v>0</v>
      </c>
      <c r="CX52" s="107" t="str">
        <f t="shared" si="52"/>
        <v/>
      </c>
      <c r="CY52" s="107" t="str">
        <f t="shared" si="53"/>
        <v/>
      </c>
      <c r="CZ52" s="92" t="str">
        <f t="shared" si="54"/>
        <v/>
      </c>
      <c r="DA52" s="105" t="str">
        <f>IF(OR($B52=0,$B52=""),"",IF(AND($E$3="1st"),'Marks Entry class 1st'!AT51,IF(AND($E$3="2nd"),'Marks Entry class 2nd'!AT51,"")))</f>
        <v/>
      </c>
      <c r="DB52" s="105" t="str">
        <f>IF(OR($B52=0,$B52=""),"",IF(AND($E$3="1st"),'Marks Entry class 1st'!AU51,IF(AND($E$3="2nd"),'Marks Entry class 2nd'!AU51,"")))</f>
        <v/>
      </c>
      <c r="DC52" s="357" t="str">
        <f t="shared" si="55"/>
        <v/>
      </c>
      <c r="DD52" s="93" t="str">
        <f t="shared" si="56"/>
        <v/>
      </c>
      <c r="DE52" s="105" t="str">
        <f>IF(OR($B52=0,$B52=""),"",IF(AND($E$3="1st"),'Marks Entry class 1st'!AV51,IF(AND($E$3="2nd"),'Marks Entry class 2nd'!AV51,"")))</f>
        <v/>
      </c>
      <c r="DF52" s="105" t="str">
        <f>IF(OR($B52=0,$B52=""),"",IF(AND($E$3="1st"),'Marks Entry class 1st'!AW51,IF(AND($E$3="2nd"),'Marks Entry class 2nd'!AW51,"")))</f>
        <v/>
      </c>
      <c r="DG52" s="357" t="str">
        <f t="shared" si="57"/>
        <v/>
      </c>
      <c r="DH52" s="93" t="str">
        <f t="shared" si="58"/>
        <v/>
      </c>
      <c r="DI52" s="63" t="str">
        <f t="shared" si="59"/>
        <v/>
      </c>
      <c r="DJ52" s="359" t="str">
        <f t="shared" si="60"/>
        <v/>
      </c>
      <c r="DK52" s="67" t="str">
        <f t="shared" si="61"/>
        <v/>
      </c>
      <c r="DL52" s="68" t="str">
        <f t="shared" si="62"/>
        <v/>
      </c>
      <c r="DM52" s="381" t="str">
        <f>IFERROR(IF(B52="NSO","NSO",IF(OR(D52="",G52="",F52="",B52="",DI52=0),"",IF('Master sheet'!$D$14="Hindi","कक्षोंन्नति","Promoted"))),"")</f>
        <v/>
      </c>
      <c r="DN52" s="42" t="str">
        <f>IF(OR(B52=0,B52=""),"",IF(AND($E$3="1st"),'Marks Entry class 1st'!AX51,IF(AND($E$3="2nd"),'Marks Entry class 2nd'!AX51,"")))</f>
        <v/>
      </c>
      <c r="DO52" s="42" t="str">
        <f>IF(OR(B52=0,B52=""),"",IF(AND($E$3="1st"),'Marks Entry class 1st'!AY51,IF(AND($E$3="2nd"),'Marks Entry class 2nd'!AY51,"")))</f>
        <v/>
      </c>
      <c r="DP52" s="214" t="str">
        <f t="shared" si="63"/>
        <v/>
      </c>
      <c r="DQ52" s="43"/>
      <c r="DX52" s="44">
        <f>IF(AND($E$3="1st"),'Marks Entry class 1st'!I51,IF(AND($E$3="2nd"),'Marks Entry class 2nd'!I51,""))</f>
        <v>0</v>
      </c>
    </row>
    <row r="53" spans="1:128" ht="18.95" customHeight="1">
      <c r="A53" s="56">
        <v>46</v>
      </c>
      <c r="B53" s="261" t="str">
        <f>IF(OR(DX53=0,DX53=""),"",IF(AND($E$3="1st"),'Marks Entry class 1st'!I52,IF(AND($E$3="2nd"),'Marks Entry class 2nd'!I52,"")))</f>
        <v/>
      </c>
      <c r="C53" s="57" t="str">
        <f>IF(OR($B53=0,$B53=""),"",IF(AND($E$3="1st"),'Marks Entry class 1st'!B52,IF(AND($E$3="2nd"),'Marks Entry class 2nd'!B52,"")))</f>
        <v/>
      </c>
      <c r="D53" s="57" t="str">
        <f>IF(OR($B53=0,$B53=""),"",IF(AND($E$3="1st"),'Marks Entry class 1st'!C52,IF(AND($E$3="2nd"),'Marks Entry class 2nd'!C52,"")))</f>
        <v/>
      </c>
      <c r="E53" s="396" t="str">
        <f>IF(OR(B53=0,B53=""),"",IF(AND($E$3="1st"),'Marks Entry class 1st'!E52,IF(AND($E$3="2nd"),'Marks Entry class 2nd'!E52,"")))</f>
        <v/>
      </c>
      <c r="F53" s="260" t="str">
        <f>IF(OR(B53=0,B53=""),"",IF(AND($E$3="1st"),'Marks Entry class 1st'!D52,IF(AND($E$3="2nd"),'Marks Entry class 2nd'!D52,"")))</f>
        <v/>
      </c>
      <c r="G53" s="398" t="str">
        <f>IF(OR($B53=0,$B53=""),"",IF(AND($E$3="1st"),'Marks Entry class 1st'!F52,IF(AND($E$3="2nd"),'Marks Entry class 2nd'!F52,"")))</f>
        <v/>
      </c>
      <c r="H53" s="398" t="str">
        <f>IF(OR($B53=0,$B53=""),"",IF(AND($E$3="1st"),'Marks Entry class 1st'!G52,IF(AND($E$3="2nd"),'Marks Entry class 2nd'!G52,"")))</f>
        <v/>
      </c>
      <c r="I53" s="398" t="str">
        <f>IF(OR($B53=0,$B53=""),"",IF(AND($E$3="1st"),'Marks Entry class 1st'!H52,IF(AND($E$3="2nd"),'Marks Entry class 2nd'!H52,"")))</f>
        <v/>
      </c>
      <c r="J53" s="229" t="str">
        <f>IF(OR($B53=0,$B53=""),"",IF(AND($E$3="1st"),'Marks Entry class 1st'!J52,IF(AND($E$3="2nd"),'Marks Entry class 2nd'!J52,"")))</f>
        <v/>
      </c>
      <c r="K53" s="229" t="str">
        <f>IF(OR($B53=0,$B53=""),"",IF(AND($E$3="1st"),'Marks Entry class 1st'!K52,IF(AND($E$3="2nd"),'Marks Entry class 2nd'!K52,"")))</f>
        <v/>
      </c>
      <c r="L53" s="105"/>
      <c r="M53" s="105"/>
      <c r="N53" s="105"/>
      <c r="O53" s="51"/>
      <c r="P53" s="105" t="str">
        <f>IF(OR($B53=0,$B53=""),"",IF(AND($E$3="1st"),'Marks Entry class 1st'!O52,IF(AND($E$3="2nd"),'Marks Entry class 2nd'!O52,"")))</f>
        <v/>
      </c>
      <c r="Q53" s="105" t="str">
        <f>IF(OR($B53=0,$B53=""),"",IF(AND($E$3="1st"),'Marks Entry class 1st'!P52,IF(AND($E$3="2nd"),'Marks Entry class 2nd'!P52,"")))</f>
        <v/>
      </c>
      <c r="R53" s="54" t="str">
        <f t="shared" si="0"/>
        <v/>
      </c>
      <c r="S53" s="51">
        <f t="shared" si="1"/>
        <v>0</v>
      </c>
      <c r="T53" s="105" t="str">
        <f>IF(OR($B53=0,$B53=""),"",IF(AND($E$3="1st"),'Marks Entry class 1st'!Q52,IF(AND($E$3="2nd"),'Marks Entry class 2nd'!Q52,"")))</f>
        <v/>
      </c>
      <c r="U53" s="105" t="str">
        <f>IF(OR($B53=0,$B53=""),"",IF(AND($E$3="1st"),'Marks Entry class 1st'!R52,IF(AND($E$3="2nd"),'Marks Entry class 2nd'!R52,"")))</f>
        <v/>
      </c>
      <c r="V53" s="55" t="str">
        <f t="shared" si="2"/>
        <v/>
      </c>
      <c r="W53" s="51" t="str">
        <f t="shared" si="3"/>
        <v/>
      </c>
      <c r="X53" s="89">
        <f t="shared" si="4"/>
        <v>0</v>
      </c>
      <c r="Y53" s="89" t="str">
        <f t="shared" si="5"/>
        <v/>
      </c>
      <c r="Z53" s="89" t="str">
        <f t="shared" si="6"/>
        <v/>
      </c>
      <c r="AA53" s="89" t="str">
        <f t="shared" si="7"/>
        <v/>
      </c>
      <c r="AB53" s="89" t="str">
        <f t="shared" si="8"/>
        <v/>
      </c>
      <c r="AC53" s="93" t="str">
        <f t="shared" si="9"/>
        <v/>
      </c>
      <c r="AD53" s="105"/>
      <c r="AE53" s="105"/>
      <c r="AF53" s="105"/>
      <c r="AG53" s="51"/>
      <c r="AH53" s="105" t="str">
        <f>IF(OR($B53=0,$B53=""),"",IF(AND($E$3="1st"),'Marks Entry class 1st'!V52,IF(AND($E$3="2nd"),'Marks Entry class 2nd'!V52,"")))</f>
        <v/>
      </c>
      <c r="AI53" s="105" t="str">
        <f>IF(OR($B53=0,$B53=""),"",IF(AND($E$3="1st"),'Marks Entry class 1st'!W52,IF(AND($E$3="2nd"),'Marks Entry class 2nd'!W52,"")))</f>
        <v/>
      </c>
      <c r="AJ53" s="54" t="str">
        <f t="shared" si="10"/>
        <v/>
      </c>
      <c r="AK53" s="51">
        <f t="shared" si="11"/>
        <v>0</v>
      </c>
      <c r="AL53" s="105" t="str">
        <f>IF(OR($B53=0,$B53=""),"",IF(AND($E$3="1st"),'Marks Entry class 1st'!X52,IF(AND($E$3="2nd"),'Marks Entry class 2nd'!X52,"")))</f>
        <v/>
      </c>
      <c r="AM53" s="105" t="str">
        <f>IF(OR($B53=0,$B53=""),"",IF(AND($E$3="1st"),'Marks Entry class 1st'!Y52,IF(AND($E$3="2nd"),'Marks Entry class 2nd'!Y52,"")))</f>
        <v/>
      </c>
      <c r="AN53" s="55" t="str">
        <f t="shared" si="12"/>
        <v/>
      </c>
      <c r="AO53" s="51" t="str">
        <f t="shared" si="13"/>
        <v/>
      </c>
      <c r="AP53" s="89">
        <f t="shared" si="14"/>
        <v>0</v>
      </c>
      <c r="AQ53" s="89" t="str">
        <f t="shared" si="15"/>
        <v/>
      </c>
      <c r="AR53" s="89" t="str">
        <f t="shared" si="16"/>
        <v/>
      </c>
      <c r="AS53" s="89" t="str">
        <f t="shared" si="17"/>
        <v/>
      </c>
      <c r="AT53" s="89" t="str">
        <f t="shared" si="18"/>
        <v/>
      </c>
      <c r="AU53" s="93" t="str">
        <f t="shared" si="19"/>
        <v/>
      </c>
      <c r="AV53" s="105"/>
      <c r="AW53" s="105"/>
      <c r="AX53" s="105"/>
      <c r="AY53" s="51"/>
      <c r="AZ53" s="105" t="str">
        <f>IF(OR($B53=0,$B53=""),"",IF(AND($E$3="1st"),'Marks Entry class 1st'!AC52,IF(AND($E$3="2nd"),'Marks Entry class 2nd'!AC52,"")))</f>
        <v/>
      </c>
      <c r="BA53" s="105" t="str">
        <f>IF(OR($B53=0,$B53=""),"",IF(AND($E$3="1st"),'Marks Entry class 1st'!AD52,IF(AND($E$3="2nd"),'Marks Entry class 2nd'!AD52,"")))</f>
        <v/>
      </c>
      <c r="BB53" s="54" t="str">
        <f t="shared" si="20"/>
        <v/>
      </c>
      <c r="BC53" s="51">
        <f t="shared" si="21"/>
        <v>0</v>
      </c>
      <c r="BD53" s="105" t="str">
        <f>IF(OR($B53=0,$B53=""),"",IF(AND($E$3="1st"),'Marks Entry class 1st'!AE52,IF(AND($E$3="2nd"),'Marks Entry class 2nd'!AE52,"")))</f>
        <v/>
      </c>
      <c r="BE53" s="105" t="str">
        <f>IF(OR($B53=0,$B53=""),"",IF(AND($E$3="1st"),'Marks Entry class 1st'!AF52,IF(AND($E$3="2nd"),'Marks Entry class 2nd'!AF52,"")))</f>
        <v/>
      </c>
      <c r="BF53" s="55" t="str">
        <f t="shared" si="22"/>
        <v/>
      </c>
      <c r="BG53" s="51" t="str">
        <f t="shared" si="23"/>
        <v/>
      </c>
      <c r="BH53" s="89">
        <f t="shared" si="24"/>
        <v>0</v>
      </c>
      <c r="BI53" s="89" t="str">
        <f t="shared" si="25"/>
        <v/>
      </c>
      <c r="BJ53" s="89" t="str">
        <f t="shared" si="26"/>
        <v/>
      </c>
      <c r="BK53" s="89" t="str">
        <f t="shared" si="27"/>
        <v/>
      </c>
      <c r="BL53" s="89" t="str">
        <f t="shared" si="28"/>
        <v/>
      </c>
      <c r="BM53" s="93" t="str">
        <f t="shared" si="29"/>
        <v/>
      </c>
      <c r="BN53" s="105"/>
      <c r="BO53" s="105"/>
      <c r="BP53" s="105"/>
      <c r="BQ53" s="51"/>
      <c r="BR53" s="105" t="str">
        <f>IF(OR($B53=0,$B53=""),"",IF(AND($E$3="1st"),'Marks Entry class 1st'!AJ52,IF(AND($E$3="2nd"),'Marks Entry class 2nd'!AJ52,"")))</f>
        <v/>
      </c>
      <c r="BS53" s="105" t="str">
        <f>IF(OR($B53=0,$B53=""),"",IF(AND($E$3="1st"),'Marks Entry class 1st'!AK52,IF(AND($E$3="2nd"),'Marks Entry class 2nd'!AK52,"")))</f>
        <v/>
      </c>
      <c r="BT53" s="54" t="str">
        <f t="shared" si="30"/>
        <v/>
      </c>
      <c r="BU53" s="51">
        <f t="shared" si="31"/>
        <v>0</v>
      </c>
      <c r="BV53" s="105" t="str">
        <f>IF(OR($B53=0,$B53=""),"",IF(AND($E$3="1st"),'Marks Entry class 1st'!AL52,IF(AND($E$3="2nd"),'Marks Entry class 2nd'!AL52,"")))</f>
        <v/>
      </c>
      <c r="BW53" s="105" t="str">
        <f>IF(OR($B53=0,$B53=""),"",IF(AND($E$3="1st"),'Marks Entry class 1st'!AM52,IF(AND($E$3="2nd"),'Marks Entry class 2nd'!AM52,"")))</f>
        <v/>
      </c>
      <c r="BX53" s="55" t="str">
        <f t="shared" si="32"/>
        <v/>
      </c>
      <c r="BY53" s="51" t="str">
        <f t="shared" si="33"/>
        <v/>
      </c>
      <c r="BZ53" s="89">
        <f t="shared" si="34"/>
        <v>0</v>
      </c>
      <c r="CA53" s="89" t="str">
        <f t="shared" si="35"/>
        <v/>
      </c>
      <c r="CB53" s="89" t="str">
        <f t="shared" si="36"/>
        <v/>
      </c>
      <c r="CC53" s="89" t="str">
        <f t="shared" si="37"/>
        <v/>
      </c>
      <c r="CD53" s="89" t="str">
        <f t="shared" si="38"/>
        <v/>
      </c>
      <c r="CE53" s="93" t="str">
        <f t="shared" si="39"/>
        <v/>
      </c>
      <c r="CF53" s="105" t="str">
        <f>IF(OR($B53=0,$B53=""),"",IF(AND($E$3="1st"),'Marks Entry class 1st'!AN52,IF(AND($E$3="2nd"),'Marks Entry class 2nd'!AN52,"")))</f>
        <v/>
      </c>
      <c r="CG53" s="105" t="str">
        <f>IF(OR($B53=0,$B53=""),"",IF(AND($E$3="1st"),'Marks Entry class 1st'!AO52,IF(AND($E$3="2nd"),'Marks Entry class 2nd'!AO52,"")))</f>
        <v/>
      </c>
      <c r="CH53" s="106" t="str">
        <f t="shared" si="40"/>
        <v/>
      </c>
      <c r="CI53" s="107">
        <f t="shared" si="41"/>
        <v>0</v>
      </c>
      <c r="CJ53" s="107" t="str">
        <f t="shared" si="42"/>
        <v/>
      </c>
      <c r="CK53" s="107" t="str">
        <f t="shared" si="43"/>
        <v/>
      </c>
      <c r="CL53" s="92" t="str">
        <f t="shared" si="44"/>
        <v/>
      </c>
      <c r="CM53" s="105" t="str">
        <f>IF(OR($B53=0,$B53=""),"",IF(AND($E$3="1st"),'Marks Entry class 1st'!AP52,IF(AND($E$3="2nd"),'Marks Entry class 2nd'!AP52,"")))</f>
        <v/>
      </c>
      <c r="CN53" s="105" t="str">
        <f>IF(OR($B53=0,$B53=""),"",IF(AND($E$3="1st"),'Marks Entry class 1st'!AQ52,IF(AND($E$3="2nd"),'Marks Entry class 2nd'!AQ52,"")))</f>
        <v/>
      </c>
      <c r="CO53" s="106" t="str">
        <f t="shared" si="45"/>
        <v/>
      </c>
      <c r="CP53" s="107">
        <f t="shared" si="46"/>
        <v>0</v>
      </c>
      <c r="CQ53" s="107" t="str">
        <f t="shared" si="47"/>
        <v/>
      </c>
      <c r="CR53" s="107" t="str">
        <f t="shared" si="48"/>
        <v/>
      </c>
      <c r="CS53" s="92" t="str">
        <f t="shared" si="49"/>
        <v/>
      </c>
      <c r="CT53" s="105" t="str">
        <f>IF(OR($B53=0,$B53=""),"",IF(AND($E$3="1st"),'Marks Entry class 1st'!AR52,IF(AND($E$3="2nd"),'Marks Entry class 2nd'!AR52,"")))</f>
        <v/>
      </c>
      <c r="CU53" s="105" t="str">
        <f>IF(OR($B53=0,$B53=""),"",IF(AND($E$3="1st"),'Marks Entry class 1st'!AS52,IF(AND($E$3="2nd"),'Marks Entry class 2nd'!AS52,"")))</f>
        <v/>
      </c>
      <c r="CV53" s="106" t="str">
        <f t="shared" si="50"/>
        <v/>
      </c>
      <c r="CW53" s="107">
        <f t="shared" si="51"/>
        <v>0</v>
      </c>
      <c r="CX53" s="107" t="str">
        <f t="shared" si="52"/>
        <v/>
      </c>
      <c r="CY53" s="107" t="str">
        <f t="shared" si="53"/>
        <v/>
      </c>
      <c r="CZ53" s="92" t="str">
        <f t="shared" si="54"/>
        <v/>
      </c>
      <c r="DA53" s="105" t="str">
        <f>IF(OR($B53=0,$B53=""),"",IF(AND($E$3="1st"),'Marks Entry class 1st'!AT52,IF(AND($E$3="2nd"),'Marks Entry class 2nd'!AT52,"")))</f>
        <v/>
      </c>
      <c r="DB53" s="105" t="str">
        <f>IF(OR($B53=0,$B53=""),"",IF(AND($E$3="1st"),'Marks Entry class 1st'!AU52,IF(AND($E$3="2nd"),'Marks Entry class 2nd'!AU52,"")))</f>
        <v/>
      </c>
      <c r="DC53" s="357" t="str">
        <f t="shared" si="55"/>
        <v/>
      </c>
      <c r="DD53" s="93" t="str">
        <f t="shared" si="56"/>
        <v/>
      </c>
      <c r="DE53" s="105" t="str">
        <f>IF(OR($B53=0,$B53=""),"",IF(AND($E$3="1st"),'Marks Entry class 1st'!AV52,IF(AND($E$3="2nd"),'Marks Entry class 2nd'!AV52,"")))</f>
        <v/>
      </c>
      <c r="DF53" s="105" t="str">
        <f>IF(OR($B53=0,$B53=""),"",IF(AND($E$3="1st"),'Marks Entry class 1st'!AW52,IF(AND($E$3="2nd"),'Marks Entry class 2nd'!AW52,"")))</f>
        <v/>
      </c>
      <c r="DG53" s="357" t="str">
        <f t="shared" si="57"/>
        <v/>
      </c>
      <c r="DH53" s="93" t="str">
        <f t="shared" si="58"/>
        <v/>
      </c>
      <c r="DI53" s="63" t="str">
        <f t="shared" si="59"/>
        <v/>
      </c>
      <c r="DJ53" s="359" t="str">
        <f t="shared" si="60"/>
        <v/>
      </c>
      <c r="DK53" s="67" t="str">
        <f t="shared" si="61"/>
        <v/>
      </c>
      <c r="DL53" s="68" t="str">
        <f t="shared" si="62"/>
        <v/>
      </c>
      <c r="DM53" s="381" t="str">
        <f>IFERROR(IF(B53="NSO","NSO",IF(OR(D53="",G53="",F53="",B53="",DI53=0),"",IF('Master sheet'!$D$14="Hindi","कक्षोंन्नति","Promoted"))),"")</f>
        <v/>
      </c>
      <c r="DN53" s="42" t="str">
        <f>IF(OR(B53=0,B53=""),"",IF(AND($E$3="1st"),'Marks Entry class 1st'!AX52,IF(AND($E$3="2nd"),'Marks Entry class 2nd'!AX52,"")))</f>
        <v/>
      </c>
      <c r="DO53" s="42" t="str">
        <f>IF(OR(B53=0,B53=""),"",IF(AND($E$3="1st"),'Marks Entry class 1st'!AY52,IF(AND($E$3="2nd"),'Marks Entry class 2nd'!AY52,"")))</f>
        <v/>
      </c>
      <c r="DP53" s="214" t="str">
        <f t="shared" si="63"/>
        <v/>
      </c>
      <c r="DQ53" s="43"/>
      <c r="DX53" s="44">
        <f>IF(AND($E$3="1st"),'Marks Entry class 1st'!I52,IF(AND($E$3="2nd"),'Marks Entry class 2nd'!I52,""))</f>
        <v>0</v>
      </c>
    </row>
    <row r="54" spans="1:128" ht="18.95" customHeight="1">
      <c r="A54" s="56">
        <v>47</v>
      </c>
      <c r="B54" s="261" t="str">
        <f>IF(OR(DX54=0,DX54=""),"",IF(AND($E$3="1st"),'Marks Entry class 1st'!I53,IF(AND($E$3="2nd"),'Marks Entry class 2nd'!I53,"")))</f>
        <v/>
      </c>
      <c r="C54" s="57" t="str">
        <f>IF(OR($B54=0,$B54=""),"",IF(AND($E$3="1st"),'Marks Entry class 1st'!B53,IF(AND($E$3="2nd"),'Marks Entry class 2nd'!B53,"")))</f>
        <v/>
      </c>
      <c r="D54" s="57" t="str">
        <f>IF(OR($B54=0,$B54=""),"",IF(AND($E$3="1st"),'Marks Entry class 1st'!C53,IF(AND($E$3="2nd"),'Marks Entry class 2nd'!C53,"")))</f>
        <v/>
      </c>
      <c r="E54" s="396" t="str">
        <f>IF(OR(B54=0,B54=""),"",IF(AND($E$3="1st"),'Marks Entry class 1st'!E53,IF(AND($E$3="2nd"),'Marks Entry class 2nd'!E53,"")))</f>
        <v/>
      </c>
      <c r="F54" s="260" t="str">
        <f>IF(OR(B54=0,B54=""),"",IF(AND($E$3="1st"),'Marks Entry class 1st'!D53,IF(AND($E$3="2nd"),'Marks Entry class 2nd'!D53,"")))</f>
        <v/>
      </c>
      <c r="G54" s="398" t="str">
        <f>IF(OR($B54=0,$B54=""),"",IF(AND($E$3="1st"),'Marks Entry class 1st'!F53,IF(AND($E$3="2nd"),'Marks Entry class 2nd'!F53,"")))</f>
        <v/>
      </c>
      <c r="H54" s="398" t="str">
        <f>IF(OR($B54=0,$B54=""),"",IF(AND($E$3="1st"),'Marks Entry class 1st'!G53,IF(AND($E$3="2nd"),'Marks Entry class 2nd'!G53,"")))</f>
        <v/>
      </c>
      <c r="I54" s="398" t="str">
        <f>IF(OR($B54=0,$B54=""),"",IF(AND($E$3="1st"),'Marks Entry class 1st'!H53,IF(AND($E$3="2nd"),'Marks Entry class 2nd'!H53,"")))</f>
        <v/>
      </c>
      <c r="J54" s="229" t="str">
        <f>IF(OR($B54=0,$B54=""),"",IF(AND($E$3="1st"),'Marks Entry class 1st'!J53,IF(AND($E$3="2nd"),'Marks Entry class 2nd'!J53,"")))</f>
        <v/>
      </c>
      <c r="K54" s="229" t="str">
        <f>IF(OR($B54=0,$B54=""),"",IF(AND($E$3="1st"),'Marks Entry class 1st'!K53,IF(AND($E$3="2nd"),'Marks Entry class 2nd'!K53,"")))</f>
        <v/>
      </c>
      <c r="L54" s="105"/>
      <c r="M54" s="105"/>
      <c r="N54" s="105"/>
      <c r="O54" s="51"/>
      <c r="P54" s="105" t="str">
        <f>IF(OR($B54=0,$B54=""),"",IF(AND($E$3="1st"),'Marks Entry class 1st'!O53,IF(AND($E$3="2nd"),'Marks Entry class 2nd'!O53,"")))</f>
        <v/>
      </c>
      <c r="Q54" s="105" t="str">
        <f>IF(OR($B54=0,$B54=""),"",IF(AND($E$3="1st"),'Marks Entry class 1st'!P53,IF(AND($E$3="2nd"),'Marks Entry class 2nd'!P53,"")))</f>
        <v/>
      </c>
      <c r="R54" s="54" t="str">
        <f t="shared" si="0"/>
        <v/>
      </c>
      <c r="S54" s="51">
        <f t="shared" si="1"/>
        <v>0</v>
      </c>
      <c r="T54" s="105" t="str">
        <f>IF(OR($B54=0,$B54=""),"",IF(AND($E$3="1st"),'Marks Entry class 1st'!Q53,IF(AND($E$3="2nd"),'Marks Entry class 2nd'!Q53,"")))</f>
        <v/>
      </c>
      <c r="U54" s="105" t="str">
        <f>IF(OR($B54=0,$B54=""),"",IF(AND($E$3="1st"),'Marks Entry class 1st'!R53,IF(AND($E$3="2nd"),'Marks Entry class 2nd'!R53,"")))</f>
        <v/>
      </c>
      <c r="V54" s="55" t="str">
        <f t="shared" si="2"/>
        <v/>
      </c>
      <c r="W54" s="51" t="str">
        <f t="shared" si="3"/>
        <v/>
      </c>
      <c r="X54" s="89">
        <f t="shared" si="4"/>
        <v>0</v>
      </c>
      <c r="Y54" s="89" t="str">
        <f t="shared" si="5"/>
        <v/>
      </c>
      <c r="Z54" s="89" t="str">
        <f t="shared" si="6"/>
        <v/>
      </c>
      <c r="AA54" s="89" t="str">
        <f t="shared" si="7"/>
        <v/>
      </c>
      <c r="AB54" s="89" t="str">
        <f t="shared" si="8"/>
        <v/>
      </c>
      <c r="AC54" s="93" t="str">
        <f t="shared" si="9"/>
        <v/>
      </c>
      <c r="AD54" s="105"/>
      <c r="AE54" s="105"/>
      <c r="AF54" s="105"/>
      <c r="AG54" s="51"/>
      <c r="AH54" s="105" t="str">
        <f>IF(OR($B54=0,$B54=""),"",IF(AND($E$3="1st"),'Marks Entry class 1st'!V53,IF(AND($E$3="2nd"),'Marks Entry class 2nd'!V53,"")))</f>
        <v/>
      </c>
      <c r="AI54" s="105" t="str">
        <f>IF(OR($B54=0,$B54=""),"",IF(AND($E$3="1st"),'Marks Entry class 1st'!W53,IF(AND($E$3="2nd"),'Marks Entry class 2nd'!W53,"")))</f>
        <v/>
      </c>
      <c r="AJ54" s="54" t="str">
        <f t="shared" si="10"/>
        <v/>
      </c>
      <c r="AK54" s="51">
        <f t="shared" si="11"/>
        <v>0</v>
      </c>
      <c r="AL54" s="105" t="str">
        <f>IF(OR($B54=0,$B54=""),"",IF(AND($E$3="1st"),'Marks Entry class 1st'!X53,IF(AND($E$3="2nd"),'Marks Entry class 2nd'!X53,"")))</f>
        <v/>
      </c>
      <c r="AM54" s="105" t="str">
        <f>IF(OR($B54=0,$B54=""),"",IF(AND($E$3="1st"),'Marks Entry class 1st'!Y53,IF(AND($E$3="2nd"),'Marks Entry class 2nd'!Y53,"")))</f>
        <v/>
      </c>
      <c r="AN54" s="55" t="str">
        <f t="shared" si="12"/>
        <v/>
      </c>
      <c r="AO54" s="51" t="str">
        <f t="shared" si="13"/>
        <v/>
      </c>
      <c r="AP54" s="89">
        <f t="shared" si="14"/>
        <v>0</v>
      </c>
      <c r="AQ54" s="89" t="str">
        <f t="shared" si="15"/>
        <v/>
      </c>
      <c r="AR54" s="89" t="str">
        <f t="shared" si="16"/>
        <v/>
      </c>
      <c r="AS54" s="89" t="str">
        <f t="shared" si="17"/>
        <v/>
      </c>
      <c r="AT54" s="89" t="str">
        <f t="shared" si="18"/>
        <v/>
      </c>
      <c r="AU54" s="93" t="str">
        <f t="shared" si="19"/>
        <v/>
      </c>
      <c r="AV54" s="105"/>
      <c r="AW54" s="105"/>
      <c r="AX54" s="105"/>
      <c r="AY54" s="51"/>
      <c r="AZ54" s="105" t="str">
        <f>IF(OR($B54=0,$B54=""),"",IF(AND($E$3="1st"),'Marks Entry class 1st'!AC53,IF(AND($E$3="2nd"),'Marks Entry class 2nd'!AC53,"")))</f>
        <v/>
      </c>
      <c r="BA54" s="105" t="str">
        <f>IF(OR($B54=0,$B54=""),"",IF(AND($E$3="1st"),'Marks Entry class 1st'!AD53,IF(AND($E$3="2nd"),'Marks Entry class 2nd'!AD53,"")))</f>
        <v/>
      </c>
      <c r="BB54" s="54" t="str">
        <f t="shared" si="20"/>
        <v/>
      </c>
      <c r="BC54" s="51">
        <f t="shared" si="21"/>
        <v>0</v>
      </c>
      <c r="BD54" s="105" t="str">
        <f>IF(OR($B54=0,$B54=""),"",IF(AND($E$3="1st"),'Marks Entry class 1st'!AE53,IF(AND($E$3="2nd"),'Marks Entry class 2nd'!AE53,"")))</f>
        <v/>
      </c>
      <c r="BE54" s="105" t="str">
        <f>IF(OR($B54=0,$B54=""),"",IF(AND($E$3="1st"),'Marks Entry class 1st'!AF53,IF(AND($E$3="2nd"),'Marks Entry class 2nd'!AF53,"")))</f>
        <v/>
      </c>
      <c r="BF54" s="55" t="str">
        <f t="shared" si="22"/>
        <v/>
      </c>
      <c r="BG54" s="51" t="str">
        <f t="shared" si="23"/>
        <v/>
      </c>
      <c r="BH54" s="89">
        <f t="shared" si="24"/>
        <v>0</v>
      </c>
      <c r="BI54" s="89" t="str">
        <f t="shared" si="25"/>
        <v/>
      </c>
      <c r="BJ54" s="89" t="str">
        <f t="shared" si="26"/>
        <v/>
      </c>
      <c r="BK54" s="89" t="str">
        <f t="shared" si="27"/>
        <v/>
      </c>
      <c r="BL54" s="89" t="str">
        <f t="shared" si="28"/>
        <v/>
      </c>
      <c r="BM54" s="93" t="str">
        <f t="shared" si="29"/>
        <v/>
      </c>
      <c r="BN54" s="105"/>
      <c r="BO54" s="105"/>
      <c r="BP54" s="105"/>
      <c r="BQ54" s="51"/>
      <c r="BR54" s="105" t="str">
        <f>IF(OR($B54=0,$B54=""),"",IF(AND($E$3="1st"),'Marks Entry class 1st'!AJ53,IF(AND($E$3="2nd"),'Marks Entry class 2nd'!AJ53,"")))</f>
        <v/>
      </c>
      <c r="BS54" s="105" t="str">
        <f>IF(OR($B54=0,$B54=""),"",IF(AND($E$3="1st"),'Marks Entry class 1st'!AK53,IF(AND($E$3="2nd"),'Marks Entry class 2nd'!AK53,"")))</f>
        <v/>
      </c>
      <c r="BT54" s="54" t="str">
        <f t="shared" si="30"/>
        <v/>
      </c>
      <c r="BU54" s="51">
        <f t="shared" si="31"/>
        <v>0</v>
      </c>
      <c r="BV54" s="105" t="str">
        <f>IF(OR($B54=0,$B54=""),"",IF(AND($E$3="1st"),'Marks Entry class 1st'!AL53,IF(AND($E$3="2nd"),'Marks Entry class 2nd'!AL53,"")))</f>
        <v/>
      </c>
      <c r="BW54" s="105" t="str">
        <f>IF(OR($B54=0,$B54=""),"",IF(AND($E$3="1st"),'Marks Entry class 1st'!AM53,IF(AND($E$3="2nd"),'Marks Entry class 2nd'!AM53,"")))</f>
        <v/>
      </c>
      <c r="BX54" s="55" t="str">
        <f t="shared" si="32"/>
        <v/>
      </c>
      <c r="BY54" s="51" t="str">
        <f t="shared" si="33"/>
        <v/>
      </c>
      <c r="BZ54" s="89">
        <f t="shared" si="34"/>
        <v>0</v>
      </c>
      <c r="CA54" s="89" t="str">
        <f t="shared" si="35"/>
        <v/>
      </c>
      <c r="CB54" s="89" t="str">
        <f t="shared" si="36"/>
        <v/>
      </c>
      <c r="CC54" s="89" t="str">
        <f t="shared" si="37"/>
        <v/>
      </c>
      <c r="CD54" s="89" t="str">
        <f t="shared" si="38"/>
        <v/>
      </c>
      <c r="CE54" s="93" t="str">
        <f t="shared" si="39"/>
        <v/>
      </c>
      <c r="CF54" s="105" t="str">
        <f>IF(OR($B54=0,$B54=""),"",IF(AND($E$3="1st"),'Marks Entry class 1st'!AN53,IF(AND($E$3="2nd"),'Marks Entry class 2nd'!AN53,"")))</f>
        <v/>
      </c>
      <c r="CG54" s="105" t="str">
        <f>IF(OR($B54=0,$B54=""),"",IF(AND($E$3="1st"),'Marks Entry class 1st'!AO53,IF(AND($E$3="2nd"),'Marks Entry class 2nd'!AO53,"")))</f>
        <v/>
      </c>
      <c r="CH54" s="106" t="str">
        <f t="shared" si="40"/>
        <v/>
      </c>
      <c r="CI54" s="107">
        <f t="shared" si="41"/>
        <v>0</v>
      </c>
      <c r="CJ54" s="107" t="str">
        <f t="shared" si="42"/>
        <v/>
      </c>
      <c r="CK54" s="107" t="str">
        <f t="shared" si="43"/>
        <v/>
      </c>
      <c r="CL54" s="92" t="str">
        <f t="shared" si="44"/>
        <v/>
      </c>
      <c r="CM54" s="105" t="str">
        <f>IF(OR($B54=0,$B54=""),"",IF(AND($E$3="1st"),'Marks Entry class 1st'!AP53,IF(AND($E$3="2nd"),'Marks Entry class 2nd'!AP53,"")))</f>
        <v/>
      </c>
      <c r="CN54" s="105" t="str">
        <f>IF(OR($B54=0,$B54=""),"",IF(AND($E$3="1st"),'Marks Entry class 1st'!AQ53,IF(AND($E$3="2nd"),'Marks Entry class 2nd'!AQ53,"")))</f>
        <v/>
      </c>
      <c r="CO54" s="106" t="str">
        <f t="shared" si="45"/>
        <v/>
      </c>
      <c r="CP54" s="107">
        <f t="shared" si="46"/>
        <v>0</v>
      </c>
      <c r="CQ54" s="107" t="str">
        <f t="shared" si="47"/>
        <v/>
      </c>
      <c r="CR54" s="107" t="str">
        <f t="shared" si="48"/>
        <v/>
      </c>
      <c r="CS54" s="92" t="str">
        <f t="shared" si="49"/>
        <v/>
      </c>
      <c r="CT54" s="105" t="str">
        <f>IF(OR($B54=0,$B54=""),"",IF(AND($E$3="1st"),'Marks Entry class 1st'!AR53,IF(AND($E$3="2nd"),'Marks Entry class 2nd'!AR53,"")))</f>
        <v/>
      </c>
      <c r="CU54" s="105" t="str">
        <f>IF(OR($B54=0,$B54=""),"",IF(AND($E$3="1st"),'Marks Entry class 1st'!AS53,IF(AND($E$3="2nd"),'Marks Entry class 2nd'!AS53,"")))</f>
        <v/>
      </c>
      <c r="CV54" s="106" t="str">
        <f t="shared" si="50"/>
        <v/>
      </c>
      <c r="CW54" s="107">
        <f t="shared" si="51"/>
        <v>0</v>
      </c>
      <c r="CX54" s="107" t="str">
        <f t="shared" si="52"/>
        <v/>
      </c>
      <c r="CY54" s="107" t="str">
        <f t="shared" si="53"/>
        <v/>
      </c>
      <c r="CZ54" s="92" t="str">
        <f t="shared" si="54"/>
        <v/>
      </c>
      <c r="DA54" s="105" t="str">
        <f>IF(OR($B54=0,$B54=""),"",IF(AND($E$3="1st"),'Marks Entry class 1st'!AT53,IF(AND($E$3="2nd"),'Marks Entry class 2nd'!AT53,"")))</f>
        <v/>
      </c>
      <c r="DB54" s="105" t="str">
        <f>IF(OR($B54=0,$B54=""),"",IF(AND($E$3="1st"),'Marks Entry class 1st'!AU53,IF(AND($E$3="2nd"),'Marks Entry class 2nd'!AU53,"")))</f>
        <v/>
      </c>
      <c r="DC54" s="357" t="str">
        <f t="shared" si="55"/>
        <v/>
      </c>
      <c r="DD54" s="93" t="str">
        <f t="shared" si="56"/>
        <v/>
      </c>
      <c r="DE54" s="105" t="str">
        <f>IF(OR($B54=0,$B54=""),"",IF(AND($E$3="1st"),'Marks Entry class 1st'!AV53,IF(AND($E$3="2nd"),'Marks Entry class 2nd'!AV53,"")))</f>
        <v/>
      </c>
      <c r="DF54" s="105" t="str">
        <f>IF(OR($B54=0,$B54=""),"",IF(AND($E$3="1st"),'Marks Entry class 1st'!AW53,IF(AND($E$3="2nd"),'Marks Entry class 2nd'!AW53,"")))</f>
        <v/>
      </c>
      <c r="DG54" s="357" t="str">
        <f t="shared" si="57"/>
        <v/>
      </c>
      <c r="DH54" s="93" t="str">
        <f t="shared" si="58"/>
        <v/>
      </c>
      <c r="DI54" s="63" t="str">
        <f t="shared" si="59"/>
        <v/>
      </c>
      <c r="DJ54" s="359" t="str">
        <f t="shared" si="60"/>
        <v/>
      </c>
      <c r="DK54" s="67" t="str">
        <f t="shared" si="61"/>
        <v/>
      </c>
      <c r="DL54" s="68" t="str">
        <f t="shared" si="62"/>
        <v/>
      </c>
      <c r="DM54" s="381" t="str">
        <f>IFERROR(IF(B54="NSO","NSO",IF(OR(D54="",G54="",F54="",B54="",DI54=0),"",IF('Master sheet'!$D$14="Hindi","कक्षोंन्नति","Promoted"))),"")</f>
        <v/>
      </c>
      <c r="DN54" s="42" t="str">
        <f>IF(OR(B54=0,B54=""),"",IF(AND($E$3="1st"),'Marks Entry class 1st'!AX53,IF(AND($E$3="2nd"),'Marks Entry class 2nd'!AX53,"")))</f>
        <v/>
      </c>
      <c r="DO54" s="42" t="str">
        <f>IF(OR(B54=0,B54=""),"",IF(AND($E$3="1st"),'Marks Entry class 1st'!AY53,IF(AND($E$3="2nd"),'Marks Entry class 2nd'!AY53,"")))</f>
        <v/>
      </c>
      <c r="DP54" s="214" t="str">
        <f t="shared" si="63"/>
        <v/>
      </c>
      <c r="DQ54" s="43"/>
      <c r="DX54" s="44">
        <f>IF(AND($E$3="1st"),'Marks Entry class 1st'!I53,IF(AND($E$3="2nd"),'Marks Entry class 2nd'!I53,""))</f>
        <v>0</v>
      </c>
    </row>
    <row r="55" spans="1:128" ht="18.95" customHeight="1">
      <c r="A55" s="56">
        <v>48</v>
      </c>
      <c r="B55" s="261" t="str">
        <f>IF(OR(DX55=0,DX55=""),"",IF(AND($E$3="1st"),'Marks Entry class 1st'!I54,IF(AND($E$3="2nd"),'Marks Entry class 2nd'!I54,"")))</f>
        <v/>
      </c>
      <c r="C55" s="57" t="str">
        <f>IF(OR($B55=0,$B55=""),"",IF(AND($E$3="1st"),'Marks Entry class 1st'!B54,IF(AND($E$3="2nd"),'Marks Entry class 2nd'!B54,"")))</f>
        <v/>
      </c>
      <c r="D55" s="57" t="str">
        <f>IF(OR($B55=0,$B55=""),"",IF(AND($E$3="1st"),'Marks Entry class 1st'!C54,IF(AND($E$3="2nd"),'Marks Entry class 2nd'!C54,"")))</f>
        <v/>
      </c>
      <c r="E55" s="396" t="str">
        <f>IF(OR(B55=0,B55=""),"",IF(AND($E$3="1st"),'Marks Entry class 1st'!E54,IF(AND($E$3="2nd"),'Marks Entry class 2nd'!E54,"")))</f>
        <v/>
      </c>
      <c r="F55" s="260" t="str">
        <f>IF(OR(B55=0,B55=""),"",IF(AND($E$3="1st"),'Marks Entry class 1st'!D54,IF(AND($E$3="2nd"),'Marks Entry class 2nd'!D54,"")))</f>
        <v/>
      </c>
      <c r="G55" s="398" t="str">
        <f>IF(OR($B55=0,$B55=""),"",IF(AND($E$3="1st"),'Marks Entry class 1st'!F54,IF(AND($E$3="2nd"),'Marks Entry class 2nd'!F54,"")))</f>
        <v/>
      </c>
      <c r="H55" s="398" t="str">
        <f>IF(OR($B55=0,$B55=""),"",IF(AND($E$3="1st"),'Marks Entry class 1st'!G54,IF(AND($E$3="2nd"),'Marks Entry class 2nd'!G54,"")))</f>
        <v/>
      </c>
      <c r="I55" s="398" t="str">
        <f>IF(OR($B55=0,$B55=""),"",IF(AND($E$3="1st"),'Marks Entry class 1st'!H54,IF(AND($E$3="2nd"),'Marks Entry class 2nd'!H54,"")))</f>
        <v/>
      </c>
      <c r="J55" s="229" t="str">
        <f>IF(OR($B55=0,$B55=""),"",IF(AND($E$3="1st"),'Marks Entry class 1st'!J54,IF(AND($E$3="2nd"),'Marks Entry class 2nd'!J54,"")))</f>
        <v/>
      </c>
      <c r="K55" s="229" t="str">
        <f>IF(OR($B55=0,$B55=""),"",IF(AND($E$3="1st"),'Marks Entry class 1st'!K54,IF(AND($E$3="2nd"),'Marks Entry class 2nd'!K54,"")))</f>
        <v/>
      </c>
      <c r="L55" s="105"/>
      <c r="M55" s="105"/>
      <c r="N55" s="105"/>
      <c r="O55" s="51"/>
      <c r="P55" s="105" t="str">
        <f>IF(OR($B55=0,$B55=""),"",IF(AND($E$3="1st"),'Marks Entry class 1st'!O54,IF(AND($E$3="2nd"),'Marks Entry class 2nd'!O54,"")))</f>
        <v/>
      </c>
      <c r="Q55" s="105" t="str">
        <f>IF(OR($B55=0,$B55=""),"",IF(AND($E$3="1st"),'Marks Entry class 1st'!P54,IF(AND($E$3="2nd"),'Marks Entry class 2nd'!P54,"")))</f>
        <v/>
      </c>
      <c r="R55" s="54" t="str">
        <f t="shared" si="0"/>
        <v/>
      </c>
      <c r="S55" s="51">
        <f t="shared" si="1"/>
        <v>0</v>
      </c>
      <c r="T55" s="105" t="str">
        <f>IF(OR($B55=0,$B55=""),"",IF(AND($E$3="1st"),'Marks Entry class 1st'!Q54,IF(AND($E$3="2nd"),'Marks Entry class 2nd'!Q54,"")))</f>
        <v/>
      </c>
      <c r="U55" s="105" t="str">
        <f>IF(OR($B55=0,$B55=""),"",IF(AND($E$3="1st"),'Marks Entry class 1st'!R54,IF(AND($E$3="2nd"),'Marks Entry class 2nd'!R54,"")))</f>
        <v/>
      </c>
      <c r="V55" s="55" t="str">
        <f t="shared" si="2"/>
        <v/>
      </c>
      <c r="W55" s="51" t="str">
        <f t="shared" si="3"/>
        <v/>
      </c>
      <c r="X55" s="89">
        <f t="shared" si="4"/>
        <v>0</v>
      </c>
      <c r="Y55" s="89" t="str">
        <f t="shared" si="5"/>
        <v/>
      </c>
      <c r="Z55" s="89" t="str">
        <f t="shared" si="6"/>
        <v/>
      </c>
      <c r="AA55" s="89" t="str">
        <f t="shared" si="7"/>
        <v/>
      </c>
      <c r="AB55" s="89" t="str">
        <f t="shared" si="8"/>
        <v/>
      </c>
      <c r="AC55" s="93" t="str">
        <f t="shared" si="9"/>
        <v/>
      </c>
      <c r="AD55" s="105"/>
      <c r="AE55" s="105"/>
      <c r="AF55" s="105"/>
      <c r="AG55" s="51"/>
      <c r="AH55" s="105" t="str">
        <f>IF(OR($B55=0,$B55=""),"",IF(AND($E$3="1st"),'Marks Entry class 1st'!V54,IF(AND($E$3="2nd"),'Marks Entry class 2nd'!V54,"")))</f>
        <v/>
      </c>
      <c r="AI55" s="105" t="str">
        <f>IF(OR($B55=0,$B55=""),"",IF(AND($E$3="1st"),'Marks Entry class 1st'!W54,IF(AND($E$3="2nd"),'Marks Entry class 2nd'!W54,"")))</f>
        <v/>
      </c>
      <c r="AJ55" s="54" t="str">
        <f t="shared" si="10"/>
        <v/>
      </c>
      <c r="AK55" s="51">
        <f t="shared" si="11"/>
        <v>0</v>
      </c>
      <c r="AL55" s="105" t="str">
        <f>IF(OR($B55=0,$B55=""),"",IF(AND($E$3="1st"),'Marks Entry class 1st'!X54,IF(AND($E$3="2nd"),'Marks Entry class 2nd'!X54,"")))</f>
        <v/>
      </c>
      <c r="AM55" s="105" t="str">
        <f>IF(OR($B55=0,$B55=""),"",IF(AND($E$3="1st"),'Marks Entry class 1st'!Y54,IF(AND($E$3="2nd"),'Marks Entry class 2nd'!Y54,"")))</f>
        <v/>
      </c>
      <c r="AN55" s="55" t="str">
        <f t="shared" si="12"/>
        <v/>
      </c>
      <c r="AO55" s="51" t="str">
        <f t="shared" si="13"/>
        <v/>
      </c>
      <c r="AP55" s="89">
        <f t="shared" si="14"/>
        <v>0</v>
      </c>
      <c r="AQ55" s="89" t="str">
        <f t="shared" si="15"/>
        <v/>
      </c>
      <c r="AR55" s="89" t="str">
        <f t="shared" si="16"/>
        <v/>
      </c>
      <c r="AS55" s="89" t="str">
        <f t="shared" si="17"/>
        <v/>
      </c>
      <c r="AT55" s="89" t="str">
        <f t="shared" si="18"/>
        <v/>
      </c>
      <c r="AU55" s="93" t="str">
        <f t="shared" si="19"/>
        <v/>
      </c>
      <c r="AV55" s="105"/>
      <c r="AW55" s="105"/>
      <c r="AX55" s="105"/>
      <c r="AY55" s="51"/>
      <c r="AZ55" s="105" t="str">
        <f>IF(OR($B55=0,$B55=""),"",IF(AND($E$3="1st"),'Marks Entry class 1st'!AC54,IF(AND($E$3="2nd"),'Marks Entry class 2nd'!AC54,"")))</f>
        <v/>
      </c>
      <c r="BA55" s="105" t="str">
        <f>IF(OR($B55=0,$B55=""),"",IF(AND($E$3="1st"),'Marks Entry class 1st'!AD54,IF(AND($E$3="2nd"),'Marks Entry class 2nd'!AD54,"")))</f>
        <v/>
      </c>
      <c r="BB55" s="54" t="str">
        <f t="shared" si="20"/>
        <v/>
      </c>
      <c r="BC55" s="51">
        <f t="shared" si="21"/>
        <v>0</v>
      </c>
      <c r="BD55" s="105" t="str">
        <f>IF(OR($B55=0,$B55=""),"",IF(AND($E$3="1st"),'Marks Entry class 1st'!AE54,IF(AND($E$3="2nd"),'Marks Entry class 2nd'!AE54,"")))</f>
        <v/>
      </c>
      <c r="BE55" s="105" t="str">
        <f>IF(OR($B55=0,$B55=""),"",IF(AND($E$3="1st"),'Marks Entry class 1st'!AF54,IF(AND($E$3="2nd"),'Marks Entry class 2nd'!AF54,"")))</f>
        <v/>
      </c>
      <c r="BF55" s="55" t="str">
        <f t="shared" si="22"/>
        <v/>
      </c>
      <c r="BG55" s="51" t="str">
        <f t="shared" si="23"/>
        <v/>
      </c>
      <c r="BH55" s="89">
        <f t="shared" si="24"/>
        <v>0</v>
      </c>
      <c r="BI55" s="89" t="str">
        <f t="shared" si="25"/>
        <v/>
      </c>
      <c r="BJ55" s="89" t="str">
        <f t="shared" si="26"/>
        <v/>
      </c>
      <c r="BK55" s="89" t="str">
        <f t="shared" si="27"/>
        <v/>
      </c>
      <c r="BL55" s="89" t="str">
        <f t="shared" si="28"/>
        <v/>
      </c>
      <c r="BM55" s="93" t="str">
        <f t="shared" si="29"/>
        <v/>
      </c>
      <c r="BN55" s="105"/>
      <c r="BO55" s="105"/>
      <c r="BP55" s="105"/>
      <c r="BQ55" s="51"/>
      <c r="BR55" s="105" t="str">
        <f>IF(OR($B55=0,$B55=""),"",IF(AND($E$3="1st"),'Marks Entry class 1st'!AJ54,IF(AND($E$3="2nd"),'Marks Entry class 2nd'!AJ54,"")))</f>
        <v/>
      </c>
      <c r="BS55" s="105" t="str">
        <f>IF(OR($B55=0,$B55=""),"",IF(AND($E$3="1st"),'Marks Entry class 1st'!AK54,IF(AND($E$3="2nd"),'Marks Entry class 2nd'!AK54,"")))</f>
        <v/>
      </c>
      <c r="BT55" s="54" t="str">
        <f t="shared" si="30"/>
        <v/>
      </c>
      <c r="BU55" s="51">
        <f t="shared" si="31"/>
        <v>0</v>
      </c>
      <c r="BV55" s="105" t="str">
        <f>IF(OR($B55=0,$B55=""),"",IF(AND($E$3="1st"),'Marks Entry class 1st'!AL54,IF(AND($E$3="2nd"),'Marks Entry class 2nd'!AL54,"")))</f>
        <v/>
      </c>
      <c r="BW55" s="105" t="str">
        <f>IF(OR($B55=0,$B55=""),"",IF(AND($E$3="1st"),'Marks Entry class 1st'!AM54,IF(AND($E$3="2nd"),'Marks Entry class 2nd'!AM54,"")))</f>
        <v/>
      </c>
      <c r="BX55" s="55" t="str">
        <f t="shared" si="32"/>
        <v/>
      </c>
      <c r="BY55" s="51" t="str">
        <f t="shared" si="33"/>
        <v/>
      </c>
      <c r="BZ55" s="89">
        <f t="shared" si="34"/>
        <v>0</v>
      </c>
      <c r="CA55" s="89" t="str">
        <f t="shared" si="35"/>
        <v/>
      </c>
      <c r="CB55" s="89" t="str">
        <f t="shared" si="36"/>
        <v/>
      </c>
      <c r="CC55" s="89" t="str">
        <f t="shared" si="37"/>
        <v/>
      </c>
      <c r="CD55" s="89" t="str">
        <f t="shared" si="38"/>
        <v/>
      </c>
      <c r="CE55" s="93" t="str">
        <f t="shared" si="39"/>
        <v/>
      </c>
      <c r="CF55" s="105" t="str">
        <f>IF(OR($B55=0,$B55=""),"",IF(AND($E$3="1st"),'Marks Entry class 1st'!AN54,IF(AND($E$3="2nd"),'Marks Entry class 2nd'!AN54,"")))</f>
        <v/>
      </c>
      <c r="CG55" s="105" t="str">
        <f>IF(OR($B55=0,$B55=""),"",IF(AND($E$3="1st"),'Marks Entry class 1st'!AO54,IF(AND($E$3="2nd"),'Marks Entry class 2nd'!AO54,"")))</f>
        <v/>
      </c>
      <c r="CH55" s="106" t="str">
        <f t="shared" si="40"/>
        <v/>
      </c>
      <c r="CI55" s="107">
        <f t="shared" si="41"/>
        <v>0</v>
      </c>
      <c r="CJ55" s="107" t="str">
        <f t="shared" si="42"/>
        <v/>
      </c>
      <c r="CK55" s="107" t="str">
        <f t="shared" si="43"/>
        <v/>
      </c>
      <c r="CL55" s="92" t="str">
        <f t="shared" si="44"/>
        <v/>
      </c>
      <c r="CM55" s="105" t="str">
        <f>IF(OR($B55=0,$B55=""),"",IF(AND($E$3="1st"),'Marks Entry class 1st'!AP54,IF(AND($E$3="2nd"),'Marks Entry class 2nd'!AP54,"")))</f>
        <v/>
      </c>
      <c r="CN55" s="105" t="str">
        <f>IF(OR($B55=0,$B55=""),"",IF(AND($E$3="1st"),'Marks Entry class 1st'!AQ54,IF(AND($E$3="2nd"),'Marks Entry class 2nd'!AQ54,"")))</f>
        <v/>
      </c>
      <c r="CO55" s="106" t="str">
        <f t="shared" si="45"/>
        <v/>
      </c>
      <c r="CP55" s="107">
        <f t="shared" si="46"/>
        <v>0</v>
      </c>
      <c r="CQ55" s="107" t="str">
        <f t="shared" si="47"/>
        <v/>
      </c>
      <c r="CR55" s="107" t="str">
        <f t="shared" si="48"/>
        <v/>
      </c>
      <c r="CS55" s="92" t="str">
        <f t="shared" si="49"/>
        <v/>
      </c>
      <c r="CT55" s="105" t="str">
        <f>IF(OR($B55=0,$B55=""),"",IF(AND($E$3="1st"),'Marks Entry class 1st'!AR54,IF(AND($E$3="2nd"),'Marks Entry class 2nd'!AR54,"")))</f>
        <v/>
      </c>
      <c r="CU55" s="105" t="str">
        <f>IF(OR($B55=0,$B55=""),"",IF(AND($E$3="1st"),'Marks Entry class 1st'!AS54,IF(AND($E$3="2nd"),'Marks Entry class 2nd'!AS54,"")))</f>
        <v/>
      </c>
      <c r="CV55" s="106" t="str">
        <f t="shared" si="50"/>
        <v/>
      </c>
      <c r="CW55" s="107">
        <f t="shared" si="51"/>
        <v>0</v>
      </c>
      <c r="CX55" s="107" t="str">
        <f t="shared" si="52"/>
        <v/>
      </c>
      <c r="CY55" s="107" t="str">
        <f t="shared" si="53"/>
        <v/>
      </c>
      <c r="CZ55" s="92" t="str">
        <f t="shared" si="54"/>
        <v/>
      </c>
      <c r="DA55" s="105" t="str">
        <f>IF(OR($B55=0,$B55=""),"",IF(AND($E$3="1st"),'Marks Entry class 1st'!AT54,IF(AND($E$3="2nd"),'Marks Entry class 2nd'!AT54,"")))</f>
        <v/>
      </c>
      <c r="DB55" s="105" t="str">
        <f>IF(OR($B55=0,$B55=""),"",IF(AND($E$3="1st"),'Marks Entry class 1st'!AU54,IF(AND($E$3="2nd"),'Marks Entry class 2nd'!AU54,"")))</f>
        <v/>
      </c>
      <c r="DC55" s="357" t="str">
        <f t="shared" si="55"/>
        <v/>
      </c>
      <c r="DD55" s="93" t="str">
        <f t="shared" si="56"/>
        <v/>
      </c>
      <c r="DE55" s="105" t="str">
        <f>IF(OR($B55=0,$B55=""),"",IF(AND($E$3="1st"),'Marks Entry class 1st'!AV54,IF(AND($E$3="2nd"),'Marks Entry class 2nd'!AV54,"")))</f>
        <v/>
      </c>
      <c r="DF55" s="105" t="str">
        <f>IF(OR($B55=0,$B55=""),"",IF(AND($E$3="1st"),'Marks Entry class 1st'!AW54,IF(AND($E$3="2nd"),'Marks Entry class 2nd'!AW54,"")))</f>
        <v/>
      </c>
      <c r="DG55" s="357" t="str">
        <f t="shared" si="57"/>
        <v/>
      </c>
      <c r="DH55" s="93" t="str">
        <f t="shared" si="58"/>
        <v/>
      </c>
      <c r="DI55" s="63" t="str">
        <f t="shared" si="59"/>
        <v/>
      </c>
      <c r="DJ55" s="359" t="str">
        <f t="shared" si="60"/>
        <v/>
      </c>
      <c r="DK55" s="67" t="str">
        <f t="shared" si="61"/>
        <v/>
      </c>
      <c r="DL55" s="68" t="str">
        <f t="shared" si="62"/>
        <v/>
      </c>
      <c r="DM55" s="381" t="str">
        <f>IFERROR(IF(B55="NSO","NSO",IF(OR(D55="",G55="",F55="",B55="",DI55=0),"",IF('Master sheet'!$D$14="Hindi","कक्षोंन्नति","Promoted"))),"")</f>
        <v/>
      </c>
      <c r="DN55" s="42" t="str">
        <f>IF(OR(B55=0,B55=""),"",IF(AND($E$3="1st"),'Marks Entry class 1st'!AX54,IF(AND($E$3="2nd"),'Marks Entry class 2nd'!AX54,"")))</f>
        <v/>
      </c>
      <c r="DO55" s="42" t="str">
        <f>IF(OR(B55=0,B55=""),"",IF(AND($E$3="1st"),'Marks Entry class 1st'!AY54,IF(AND($E$3="2nd"),'Marks Entry class 2nd'!AY54,"")))</f>
        <v/>
      </c>
      <c r="DP55" s="214" t="str">
        <f t="shared" si="63"/>
        <v/>
      </c>
      <c r="DQ55" s="43"/>
      <c r="DX55" s="44">
        <f>IF(AND($E$3="1st"),'Marks Entry class 1st'!I54,IF(AND($E$3="2nd"),'Marks Entry class 2nd'!I54,""))</f>
        <v>0</v>
      </c>
    </row>
    <row r="56" spans="1:128" ht="18.95" customHeight="1">
      <c r="A56" s="56">
        <v>49</v>
      </c>
      <c r="B56" s="261" t="str">
        <f>IF(OR(DX56=0,DX56=""),"",IF(AND($E$3="1st"),'Marks Entry class 1st'!I55,IF(AND($E$3="2nd"),'Marks Entry class 2nd'!I55,"")))</f>
        <v/>
      </c>
      <c r="C56" s="57" t="str">
        <f>IF(OR($B56=0,$B56=""),"",IF(AND($E$3="1st"),'Marks Entry class 1st'!B55,IF(AND($E$3="2nd"),'Marks Entry class 2nd'!B55,"")))</f>
        <v/>
      </c>
      <c r="D56" s="57" t="str">
        <f>IF(OR($B56=0,$B56=""),"",IF(AND($E$3="1st"),'Marks Entry class 1st'!C55,IF(AND($E$3="2nd"),'Marks Entry class 2nd'!C55,"")))</f>
        <v/>
      </c>
      <c r="E56" s="396" t="str">
        <f>IF(OR(B56=0,B56=""),"",IF(AND($E$3="1st"),'Marks Entry class 1st'!E55,IF(AND($E$3="2nd"),'Marks Entry class 2nd'!E55,"")))</f>
        <v/>
      </c>
      <c r="F56" s="260" t="str">
        <f>IF(OR(B56=0,B56=""),"",IF(AND($E$3="1st"),'Marks Entry class 1st'!D55,IF(AND($E$3="2nd"),'Marks Entry class 2nd'!D55,"")))</f>
        <v/>
      </c>
      <c r="G56" s="398" t="str">
        <f>IF(OR($B56=0,$B56=""),"",IF(AND($E$3="1st"),'Marks Entry class 1st'!F55,IF(AND($E$3="2nd"),'Marks Entry class 2nd'!F55,"")))</f>
        <v/>
      </c>
      <c r="H56" s="398" t="str">
        <f>IF(OR($B56=0,$B56=""),"",IF(AND($E$3="1st"),'Marks Entry class 1st'!G55,IF(AND($E$3="2nd"),'Marks Entry class 2nd'!G55,"")))</f>
        <v/>
      </c>
      <c r="I56" s="398" t="str">
        <f>IF(OR($B56=0,$B56=""),"",IF(AND($E$3="1st"),'Marks Entry class 1st'!H55,IF(AND($E$3="2nd"),'Marks Entry class 2nd'!H55,"")))</f>
        <v/>
      </c>
      <c r="J56" s="229" t="str">
        <f>IF(OR($B56=0,$B56=""),"",IF(AND($E$3="1st"),'Marks Entry class 1st'!J55,IF(AND($E$3="2nd"),'Marks Entry class 2nd'!J55,"")))</f>
        <v/>
      </c>
      <c r="K56" s="229" t="str">
        <f>IF(OR($B56=0,$B56=""),"",IF(AND($E$3="1st"),'Marks Entry class 1st'!K55,IF(AND($E$3="2nd"),'Marks Entry class 2nd'!K55,"")))</f>
        <v/>
      </c>
      <c r="L56" s="105"/>
      <c r="M56" s="105"/>
      <c r="N56" s="105"/>
      <c r="O56" s="51"/>
      <c r="P56" s="105" t="str">
        <f>IF(OR($B56=0,$B56=""),"",IF(AND($E$3="1st"),'Marks Entry class 1st'!O55,IF(AND($E$3="2nd"),'Marks Entry class 2nd'!O55,"")))</f>
        <v/>
      </c>
      <c r="Q56" s="105" t="str">
        <f>IF(OR($B56=0,$B56=""),"",IF(AND($E$3="1st"),'Marks Entry class 1st'!P55,IF(AND($E$3="2nd"),'Marks Entry class 2nd'!P55,"")))</f>
        <v/>
      </c>
      <c r="R56" s="54" t="str">
        <f t="shared" si="0"/>
        <v/>
      </c>
      <c r="S56" s="51">
        <f t="shared" si="1"/>
        <v>0</v>
      </c>
      <c r="T56" s="105" t="str">
        <f>IF(OR($B56=0,$B56=""),"",IF(AND($E$3="1st"),'Marks Entry class 1st'!Q55,IF(AND($E$3="2nd"),'Marks Entry class 2nd'!Q55,"")))</f>
        <v/>
      </c>
      <c r="U56" s="105" t="str">
        <f>IF(OR($B56=0,$B56=""),"",IF(AND($E$3="1st"),'Marks Entry class 1st'!R55,IF(AND($E$3="2nd"),'Marks Entry class 2nd'!R55,"")))</f>
        <v/>
      </c>
      <c r="V56" s="55" t="str">
        <f t="shared" si="2"/>
        <v/>
      </c>
      <c r="W56" s="51" t="str">
        <f t="shared" si="3"/>
        <v/>
      </c>
      <c r="X56" s="89">
        <f t="shared" si="4"/>
        <v>0</v>
      </c>
      <c r="Y56" s="89" t="str">
        <f t="shared" si="5"/>
        <v/>
      </c>
      <c r="Z56" s="89" t="str">
        <f t="shared" si="6"/>
        <v/>
      </c>
      <c r="AA56" s="89" t="str">
        <f t="shared" si="7"/>
        <v/>
      </c>
      <c r="AB56" s="89" t="str">
        <f t="shared" si="8"/>
        <v/>
      </c>
      <c r="AC56" s="93" t="str">
        <f t="shared" si="9"/>
        <v/>
      </c>
      <c r="AD56" s="105"/>
      <c r="AE56" s="105"/>
      <c r="AF56" s="105"/>
      <c r="AG56" s="51"/>
      <c r="AH56" s="105" t="str">
        <f>IF(OR($B56=0,$B56=""),"",IF(AND($E$3="1st"),'Marks Entry class 1st'!V55,IF(AND($E$3="2nd"),'Marks Entry class 2nd'!V55,"")))</f>
        <v/>
      </c>
      <c r="AI56" s="105" t="str">
        <f>IF(OR($B56=0,$B56=""),"",IF(AND($E$3="1st"),'Marks Entry class 1st'!W55,IF(AND($E$3="2nd"),'Marks Entry class 2nd'!W55,"")))</f>
        <v/>
      </c>
      <c r="AJ56" s="54" t="str">
        <f t="shared" si="10"/>
        <v/>
      </c>
      <c r="AK56" s="51">
        <f t="shared" si="11"/>
        <v>0</v>
      </c>
      <c r="AL56" s="105" t="str">
        <f>IF(OR($B56=0,$B56=""),"",IF(AND($E$3="1st"),'Marks Entry class 1st'!X55,IF(AND($E$3="2nd"),'Marks Entry class 2nd'!X55,"")))</f>
        <v/>
      </c>
      <c r="AM56" s="105" t="str">
        <f>IF(OR($B56=0,$B56=""),"",IF(AND($E$3="1st"),'Marks Entry class 1st'!Y55,IF(AND($E$3="2nd"),'Marks Entry class 2nd'!Y55,"")))</f>
        <v/>
      </c>
      <c r="AN56" s="55" t="str">
        <f t="shared" si="12"/>
        <v/>
      </c>
      <c r="AO56" s="51" t="str">
        <f t="shared" si="13"/>
        <v/>
      </c>
      <c r="AP56" s="89">
        <f t="shared" si="14"/>
        <v>0</v>
      </c>
      <c r="AQ56" s="89" t="str">
        <f t="shared" si="15"/>
        <v/>
      </c>
      <c r="AR56" s="89" t="str">
        <f t="shared" si="16"/>
        <v/>
      </c>
      <c r="AS56" s="89" t="str">
        <f t="shared" si="17"/>
        <v/>
      </c>
      <c r="AT56" s="89" t="str">
        <f t="shared" si="18"/>
        <v/>
      </c>
      <c r="AU56" s="93" t="str">
        <f t="shared" si="19"/>
        <v/>
      </c>
      <c r="AV56" s="105"/>
      <c r="AW56" s="105"/>
      <c r="AX56" s="105"/>
      <c r="AY56" s="51"/>
      <c r="AZ56" s="105" t="str">
        <f>IF(OR($B56=0,$B56=""),"",IF(AND($E$3="1st"),'Marks Entry class 1st'!AC55,IF(AND($E$3="2nd"),'Marks Entry class 2nd'!AC55,"")))</f>
        <v/>
      </c>
      <c r="BA56" s="105" t="str">
        <f>IF(OR($B56=0,$B56=""),"",IF(AND($E$3="1st"),'Marks Entry class 1st'!AD55,IF(AND($E$3="2nd"),'Marks Entry class 2nd'!AD55,"")))</f>
        <v/>
      </c>
      <c r="BB56" s="54" t="str">
        <f t="shared" si="20"/>
        <v/>
      </c>
      <c r="BC56" s="51">
        <f t="shared" si="21"/>
        <v>0</v>
      </c>
      <c r="BD56" s="105" t="str">
        <f>IF(OR($B56=0,$B56=""),"",IF(AND($E$3="1st"),'Marks Entry class 1st'!AE55,IF(AND($E$3="2nd"),'Marks Entry class 2nd'!AE55,"")))</f>
        <v/>
      </c>
      <c r="BE56" s="105" t="str">
        <f>IF(OR($B56=0,$B56=""),"",IF(AND($E$3="1st"),'Marks Entry class 1st'!AF55,IF(AND($E$3="2nd"),'Marks Entry class 2nd'!AF55,"")))</f>
        <v/>
      </c>
      <c r="BF56" s="55" t="str">
        <f t="shared" si="22"/>
        <v/>
      </c>
      <c r="BG56" s="51" t="str">
        <f t="shared" si="23"/>
        <v/>
      </c>
      <c r="BH56" s="89">
        <f t="shared" si="24"/>
        <v>0</v>
      </c>
      <c r="BI56" s="89" t="str">
        <f t="shared" si="25"/>
        <v/>
      </c>
      <c r="BJ56" s="89" t="str">
        <f t="shared" si="26"/>
        <v/>
      </c>
      <c r="BK56" s="89" t="str">
        <f t="shared" si="27"/>
        <v/>
      </c>
      <c r="BL56" s="89" t="str">
        <f t="shared" si="28"/>
        <v/>
      </c>
      <c r="BM56" s="93" t="str">
        <f t="shared" si="29"/>
        <v/>
      </c>
      <c r="BN56" s="105"/>
      <c r="BO56" s="105"/>
      <c r="BP56" s="105"/>
      <c r="BQ56" s="51"/>
      <c r="BR56" s="105" t="str">
        <f>IF(OR($B56=0,$B56=""),"",IF(AND($E$3="1st"),'Marks Entry class 1st'!AJ55,IF(AND($E$3="2nd"),'Marks Entry class 2nd'!AJ55,"")))</f>
        <v/>
      </c>
      <c r="BS56" s="105" t="str">
        <f>IF(OR($B56=0,$B56=""),"",IF(AND($E$3="1st"),'Marks Entry class 1st'!AK55,IF(AND($E$3="2nd"),'Marks Entry class 2nd'!AK55,"")))</f>
        <v/>
      </c>
      <c r="BT56" s="54" t="str">
        <f t="shared" si="30"/>
        <v/>
      </c>
      <c r="BU56" s="51">
        <f t="shared" si="31"/>
        <v>0</v>
      </c>
      <c r="BV56" s="105" t="str">
        <f>IF(OR($B56=0,$B56=""),"",IF(AND($E$3="1st"),'Marks Entry class 1st'!AL55,IF(AND($E$3="2nd"),'Marks Entry class 2nd'!AL55,"")))</f>
        <v/>
      </c>
      <c r="BW56" s="105" t="str">
        <f>IF(OR($B56=0,$B56=""),"",IF(AND($E$3="1st"),'Marks Entry class 1st'!AM55,IF(AND($E$3="2nd"),'Marks Entry class 2nd'!AM55,"")))</f>
        <v/>
      </c>
      <c r="BX56" s="55" t="str">
        <f t="shared" si="32"/>
        <v/>
      </c>
      <c r="BY56" s="51" t="str">
        <f t="shared" si="33"/>
        <v/>
      </c>
      <c r="BZ56" s="89">
        <f t="shared" si="34"/>
        <v>0</v>
      </c>
      <c r="CA56" s="89" t="str">
        <f t="shared" si="35"/>
        <v/>
      </c>
      <c r="CB56" s="89" t="str">
        <f t="shared" si="36"/>
        <v/>
      </c>
      <c r="CC56" s="89" t="str">
        <f t="shared" si="37"/>
        <v/>
      </c>
      <c r="CD56" s="89" t="str">
        <f t="shared" si="38"/>
        <v/>
      </c>
      <c r="CE56" s="93" t="str">
        <f t="shared" si="39"/>
        <v/>
      </c>
      <c r="CF56" s="105" t="str">
        <f>IF(OR($B56=0,$B56=""),"",IF(AND($E$3="1st"),'Marks Entry class 1st'!AN55,IF(AND($E$3="2nd"),'Marks Entry class 2nd'!AN55,"")))</f>
        <v/>
      </c>
      <c r="CG56" s="105" t="str">
        <f>IF(OR($B56=0,$B56=""),"",IF(AND($E$3="1st"),'Marks Entry class 1st'!AO55,IF(AND($E$3="2nd"),'Marks Entry class 2nd'!AO55,"")))</f>
        <v/>
      </c>
      <c r="CH56" s="106" t="str">
        <f t="shared" si="40"/>
        <v/>
      </c>
      <c r="CI56" s="107">
        <f t="shared" si="41"/>
        <v>0</v>
      </c>
      <c r="CJ56" s="107" t="str">
        <f t="shared" si="42"/>
        <v/>
      </c>
      <c r="CK56" s="107" t="str">
        <f t="shared" si="43"/>
        <v/>
      </c>
      <c r="CL56" s="92" t="str">
        <f t="shared" si="44"/>
        <v/>
      </c>
      <c r="CM56" s="105" t="str">
        <f>IF(OR($B56=0,$B56=""),"",IF(AND($E$3="1st"),'Marks Entry class 1st'!AP55,IF(AND($E$3="2nd"),'Marks Entry class 2nd'!AP55,"")))</f>
        <v/>
      </c>
      <c r="CN56" s="105" t="str">
        <f>IF(OR($B56=0,$B56=""),"",IF(AND($E$3="1st"),'Marks Entry class 1st'!AQ55,IF(AND($E$3="2nd"),'Marks Entry class 2nd'!AQ55,"")))</f>
        <v/>
      </c>
      <c r="CO56" s="106" t="str">
        <f t="shared" si="45"/>
        <v/>
      </c>
      <c r="CP56" s="107">
        <f t="shared" si="46"/>
        <v>0</v>
      </c>
      <c r="CQ56" s="107" t="str">
        <f t="shared" si="47"/>
        <v/>
      </c>
      <c r="CR56" s="107" t="str">
        <f t="shared" si="48"/>
        <v/>
      </c>
      <c r="CS56" s="92" t="str">
        <f t="shared" si="49"/>
        <v/>
      </c>
      <c r="CT56" s="105" t="str">
        <f>IF(OR($B56=0,$B56=""),"",IF(AND($E$3="1st"),'Marks Entry class 1st'!AR55,IF(AND($E$3="2nd"),'Marks Entry class 2nd'!AR55,"")))</f>
        <v/>
      </c>
      <c r="CU56" s="105" t="str">
        <f>IF(OR($B56=0,$B56=""),"",IF(AND($E$3="1st"),'Marks Entry class 1st'!AS55,IF(AND($E$3="2nd"),'Marks Entry class 2nd'!AS55,"")))</f>
        <v/>
      </c>
      <c r="CV56" s="106" t="str">
        <f t="shared" si="50"/>
        <v/>
      </c>
      <c r="CW56" s="107">
        <f t="shared" si="51"/>
        <v>0</v>
      </c>
      <c r="CX56" s="107" t="str">
        <f t="shared" si="52"/>
        <v/>
      </c>
      <c r="CY56" s="107" t="str">
        <f t="shared" si="53"/>
        <v/>
      </c>
      <c r="CZ56" s="92" t="str">
        <f t="shared" si="54"/>
        <v/>
      </c>
      <c r="DA56" s="105" t="str">
        <f>IF(OR($B56=0,$B56=""),"",IF(AND($E$3="1st"),'Marks Entry class 1st'!AT55,IF(AND($E$3="2nd"),'Marks Entry class 2nd'!AT55,"")))</f>
        <v/>
      </c>
      <c r="DB56" s="105" t="str">
        <f>IF(OR($B56=0,$B56=""),"",IF(AND($E$3="1st"),'Marks Entry class 1st'!AU55,IF(AND($E$3="2nd"),'Marks Entry class 2nd'!AU55,"")))</f>
        <v/>
      </c>
      <c r="DC56" s="357" t="str">
        <f t="shared" si="55"/>
        <v/>
      </c>
      <c r="DD56" s="93" t="str">
        <f t="shared" si="56"/>
        <v/>
      </c>
      <c r="DE56" s="105" t="str">
        <f>IF(OR($B56=0,$B56=""),"",IF(AND($E$3="1st"),'Marks Entry class 1st'!AV55,IF(AND($E$3="2nd"),'Marks Entry class 2nd'!AV55,"")))</f>
        <v/>
      </c>
      <c r="DF56" s="105" t="str">
        <f>IF(OR($B56=0,$B56=""),"",IF(AND($E$3="1st"),'Marks Entry class 1st'!AW55,IF(AND($E$3="2nd"),'Marks Entry class 2nd'!AW55,"")))</f>
        <v/>
      </c>
      <c r="DG56" s="357" t="str">
        <f t="shared" si="57"/>
        <v/>
      </c>
      <c r="DH56" s="93" t="str">
        <f t="shared" si="58"/>
        <v/>
      </c>
      <c r="DI56" s="63" t="str">
        <f t="shared" si="59"/>
        <v/>
      </c>
      <c r="DJ56" s="359" t="str">
        <f t="shared" si="60"/>
        <v/>
      </c>
      <c r="DK56" s="67" t="str">
        <f t="shared" si="61"/>
        <v/>
      </c>
      <c r="DL56" s="68" t="str">
        <f t="shared" si="62"/>
        <v/>
      </c>
      <c r="DM56" s="381" t="str">
        <f>IFERROR(IF(B56="NSO","NSO",IF(OR(D56="",G56="",F56="",B56="",DI56=0),"",IF('Master sheet'!$D$14="Hindi","कक्षोंन्नति","Promoted"))),"")</f>
        <v/>
      </c>
      <c r="DN56" s="42" t="str">
        <f>IF(OR(B56=0,B56=""),"",IF(AND($E$3="1st"),'Marks Entry class 1st'!AX55,IF(AND($E$3="2nd"),'Marks Entry class 2nd'!AX55,"")))</f>
        <v/>
      </c>
      <c r="DO56" s="42" t="str">
        <f>IF(OR(B56=0,B56=""),"",IF(AND($E$3="1st"),'Marks Entry class 1st'!AY55,IF(AND($E$3="2nd"),'Marks Entry class 2nd'!AY55,"")))</f>
        <v/>
      </c>
      <c r="DP56" s="214" t="str">
        <f t="shared" si="63"/>
        <v/>
      </c>
      <c r="DQ56" s="43"/>
      <c r="DX56" s="44">
        <f>IF(AND($E$3="1st"),'Marks Entry class 1st'!I55,IF(AND($E$3="2nd"),'Marks Entry class 2nd'!I55,""))</f>
        <v>0</v>
      </c>
    </row>
    <row r="57" spans="1:128" ht="18.95" customHeight="1">
      <c r="A57" s="56">
        <v>50</v>
      </c>
      <c r="B57" s="261" t="str">
        <f>IF(OR(DX57=0,DX57=""),"",IF(AND($E$3="1st"),'Marks Entry class 1st'!I56,IF(AND($E$3="2nd"),'Marks Entry class 2nd'!I56,"")))</f>
        <v/>
      </c>
      <c r="C57" s="57" t="str">
        <f>IF(OR($B57=0,$B57=""),"",IF(AND($E$3="1st"),'Marks Entry class 1st'!B56,IF(AND($E$3="2nd"),'Marks Entry class 2nd'!B56,"")))</f>
        <v/>
      </c>
      <c r="D57" s="57" t="str">
        <f>IF(OR($B57=0,$B57=""),"",IF(AND($E$3="1st"),'Marks Entry class 1st'!C56,IF(AND($E$3="2nd"),'Marks Entry class 2nd'!C56,"")))</f>
        <v/>
      </c>
      <c r="E57" s="396" t="str">
        <f>IF(OR(B57=0,B57=""),"",IF(AND($E$3="1st"),'Marks Entry class 1st'!E56,IF(AND($E$3="2nd"),'Marks Entry class 2nd'!E56,"")))</f>
        <v/>
      </c>
      <c r="F57" s="260" t="str">
        <f>IF(OR(B57=0,B57=""),"",IF(AND($E$3="1st"),'Marks Entry class 1st'!D56,IF(AND($E$3="2nd"),'Marks Entry class 2nd'!D56,"")))</f>
        <v/>
      </c>
      <c r="G57" s="398" t="str">
        <f>IF(OR($B57=0,$B57=""),"",IF(AND($E$3="1st"),'Marks Entry class 1st'!F56,IF(AND($E$3="2nd"),'Marks Entry class 2nd'!F56,"")))</f>
        <v/>
      </c>
      <c r="H57" s="398" t="str">
        <f>IF(OR($B57=0,$B57=""),"",IF(AND($E$3="1st"),'Marks Entry class 1st'!G56,IF(AND($E$3="2nd"),'Marks Entry class 2nd'!G56,"")))</f>
        <v/>
      </c>
      <c r="I57" s="398" t="str">
        <f>IF(OR($B57=0,$B57=""),"",IF(AND($E$3="1st"),'Marks Entry class 1st'!H56,IF(AND($E$3="2nd"),'Marks Entry class 2nd'!H56,"")))</f>
        <v/>
      </c>
      <c r="J57" s="229" t="str">
        <f>IF(OR($B57=0,$B57=""),"",IF(AND($E$3="1st"),'Marks Entry class 1st'!J56,IF(AND($E$3="2nd"),'Marks Entry class 2nd'!J56,"")))</f>
        <v/>
      </c>
      <c r="K57" s="229" t="str">
        <f>IF(OR($B57=0,$B57=""),"",IF(AND($E$3="1st"),'Marks Entry class 1st'!K56,IF(AND($E$3="2nd"),'Marks Entry class 2nd'!K56,"")))</f>
        <v/>
      </c>
      <c r="L57" s="105"/>
      <c r="M57" s="105"/>
      <c r="N57" s="105"/>
      <c r="O57" s="51"/>
      <c r="P57" s="105" t="str">
        <f>IF(OR($B57=0,$B57=""),"",IF(AND($E$3="1st"),'Marks Entry class 1st'!O56,IF(AND($E$3="2nd"),'Marks Entry class 2nd'!O56,"")))</f>
        <v/>
      </c>
      <c r="Q57" s="105" t="str">
        <f>IF(OR($B57=0,$B57=""),"",IF(AND($E$3="1st"),'Marks Entry class 1st'!P56,IF(AND($E$3="2nd"),'Marks Entry class 2nd'!P56,"")))</f>
        <v/>
      </c>
      <c r="R57" s="54" t="str">
        <f t="shared" si="0"/>
        <v/>
      </c>
      <c r="S57" s="51">
        <f t="shared" si="1"/>
        <v>0</v>
      </c>
      <c r="T57" s="105" t="str">
        <f>IF(OR($B57=0,$B57=""),"",IF(AND($E$3="1st"),'Marks Entry class 1st'!Q56,IF(AND($E$3="2nd"),'Marks Entry class 2nd'!Q56,"")))</f>
        <v/>
      </c>
      <c r="U57" s="105" t="str">
        <f>IF(OR($B57=0,$B57=""),"",IF(AND($E$3="1st"),'Marks Entry class 1st'!R56,IF(AND($E$3="2nd"),'Marks Entry class 2nd'!R56,"")))</f>
        <v/>
      </c>
      <c r="V57" s="55" t="str">
        <f t="shared" si="2"/>
        <v/>
      </c>
      <c r="W57" s="51" t="str">
        <f t="shared" si="3"/>
        <v/>
      </c>
      <c r="X57" s="89">
        <f t="shared" si="4"/>
        <v>0</v>
      </c>
      <c r="Y57" s="89" t="str">
        <f t="shared" si="5"/>
        <v/>
      </c>
      <c r="Z57" s="89" t="str">
        <f t="shared" si="6"/>
        <v/>
      </c>
      <c r="AA57" s="89" t="str">
        <f t="shared" si="7"/>
        <v/>
      </c>
      <c r="AB57" s="89" t="str">
        <f t="shared" si="8"/>
        <v/>
      </c>
      <c r="AC57" s="93" t="str">
        <f t="shared" si="9"/>
        <v/>
      </c>
      <c r="AD57" s="105"/>
      <c r="AE57" s="105"/>
      <c r="AF57" s="105"/>
      <c r="AG57" s="51"/>
      <c r="AH57" s="105" t="str">
        <f>IF(OR($B57=0,$B57=""),"",IF(AND($E$3="1st"),'Marks Entry class 1st'!V56,IF(AND($E$3="2nd"),'Marks Entry class 2nd'!V56,"")))</f>
        <v/>
      </c>
      <c r="AI57" s="105" t="str">
        <f>IF(OR($B57=0,$B57=""),"",IF(AND($E$3="1st"),'Marks Entry class 1st'!W56,IF(AND($E$3="2nd"),'Marks Entry class 2nd'!W56,"")))</f>
        <v/>
      </c>
      <c r="AJ57" s="54" t="str">
        <f t="shared" si="10"/>
        <v/>
      </c>
      <c r="AK57" s="51">
        <f t="shared" si="11"/>
        <v>0</v>
      </c>
      <c r="AL57" s="105" t="str">
        <f>IF(OR($B57=0,$B57=""),"",IF(AND($E$3="1st"),'Marks Entry class 1st'!X56,IF(AND($E$3="2nd"),'Marks Entry class 2nd'!X56,"")))</f>
        <v/>
      </c>
      <c r="AM57" s="105" t="str">
        <f>IF(OR($B57=0,$B57=""),"",IF(AND($E$3="1st"),'Marks Entry class 1st'!Y56,IF(AND($E$3="2nd"),'Marks Entry class 2nd'!Y56,"")))</f>
        <v/>
      </c>
      <c r="AN57" s="55" t="str">
        <f t="shared" si="12"/>
        <v/>
      </c>
      <c r="AO57" s="51" t="str">
        <f t="shared" si="13"/>
        <v/>
      </c>
      <c r="AP57" s="89">
        <f t="shared" si="14"/>
        <v>0</v>
      </c>
      <c r="AQ57" s="89" t="str">
        <f t="shared" si="15"/>
        <v/>
      </c>
      <c r="AR57" s="89" t="str">
        <f t="shared" si="16"/>
        <v/>
      </c>
      <c r="AS57" s="89" t="str">
        <f t="shared" si="17"/>
        <v/>
      </c>
      <c r="AT57" s="89" t="str">
        <f t="shared" si="18"/>
        <v/>
      </c>
      <c r="AU57" s="93" t="str">
        <f t="shared" si="19"/>
        <v/>
      </c>
      <c r="AV57" s="105"/>
      <c r="AW57" s="105"/>
      <c r="AX57" s="105"/>
      <c r="AY57" s="51"/>
      <c r="AZ57" s="105" t="str">
        <f>IF(OR($B57=0,$B57=""),"",IF(AND($E$3="1st"),'Marks Entry class 1st'!AC56,IF(AND($E$3="2nd"),'Marks Entry class 2nd'!AC56,"")))</f>
        <v/>
      </c>
      <c r="BA57" s="105" t="str">
        <f>IF(OR($B57=0,$B57=""),"",IF(AND($E$3="1st"),'Marks Entry class 1st'!AD56,IF(AND($E$3="2nd"),'Marks Entry class 2nd'!AD56,"")))</f>
        <v/>
      </c>
      <c r="BB57" s="54" t="str">
        <f t="shared" si="20"/>
        <v/>
      </c>
      <c r="BC57" s="51">
        <f t="shared" si="21"/>
        <v>0</v>
      </c>
      <c r="BD57" s="105" t="str">
        <f>IF(OR($B57=0,$B57=""),"",IF(AND($E$3="1st"),'Marks Entry class 1st'!AE56,IF(AND($E$3="2nd"),'Marks Entry class 2nd'!AE56,"")))</f>
        <v/>
      </c>
      <c r="BE57" s="105" t="str">
        <f>IF(OR($B57=0,$B57=""),"",IF(AND($E$3="1st"),'Marks Entry class 1st'!AF56,IF(AND($E$3="2nd"),'Marks Entry class 2nd'!AF56,"")))</f>
        <v/>
      </c>
      <c r="BF57" s="55" t="str">
        <f t="shared" si="22"/>
        <v/>
      </c>
      <c r="BG57" s="51" t="str">
        <f t="shared" si="23"/>
        <v/>
      </c>
      <c r="BH57" s="89">
        <f t="shared" si="24"/>
        <v>0</v>
      </c>
      <c r="BI57" s="89" t="str">
        <f t="shared" si="25"/>
        <v/>
      </c>
      <c r="BJ57" s="89" t="str">
        <f t="shared" si="26"/>
        <v/>
      </c>
      <c r="BK57" s="89" t="str">
        <f t="shared" si="27"/>
        <v/>
      </c>
      <c r="BL57" s="89" t="str">
        <f t="shared" si="28"/>
        <v/>
      </c>
      <c r="BM57" s="93" t="str">
        <f t="shared" si="29"/>
        <v/>
      </c>
      <c r="BN57" s="105"/>
      <c r="BO57" s="105"/>
      <c r="BP57" s="105"/>
      <c r="BQ57" s="51"/>
      <c r="BR57" s="105" t="str">
        <f>IF(OR($B57=0,$B57=""),"",IF(AND($E$3="1st"),'Marks Entry class 1st'!AJ56,IF(AND($E$3="2nd"),'Marks Entry class 2nd'!AJ56,"")))</f>
        <v/>
      </c>
      <c r="BS57" s="105" t="str">
        <f>IF(OR($B57=0,$B57=""),"",IF(AND($E$3="1st"),'Marks Entry class 1st'!AK56,IF(AND($E$3="2nd"),'Marks Entry class 2nd'!AK56,"")))</f>
        <v/>
      </c>
      <c r="BT57" s="54" t="str">
        <f t="shared" si="30"/>
        <v/>
      </c>
      <c r="BU57" s="51">
        <f t="shared" si="31"/>
        <v>0</v>
      </c>
      <c r="BV57" s="105" t="str">
        <f>IF(OR($B57=0,$B57=""),"",IF(AND($E$3="1st"),'Marks Entry class 1st'!AL56,IF(AND($E$3="2nd"),'Marks Entry class 2nd'!AL56,"")))</f>
        <v/>
      </c>
      <c r="BW57" s="105" t="str">
        <f>IF(OR($B57=0,$B57=""),"",IF(AND($E$3="1st"),'Marks Entry class 1st'!AM56,IF(AND($E$3="2nd"),'Marks Entry class 2nd'!AM56,"")))</f>
        <v/>
      </c>
      <c r="BX57" s="55" t="str">
        <f t="shared" si="32"/>
        <v/>
      </c>
      <c r="BY57" s="51" t="str">
        <f t="shared" si="33"/>
        <v/>
      </c>
      <c r="BZ57" s="89">
        <f t="shared" si="34"/>
        <v>0</v>
      </c>
      <c r="CA57" s="89" t="str">
        <f t="shared" si="35"/>
        <v/>
      </c>
      <c r="CB57" s="89" t="str">
        <f t="shared" si="36"/>
        <v/>
      </c>
      <c r="CC57" s="89" t="str">
        <f t="shared" si="37"/>
        <v/>
      </c>
      <c r="CD57" s="89" t="str">
        <f t="shared" si="38"/>
        <v/>
      </c>
      <c r="CE57" s="93" t="str">
        <f t="shared" si="39"/>
        <v/>
      </c>
      <c r="CF57" s="105" t="str">
        <f>IF(OR($B57=0,$B57=""),"",IF(AND($E$3="1st"),'Marks Entry class 1st'!AN56,IF(AND($E$3="2nd"),'Marks Entry class 2nd'!AN56,"")))</f>
        <v/>
      </c>
      <c r="CG57" s="105" t="str">
        <f>IF(OR($B57=0,$B57=""),"",IF(AND($E$3="1st"),'Marks Entry class 1st'!AO56,IF(AND($E$3="2nd"),'Marks Entry class 2nd'!AO56,"")))</f>
        <v/>
      </c>
      <c r="CH57" s="106" t="str">
        <f t="shared" si="40"/>
        <v/>
      </c>
      <c r="CI57" s="107">
        <f t="shared" si="41"/>
        <v>0</v>
      </c>
      <c r="CJ57" s="107" t="str">
        <f t="shared" si="42"/>
        <v/>
      </c>
      <c r="CK57" s="107" t="str">
        <f t="shared" si="43"/>
        <v/>
      </c>
      <c r="CL57" s="92" t="str">
        <f t="shared" si="44"/>
        <v/>
      </c>
      <c r="CM57" s="105" t="str">
        <f>IF(OR($B57=0,$B57=""),"",IF(AND($E$3="1st"),'Marks Entry class 1st'!AP56,IF(AND($E$3="2nd"),'Marks Entry class 2nd'!AP56,"")))</f>
        <v/>
      </c>
      <c r="CN57" s="105" t="str">
        <f>IF(OR($B57=0,$B57=""),"",IF(AND($E$3="1st"),'Marks Entry class 1st'!AQ56,IF(AND($E$3="2nd"),'Marks Entry class 2nd'!AQ56,"")))</f>
        <v/>
      </c>
      <c r="CO57" s="106" t="str">
        <f t="shared" si="45"/>
        <v/>
      </c>
      <c r="CP57" s="107">
        <f t="shared" si="46"/>
        <v>0</v>
      </c>
      <c r="CQ57" s="107" t="str">
        <f t="shared" si="47"/>
        <v/>
      </c>
      <c r="CR57" s="107" t="str">
        <f t="shared" si="48"/>
        <v/>
      </c>
      <c r="CS57" s="92" t="str">
        <f t="shared" si="49"/>
        <v/>
      </c>
      <c r="CT57" s="105" t="str">
        <f>IF(OR($B57=0,$B57=""),"",IF(AND($E$3="1st"),'Marks Entry class 1st'!AR56,IF(AND($E$3="2nd"),'Marks Entry class 2nd'!AR56,"")))</f>
        <v/>
      </c>
      <c r="CU57" s="105" t="str">
        <f>IF(OR($B57=0,$B57=""),"",IF(AND($E$3="1st"),'Marks Entry class 1st'!AS56,IF(AND($E$3="2nd"),'Marks Entry class 2nd'!AS56,"")))</f>
        <v/>
      </c>
      <c r="CV57" s="106" t="str">
        <f t="shared" si="50"/>
        <v/>
      </c>
      <c r="CW57" s="107">
        <f t="shared" si="51"/>
        <v>0</v>
      </c>
      <c r="CX57" s="107" t="str">
        <f t="shared" si="52"/>
        <v/>
      </c>
      <c r="CY57" s="107" t="str">
        <f t="shared" si="53"/>
        <v/>
      </c>
      <c r="CZ57" s="92" t="str">
        <f t="shared" si="54"/>
        <v/>
      </c>
      <c r="DA57" s="105" t="str">
        <f>IF(OR($B57=0,$B57=""),"",IF(AND($E$3="1st"),'Marks Entry class 1st'!AT56,IF(AND($E$3="2nd"),'Marks Entry class 2nd'!AT56,"")))</f>
        <v/>
      </c>
      <c r="DB57" s="105" t="str">
        <f>IF(OR($B57=0,$B57=""),"",IF(AND($E$3="1st"),'Marks Entry class 1st'!AU56,IF(AND($E$3="2nd"),'Marks Entry class 2nd'!AU56,"")))</f>
        <v/>
      </c>
      <c r="DC57" s="357" t="str">
        <f t="shared" si="55"/>
        <v/>
      </c>
      <c r="DD57" s="93" t="str">
        <f t="shared" si="56"/>
        <v/>
      </c>
      <c r="DE57" s="105" t="str">
        <f>IF(OR($B57=0,$B57=""),"",IF(AND($E$3="1st"),'Marks Entry class 1st'!AV56,IF(AND($E$3="2nd"),'Marks Entry class 2nd'!AV56,"")))</f>
        <v/>
      </c>
      <c r="DF57" s="105" t="str">
        <f>IF(OR($B57=0,$B57=""),"",IF(AND($E$3="1st"),'Marks Entry class 1st'!AW56,IF(AND($E$3="2nd"),'Marks Entry class 2nd'!AW56,"")))</f>
        <v/>
      </c>
      <c r="DG57" s="357" t="str">
        <f t="shared" si="57"/>
        <v/>
      </c>
      <c r="DH57" s="93" t="str">
        <f t="shared" si="58"/>
        <v/>
      </c>
      <c r="DI57" s="63" t="str">
        <f t="shared" si="59"/>
        <v/>
      </c>
      <c r="DJ57" s="359" t="str">
        <f t="shared" si="60"/>
        <v/>
      </c>
      <c r="DK57" s="67" t="str">
        <f t="shared" si="61"/>
        <v/>
      </c>
      <c r="DL57" s="68" t="str">
        <f t="shared" si="62"/>
        <v/>
      </c>
      <c r="DM57" s="381" t="str">
        <f>IFERROR(IF(B57="NSO","NSO",IF(OR(D57="",G57="",F57="",B57="",DI57=0),"",IF('Master sheet'!$D$14="Hindi","कक्षोंन्नति","Promoted"))),"")</f>
        <v/>
      </c>
      <c r="DN57" s="42" t="str">
        <f>IF(OR(B57=0,B57=""),"",IF(AND($E$3="1st"),'Marks Entry class 1st'!AX56,IF(AND($E$3="2nd"),'Marks Entry class 2nd'!AX56,"")))</f>
        <v/>
      </c>
      <c r="DO57" s="42" t="str">
        <f>IF(OR(B57=0,B57=""),"",IF(AND($E$3="1st"),'Marks Entry class 1st'!AY56,IF(AND($E$3="2nd"),'Marks Entry class 2nd'!AY56,"")))</f>
        <v/>
      </c>
      <c r="DP57" s="214" t="str">
        <f t="shared" si="63"/>
        <v/>
      </c>
      <c r="DQ57" s="43"/>
      <c r="DX57" s="44">
        <f>IF(AND($E$3="1st"),'Marks Entry class 1st'!I56,IF(AND($E$3="2nd"),'Marks Entry class 2nd'!I56,""))</f>
        <v>0</v>
      </c>
    </row>
    <row r="58" spans="1:128" ht="18.95" customHeight="1">
      <c r="A58" s="56">
        <v>51</v>
      </c>
      <c r="B58" s="261" t="str">
        <f>IF(OR(DX58=0,DX58=""),"",IF(AND($E$3="1st"),'Marks Entry class 1st'!I57,IF(AND($E$3="2nd"),'Marks Entry class 2nd'!I57,"")))</f>
        <v/>
      </c>
      <c r="C58" s="57" t="str">
        <f>IF(OR($B58=0,$B58=""),"",IF(AND($E$3="1st"),'Marks Entry class 1st'!B57,IF(AND($E$3="2nd"),'Marks Entry class 2nd'!B57,"")))</f>
        <v/>
      </c>
      <c r="D58" s="57" t="str">
        <f>IF(OR($B58=0,$B58=""),"",IF(AND($E$3="1st"),'Marks Entry class 1st'!C57,IF(AND($E$3="2nd"),'Marks Entry class 2nd'!C57,"")))</f>
        <v/>
      </c>
      <c r="E58" s="396" t="str">
        <f>IF(OR(B58=0,B58=""),"",IF(AND($E$3="1st"),'Marks Entry class 1st'!E57,IF(AND($E$3="2nd"),'Marks Entry class 2nd'!E57,"")))</f>
        <v/>
      </c>
      <c r="F58" s="260" t="str">
        <f>IF(OR(B58=0,B58=""),"",IF(AND($E$3="1st"),'Marks Entry class 1st'!D57,IF(AND($E$3="2nd"),'Marks Entry class 2nd'!D57,"")))</f>
        <v/>
      </c>
      <c r="G58" s="398" t="str">
        <f>IF(OR($B58=0,$B58=""),"",IF(AND($E$3="1st"),'Marks Entry class 1st'!F57,IF(AND($E$3="2nd"),'Marks Entry class 2nd'!F57,"")))</f>
        <v/>
      </c>
      <c r="H58" s="398" t="str">
        <f>IF(OR($B58=0,$B58=""),"",IF(AND($E$3="1st"),'Marks Entry class 1st'!G57,IF(AND($E$3="2nd"),'Marks Entry class 2nd'!G57,"")))</f>
        <v/>
      </c>
      <c r="I58" s="398" t="str">
        <f>IF(OR($B58=0,$B58=""),"",IF(AND($E$3="1st"),'Marks Entry class 1st'!H57,IF(AND($E$3="2nd"),'Marks Entry class 2nd'!H57,"")))</f>
        <v/>
      </c>
      <c r="J58" s="229" t="str">
        <f>IF(OR($B58=0,$B58=""),"",IF(AND($E$3="1st"),'Marks Entry class 1st'!J57,IF(AND($E$3="2nd"),'Marks Entry class 2nd'!J57,"")))</f>
        <v/>
      </c>
      <c r="K58" s="229" t="str">
        <f>IF(OR($B58=0,$B58=""),"",IF(AND($E$3="1st"),'Marks Entry class 1st'!K57,IF(AND($E$3="2nd"),'Marks Entry class 2nd'!K57,"")))</f>
        <v/>
      </c>
      <c r="L58" s="105"/>
      <c r="M58" s="105"/>
      <c r="N58" s="105"/>
      <c r="O58" s="51"/>
      <c r="P58" s="105" t="str">
        <f>IF(OR($B58=0,$B58=""),"",IF(AND($E$3="1st"),'Marks Entry class 1st'!O57,IF(AND($E$3="2nd"),'Marks Entry class 2nd'!O57,"")))</f>
        <v/>
      </c>
      <c r="Q58" s="105" t="str">
        <f>IF(OR($B58=0,$B58=""),"",IF(AND($E$3="1st"),'Marks Entry class 1st'!P57,IF(AND($E$3="2nd"),'Marks Entry class 2nd'!P57,"")))</f>
        <v/>
      </c>
      <c r="R58" s="54" t="str">
        <f t="shared" si="0"/>
        <v/>
      </c>
      <c r="S58" s="51">
        <f t="shared" si="1"/>
        <v>0</v>
      </c>
      <c r="T58" s="105" t="str">
        <f>IF(OR($B58=0,$B58=""),"",IF(AND($E$3="1st"),'Marks Entry class 1st'!Q57,IF(AND($E$3="2nd"),'Marks Entry class 2nd'!Q57,"")))</f>
        <v/>
      </c>
      <c r="U58" s="105" t="str">
        <f>IF(OR($B58=0,$B58=""),"",IF(AND($E$3="1st"),'Marks Entry class 1st'!R57,IF(AND($E$3="2nd"),'Marks Entry class 2nd'!R57,"")))</f>
        <v/>
      </c>
      <c r="V58" s="55" t="str">
        <f t="shared" si="2"/>
        <v/>
      </c>
      <c r="W58" s="51" t="str">
        <f t="shared" si="3"/>
        <v/>
      </c>
      <c r="X58" s="89">
        <f t="shared" si="4"/>
        <v>0</v>
      </c>
      <c r="Y58" s="89" t="str">
        <f t="shared" si="5"/>
        <v/>
      </c>
      <c r="Z58" s="89" t="str">
        <f t="shared" si="6"/>
        <v/>
      </c>
      <c r="AA58" s="89" t="str">
        <f t="shared" si="7"/>
        <v/>
      </c>
      <c r="AB58" s="89" t="str">
        <f t="shared" si="8"/>
        <v/>
      </c>
      <c r="AC58" s="93" t="str">
        <f t="shared" si="9"/>
        <v/>
      </c>
      <c r="AD58" s="105"/>
      <c r="AE58" s="105"/>
      <c r="AF58" s="105"/>
      <c r="AG58" s="51"/>
      <c r="AH58" s="105" t="str">
        <f>IF(OR($B58=0,$B58=""),"",IF(AND($E$3="1st"),'Marks Entry class 1st'!V57,IF(AND($E$3="2nd"),'Marks Entry class 2nd'!V57,"")))</f>
        <v/>
      </c>
      <c r="AI58" s="105" t="str">
        <f>IF(OR($B58=0,$B58=""),"",IF(AND($E$3="1st"),'Marks Entry class 1st'!W57,IF(AND($E$3="2nd"),'Marks Entry class 2nd'!W57,"")))</f>
        <v/>
      </c>
      <c r="AJ58" s="54" t="str">
        <f t="shared" si="10"/>
        <v/>
      </c>
      <c r="AK58" s="51">
        <f t="shared" si="11"/>
        <v>0</v>
      </c>
      <c r="AL58" s="105" t="str">
        <f>IF(OR($B58=0,$B58=""),"",IF(AND($E$3="1st"),'Marks Entry class 1st'!X57,IF(AND($E$3="2nd"),'Marks Entry class 2nd'!X57,"")))</f>
        <v/>
      </c>
      <c r="AM58" s="105" t="str">
        <f>IF(OR($B58=0,$B58=""),"",IF(AND($E$3="1st"),'Marks Entry class 1st'!Y57,IF(AND($E$3="2nd"),'Marks Entry class 2nd'!Y57,"")))</f>
        <v/>
      </c>
      <c r="AN58" s="55" t="str">
        <f t="shared" si="12"/>
        <v/>
      </c>
      <c r="AO58" s="51" t="str">
        <f t="shared" si="13"/>
        <v/>
      </c>
      <c r="AP58" s="89">
        <f t="shared" si="14"/>
        <v>0</v>
      </c>
      <c r="AQ58" s="89" t="str">
        <f t="shared" si="15"/>
        <v/>
      </c>
      <c r="AR58" s="89" t="str">
        <f t="shared" si="16"/>
        <v/>
      </c>
      <c r="AS58" s="89" t="str">
        <f t="shared" si="17"/>
        <v/>
      </c>
      <c r="AT58" s="89" t="str">
        <f t="shared" si="18"/>
        <v/>
      </c>
      <c r="AU58" s="93" t="str">
        <f t="shared" si="19"/>
        <v/>
      </c>
      <c r="AV58" s="105"/>
      <c r="AW58" s="105"/>
      <c r="AX58" s="105"/>
      <c r="AY58" s="51"/>
      <c r="AZ58" s="105" t="str">
        <f>IF(OR($B58=0,$B58=""),"",IF(AND($E$3="1st"),'Marks Entry class 1st'!AC57,IF(AND($E$3="2nd"),'Marks Entry class 2nd'!AC57,"")))</f>
        <v/>
      </c>
      <c r="BA58" s="105" t="str">
        <f>IF(OR($B58=0,$B58=""),"",IF(AND($E$3="1st"),'Marks Entry class 1st'!AD57,IF(AND($E$3="2nd"),'Marks Entry class 2nd'!AD57,"")))</f>
        <v/>
      </c>
      <c r="BB58" s="54" t="str">
        <f t="shared" si="20"/>
        <v/>
      </c>
      <c r="BC58" s="51">
        <f t="shared" si="21"/>
        <v>0</v>
      </c>
      <c r="BD58" s="105" t="str">
        <f>IF(OR($B58=0,$B58=""),"",IF(AND($E$3="1st"),'Marks Entry class 1st'!AE57,IF(AND($E$3="2nd"),'Marks Entry class 2nd'!AE57,"")))</f>
        <v/>
      </c>
      <c r="BE58" s="105" t="str">
        <f>IF(OR($B58=0,$B58=""),"",IF(AND($E$3="1st"),'Marks Entry class 1st'!AF57,IF(AND($E$3="2nd"),'Marks Entry class 2nd'!AF57,"")))</f>
        <v/>
      </c>
      <c r="BF58" s="55" t="str">
        <f t="shared" si="22"/>
        <v/>
      </c>
      <c r="BG58" s="51" t="str">
        <f t="shared" si="23"/>
        <v/>
      </c>
      <c r="BH58" s="89">
        <f t="shared" si="24"/>
        <v>0</v>
      </c>
      <c r="BI58" s="89" t="str">
        <f t="shared" si="25"/>
        <v/>
      </c>
      <c r="BJ58" s="89" t="str">
        <f t="shared" si="26"/>
        <v/>
      </c>
      <c r="BK58" s="89" t="str">
        <f t="shared" si="27"/>
        <v/>
      </c>
      <c r="BL58" s="89" t="str">
        <f t="shared" si="28"/>
        <v/>
      </c>
      <c r="BM58" s="93" t="str">
        <f t="shared" si="29"/>
        <v/>
      </c>
      <c r="BN58" s="105"/>
      <c r="BO58" s="105"/>
      <c r="BP58" s="105"/>
      <c r="BQ58" s="51"/>
      <c r="BR58" s="105" t="str">
        <f>IF(OR($B58=0,$B58=""),"",IF(AND($E$3="1st"),'Marks Entry class 1st'!AJ57,IF(AND($E$3="2nd"),'Marks Entry class 2nd'!AJ57,"")))</f>
        <v/>
      </c>
      <c r="BS58" s="105" t="str">
        <f>IF(OR($B58=0,$B58=""),"",IF(AND($E$3="1st"),'Marks Entry class 1st'!AK57,IF(AND($E$3="2nd"),'Marks Entry class 2nd'!AK57,"")))</f>
        <v/>
      </c>
      <c r="BT58" s="54" t="str">
        <f t="shared" si="30"/>
        <v/>
      </c>
      <c r="BU58" s="51">
        <f t="shared" si="31"/>
        <v>0</v>
      </c>
      <c r="BV58" s="105" t="str">
        <f>IF(OR($B58=0,$B58=""),"",IF(AND($E$3="1st"),'Marks Entry class 1st'!AL57,IF(AND($E$3="2nd"),'Marks Entry class 2nd'!AL57,"")))</f>
        <v/>
      </c>
      <c r="BW58" s="105" t="str">
        <f>IF(OR($B58=0,$B58=""),"",IF(AND($E$3="1st"),'Marks Entry class 1st'!AM57,IF(AND($E$3="2nd"),'Marks Entry class 2nd'!AM57,"")))</f>
        <v/>
      </c>
      <c r="BX58" s="55" t="str">
        <f t="shared" si="32"/>
        <v/>
      </c>
      <c r="BY58" s="51" t="str">
        <f t="shared" si="33"/>
        <v/>
      </c>
      <c r="BZ58" s="89">
        <f t="shared" si="34"/>
        <v>0</v>
      </c>
      <c r="CA58" s="89" t="str">
        <f t="shared" si="35"/>
        <v/>
      </c>
      <c r="CB58" s="89" t="str">
        <f t="shared" si="36"/>
        <v/>
      </c>
      <c r="CC58" s="89" t="str">
        <f t="shared" si="37"/>
        <v/>
      </c>
      <c r="CD58" s="89" t="str">
        <f t="shared" si="38"/>
        <v/>
      </c>
      <c r="CE58" s="93" t="str">
        <f t="shared" si="39"/>
        <v/>
      </c>
      <c r="CF58" s="105" t="str">
        <f>IF(OR($B58=0,$B58=""),"",IF(AND($E$3="1st"),'Marks Entry class 1st'!AN57,IF(AND($E$3="2nd"),'Marks Entry class 2nd'!AN57,"")))</f>
        <v/>
      </c>
      <c r="CG58" s="105" t="str">
        <f>IF(OR($B58=0,$B58=""),"",IF(AND($E$3="1st"),'Marks Entry class 1st'!AO57,IF(AND($E$3="2nd"),'Marks Entry class 2nd'!AO57,"")))</f>
        <v/>
      </c>
      <c r="CH58" s="106" t="str">
        <f t="shared" si="40"/>
        <v/>
      </c>
      <c r="CI58" s="107">
        <f t="shared" si="41"/>
        <v>0</v>
      </c>
      <c r="CJ58" s="107" t="str">
        <f t="shared" si="42"/>
        <v/>
      </c>
      <c r="CK58" s="107" t="str">
        <f t="shared" si="43"/>
        <v/>
      </c>
      <c r="CL58" s="92" t="str">
        <f t="shared" si="44"/>
        <v/>
      </c>
      <c r="CM58" s="105" t="str">
        <f>IF(OR($B58=0,$B58=""),"",IF(AND($E$3="1st"),'Marks Entry class 1st'!AP57,IF(AND($E$3="2nd"),'Marks Entry class 2nd'!AP57,"")))</f>
        <v/>
      </c>
      <c r="CN58" s="105" t="str">
        <f>IF(OR($B58=0,$B58=""),"",IF(AND($E$3="1st"),'Marks Entry class 1st'!AQ57,IF(AND($E$3="2nd"),'Marks Entry class 2nd'!AQ57,"")))</f>
        <v/>
      </c>
      <c r="CO58" s="106" t="str">
        <f t="shared" si="45"/>
        <v/>
      </c>
      <c r="CP58" s="107">
        <f t="shared" si="46"/>
        <v>0</v>
      </c>
      <c r="CQ58" s="107" t="str">
        <f t="shared" si="47"/>
        <v/>
      </c>
      <c r="CR58" s="107" t="str">
        <f t="shared" si="48"/>
        <v/>
      </c>
      <c r="CS58" s="92" t="str">
        <f t="shared" si="49"/>
        <v/>
      </c>
      <c r="CT58" s="105" t="str">
        <f>IF(OR($B58=0,$B58=""),"",IF(AND($E$3="1st"),'Marks Entry class 1st'!AR57,IF(AND($E$3="2nd"),'Marks Entry class 2nd'!AR57,"")))</f>
        <v/>
      </c>
      <c r="CU58" s="105" t="str">
        <f>IF(OR($B58=0,$B58=""),"",IF(AND($E$3="1st"),'Marks Entry class 1st'!AS57,IF(AND($E$3="2nd"),'Marks Entry class 2nd'!AS57,"")))</f>
        <v/>
      </c>
      <c r="CV58" s="106" t="str">
        <f t="shared" si="50"/>
        <v/>
      </c>
      <c r="CW58" s="107">
        <f t="shared" si="51"/>
        <v>0</v>
      </c>
      <c r="CX58" s="107" t="str">
        <f t="shared" si="52"/>
        <v/>
      </c>
      <c r="CY58" s="107" t="str">
        <f t="shared" si="53"/>
        <v/>
      </c>
      <c r="CZ58" s="92" t="str">
        <f t="shared" si="54"/>
        <v/>
      </c>
      <c r="DA58" s="105" t="str">
        <f>IF(OR($B58=0,$B58=""),"",IF(AND($E$3="1st"),'Marks Entry class 1st'!AT57,IF(AND($E$3="2nd"),'Marks Entry class 2nd'!AT57,"")))</f>
        <v/>
      </c>
      <c r="DB58" s="105" t="str">
        <f>IF(OR($B58=0,$B58=""),"",IF(AND($E$3="1st"),'Marks Entry class 1st'!AU57,IF(AND($E$3="2nd"),'Marks Entry class 2nd'!AU57,"")))</f>
        <v/>
      </c>
      <c r="DC58" s="357" t="str">
        <f t="shared" si="55"/>
        <v/>
      </c>
      <c r="DD58" s="93" t="str">
        <f t="shared" si="56"/>
        <v/>
      </c>
      <c r="DE58" s="105" t="str">
        <f>IF(OR($B58=0,$B58=""),"",IF(AND($E$3="1st"),'Marks Entry class 1st'!AV57,IF(AND($E$3="2nd"),'Marks Entry class 2nd'!AV57,"")))</f>
        <v/>
      </c>
      <c r="DF58" s="105" t="str">
        <f>IF(OR($B58=0,$B58=""),"",IF(AND($E$3="1st"),'Marks Entry class 1st'!AW57,IF(AND($E$3="2nd"),'Marks Entry class 2nd'!AW57,"")))</f>
        <v/>
      </c>
      <c r="DG58" s="357" t="str">
        <f t="shared" si="57"/>
        <v/>
      </c>
      <c r="DH58" s="93" t="str">
        <f t="shared" si="58"/>
        <v/>
      </c>
      <c r="DI58" s="63" t="str">
        <f t="shared" si="59"/>
        <v/>
      </c>
      <c r="DJ58" s="359" t="str">
        <f t="shared" si="60"/>
        <v/>
      </c>
      <c r="DK58" s="67" t="str">
        <f t="shared" si="61"/>
        <v/>
      </c>
      <c r="DL58" s="68" t="str">
        <f t="shared" si="62"/>
        <v/>
      </c>
      <c r="DM58" s="381" t="str">
        <f>IFERROR(IF(B58="NSO","NSO",IF(OR(D58="",G58="",F58="",B58="",DI58=0),"",IF('Master sheet'!$D$14="Hindi","कक्षोंन्नति","Promoted"))),"")</f>
        <v/>
      </c>
      <c r="DN58" s="42" t="str">
        <f>IF(OR(B58=0,B58=""),"",IF(AND($E$3="1st"),'Marks Entry class 1st'!AX57,IF(AND($E$3="2nd"),'Marks Entry class 2nd'!AX57,"")))</f>
        <v/>
      </c>
      <c r="DO58" s="42" t="str">
        <f>IF(OR(B58=0,B58=""),"",IF(AND($E$3="1st"),'Marks Entry class 1st'!AY57,IF(AND($E$3="2nd"),'Marks Entry class 2nd'!AY57,"")))</f>
        <v/>
      </c>
      <c r="DP58" s="214" t="str">
        <f t="shared" si="63"/>
        <v/>
      </c>
      <c r="DQ58" s="43"/>
      <c r="DX58" s="44">
        <f>IF(AND($E$3="1st"),'Marks Entry class 1st'!I57,IF(AND($E$3="2nd"),'Marks Entry class 2nd'!I57,""))</f>
        <v>0</v>
      </c>
    </row>
    <row r="59" spans="1:128" ht="18.95" customHeight="1">
      <c r="A59" s="56">
        <v>52</v>
      </c>
      <c r="B59" s="261" t="str">
        <f>IF(OR(DX59=0,DX59=""),"",IF(AND($E$3="1st"),'Marks Entry class 1st'!I58,IF(AND($E$3="2nd"),'Marks Entry class 2nd'!I58,"")))</f>
        <v/>
      </c>
      <c r="C59" s="57" t="str">
        <f>IF(OR($B59=0,$B59=""),"",IF(AND($E$3="1st"),'Marks Entry class 1st'!B58,IF(AND($E$3="2nd"),'Marks Entry class 2nd'!B58,"")))</f>
        <v/>
      </c>
      <c r="D59" s="57" t="str">
        <f>IF(OR($B59=0,$B59=""),"",IF(AND($E$3="1st"),'Marks Entry class 1st'!C58,IF(AND($E$3="2nd"),'Marks Entry class 2nd'!C58,"")))</f>
        <v/>
      </c>
      <c r="E59" s="396" t="str">
        <f>IF(OR(B59=0,B59=""),"",IF(AND($E$3="1st"),'Marks Entry class 1st'!E58,IF(AND($E$3="2nd"),'Marks Entry class 2nd'!E58,"")))</f>
        <v/>
      </c>
      <c r="F59" s="260" t="str">
        <f>IF(OR(B59=0,B59=""),"",IF(AND($E$3="1st"),'Marks Entry class 1st'!D58,IF(AND($E$3="2nd"),'Marks Entry class 2nd'!D58,"")))</f>
        <v/>
      </c>
      <c r="G59" s="398" t="str">
        <f>IF(OR($B59=0,$B59=""),"",IF(AND($E$3="1st"),'Marks Entry class 1st'!F58,IF(AND($E$3="2nd"),'Marks Entry class 2nd'!F58,"")))</f>
        <v/>
      </c>
      <c r="H59" s="398" t="str">
        <f>IF(OR($B59=0,$B59=""),"",IF(AND($E$3="1st"),'Marks Entry class 1st'!G58,IF(AND($E$3="2nd"),'Marks Entry class 2nd'!G58,"")))</f>
        <v/>
      </c>
      <c r="I59" s="398" t="str">
        <f>IF(OR($B59=0,$B59=""),"",IF(AND($E$3="1st"),'Marks Entry class 1st'!H58,IF(AND($E$3="2nd"),'Marks Entry class 2nd'!H58,"")))</f>
        <v/>
      </c>
      <c r="J59" s="229" t="str">
        <f>IF(OR($B59=0,$B59=""),"",IF(AND($E$3="1st"),'Marks Entry class 1st'!J58,IF(AND($E$3="2nd"),'Marks Entry class 2nd'!J58,"")))</f>
        <v/>
      </c>
      <c r="K59" s="229" t="str">
        <f>IF(OR($B59=0,$B59=""),"",IF(AND($E$3="1st"),'Marks Entry class 1st'!K58,IF(AND($E$3="2nd"),'Marks Entry class 2nd'!K58,"")))</f>
        <v/>
      </c>
      <c r="L59" s="105"/>
      <c r="M59" s="105"/>
      <c r="N59" s="105"/>
      <c r="O59" s="51"/>
      <c r="P59" s="105" t="str">
        <f>IF(OR($B59=0,$B59=""),"",IF(AND($E$3="1st"),'Marks Entry class 1st'!O58,IF(AND($E$3="2nd"),'Marks Entry class 2nd'!O58,"")))</f>
        <v/>
      </c>
      <c r="Q59" s="105" t="str">
        <f>IF(OR($B59=0,$B59=""),"",IF(AND($E$3="1st"),'Marks Entry class 1st'!P58,IF(AND($E$3="2nd"),'Marks Entry class 2nd'!P58,"")))</f>
        <v/>
      </c>
      <c r="R59" s="54" t="str">
        <f t="shared" si="0"/>
        <v/>
      </c>
      <c r="S59" s="51">
        <f t="shared" si="1"/>
        <v>0</v>
      </c>
      <c r="T59" s="105" t="str">
        <f>IF(OR($B59=0,$B59=""),"",IF(AND($E$3="1st"),'Marks Entry class 1st'!Q58,IF(AND($E$3="2nd"),'Marks Entry class 2nd'!Q58,"")))</f>
        <v/>
      </c>
      <c r="U59" s="105" t="str">
        <f>IF(OR($B59=0,$B59=""),"",IF(AND($E$3="1st"),'Marks Entry class 1st'!R58,IF(AND($E$3="2nd"),'Marks Entry class 2nd'!R58,"")))</f>
        <v/>
      </c>
      <c r="V59" s="55" t="str">
        <f t="shared" si="2"/>
        <v/>
      </c>
      <c r="W59" s="51" t="str">
        <f t="shared" si="3"/>
        <v/>
      </c>
      <c r="X59" s="89">
        <f t="shared" si="4"/>
        <v>0</v>
      </c>
      <c r="Y59" s="89" t="str">
        <f t="shared" si="5"/>
        <v/>
      </c>
      <c r="Z59" s="89" t="str">
        <f t="shared" si="6"/>
        <v/>
      </c>
      <c r="AA59" s="89" t="str">
        <f t="shared" si="7"/>
        <v/>
      </c>
      <c r="AB59" s="89" t="str">
        <f t="shared" si="8"/>
        <v/>
      </c>
      <c r="AC59" s="93" t="str">
        <f t="shared" si="9"/>
        <v/>
      </c>
      <c r="AD59" s="105"/>
      <c r="AE59" s="105"/>
      <c r="AF59" s="105"/>
      <c r="AG59" s="51"/>
      <c r="AH59" s="105" t="str">
        <f>IF(OR($B59=0,$B59=""),"",IF(AND($E$3="1st"),'Marks Entry class 1st'!V58,IF(AND($E$3="2nd"),'Marks Entry class 2nd'!V58,"")))</f>
        <v/>
      </c>
      <c r="AI59" s="105" t="str">
        <f>IF(OR($B59=0,$B59=""),"",IF(AND($E$3="1st"),'Marks Entry class 1st'!W58,IF(AND($E$3="2nd"),'Marks Entry class 2nd'!W58,"")))</f>
        <v/>
      </c>
      <c r="AJ59" s="54" t="str">
        <f t="shared" si="10"/>
        <v/>
      </c>
      <c r="AK59" s="51">
        <f t="shared" si="11"/>
        <v>0</v>
      </c>
      <c r="AL59" s="105" t="str">
        <f>IF(OR($B59=0,$B59=""),"",IF(AND($E$3="1st"),'Marks Entry class 1st'!X58,IF(AND($E$3="2nd"),'Marks Entry class 2nd'!X58,"")))</f>
        <v/>
      </c>
      <c r="AM59" s="105" t="str">
        <f>IF(OR($B59=0,$B59=""),"",IF(AND($E$3="1st"),'Marks Entry class 1st'!Y58,IF(AND($E$3="2nd"),'Marks Entry class 2nd'!Y58,"")))</f>
        <v/>
      </c>
      <c r="AN59" s="55" t="str">
        <f t="shared" si="12"/>
        <v/>
      </c>
      <c r="AO59" s="51" t="str">
        <f t="shared" si="13"/>
        <v/>
      </c>
      <c r="AP59" s="89">
        <f t="shared" si="14"/>
        <v>0</v>
      </c>
      <c r="AQ59" s="89" t="str">
        <f t="shared" si="15"/>
        <v/>
      </c>
      <c r="AR59" s="89" t="str">
        <f t="shared" si="16"/>
        <v/>
      </c>
      <c r="AS59" s="89" t="str">
        <f t="shared" si="17"/>
        <v/>
      </c>
      <c r="AT59" s="89" t="str">
        <f t="shared" si="18"/>
        <v/>
      </c>
      <c r="AU59" s="93" t="str">
        <f t="shared" si="19"/>
        <v/>
      </c>
      <c r="AV59" s="105"/>
      <c r="AW59" s="105"/>
      <c r="AX59" s="105"/>
      <c r="AY59" s="51"/>
      <c r="AZ59" s="105" t="str">
        <f>IF(OR($B59=0,$B59=""),"",IF(AND($E$3="1st"),'Marks Entry class 1st'!AC58,IF(AND($E$3="2nd"),'Marks Entry class 2nd'!AC58,"")))</f>
        <v/>
      </c>
      <c r="BA59" s="105" t="str">
        <f>IF(OR($B59=0,$B59=""),"",IF(AND($E$3="1st"),'Marks Entry class 1st'!AD58,IF(AND($E$3="2nd"),'Marks Entry class 2nd'!AD58,"")))</f>
        <v/>
      </c>
      <c r="BB59" s="54" t="str">
        <f t="shared" si="20"/>
        <v/>
      </c>
      <c r="BC59" s="51">
        <f t="shared" si="21"/>
        <v>0</v>
      </c>
      <c r="BD59" s="105" t="str">
        <f>IF(OR($B59=0,$B59=""),"",IF(AND($E$3="1st"),'Marks Entry class 1st'!AE58,IF(AND($E$3="2nd"),'Marks Entry class 2nd'!AE58,"")))</f>
        <v/>
      </c>
      <c r="BE59" s="105" t="str">
        <f>IF(OR($B59=0,$B59=""),"",IF(AND($E$3="1st"),'Marks Entry class 1st'!AF58,IF(AND($E$3="2nd"),'Marks Entry class 2nd'!AF58,"")))</f>
        <v/>
      </c>
      <c r="BF59" s="55" t="str">
        <f t="shared" si="22"/>
        <v/>
      </c>
      <c r="BG59" s="51" t="str">
        <f t="shared" si="23"/>
        <v/>
      </c>
      <c r="BH59" s="89">
        <f t="shared" si="24"/>
        <v>0</v>
      </c>
      <c r="BI59" s="89" t="str">
        <f t="shared" si="25"/>
        <v/>
      </c>
      <c r="BJ59" s="89" t="str">
        <f t="shared" si="26"/>
        <v/>
      </c>
      <c r="BK59" s="89" t="str">
        <f t="shared" si="27"/>
        <v/>
      </c>
      <c r="BL59" s="89" t="str">
        <f t="shared" si="28"/>
        <v/>
      </c>
      <c r="BM59" s="93" t="str">
        <f t="shared" si="29"/>
        <v/>
      </c>
      <c r="BN59" s="105"/>
      <c r="BO59" s="105"/>
      <c r="BP59" s="105"/>
      <c r="BQ59" s="51"/>
      <c r="BR59" s="105" t="str">
        <f>IF(OR($B59=0,$B59=""),"",IF(AND($E$3="1st"),'Marks Entry class 1st'!AJ58,IF(AND($E$3="2nd"),'Marks Entry class 2nd'!AJ58,"")))</f>
        <v/>
      </c>
      <c r="BS59" s="105" t="str">
        <f>IF(OR($B59=0,$B59=""),"",IF(AND($E$3="1st"),'Marks Entry class 1st'!AK58,IF(AND($E$3="2nd"),'Marks Entry class 2nd'!AK58,"")))</f>
        <v/>
      </c>
      <c r="BT59" s="54" t="str">
        <f t="shared" si="30"/>
        <v/>
      </c>
      <c r="BU59" s="51">
        <f t="shared" si="31"/>
        <v>0</v>
      </c>
      <c r="BV59" s="105" t="str">
        <f>IF(OR($B59=0,$B59=""),"",IF(AND($E$3="1st"),'Marks Entry class 1st'!AL58,IF(AND($E$3="2nd"),'Marks Entry class 2nd'!AL58,"")))</f>
        <v/>
      </c>
      <c r="BW59" s="105" t="str">
        <f>IF(OR($B59=0,$B59=""),"",IF(AND($E$3="1st"),'Marks Entry class 1st'!AM58,IF(AND($E$3="2nd"),'Marks Entry class 2nd'!AM58,"")))</f>
        <v/>
      </c>
      <c r="BX59" s="55" t="str">
        <f t="shared" si="32"/>
        <v/>
      </c>
      <c r="BY59" s="51" t="str">
        <f t="shared" si="33"/>
        <v/>
      </c>
      <c r="BZ59" s="89">
        <f t="shared" si="34"/>
        <v>0</v>
      </c>
      <c r="CA59" s="89" t="str">
        <f t="shared" si="35"/>
        <v/>
      </c>
      <c r="CB59" s="89" t="str">
        <f t="shared" si="36"/>
        <v/>
      </c>
      <c r="CC59" s="89" t="str">
        <f t="shared" si="37"/>
        <v/>
      </c>
      <c r="CD59" s="89" t="str">
        <f t="shared" si="38"/>
        <v/>
      </c>
      <c r="CE59" s="93" t="str">
        <f t="shared" si="39"/>
        <v/>
      </c>
      <c r="CF59" s="105" t="str">
        <f>IF(OR($B59=0,$B59=""),"",IF(AND($E$3="1st"),'Marks Entry class 1st'!AN58,IF(AND($E$3="2nd"),'Marks Entry class 2nd'!AN58,"")))</f>
        <v/>
      </c>
      <c r="CG59" s="105" t="str">
        <f>IF(OR($B59=0,$B59=""),"",IF(AND($E$3="1st"),'Marks Entry class 1st'!AO58,IF(AND($E$3="2nd"),'Marks Entry class 2nd'!AO58,"")))</f>
        <v/>
      </c>
      <c r="CH59" s="106" t="str">
        <f t="shared" si="40"/>
        <v/>
      </c>
      <c r="CI59" s="107">
        <f t="shared" si="41"/>
        <v>0</v>
      </c>
      <c r="CJ59" s="107" t="str">
        <f t="shared" si="42"/>
        <v/>
      </c>
      <c r="CK59" s="107" t="str">
        <f t="shared" si="43"/>
        <v/>
      </c>
      <c r="CL59" s="92" t="str">
        <f t="shared" si="44"/>
        <v/>
      </c>
      <c r="CM59" s="105" t="str">
        <f>IF(OR($B59=0,$B59=""),"",IF(AND($E$3="1st"),'Marks Entry class 1st'!AP58,IF(AND($E$3="2nd"),'Marks Entry class 2nd'!AP58,"")))</f>
        <v/>
      </c>
      <c r="CN59" s="105" t="str">
        <f>IF(OR($B59=0,$B59=""),"",IF(AND($E$3="1st"),'Marks Entry class 1st'!AQ58,IF(AND($E$3="2nd"),'Marks Entry class 2nd'!AQ58,"")))</f>
        <v/>
      </c>
      <c r="CO59" s="106" t="str">
        <f t="shared" si="45"/>
        <v/>
      </c>
      <c r="CP59" s="107">
        <f t="shared" si="46"/>
        <v>0</v>
      </c>
      <c r="CQ59" s="107" t="str">
        <f t="shared" si="47"/>
        <v/>
      </c>
      <c r="CR59" s="107" t="str">
        <f t="shared" si="48"/>
        <v/>
      </c>
      <c r="CS59" s="92" t="str">
        <f t="shared" si="49"/>
        <v/>
      </c>
      <c r="CT59" s="105" t="str">
        <f>IF(OR($B59=0,$B59=""),"",IF(AND($E$3="1st"),'Marks Entry class 1st'!AR58,IF(AND($E$3="2nd"),'Marks Entry class 2nd'!AR58,"")))</f>
        <v/>
      </c>
      <c r="CU59" s="105" t="str">
        <f>IF(OR($B59=0,$B59=""),"",IF(AND($E$3="1st"),'Marks Entry class 1st'!AS58,IF(AND($E$3="2nd"),'Marks Entry class 2nd'!AS58,"")))</f>
        <v/>
      </c>
      <c r="CV59" s="106" t="str">
        <f t="shared" si="50"/>
        <v/>
      </c>
      <c r="CW59" s="107">
        <f t="shared" si="51"/>
        <v>0</v>
      </c>
      <c r="CX59" s="107" t="str">
        <f t="shared" si="52"/>
        <v/>
      </c>
      <c r="CY59" s="107" t="str">
        <f t="shared" si="53"/>
        <v/>
      </c>
      <c r="CZ59" s="92" t="str">
        <f t="shared" si="54"/>
        <v/>
      </c>
      <c r="DA59" s="105" t="str">
        <f>IF(OR($B59=0,$B59=""),"",IF(AND($E$3="1st"),'Marks Entry class 1st'!AT58,IF(AND($E$3="2nd"),'Marks Entry class 2nd'!AT58,"")))</f>
        <v/>
      </c>
      <c r="DB59" s="105" t="str">
        <f>IF(OR($B59=0,$B59=""),"",IF(AND($E$3="1st"),'Marks Entry class 1st'!AU58,IF(AND($E$3="2nd"),'Marks Entry class 2nd'!AU58,"")))</f>
        <v/>
      </c>
      <c r="DC59" s="357" t="str">
        <f t="shared" si="55"/>
        <v/>
      </c>
      <c r="DD59" s="93" t="str">
        <f t="shared" si="56"/>
        <v/>
      </c>
      <c r="DE59" s="105" t="str">
        <f>IF(OR($B59=0,$B59=""),"",IF(AND($E$3="1st"),'Marks Entry class 1st'!AV58,IF(AND($E$3="2nd"),'Marks Entry class 2nd'!AV58,"")))</f>
        <v/>
      </c>
      <c r="DF59" s="105" t="str">
        <f>IF(OR($B59=0,$B59=""),"",IF(AND($E$3="1st"),'Marks Entry class 1st'!AW58,IF(AND($E$3="2nd"),'Marks Entry class 2nd'!AW58,"")))</f>
        <v/>
      </c>
      <c r="DG59" s="357" t="str">
        <f t="shared" si="57"/>
        <v/>
      </c>
      <c r="DH59" s="93" t="str">
        <f t="shared" si="58"/>
        <v/>
      </c>
      <c r="DI59" s="63" t="str">
        <f t="shared" si="59"/>
        <v/>
      </c>
      <c r="DJ59" s="359" t="str">
        <f t="shared" si="60"/>
        <v/>
      </c>
      <c r="DK59" s="67" t="str">
        <f t="shared" si="61"/>
        <v/>
      </c>
      <c r="DL59" s="68" t="str">
        <f t="shared" si="62"/>
        <v/>
      </c>
      <c r="DM59" s="381" t="str">
        <f>IFERROR(IF(B59="NSO","NSO",IF(OR(D59="",G59="",F59="",B59="",DI59=0),"",IF('Master sheet'!$D$14="Hindi","कक्षोंन्नति","Promoted"))),"")</f>
        <v/>
      </c>
      <c r="DN59" s="42" t="str">
        <f>IF(OR(B59=0,B59=""),"",IF(AND($E$3="1st"),'Marks Entry class 1st'!AX58,IF(AND($E$3="2nd"),'Marks Entry class 2nd'!AX58,"")))</f>
        <v/>
      </c>
      <c r="DO59" s="42" t="str">
        <f>IF(OR(B59=0,B59=""),"",IF(AND($E$3="1st"),'Marks Entry class 1st'!AY58,IF(AND($E$3="2nd"),'Marks Entry class 2nd'!AY58,"")))</f>
        <v/>
      </c>
      <c r="DP59" s="214" t="str">
        <f t="shared" si="63"/>
        <v/>
      </c>
      <c r="DQ59" s="43"/>
      <c r="DX59" s="44">
        <f>IF(AND($E$3="1st"),'Marks Entry class 1st'!I58,IF(AND($E$3="2nd"),'Marks Entry class 2nd'!I58,""))</f>
        <v>0</v>
      </c>
    </row>
    <row r="60" spans="1:128" ht="18.95" customHeight="1">
      <c r="A60" s="56">
        <v>53</v>
      </c>
      <c r="B60" s="261" t="str">
        <f>IF(OR(DX60=0,DX60=""),"",IF(AND($E$3="1st"),'Marks Entry class 1st'!I59,IF(AND($E$3="2nd"),'Marks Entry class 2nd'!I59,"")))</f>
        <v/>
      </c>
      <c r="C60" s="57" t="str">
        <f>IF(OR($B60=0,$B60=""),"",IF(AND($E$3="1st"),'Marks Entry class 1st'!B59,IF(AND($E$3="2nd"),'Marks Entry class 2nd'!B59,"")))</f>
        <v/>
      </c>
      <c r="D60" s="57" t="str">
        <f>IF(OR($B60=0,$B60=""),"",IF(AND($E$3="1st"),'Marks Entry class 1st'!C59,IF(AND($E$3="2nd"),'Marks Entry class 2nd'!C59,"")))</f>
        <v/>
      </c>
      <c r="E60" s="396" t="str">
        <f>IF(OR(B60=0,B60=""),"",IF(AND($E$3="1st"),'Marks Entry class 1st'!E59,IF(AND($E$3="2nd"),'Marks Entry class 2nd'!E59,"")))</f>
        <v/>
      </c>
      <c r="F60" s="260" t="str">
        <f>IF(OR(B60=0,B60=""),"",IF(AND($E$3="1st"),'Marks Entry class 1st'!D59,IF(AND($E$3="2nd"),'Marks Entry class 2nd'!D59,"")))</f>
        <v/>
      </c>
      <c r="G60" s="398" t="str">
        <f>IF(OR($B60=0,$B60=""),"",IF(AND($E$3="1st"),'Marks Entry class 1st'!F59,IF(AND($E$3="2nd"),'Marks Entry class 2nd'!F59,"")))</f>
        <v/>
      </c>
      <c r="H60" s="398" t="str">
        <f>IF(OR($B60=0,$B60=""),"",IF(AND($E$3="1st"),'Marks Entry class 1st'!G59,IF(AND($E$3="2nd"),'Marks Entry class 2nd'!G59,"")))</f>
        <v/>
      </c>
      <c r="I60" s="398" t="str">
        <f>IF(OR($B60=0,$B60=""),"",IF(AND($E$3="1st"),'Marks Entry class 1st'!H59,IF(AND($E$3="2nd"),'Marks Entry class 2nd'!H59,"")))</f>
        <v/>
      </c>
      <c r="J60" s="229" t="str">
        <f>IF(OR($B60=0,$B60=""),"",IF(AND($E$3="1st"),'Marks Entry class 1st'!J59,IF(AND($E$3="2nd"),'Marks Entry class 2nd'!J59,"")))</f>
        <v/>
      </c>
      <c r="K60" s="229" t="str">
        <f>IF(OR($B60=0,$B60=""),"",IF(AND($E$3="1st"),'Marks Entry class 1st'!K59,IF(AND($E$3="2nd"),'Marks Entry class 2nd'!K59,"")))</f>
        <v/>
      </c>
      <c r="L60" s="105"/>
      <c r="M60" s="105"/>
      <c r="N60" s="105"/>
      <c r="O60" s="51"/>
      <c r="P60" s="105" t="str">
        <f>IF(OR($B60=0,$B60=""),"",IF(AND($E$3="1st"),'Marks Entry class 1st'!O59,IF(AND($E$3="2nd"),'Marks Entry class 2nd'!O59,"")))</f>
        <v/>
      </c>
      <c r="Q60" s="105" t="str">
        <f>IF(OR($B60=0,$B60=""),"",IF(AND($E$3="1st"),'Marks Entry class 1st'!P59,IF(AND($E$3="2nd"),'Marks Entry class 2nd'!P59,"")))</f>
        <v/>
      </c>
      <c r="R60" s="54" t="str">
        <f t="shared" si="0"/>
        <v/>
      </c>
      <c r="S60" s="51">
        <f t="shared" si="1"/>
        <v>0</v>
      </c>
      <c r="T60" s="105" t="str">
        <f>IF(OR($B60=0,$B60=""),"",IF(AND($E$3="1st"),'Marks Entry class 1st'!Q59,IF(AND($E$3="2nd"),'Marks Entry class 2nd'!Q59,"")))</f>
        <v/>
      </c>
      <c r="U60" s="105" t="str">
        <f>IF(OR($B60=0,$B60=""),"",IF(AND($E$3="1st"),'Marks Entry class 1st'!R59,IF(AND($E$3="2nd"),'Marks Entry class 2nd'!R59,"")))</f>
        <v/>
      </c>
      <c r="V60" s="55" t="str">
        <f t="shared" si="2"/>
        <v/>
      </c>
      <c r="W60" s="51" t="str">
        <f t="shared" si="3"/>
        <v/>
      </c>
      <c r="X60" s="89">
        <f t="shared" si="4"/>
        <v>0</v>
      </c>
      <c r="Y60" s="89" t="str">
        <f t="shared" si="5"/>
        <v/>
      </c>
      <c r="Z60" s="89" t="str">
        <f t="shared" si="6"/>
        <v/>
      </c>
      <c r="AA60" s="89" t="str">
        <f t="shared" si="7"/>
        <v/>
      </c>
      <c r="AB60" s="89" t="str">
        <f t="shared" si="8"/>
        <v/>
      </c>
      <c r="AC60" s="93" t="str">
        <f t="shared" si="9"/>
        <v/>
      </c>
      <c r="AD60" s="105"/>
      <c r="AE60" s="105"/>
      <c r="AF60" s="105"/>
      <c r="AG60" s="51"/>
      <c r="AH60" s="105" t="str">
        <f>IF(OR($B60=0,$B60=""),"",IF(AND($E$3="1st"),'Marks Entry class 1st'!V59,IF(AND($E$3="2nd"),'Marks Entry class 2nd'!V59,"")))</f>
        <v/>
      </c>
      <c r="AI60" s="105" t="str">
        <f>IF(OR($B60=0,$B60=""),"",IF(AND($E$3="1st"),'Marks Entry class 1st'!W59,IF(AND($E$3="2nd"),'Marks Entry class 2nd'!W59,"")))</f>
        <v/>
      </c>
      <c r="AJ60" s="54" t="str">
        <f t="shared" si="10"/>
        <v/>
      </c>
      <c r="AK60" s="51">
        <f t="shared" si="11"/>
        <v>0</v>
      </c>
      <c r="AL60" s="105" t="str">
        <f>IF(OR($B60=0,$B60=""),"",IF(AND($E$3="1st"),'Marks Entry class 1st'!X59,IF(AND($E$3="2nd"),'Marks Entry class 2nd'!X59,"")))</f>
        <v/>
      </c>
      <c r="AM60" s="105" t="str">
        <f>IF(OR($B60=0,$B60=""),"",IF(AND($E$3="1st"),'Marks Entry class 1st'!Y59,IF(AND($E$3="2nd"),'Marks Entry class 2nd'!Y59,"")))</f>
        <v/>
      </c>
      <c r="AN60" s="55" t="str">
        <f t="shared" si="12"/>
        <v/>
      </c>
      <c r="AO60" s="51" t="str">
        <f t="shared" si="13"/>
        <v/>
      </c>
      <c r="AP60" s="89">
        <f t="shared" si="14"/>
        <v>0</v>
      </c>
      <c r="AQ60" s="89" t="str">
        <f t="shared" si="15"/>
        <v/>
      </c>
      <c r="AR60" s="89" t="str">
        <f t="shared" si="16"/>
        <v/>
      </c>
      <c r="AS60" s="89" t="str">
        <f t="shared" si="17"/>
        <v/>
      </c>
      <c r="AT60" s="89" t="str">
        <f t="shared" si="18"/>
        <v/>
      </c>
      <c r="AU60" s="93" t="str">
        <f t="shared" si="19"/>
        <v/>
      </c>
      <c r="AV60" s="105"/>
      <c r="AW60" s="105"/>
      <c r="AX60" s="105"/>
      <c r="AY60" s="51"/>
      <c r="AZ60" s="105" t="str">
        <f>IF(OR($B60=0,$B60=""),"",IF(AND($E$3="1st"),'Marks Entry class 1st'!AC59,IF(AND($E$3="2nd"),'Marks Entry class 2nd'!AC59,"")))</f>
        <v/>
      </c>
      <c r="BA60" s="105" t="str">
        <f>IF(OR($B60=0,$B60=""),"",IF(AND($E$3="1st"),'Marks Entry class 1st'!AD59,IF(AND($E$3="2nd"),'Marks Entry class 2nd'!AD59,"")))</f>
        <v/>
      </c>
      <c r="BB60" s="54" t="str">
        <f t="shared" si="20"/>
        <v/>
      </c>
      <c r="BC60" s="51">
        <f t="shared" si="21"/>
        <v>0</v>
      </c>
      <c r="BD60" s="105" t="str">
        <f>IF(OR($B60=0,$B60=""),"",IF(AND($E$3="1st"),'Marks Entry class 1st'!AE59,IF(AND($E$3="2nd"),'Marks Entry class 2nd'!AE59,"")))</f>
        <v/>
      </c>
      <c r="BE60" s="105" t="str">
        <f>IF(OR($B60=0,$B60=""),"",IF(AND($E$3="1st"),'Marks Entry class 1st'!AF59,IF(AND($E$3="2nd"),'Marks Entry class 2nd'!AF59,"")))</f>
        <v/>
      </c>
      <c r="BF60" s="55" t="str">
        <f t="shared" si="22"/>
        <v/>
      </c>
      <c r="BG60" s="51" t="str">
        <f t="shared" si="23"/>
        <v/>
      </c>
      <c r="BH60" s="89">
        <f t="shared" si="24"/>
        <v>0</v>
      </c>
      <c r="BI60" s="89" t="str">
        <f t="shared" si="25"/>
        <v/>
      </c>
      <c r="BJ60" s="89" t="str">
        <f t="shared" si="26"/>
        <v/>
      </c>
      <c r="BK60" s="89" t="str">
        <f t="shared" si="27"/>
        <v/>
      </c>
      <c r="BL60" s="89" t="str">
        <f t="shared" si="28"/>
        <v/>
      </c>
      <c r="BM60" s="93" t="str">
        <f t="shared" si="29"/>
        <v/>
      </c>
      <c r="BN60" s="105"/>
      <c r="BO60" s="105"/>
      <c r="BP60" s="105"/>
      <c r="BQ60" s="51"/>
      <c r="BR60" s="105" t="str">
        <f>IF(OR($B60=0,$B60=""),"",IF(AND($E$3="1st"),'Marks Entry class 1st'!AJ59,IF(AND($E$3="2nd"),'Marks Entry class 2nd'!AJ59,"")))</f>
        <v/>
      </c>
      <c r="BS60" s="105" t="str">
        <f>IF(OR($B60=0,$B60=""),"",IF(AND($E$3="1st"),'Marks Entry class 1st'!AK59,IF(AND($E$3="2nd"),'Marks Entry class 2nd'!AK59,"")))</f>
        <v/>
      </c>
      <c r="BT60" s="54" t="str">
        <f t="shared" si="30"/>
        <v/>
      </c>
      <c r="BU60" s="51">
        <f t="shared" si="31"/>
        <v>0</v>
      </c>
      <c r="BV60" s="105" t="str">
        <f>IF(OR($B60=0,$B60=""),"",IF(AND($E$3="1st"),'Marks Entry class 1st'!AL59,IF(AND($E$3="2nd"),'Marks Entry class 2nd'!AL59,"")))</f>
        <v/>
      </c>
      <c r="BW60" s="105" t="str">
        <f>IF(OR($B60=0,$B60=""),"",IF(AND($E$3="1st"),'Marks Entry class 1st'!AM59,IF(AND($E$3="2nd"),'Marks Entry class 2nd'!AM59,"")))</f>
        <v/>
      </c>
      <c r="BX60" s="55" t="str">
        <f t="shared" si="32"/>
        <v/>
      </c>
      <c r="BY60" s="51" t="str">
        <f t="shared" si="33"/>
        <v/>
      </c>
      <c r="BZ60" s="89">
        <f t="shared" si="34"/>
        <v>0</v>
      </c>
      <c r="CA60" s="89" t="str">
        <f t="shared" si="35"/>
        <v/>
      </c>
      <c r="CB60" s="89" t="str">
        <f t="shared" si="36"/>
        <v/>
      </c>
      <c r="CC60" s="89" t="str">
        <f t="shared" si="37"/>
        <v/>
      </c>
      <c r="CD60" s="89" t="str">
        <f t="shared" si="38"/>
        <v/>
      </c>
      <c r="CE60" s="93" t="str">
        <f t="shared" si="39"/>
        <v/>
      </c>
      <c r="CF60" s="105" t="str">
        <f>IF(OR($B60=0,$B60=""),"",IF(AND($E$3="1st"),'Marks Entry class 1st'!AN59,IF(AND($E$3="2nd"),'Marks Entry class 2nd'!AN59,"")))</f>
        <v/>
      </c>
      <c r="CG60" s="105" t="str">
        <f>IF(OR($B60=0,$B60=""),"",IF(AND($E$3="1st"),'Marks Entry class 1st'!AO59,IF(AND($E$3="2nd"),'Marks Entry class 2nd'!AO59,"")))</f>
        <v/>
      </c>
      <c r="CH60" s="106" t="str">
        <f t="shared" si="40"/>
        <v/>
      </c>
      <c r="CI60" s="107">
        <f t="shared" si="41"/>
        <v>0</v>
      </c>
      <c r="CJ60" s="107" t="str">
        <f t="shared" si="42"/>
        <v/>
      </c>
      <c r="CK60" s="107" t="str">
        <f t="shared" si="43"/>
        <v/>
      </c>
      <c r="CL60" s="92" t="str">
        <f t="shared" si="44"/>
        <v/>
      </c>
      <c r="CM60" s="105" t="str">
        <f>IF(OR($B60=0,$B60=""),"",IF(AND($E$3="1st"),'Marks Entry class 1st'!AP59,IF(AND($E$3="2nd"),'Marks Entry class 2nd'!AP59,"")))</f>
        <v/>
      </c>
      <c r="CN60" s="105" t="str">
        <f>IF(OR($B60=0,$B60=""),"",IF(AND($E$3="1st"),'Marks Entry class 1st'!AQ59,IF(AND($E$3="2nd"),'Marks Entry class 2nd'!AQ59,"")))</f>
        <v/>
      </c>
      <c r="CO60" s="106" t="str">
        <f t="shared" si="45"/>
        <v/>
      </c>
      <c r="CP60" s="107">
        <f t="shared" si="46"/>
        <v>0</v>
      </c>
      <c r="CQ60" s="107" t="str">
        <f t="shared" si="47"/>
        <v/>
      </c>
      <c r="CR60" s="107" t="str">
        <f t="shared" si="48"/>
        <v/>
      </c>
      <c r="CS60" s="92" t="str">
        <f t="shared" si="49"/>
        <v/>
      </c>
      <c r="CT60" s="105" t="str">
        <f>IF(OR($B60=0,$B60=""),"",IF(AND($E$3="1st"),'Marks Entry class 1st'!AR59,IF(AND($E$3="2nd"),'Marks Entry class 2nd'!AR59,"")))</f>
        <v/>
      </c>
      <c r="CU60" s="105" t="str">
        <f>IF(OR($B60=0,$B60=""),"",IF(AND($E$3="1st"),'Marks Entry class 1st'!AS59,IF(AND($E$3="2nd"),'Marks Entry class 2nd'!AS59,"")))</f>
        <v/>
      </c>
      <c r="CV60" s="106" t="str">
        <f t="shared" si="50"/>
        <v/>
      </c>
      <c r="CW60" s="107">
        <f t="shared" si="51"/>
        <v>0</v>
      </c>
      <c r="CX60" s="107" t="str">
        <f t="shared" si="52"/>
        <v/>
      </c>
      <c r="CY60" s="107" t="str">
        <f t="shared" si="53"/>
        <v/>
      </c>
      <c r="CZ60" s="92" t="str">
        <f t="shared" si="54"/>
        <v/>
      </c>
      <c r="DA60" s="105" t="str">
        <f>IF(OR($B60=0,$B60=""),"",IF(AND($E$3="1st"),'Marks Entry class 1st'!AT59,IF(AND($E$3="2nd"),'Marks Entry class 2nd'!AT59,"")))</f>
        <v/>
      </c>
      <c r="DB60" s="105" t="str">
        <f>IF(OR($B60=0,$B60=""),"",IF(AND($E$3="1st"),'Marks Entry class 1st'!AU59,IF(AND($E$3="2nd"),'Marks Entry class 2nd'!AU59,"")))</f>
        <v/>
      </c>
      <c r="DC60" s="357" t="str">
        <f t="shared" si="55"/>
        <v/>
      </c>
      <c r="DD60" s="93" t="str">
        <f t="shared" si="56"/>
        <v/>
      </c>
      <c r="DE60" s="105" t="str">
        <f>IF(OR($B60=0,$B60=""),"",IF(AND($E$3="1st"),'Marks Entry class 1st'!AV59,IF(AND($E$3="2nd"),'Marks Entry class 2nd'!AV59,"")))</f>
        <v/>
      </c>
      <c r="DF60" s="105" t="str">
        <f>IF(OR($B60=0,$B60=""),"",IF(AND($E$3="1st"),'Marks Entry class 1st'!AW59,IF(AND($E$3="2nd"),'Marks Entry class 2nd'!AW59,"")))</f>
        <v/>
      </c>
      <c r="DG60" s="357" t="str">
        <f t="shared" si="57"/>
        <v/>
      </c>
      <c r="DH60" s="93" t="str">
        <f t="shared" si="58"/>
        <v/>
      </c>
      <c r="DI60" s="63" t="str">
        <f t="shared" si="59"/>
        <v/>
      </c>
      <c r="DJ60" s="359" t="str">
        <f t="shared" si="60"/>
        <v/>
      </c>
      <c r="DK60" s="67" t="str">
        <f t="shared" si="61"/>
        <v/>
      </c>
      <c r="DL60" s="68" t="str">
        <f t="shared" si="62"/>
        <v/>
      </c>
      <c r="DM60" s="381" t="str">
        <f>IFERROR(IF(B60="NSO","NSO",IF(OR(D60="",G60="",F60="",B60="",DI60=0),"",IF('Master sheet'!$D$14="Hindi","कक्षोंन्नति","Promoted"))),"")</f>
        <v/>
      </c>
      <c r="DN60" s="42" t="str">
        <f>IF(OR(B60=0,B60=""),"",IF(AND($E$3="1st"),'Marks Entry class 1st'!AX59,IF(AND($E$3="2nd"),'Marks Entry class 2nd'!AX59,"")))</f>
        <v/>
      </c>
      <c r="DO60" s="42" t="str">
        <f>IF(OR(B60=0,B60=""),"",IF(AND($E$3="1st"),'Marks Entry class 1st'!AY59,IF(AND($E$3="2nd"),'Marks Entry class 2nd'!AY59,"")))</f>
        <v/>
      </c>
      <c r="DP60" s="214" t="str">
        <f t="shared" si="63"/>
        <v/>
      </c>
      <c r="DQ60" s="43"/>
      <c r="DX60" s="44">
        <f>IF(AND($E$3="1st"),'Marks Entry class 1st'!I59,IF(AND($E$3="2nd"),'Marks Entry class 2nd'!I59,""))</f>
        <v>0</v>
      </c>
    </row>
    <row r="61" spans="1:128" ht="18.95" customHeight="1">
      <c r="A61" s="56">
        <v>54</v>
      </c>
      <c r="B61" s="261" t="str">
        <f>IF(OR(DX61=0,DX61=""),"",IF(AND($E$3="1st"),'Marks Entry class 1st'!I60,IF(AND($E$3="2nd"),'Marks Entry class 2nd'!I60,"")))</f>
        <v/>
      </c>
      <c r="C61" s="57" t="str">
        <f>IF(OR($B61=0,$B61=""),"",IF(AND($E$3="1st"),'Marks Entry class 1st'!B60,IF(AND($E$3="2nd"),'Marks Entry class 2nd'!B60,"")))</f>
        <v/>
      </c>
      <c r="D61" s="57" t="str">
        <f>IF(OR($B61=0,$B61=""),"",IF(AND($E$3="1st"),'Marks Entry class 1st'!C60,IF(AND($E$3="2nd"),'Marks Entry class 2nd'!C60,"")))</f>
        <v/>
      </c>
      <c r="E61" s="396" t="str">
        <f>IF(OR(B61=0,B61=""),"",IF(AND($E$3="1st"),'Marks Entry class 1st'!E60,IF(AND($E$3="2nd"),'Marks Entry class 2nd'!E60,"")))</f>
        <v/>
      </c>
      <c r="F61" s="260" t="str">
        <f>IF(OR(B61=0,B61=""),"",IF(AND($E$3="1st"),'Marks Entry class 1st'!D60,IF(AND($E$3="2nd"),'Marks Entry class 2nd'!D60,"")))</f>
        <v/>
      </c>
      <c r="G61" s="398" t="str">
        <f>IF(OR($B61=0,$B61=""),"",IF(AND($E$3="1st"),'Marks Entry class 1st'!F60,IF(AND($E$3="2nd"),'Marks Entry class 2nd'!F60,"")))</f>
        <v/>
      </c>
      <c r="H61" s="398" t="str">
        <f>IF(OR($B61=0,$B61=""),"",IF(AND($E$3="1st"),'Marks Entry class 1st'!G60,IF(AND($E$3="2nd"),'Marks Entry class 2nd'!G60,"")))</f>
        <v/>
      </c>
      <c r="I61" s="398" t="str">
        <f>IF(OR($B61=0,$B61=""),"",IF(AND($E$3="1st"),'Marks Entry class 1st'!H60,IF(AND($E$3="2nd"),'Marks Entry class 2nd'!H60,"")))</f>
        <v/>
      </c>
      <c r="J61" s="229" t="str">
        <f>IF(OR($B61=0,$B61=""),"",IF(AND($E$3="1st"),'Marks Entry class 1st'!J60,IF(AND($E$3="2nd"),'Marks Entry class 2nd'!J60,"")))</f>
        <v/>
      </c>
      <c r="K61" s="229" t="str">
        <f>IF(OR($B61=0,$B61=""),"",IF(AND($E$3="1st"),'Marks Entry class 1st'!K60,IF(AND($E$3="2nd"),'Marks Entry class 2nd'!K60,"")))</f>
        <v/>
      </c>
      <c r="L61" s="105"/>
      <c r="M61" s="105"/>
      <c r="N61" s="105"/>
      <c r="O61" s="51"/>
      <c r="P61" s="105" t="str">
        <f>IF(OR($B61=0,$B61=""),"",IF(AND($E$3="1st"),'Marks Entry class 1st'!O60,IF(AND($E$3="2nd"),'Marks Entry class 2nd'!O60,"")))</f>
        <v/>
      </c>
      <c r="Q61" s="105" t="str">
        <f>IF(OR($B61=0,$B61=""),"",IF(AND($E$3="1st"),'Marks Entry class 1st'!P60,IF(AND($E$3="2nd"),'Marks Entry class 2nd'!P60,"")))</f>
        <v/>
      </c>
      <c r="R61" s="54" t="str">
        <f t="shared" si="0"/>
        <v/>
      </c>
      <c r="S61" s="51">
        <f t="shared" si="1"/>
        <v>0</v>
      </c>
      <c r="T61" s="105" t="str">
        <f>IF(OR($B61=0,$B61=""),"",IF(AND($E$3="1st"),'Marks Entry class 1st'!Q60,IF(AND($E$3="2nd"),'Marks Entry class 2nd'!Q60,"")))</f>
        <v/>
      </c>
      <c r="U61" s="105" t="str">
        <f>IF(OR($B61=0,$B61=""),"",IF(AND($E$3="1st"),'Marks Entry class 1st'!R60,IF(AND($E$3="2nd"),'Marks Entry class 2nd'!R60,"")))</f>
        <v/>
      </c>
      <c r="V61" s="55" t="str">
        <f t="shared" si="2"/>
        <v/>
      </c>
      <c r="W61" s="51" t="str">
        <f t="shared" si="3"/>
        <v/>
      </c>
      <c r="X61" s="89">
        <f t="shared" si="4"/>
        <v>0</v>
      </c>
      <c r="Y61" s="89" t="str">
        <f t="shared" si="5"/>
        <v/>
      </c>
      <c r="Z61" s="89" t="str">
        <f t="shared" si="6"/>
        <v/>
      </c>
      <c r="AA61" s="89" t="str">
        <f t="shared" si="7"/>
        <v/>
      </c>
      <c r="AB61" s="89" t="str">
        <f t="shared" si="8"/>
        <v/>
      </c>
      <c r="AC61" s="93" t="str">
        <f t="shared" si="9"/>
        <v/>
      </c>
      <c r="AD61" s="105"/>
      <c r="AE61" s="105"/>
      <c r="AF61" s="105"/>
      <c r="AG61" s="51"/>
      <c r="AH61" s="105" t="str">
        <f>IF(OR($B61=0,$B61=""),"",IF(AND($E$3="1st"),'Marks Entry class 1st'!V60,IF(AND($E$3="2nd"),'Marks Entry class 2nd'!V60,"")))</f>
        <v/>
      </c>
      <c r="AI61" s="105" t="str">
        <f>IF(OR($B61=0,$B61=""),"",IF(AND($E$3="1st"),'Marks Entry class 1st'!W60,IF(AND($E$3="2nd"),'Marks Entry class 2nd'!W60,"")))</f>
        <v/>
      </c>
      <c r="AJ61" s="54" t="str">
        <f t="shared" si="10"/>
        <v/>
      </c>
      <c r="AK61" s="51">
        <f t="shared" si="11"/>
        <v>0</v>
      </c>
      <c r="AL61" s="105" t="str">
        <f>IF(OR($B61=0,$B61=""),"",IF(AND($E$3="1st"),'Marks Entry class 1st'!X60,IF(AND($E$3="2nd"),'Marks Entry class 2nd'!X60,"")))</f>
        <v/>
      </c>
      <c r="AM61" s="105" t="str">
        <f>IF(OR($B61=0,$B61=""),"",IF(AND($E$3="1st"),'Marks Entry class 1st'!Y60,IF(AND($E$3="2nd"),'Marks Entry class 2nd'!Y60,"")))</f>
        <v/>
      </c>
      <c r="AN61" s="55" t="str">
        <f t="shared" si="12"/>
        <v/>
      </c>
      <c r="AO61" s="51" t="str">
        <f t="shared" si="13"/>
        <v/>
      </c>
      <c r="AP61" s="89">
        <f t="shared" si="14"/>
        <v>0</v>
      </c>
      <c r="AQ61" s="89" t="str">
        <f t="shared" si="15"/>
        <v/>
      </c>
      <c r="AR61" s="89" t="str">
        <f t="shared" si="16"/>
        <v/>
      </c>
      <c r="AS61" s="89" t="str">
        <f t="shared" si="17"/>
        <v/>
      </c>
      <c r="AT61" s="89" t="str">
        <f t="shared" si="18"/>
        <v/>
      </c>
      <c r="AU61" s="93" t="str">
        <f t="shared" si="19"/>
        <v/>
      </c>
      <c r="AV61" s="105"/>
      <c r="AW61" s="105"/>
      <c r="AX61" s="105"/>
      <c r="AY61" s="51"/>
      <c r="AZ61" s="105" t="str">
        <f>IF(OR($B61=0,$B61=""),"",IF(AND($E$3="1st"),'Marks Entry class 1st'!AC60,IF(AND($E$3="2nd"),'Marks Entry class 2nd'!AC60,"")))</f>
        <v/>
      </c>
      <c r="BA61" s="105" t="str">
        <f>IF(OR($B61=0,$B61=""),"",IF(AND($E$3="1st"),'Marks Entry class 1st'!AD60,IF(AND($E$3="2nd"),'Marks Entry class 2nd'!AD60,"")))</f>
        <v/>
      </c>
      <c r="BB61" s="54" t="str">
        <f t="shared" si="20"/>
        <v/>
      </c>
      <c r="BC61" s="51">
        <f t="shared" si="21"/>
        <v>0</v>
      </c>
      <c r="BD61" s="105" t="str">
        <f>IF(OR($B61=0,$B61=""),"",IF(AND($E$3="1st"),'Marks Entry class 1st'!AE60,IF(AND($E$3="2nd"),'Marks Entry class 2nd'!AE60,"")))</f>
        <v/>
      </c>
      <c r="BE61" s="105" t="str">
        <f>IF(OR($B61=0,$B61=""),"",IF(AND($E$3="1st"),'Marks Entry class 1st'!AF60,IF(AND($E$3="2nd"),'Marks Entry class 2nd'!AF60,"")))</f>
        <v/>
      </c>
      <c r="BF61" s="55" t="str">
        <f t="shared" si="22"/>
        <v/>
      </c>
      <c r="BG61" s="51" t="str">
        <f t="shared" si="23"/>
        <v/>
      </c>
      <c r="BH61" s="89">
        <f t="shared" si="24"/>
        <v>0</v>
      </c>
      <c r="BI61" s="89" t="str">
        <f t="shared" si="25"/>
        <v/>
      </c>
      <c r="BJ61" s="89" t="str">
        <f t="shared" si="26"/>
        <v/>
      </c>
      <c r="BK61" s="89" t="str">
        <f t="shared" si="27"/>
        <v/>
      </c>
      <c r="BL61" s="89" t="str">
        <f t="shared" si="28"/>
        <v/>
      </c>
      <c r="BM61" s="93" t="str">
        <f t="shared" si="29"/>
        <v/>
      </c>
      <c r="BN61" s="105"/>
      <c r="BO61" s="105"/>
      <c r="BP61" s="105"/>
      <c r="BQ61" s="51"/>
      <c r="BR61" s="105" t="str">
        <f>IF(OR($B61=0,$B61=""),"",IF(AND($E$3="1st"),'Marks Entry class 1st'!AJ60,IF(AND($E$3="2nd"),'Marks Entry class 2nd'!AJ60,"")))</f>
        <v/>
      </c>
      <c r="BS61" s="105" t="str">
        <f>IF(OR($B61=0,$B61=""),"",IF(AND($E$3="1st"),'Marks Entry class 1st'!AK60,IF(AND($E$3="2nd"),'Marks Entry class 2nd'!AK60,"")))</f>
        <v/>
      </c>
      <c r="BT61" s="54" t="str">
        <f t="shared" si="30"/>
        <v/>
      </c>
      <c r="BU61" s="51">
        <f t="shared" si="31"/>
        <v>0</v>
      </c>
      <c r="BV61" s="105" t="str">
        <f>IF(OR($B61=0,$B61=""),"",IF(AND($E$3="1st"),'Marks Entry class 1st'!AL60,IF(AND($E$3="2nd"),'Marks Entry class 2nd'!AL60,"")))</f>
        <v/>
      </c>
      <c r="BW61" s="105" t="str">
        <f>IF(OR($B61=0,$B61=""),"",IF(AND($E$3="1st"),'Marks Entry class 1st'!AM60,IF(AND($E$3="2nd"),'Marks Entry class 2nd'!AM60,"")))</f>
        <v/>
      </c>
      <c r="BX61" s="55" t="str">
        <f t="shared" si="32"/>
        <v/>
      </c>
      <c r="BY61" s="51" t="str">
        <f t="shared" si="33"/>
        <v/>
      </c>
      <c r="BZ61" s="89">
        <f t="shared" si="34"/>
        <v>0</v>
      </c>
      <c r="CA61" s="89" t="str">
        <f t="shared" si="35"/>
        <v/>
      </c>
      <c r="CB61" s="89" t="str">
        <f t="shared" si="36"/>
        <v/>
      </c>
      <c r="CC61" s="89" t="str">
        <f t="shared" si="37"/>
        <v/>
      </c>
      <c r="CD61" s="89" t="str">
        <f t="shared" si="38"/>
        <v/>
      </c>
      <c r="CE61" s="93" t="str">
        <f t="shared" si="39"/>
        <v/>
      </c>
      <c r="CF61" s="105" t="str">
        <f>IF(OR($B61=0,$B61=""),"",IF(AND($E$3="1st"),'Marks Entry class 1st'!AN60,IF(AND($E$3="2nd"),'Marks Entry class 2nd'!AN60,"")))</f>
        <v/>
      </c>
      <c r="CG61" s="105" t="str">
        <f>IF(OR($B61=0,$B61=""),"",IF(AND($E$3="1st"),'Marks Entry class 1st'!AO60,IF(AND($E$3="2nd"),'Marks Entry class 2nd'!AO60,"")))</f>
        <v/>
      </c>
      <c r="CH61" s="106" t="str">
        <f t="shared" si="40"/>
        <v/>
      </c>
      <c r="CI61" s="107">
        <f t="shared" si="41"/>
        <v>0</v>
      </c>
      <c r="CJ61" s="107" t="str">
        <f t="shared" si="42"/>
        <v/>
      </c>
      <c r="CK61" s="107" t="str">
        <f t="shared" si="43"/>
        <v/>
      </c>
      <c r="CL61" s="92" t="str">
        <f t="shared" si="44"/>
        <v/>
      </c>
      <c r="CM61" s="105" t="str">
        <f>IF(OR($B61=0,$B61=""),"",IF(AND($E$3="1st"),'Marks Entry class 1st'!AP60,IF(AND($E$3="2nd"),'Marks Entry class 2nd'!AP60,"")))</f>
        <v/>
      </c>
      <c r="CN61" s="105" t="str">
        <f>IF(OR($B61=0,$B61=""),"",IF(AND($E$3="1st"),'Marks Entry class 1st'!AQ60,IF(AND($E$3="2nd"),'Marks Entry class 2nd'!AQ60,"")))</f>
        <v/>
      </c>
      <c r="CO61" s="106" t="str">
        <f t="shared" si="45"/>
        <v/>
      </c>
      <c r="CP61" s="107">
        <f t="shared" si="46"/>
        <v>0</v>
      </c>
      <c r="CQ61" s="107" t="str">
        <f t="shared" si="47"/>
        <v/>
      </c>
      <c r="CR61" s="107" t="str">
        <f t="shared" si="48"/>
        <v/>
      </c>
      <c r="CS61" s="92" t="str">
        <f t="shared" si="49"/>
        <v/>
      </c>
      <c r="CT61" s="105" t="str">
        <f>IF(OR($B61=0,$B61=""),"",IF(AND($E$3="1st"),'Marks Entry class 1st'!AR60,IF(AND($E$3="2nd"),'Marks Entry class 2nd'!AR60,"")))</f>
        <v/>
      </c>
      <c r="CU61" s="105" t="str">
        <f>IF(OR($B61=0,$B61=""),"",IF(AND($E$3="1st"),'Marks Entry class 1st'!AS60,IF(AND($E$3="2nd"),'Marks Entry class 2nd'!AS60,"")))</f>
        <v/>
      </c>
      <c r="CV61" s="106" t="str">
        <f t="shared" si="50"/>
        <v/>
      </c>
      <c r="CW61" s="107">
        <f t="shared" si="51"/>
        <v>0</v>
      </c>
      <c r="CX61" s="107" t="str">
        <f t="shared" si="52"/>
        <v/>
      </c>
      <c r="CY61" s="107" t="str">
        <f t="shared" si="53"/>
        <v/>
      </c>
      <c r="CZ61" s="92" t="str">
        <f t="shared" si="54"/>
        <v/>
      </c>
      <c r="DA61" s="105" t="str">
        <f>IF(OR($B61=0,$B61=""),"",IF(AND($E$3="1st"),'Marks Entry class 1st'!AT60,IF(AND($E$3="2nd"),'Marks Entry class 2nd'!AT60,"")))</f>
        <v/>
      </c>
      <c r="DB61" s="105" t="str">
        <f>IF(OR($B61=0,$B61=""),"",IF(AND($E$3="1st"),'Marks Entry class 1st'!AU60,IF(AND($E$3="2nd"),'Marks Entry class 2nd'!AU60,"")))</f>
        <v/>
      </c>
      <c r="DC61" s="357" t="str">
        <f t="shared" si="55"/>
        <v/>
      </c>
      <c r="DD61" s="93" t="str">
        <f t="shared" si="56"/>
        <v/>
      </c>
      <c r="DE61" s="105" t="str">
        <f>IF(OR($B61=0,$B61=""),"",IF(AND($E$3="1st"),'Marks Entry class 1st'!AV60,IF(AND($E$3="2nd"),'Marks Entry class 2nd'!AV60,"")))</f>
        <v/>
      </c>
      <c r="DF61" s="105" t="str">
        <f>IF(OR($B61=0,$B61=""),"",IF(AND($E$3="1st"),'Marks Entry class 1st'!AW60,IF(AND($E$3="2nd"),'Marks Entry class 2nd'!AW60,"")))</f>
        <v/>
      </c>
      <c r="DG61" s="357" t="str">
        <f t="shared" si="57"/>
        <v/>
      </c>
      <c r="DH61" s="93" t="str">
        <f t="shared" si="58"/>
        <v/>
      </c>
      <c r="DI61" s="63" t="str">
        <f t="shared" si="59"/>
        <v/>
      </c>
      <c r="DJ61" s="359" t="str">
        <f t="shared" si="60"/>
        <v/>
      </c>
      <c r="DK61" s="67" t="str">
        <f t="shared" si="61"/>
        <v/>
      </c>
      <c r="DL61" s="68" t="str">
        <f t="shared" si="62"/>
        <v/>
      </c>
      <c r="DM61" s="381" t="str">
        <f>IFERROR(IF(B61="NSO","NSO",IF(OR(D61="",G61="",F61="",B61="",DI61=0),"",IF('Master sheet'!$D$14="Hindi","कक्षोंन्नति","Promoted"))),"")</f>
        <v/>
      </c>
      <c r="DN61" s="42" t="str">
        <f>IF(OR(B61=0,B61=""),"",IF(AND($E$3="1st"),'Marks Entry class 1st'!AX60,IF(AND($E$3="2nd"),'Marks Entry class 2nd'!AX60,"")))</f>
        <v/>
      </c>
      <c r="DO61" s="42" t="str">
        <f>IF(OR(B61=0,B61=""),"",IF(AND($E$3="1st"),'Marks Entry class 1st'!AY60,IF(AND($E$3="2nd"),'Marks Entry class 2nd'!AY60,"")))</f>
        <v/>
      </c>
      <c r="DP61" s="214" t="str">
        <f t="shared" si="63"/>
        <v/>
      </c>
      <c r="DQ61" s="43"/>
      <c r="DX61" s="44">
        <f>IF(AND($E$3="1st"),'Marks Entry class 1st'!I60,IF(AND($E$3="2nd"),'Marks Entry class 2nd'!I60,""))</f>
        <v>0</v>
      </c>
    </row>
    <row r="62" spans="1:128" ht="18.95" customHeight="1">
      <c r="A62" s="56">
        <v>55</v>
      </c>
      <c r="B62" s="261" t="str">
        <f>IF(OR(DX62=0,DX62=""),"",IF(AND($E$3="1st"),'Marks Entry class 1st'!I61,IF(AND($E$3="2nd"),'Marks Entry class 2nd'!I61,"")))</f>
        <v/>
      </c>
      <c r="C62" s="57" t="str">
        <f>IF(OR($B62=0,$B62=""),"",IF(AND($E$3="1st"),'Marks Entry class 1st'!B61,IF(AND($E$3="2nd"),'Marks Entry class 2nd'!B61,"")))</f>
        <v/>
      </c>
      <c r="D62" s="57" t="str">
        <f>IF(OR($B62=0,$B62=""),"",IF(AND($E$3="1st"),'Marks Entry class 1st'!C61,IF(AND($E$3="2nd"),'Marks Entry class 2nd'!C61,"")))</f>
        <v/>
      </c>
      <c r="E62" s="396" t="str">
        <f>IF(OR(B62=0,B62=""),"",IF(AND($E$3="1st"),'Marks Entry class 1st'!E61,IF(AND($E$3="2nd"),'Marks Entry class 2nd'!E61,"")))</f>
        <v/>
      </c>
      <c r="F62" s="260" t="str">
        <f>IF(OR(B62=0,B62=""),"",IF(AND($E$3="1st"),'Marks Entry class 1st'!D61,IF(AND($E$3="2nd"),'Marks Entry class 2nd'!D61,"")))</f>
        <v/>
      </c>
      <c r="G62" s="398" t="str">
        <f>IF(OR($B62=0,$B62=""),"",IF(AND($E$3="1st"),'Marks Entry class 1st'!F61,IF(AND($E$3="2nd"),'Marks Entry class 2nd'!F61,"")))</f>
        <v/>
      </c>
      <c r="H62" s="398" t="str">
        <f>IF(OR($B62=0,$B62=""),"",IF(AND($E$3="1st"),'Marks Entry class 1st'!G61,IF(AND($E$3="2nd"),'Marks Entry class 2nd'!G61,"")))</f>
        <v/>
      </c>
      <c r="I62" s="398" t="str">
        <f>IF(OR($B62=0,$B62=""),"",IF(AND($E$3="1st"),'Marks Entry class 1st'!H61,IF(AND($E$3="2nd"),'Marks Entry class 2nd'!H61,"")))</f>
        <v/>
      </c>
      <c r="J62" s="229" t="str">
        <f>IF(OR($B62=0,$B62=""),"",IF(AND($E$3="1st"),'Marks Entry class 1st'!J61,IF(AND($E$3="2nd"),'Marks Entry class 2nd'!J61,"")))</f>
        <v/>
      </c>
      <c r="K62" s="229" t="str">
        <f>IF(OR($B62=0,$B62=""),"",IF(AND($E$3="1st"),'Marks Entry class 1st'!K61,IF(AND($E$3="2nd"),'Marks Entry class 2nd'!K61,"")))</f>
        <v/>
      </c>
      <c r="L62" s="105"/>
      <c r="M62" s="105"/>
      <c r="N62" s="105"/>
      <c r="O62" s="51"/>
      <c r="P62" s="105" t="str">
        <f>IF(OR($B62=0,$B62=""),"",IF(AND($E$3="1st"),'Marks Entry class 1st'!O61,IF(AND($E$3="2nd"),'Marks Entry class 2nd'!O61,"")))</f>
        <v/>
      </c>
      <c r="Q62" s="105" t="str">
        <f>IF(OR($B62=0,$B62=""),"",IF(AND($E$3="1st"),'Marks Entry class 1st'!P61,IF(AND($E$3="2nd"),'Marks Entry class 2nd'!P61,"")))</f>
        <v/>
      </c>
      <c r="R62" s="54" t="str">
        <f t="shared" si="0"/>
        <v/>
      </c>
      <c r="S62" s="51">
        <f t="shared" si="1"/>
        <v>0</v>
      </c>
      <c r="T62" s="105" t="str">
        <f>IF(OR($B62=0,$B62=""),"",IF(AND($E$3="1st"),'Marks Entry class 1st'!Q61,IF(AND($E$3="2nd"),'Marks Entry class 2nd'!Q61,"")))</f>
        <v/>
      </c>
      <c r="U62" s="105" t="str">
        <f>IF(OR($B62=0,$B62=""),"",IF(AND($E$3="1st"),'Marks Entry class 1st'!R61,IF(AND($E$3="2nd"),'Marks Entry class 2nd'!R61,"")))</f>
        <v/>
      </c>
      <c r="V62" s="55" t="str">
        <f t="shared" si="2"/>
        <v/>
      </c>
      <c r="W62" s="51" t="str">
        <f t="shared" si="3"/>
        <v/>
      </c>
      <c r="X62" s="89">
        <f t="shared" si="4"/>
        <v>0</v>
      </c>
      <c r="Y62" s="89" t="str">
        <f t="shared" si="5"/>
        <v/>
      </c>
      <c r="Z62" s="89" t="str">
        <f t="shared" si="6"/>
        <v/>
      </c>
      <c r="AA62" s="89" t="str">
        <f t="shared" si="7"/>
        <v/>
      </c>
      <c r="AB62" s="89" t="str">
        <f t="shared" si="8"/>
        <v/>
      </c>
      <c r="AC62" s="93" t="str">
        <f t="shared" si="9"/>
        <v/>
      </c>
      <c r="AD62" s="105"/>
      <c r="AE62" s="105"/>
      <c r="AF62" s="105"/>
      <c r="AG62" s="51"/>
      <c r="AH62" s="105" t="str">
        <f>IF(OR($B62=0,$B62=""),"",IF(AND($E$3="1st"),'Marks Entry class 1st'!V61,IF(AND($E$3="2nd"),'Marks Entry class 2nd'!V61,"")))</f>
        <v/>
      </c>
      <c r="AI62" s="105" t="str">
        <f>IF(OR($B62=0,$B62=""),"",IF(AND($E$3="1st"),'Marks Entry class 1st'!W61,IF(AND($E$3="2nd"),'Marks Entry class 2nd'!W61,"")))</f>
        <v/>
      </c>
      <c r="AJ62" s="54" t="str">
        <f t="shared" si="10"/>
        <v/>
      </c>
      <c r="AK62" s="51">
        <f t="shared" si="11"/>
        <v>0</v>
      </c>
      <c r="AL62" s="105" t="str">
        <f>IF(OR($B62=0,$B62=""),"",IF(AND($E$3="1st"),'Marks Entry class 1st'!X61,IF(AND($E$3="2nd"),'Marks Entry class 2nd'!X61,"")))</f>
        <v/>
      </c>
      <c r="AM62" s="105" t="str">
        <f>IF(OR($B62=0,$B62=""),"",IF(AND($E$3="1st"),'Marks Entry class 1st'!Y61,IF(AND($E$3="2nd"),'Marks Entry class 2nd'!Y61,"")))</f>
        <v/>
      </c>
      <c r="AN62" s="55" t="str">
        <f t="shared" si="12"/>
        <v/>
      </c>
      <c r="AO62" s="51" t="str">
        <f t="shared" si="13"/>
        <v/>
      </c>
      <c r="AP62" s="89">
        <f t="shared" si="14"/>
        <v>0</v>
      </c>
      <c r="AQ62" s="89" t="str">
        <f t="shared" si="15"/>
        <v/>
      </c>
      <c r="AR62" s="89" t="str">
        <f t="shared" si="16"/>
        <v/>
      </c>
      <c r="AS62" s="89" t="str">
        <f t="shared" si="17"/>
        <v/>
      </c>
      <c r="AT62" s="89" t="str">
        <f t="shared" si="18"/>
        <v/>
      </c>
      <c r="AU62" s="93" t="str">
        <f t="shared" si="19"/>
        <v/>
      </c>
      <c r="AV62" s="105"/>
      <c r="AW62" s="105"/>
      <c r="AX62" s="105"/>
      <c r="AY62" s="51"/>
      <c r="AZ62" s="105" t="str">
        <f>IF(OR($B62=0,$B62=""),"",IF(AND($E$3="1st"),'Marks Entry class 1st'!AC61,IF(AND($E$3="2nd"),'Marks Entry class 2nd'!AC61,"")))</f>
        <v/>
      </c>
      <c r="BA62" s="105" t="str">
        <f>IF(OR($B62=0,$B62=""),"",IF(AND($E$3="1st"),'Marks Entry class 1st'!AD61,IF(AND($E$3="2nd"),'Marks Entry class 2nd'!AD61,"")))</f>
        <v/>
      </c>
      <c r="BB62" s="54" t="str">
        <f t="shared" si="20"/>
        <v/>
      </c>
      <c r="BC62" s="51">
        <f t="shared" si="21"/>
        <v>0</v>
      </c>
      <c r="BD62" s="105" t="str">
        <f>IF(OR($B62=0,$B62=""),"",IF(AND($E$3="1st"),'Marks Entry class 1st'!AE61,IF(AND($E$3="2nd"),'Marks Entry class 2nd'!AE61,"")))</f>
        <v/>
      </c>
      <c r="BE62" s="105" t="str">
        <f>IF(OR($B62=0,$B62=""),"",IF(AND($E$3="1st"),'Marks Entry class 1st'!AF61,IF(AND($E$3="2nd"),'Marks Entry class 2nd'!AF61,"")))</f>
        <v/>
      </c>
      <c r="BF62" s="55" t="str">
        <f t="shared" si="22"/>
        <v/>
      </c>
      <c r="BG62" s="51" t="str">
        <f t="shared" si="23"/>
        <v/>
      </c>
      <c r="BH62" s="89">
        <f t="shared" si="24"/>
        <v>0</v>
      </c>
      <c r="BI62" s="89" t="str">
        <f t="shared" si="25"/>
        <v/>
      </c>
      <c r="BJ62" s="89" t="str">
        <f t="shared" si="26"/>
        <v/>
      </c>
      <c r="BK62" s="89" t="str">
        <f t="shared" si="27"/>
        <v/>
      </c>
      <c r="BL62" s="89" t="str">
        <f t="shared" si="28"/>
        <v/>
      </c>
      <c r="BM62" s="93" t="str">
        <f t="shared" si="29"/>
        <v/>
      </c>
      <c r="BN62" s="105"/>
      <c r="BO62" s="105"/>
      <c r="BP62" s="105"/>
      <c r="BQ62" s="51"/>
      <c r="BR62" s="105" t="str">
        <f>IF(OR($B62=0,$B62=""),"",IF(AND($E$3="1st"),'Marks Entry class 1st'!AJ61,IF(AND($E$3="2nd"),'Marks Entry class 2nd'!AJ61,"")))</f>
        <v/>
      </c>
      <c r="BS62" s="105" t="str">
        <f>IF(OR($B62=0,$B62=""),"",IF(AND($E$3="1st"),'Marks Entry class 1st'!AK61,IF(AND($E$3="2nd"),'Marks Entry class 2nd'!AK61,"")))</f>
        <v/>
      </c>
      <c r="BT62" s="54" t="str">
        <f t="shared" si="30"/>
        <v/>
      </c>
      <c r="BU62" s="51">
        <f t="shared" si="31"/>
        <v>0</v>
      </c>
      <c r="BV62" s="105" t="str">
        <f>IF(OR($B62=0,$B62=""),"",IF(AND($E$3="1st"),'Marks Entry class 1st'!AL61,IF(AND($E$3="2nd"),'Marks Entry class 2nd'!AL61,"")))</f>
        <v/>
      </c>
      <c r="BW62" s="105" t="str">
        <f>IF(OR($B62=0,$B62=""),"",IF(AND($E$3="1st"),'Marks Entry class 1st'!AM61,IF(AND($E$3="2nd"),'Marks Entry class 2nd'!AM61,"")))</f>
        <v/>
      </c>
      <c r="BX62" s="55" t="str">
        <f t="shared" si="32"/>
        <v/>
      </c>
      <c r="BY62" s="51" t="str">
        <f t="shared" si="33"/>
        <v/>
      </c>
      <c r="BZ62" s="89">
        <f t="shared" si="34"/>
        <v>0</v>
      </c>
      <c r="CA62" s="89" t="str">
        <f t="shared" si="35"/>
        <v/>
      </c>
      <c r="CB62" s="89" t="str">
        <f t="shared" si="36"/>
        <v/>
      </c>
      <c r="CC62" s="89" t="str">
        <f t="shared" si="37"/>
        <v/>
      </c>
      <c r="CD62" s="89" t="str">
        <f t="shared" si="38"/>
        <v/>
      </c>
      <c r="CE62" s="93" t="str">
        <f t="shared" si="39"/>
        <v/>
      </c>
      <c r="CF62" s="105" t="str">
        <f>IF(OR($B62=0,$B62=""),"",IF(AND($E$3="1st"),'Marks Entry class 1st'!AN61,IF(AND($E$3="2nd"),'Marks Entry class 2nd'!AN61,"")))</f>
        <v/>
      </c>
      <c r="CG62" s="105" t="str">
        <f>IF(OR($B62=0,$B62=""),"",IF(AND($E$3="1st"),'Marks Entry class 1st'!AO61,IF(AND($E$3="2nd"),'Marks Entry class 2nd'!AO61,"")))</f>
        <v/>
      </c>
      <c r="CH62" s="106" t="str">
        <f t="shared" si="40"/>
        <v/>
      </c>
      <c r="CI62" s="107">
        <f t="shared" si="41"/>
        <v>0</v>
      </c>
      <c r="CJ62" s="107" t="str">
        <f t="shared" si="42"/>
        <v/>
      </c>
      <c r="CK62" s="107" t="str">
        <f t="shared" si="43"/>
        <v/>
      </c>
      <c r="CL62" s="92" t="str">
        <f t="shared" si="44"/>
        <v/>
      </c>
      <c r="CM62" s="105" t="str">
        <f>IF(OR($B62=0,$B62=""),"",IF(AND($E$3="1st"),'Marks Entry class 1st'!AP61,IF(AND($E$3="2nd"),'Marks Entry class 2nd'!AP61,"")))</f>
        <v/>
      </c>
      <c r="CN62" s="105" t="str">
        <f>IF(OR($B62=0,$B62=""),"",IF(AND($E$3="1st"),'Marks Entry class 1st'!AQ61,IF(AND($E$3="2nd"),'Marks Entry class 2nd'!AQ61,"")))</f>
        <v/>
      </c>
      <c r="CO62" s="106" t="str">
        <f t="shared" si="45"/>
        <v/>
      </c>
      <c r="CP62" s="107">
        <f t="shared" si="46"/>
        <v>0</v>
      </c>
      <c r="CQ62" s="107" t="str">
        <f t="shared" si="47"/>
        <v/>
      </c>
      <c r="CR62" s="107" t="str">
        <f t="shared" si="48"/>
        <v/>
      </c>
      <c r="CS62" s="92" t="str">
        <f t="shared" si="49"/>
        <v/>
      </c>
      <c r="CT62" s="105" t="str">
        <f>IF(OR($B62=0,$B62=""),"",IF(AND($E$3="1st"),'Marks Entry class 1st'!AR61,IF(AND($E$3="2nd"),'Marks Entry class 2nd'!AR61,"")))</f>
        <v/>
      </c>
      <c r="CU62" s="105" t="str">
        <f>IF(OR($B62=0,$B62=""),"",IF(AND($E$3="1st"),'Marks Entry class 1st'!AS61,IF(AND($E$3="2nd"),'Marks Entry class 2nd'!AS61,"")))</f>
        <v/>
      </c>
      <c r="CV62" s="106" t="str">
        <f t="shared" si="50"/>
        <v/>
      </c>
      <c r="CW62" s="107">
        <f t="shared" si="51"/>
        <v>0</v>
      </c>
      <c r="CX62" s="107" t="str">
        <f t="shared" si="52"/>
        <v/>
      </c>
      <c r="CY62" s="107" t="str">
        <f t="shared" si="53"/>
        <v/>
      </c>
      <c r="CZ62" s="92" t="str">
        <f t="shared" si="54"/>
        <v/>
      </c>
      <c r="DA62" s="105" t="str">
        <f>IF(OR($B62=0,$B62=""),"",IF(AND($E$3="1st"),'Marks Entry class 1st'!AT61,IF(AND($E$3="2nd"),'Marks Entry class 2nd'!AT61,"")))</f>
        <v/>
      </c>
      <c r="DB62" s="105" t="str">
        <f>IF(OR($B62=0,$B62=""),"",IF(AND($E$3="1st"),'Marks Entry class 1st'!AU61,IF(AND($E$3="2nd"),'Marks Entry class 2nd'!AU61,"")))</f>
        <v/>
      </c>
      <c r="DC62" s="357" t="str">
        <f t="shared" si="55"/>
        <v/>
      </c>
      <c r="DD62" s="93" t="str">
        <f t="shared" si="56"/>
        <v/>
      </c>
      <c r="DE62" s="105" t="str">
        <f>IF(OR($B62=0,$B62=""),"",IF(AND($E$3="1st"),'Marks Entry class 1st'!AV61,IF(AND($E$3="2nd"),'Marks Entry class 2nd'!AV61,"")))</f>
        <v/>
      </c>
      <c r="DF62" s="105" t="str">
        <f>IF(OR($B62=0,$B62=""),"",IF(AND($E$3="1st"),'Marks Entry class 1st'!AW61,IF(AND($E$3="2nd"),'Marks Entry class 2nd'!AW61,"")))</f>
        <v/>
      </c>
      <c r="DG62" s="357" t="str">
        <f t="shared" si="57"/>
        <v/>
      </c>
      <c r="DH62" s="93" t="str">
        <f t="shared" si="58"/>
        <v/>
      </c>
      <c r="DI62" s="63" t="str">
        <f t="shared" si="59"/>
        <v/>
      </c>
      <c r="DJ62" s="359" t="str">
        <f t="shared" si="60"/>
        <v/>
      </c>
      <c r="DK62" s="67" t="str">
        <f t="shared" si="61"/>
        <v/>
      </c>
      <c r="DL62" s="68" t="str">
        <f t="shared" si="62"/>
        <v/>
      </c>
      <c r="DM62" s="381" t="str">
        <f>IFERROR(IF(B62="NSO","NSO",IF(OR(D62="",G62="",F62="",B62="",DI62=0),"",IF('Master sheet'!$D$14="Hindi","कक्षोंन्नति","Promoted"))),"")</f>
        <v/>
      </c>
      <c r="DN62" s="42" t="str">
        <f>IF(OR(B62=0,B62=""),"",IF(AND($E$3="1st"),'Marks Entry class 1st'!AX61,IF(AND($E$3="2nd"),'Marks Entry class 2nd'!AX61,"")))</f>
        <v/>
      </c>
      <c r="DO62" s="42" t="str">
        <f>IF(OR(B62=0,B62=""),"",IF(AND($E$3="1st"),'Marks Entry class 1st'!AY61,IF(AND($E$3="2nd"),'Marks Entry class 2nd'!AY61,"")))</f>
        <v/>
      </c>
      <c r="DP62" s="214" t="str">
        <f t="shared" si="63"/>
        <v/>
      </c>
      <c r="DQ62" s="43"/>
      <c r="DX62" s="44">
        <f>IF(AND($E$3="1st"),'Marks Entry class 1st'!I61,IF(AND($E$3="2nd"),'Marks Entry class 2nd'!I61,""))</f>
        <v>0</v>
      </c>
    </row>
    <row r="63" spans="1:128" ht="18.95" customHeight="1">
      <c r="A63" s="56">
        <v>56</v>
      </c>
      <c r="B63" s="261" t="str">
        <f>IF(OR(DX63=0,DX63=""),"",IF(AND($E$3="1st"),'Marks Entry class 1st'!I62,IF(AND($E$3="2nd"),'Marks Entry class 2nd'!I62,"")))</f>
        <v/>
      </c>
      <c r="C63" s="57" t="str">
        <f>IF(OR($B63=0,$B63=""),"",IF(AND($E$3="1st"),'Marks Entry class 1st'!B62,IF(AND($E$3="2nd"),'Marks Entry class 2nd'!B62,"")))</f>
        <v/>
      </c>
      <c r="D63" s="57" t="str">
        <f>IF(OR($B63=0,$B63=""),"",IF(AND($E$3="1st"),'Marks Entry class 1st'!C62,IF(AND($E$3="2nd"),'Marks Entry class 2nd'!C62,"")))</f>
        <v/>
      </c>
      <c r="E63" s="396" t="str">
        <f>IF(OR(B63=0,B63=""),"",IF(AND($E$3="1st"),'Marks Entry class 1st'!E62,IF(AND($E$3="2nd"),'Marks Entry class 2nd'!E62,"")))</f>
        <v/>
      </c>
      <c r="F63" s="260" t="str">
        <f>IF(OR(B63=0,B63=""),"",IF(AND($E$3="1st"),'Marks Entry class 1st'!D62,IF(AND($E$3="2nd"),'Marks Entry class 2nd'!D62,"")))</f>
        <v/>
      </c>
      <c r="G63" s="398" t="str">
        <f>IF(OR($B63=0,$B63=""),"",IF(AND($E$3="1st"),'Marks Entry class 1st'!F62,IF(AND($E$3="2nd"),'Marks Entry class 2nd'!F62,"")))</f>
        <v/>
      </c>
      <c r="H63" s="398" t="str">
        <f>IF(OR($B63=0,$B63=""),"",IF(AND($E$3="1st"),'Marks Entry class 1st'!G62,IF(AND($E$3="2nd"),'Marks Entry class 2nd'!G62,"")))</f>
        <v/>
      </c>
      <c r="I63" s="398" t="str">
        <f>IF(OR($B63=0,$B63=""),"",IF(AND($E$3="1st"),'Marks Entry class 1st'!H62,IF(AND($E$3="2nd"),'Marks Entry class 2nd'!H62,"")))</f>
        <v/>
      </c>
      <c r="J63" s="229" t="str">
        <f>IF(OR($B63=0,$B63=""),"",IF(AND($E$3="1st"),'Marks Entry class 1st'!J62,IF(AND($E$3="2nd"),'Marks Entry class 2nd'!J62,"")))</f>
        <v/>
      </c>
      <c r="K63" s="229" t="str">
        <f>IF(OR($B63=0,$B63=""),"",IF(AND($E$3="1st"),'Marks Entry class 1st'!K62,IF(AND($E$3="2nd"),'Marks Entry class 2nd'!K62,"")))</f>
        <v/>
      </c>
      <c r="L63" s="105"/>
      <c r="M63" s="105"/>
      <c r="N63" s="105"/>
      <c r="O63" s="51"/>
      <c r="P63" s="105" t="str">
        <f>IF(OR($B63=0,$B63=""),"",IF(AND($E$3="1st"),'Marks Entry class 1st'!O62,IF(AND($E$3="2nd"),'Marks Entry class 2nd'!O62,"")))</f>
        <v/>
      </c>
      <c r="Q63" s="105" t="str">
        <f>IF(OR($B63=0,$B63=""),"",IF(AND($E$3="1st"),'Marks Entry class 1st'!P62,IF(AND($E$3="2nd"),'Marks Entry class 2nd'!P62,"")))</f>
        <v/>
      </c>
      <c r="R63" s="54" t="str">
        <f t="shared" si="0"/>
        <v/>
      </c>
      <c r="S63" s="51">
        <f t="shared" si="1"/>
        <v>0</v>
      </c>
      <c r="T63" s="105" t="str">
        <f>IF(OR($B63=0,$B63=""),"",IF(AND($E$3="1st"),'Marks Entry class 1st'!Q62,IF(AND($E$3="2nd"),'Marks Entry class 2nd'!Q62,"")))</f>
        <v/>
      </c>
      <c r="U63" s="105" t="str">
        <f>IF(OR($B63=0,$B63=""),"",IF(AND($E$3="1st"),'Marks Entry class 1st'!R62,IF(AND($E$3="2nd"),'Marks Entry class 2nd'!R62,"")))</f>
        <v/>
      </c>
      <c r="V63" s="55" t="str">
        <f t="shared" si="2"/>
        <v/>
      </c>
      <c r="W63" s="51" t="str">
        <f t="shared" si="3"/>
        <v/>
      </c>
      <c r="X63" s="89">
        <f t="shared" si="4"/>
        <v>0</v>
      </c>
      <c r="Y63" s="89" t="str">
        <f t="shared" si="5"/>
        <v/>
      </c>
      <c r="Z63" s="89" t="str">
        <f t="shared" si="6"/>
        <v/>
      </c>
      <c r="AA63" s="89" t="str">
        <f t="shared" si="7"/>
        <v/>
      </c>
      <c r="AB63" s="89" t="str">
        <f t="shared" si="8"/>
        <v/>
      </c>
      <c r="AC63" s="93" t="str">
        <f t="shared" si="9"/>
        <v/>
      </c>
      <c r="AD63" s="105"/>
      <c r="AE63" s="105"/>
      <c r="AF63" s="105"/>
      <c r="AG63" s="51"/>
      <c r="AH63" s="105" t="str">
        <f>IF(OR($B63=0,$B63=""),"",IF(AND($E$3="1st"),'Marks Entry class 1st'!V62,IF(AND($E$3="2nd"),'Marks Entry class 2nd'!V62,"")))</f>
        <v/>
      </c>
      <c r="AI63" s="105" t="str">
        <f>IF(OR($B63=0,$B63=""),"",IF(AND($E$3="1st"),'Marks Entry class 1st'!W62,IF(AND($E$3="2nd"),'Marks Entry class 2nd'!W62,"")))</f>
        <v/>
      </c>
      <c r="AJ63" s="54" t="str">
        <f t="shared" si="10"/>
        <v/>
      </c>
      <c r="AK63" s="51">
        <f t="shared" si="11"/>
        <v>0</v>
      </c>
      <c r="AL63" s="105" t="str">
        <f>IF(OR($B63=0,$B63=""),"",IF(AND($E$3="1st"),'Marks Entry class 1st'!X62,IF(AND($E$3="2nd"),'Marks Entry class 2nd'!X62,"")))</f>
        <v/>
      </c>
      <c r="AM63" s="105" t="str">
        <f>IF(OR($B63=0,$B63=""),"",IF(AND($E$3="1st"),'Marks Entry class 1st'!Y62,IF(AND($E$3="2nd"),'Marks Entry class 2nd'!Y62,"")))</f>
        <v/>
      </c>
      <c r="AN63" s="55" t="str">
        <f t="shared" si="12"/>
        <v/>
      </c>
      <c r="AO63" s="51" t="str">
        <f t="shared" si="13"/>
        <v/>
      </c>
      <c r="AP63" s="89">
        <f t="shared" si="14"/>
        <v>0</v>
      </c>
      <c r="AQ63" s="89" t="str">
        <f t="shared" si="15"/>
        <v/>
      </c>
      <c r="AR63" s="89" t="str">
        <f t="shared" si="16"/>
        <v/>
      </c>
      <c r="AS63" s="89" t="str">
        <f t="shared" si="17"/>
        <v/>
      </c>
      <c r="AT63" s="89" t="str">
        <f t="shared" si="18"/>
        <v/>
      </c>
      <c r="AU63" s="93" t="str">
        <f t="shared" si="19"/>
        <v/>
      </c>
      <c r="AV63" s="105"/>
      <c r="AW63" s="105"/>
      <c r="AX63" s="105"/>
      <c r="AY63" s="51"/>
      <c r="AZ63" s="105" t="str">
        <f>IF(OR($B63=0,$B63=""),"",IF(AND($E$3="1st"),'Marks Entry class 1st'!AC62,IF(AND($E$3="2nd"),'Marks Entry class 2nd'!AC62,"")))</f>
        <v/>
      </c>
      <c r="BA63" s="105" t="str">
        <f>IF(OR($B63=0,$B63=""),"",IF(AND($E$3="1st"),'Marks Entry class 1st'!AD62,IF(AND($E$3="2nd"),'Marks Entry class 2nd'!AD62,"")))</f>
        <v/>
      </c>
      <c r="BB63" s="54" t="str">
        <f t="shared" si="20"/>
        <v/>
      </c>
      <c r="BC63" s="51">
        <f t="shared" si="21"/>
        <v>0</v>
      </c>
      <c r="BD63" s="105" t="str">
        <f>IF(OR($B63=0,$B63=""),"",IF(AND($E$3="1st"),'Marks Entry class 1st'!AE62,IF(AND($E$3="2nd"),'Marks Entry class 2nd'!AE62,"")))</f>
        <v/>
      </c>
      <c r="BE63" s="105" t="str">
        <f>IF(OR($B63=0,$B63=""),"",IF(AND($E$3="1st"),'Marks Entry class 1st'!AF62,IF(AND($E$3="2nd"),'Marks Entry class 2nd'!AF62,"")))</f>
        <v/>
      </c>
      <c r="BF63" s="55" t="str">
        <f t="shared" si="22"/>
        <v/>
      </c>
      <c r="BG63" s="51" t="str">
        <f t="shared" si="23"/>
        <v/>
      </c>
      <c r="BH63" s="89">
        <f t="shared" si="24"/>
        <v>0</v>
      </c>
      <c r="BI63" s="89" t="str">
        <f t="shared" si="25"/>
        <v/>
      </c>
      <c r="BJ63" s="89" t="str">
        <f t="shared" si="26"/>
        <v/>
      </c>
      <c r="BK63" s="89" t="str">
        <f t="shared" si="27"/>
        <v/>
      </c>
      <c r="BL63" s="89" t="str">
        <f t="shared" si="28"/>
        <v/>
      </c>
      <c r="BM63" s="93" t="str">
        <f t="shared" si="29"/>
        <v/>
      </c>
      <c r="BN63" s="105"/>
      <c r="BO63" s="105"/>
      <c r="BP63" s="105"/>
      <c r="BQ63" s="51"/>
      <c r="BR63" s="105" t="str">
        <f>IF(OR($B63=0,$B63=""),"",IF(AND($E$3="1st"),'Marks Entry class 1st'!AJ62,IF(AND($E$3="2nd"),'Marks Entry class 2nd'!AJ62,"")))</f>
        <v/>
      </c>
      <c r="BS63" s="105" t="str">
        <f>IF(OR($B63=0,$B63=""),"",IF(AND($E$3="1st"),'Marks Entry class 1st'!AK62,IF(AND($E$3="2nd"),'Marks Entry class 2nd'!AK62,"")))</f>
        <v/>
      </c>
      <c r="BT63" s="54" t="str">
        <f t="shared" si="30"/>
        <v/>
      </c>
      <c r="BU63" s="51">
        <f t="shared" si="31"/>
        <v>0</v>
      </c>
      <c r="BV63" s="105" t="str">
        <f>IF(OR($B63=0,$B63=""),"",IF(AND($E$3="1st"),'Marks Entry class 1st'!AL62,IF(AND($E$3="2nd"),'Marks Entry class 2nd'!AL62,"")))</f>
        <v/>
      </c>
      <c r="BW63" s="105" t="str">
        <f>IF(OR($B63=0,$B63=""),"",IF(AND($E$3="1st"),'Marks Entry class 1st'!AM62,IF(AND($E$3="2nd"),'Marks Entry class 2nd'!AM62,"")))</f>
        <v/>
      </c>
      <c r="BX63" s="55" t="str">
        <f t="shared" si="32"/>
        <v/>
      </c>
      <c r="BY63" s="51" t="str">
        <f t="shared" si="33"/>
        <v/>
      </c>
      <c r="BZ63" s="89">
        <f t="shared" si="34"/>
        <v>0</v>
      </c>
      <c r="CA63" s="89" t="str">
        <f t="shared" si="35"/>
        <v/>
      </c>
      <c r="CB63" s="89" t="str">
        <f t="shared" si="36"/>
        <v/>
      </c>
      <c r="CC63" s="89" t="str">
        <f t="shared" si="37"/>
        <v/>
      </c>
      <c r="CD63" s="89" t="str">
        <f t="shared" si="38"/>
        <v/>
      </c>
      <c r="CE63" s="93" t="str">
        <f t="shared" si="39"/>
        <v/>
      </c>
      <c r="CF63" s="105" t="str">
        <f>IF(OR($B63=0,$B63=""),"",IF(AND($E$3="1st"),'Marks Entry class 1st'!AN62,IF(AND($E$3="2nd"),'Marks Entry class 2nd'!AN62,"")))</f>
        <v/>
      </c>
      <c r="CG63" s="105" t="str">
        <f>IF(OR($B63=0,$B63=""),"",IF(AND($E$3="1st"),'Marks Entry class 1st'!AO62,IF(AND($E$3="2nd"),'Marks Entry class 2nd'!AO62,"")))</f>
        <v/>
      </c>
      <c r="CH63" s="106" t="str">
        <f t="shared" si="40"/>
        <v/>
      </c>
      <c r="CI63" s="107">
        <f t="shared" si="41"/>
        <v>0</v>
      </c>
      <c r="CJ63" s="107" t="str">
        <f t="shared" si="42"/>
        <v/>
      </c>
      <c r="CK63" s="107" t="str">
        <f t="shared" si="43"/>
        <v/>
      </c>
      <c r="CL63" s="92" t="str">
        <f t="shared" si="44"/>
        <v/>
      </c>
      <c r="CM63" s="105" t="str">
        <f>IF(OR($B63=0,$B63=""),"",IF(AND($E$3="1st"),'Marks Entry class 1st'!AP62,IF(AND($E$3="2nd"),'Marks Entry class 2nd'!AP62,"")))</f>
        <v/>
      </c>
      <c r="CN63" s="105" t="str">
        <f>IF(OR($B63=0,$B63=""),"",IF(AND($E$3="1st"),'Marks Entry class 1st'!AQ62,IF(AND($E$3="2nd"),'Marks Entry class 2nd'!AQ62,"")))</f>
        <v/>
      </c>
      <c r="CO63" s="106" t="str">
        <f t="shared" si="45"/>
        <v/>
      </c>
      <c r="CP63" s="107">
        <f t="shared" si="46"/>
        <v>0</v>
      </c>
      <c r="CQ63" s="107" t="str">
        <f t="shared" si="47"/>
        <v/>
      </c>
      <c r="CR63" s="107" t="str">
        <f t="shared" si="48"/>
        <v/>
      </c>
      <c r="CS63" s="92" t="str">
        <f t="shared" si="49"/>
        <v/>
      </c>
      <c r="CT63" s="105" t="str">
        <f>IF(OR($B63=0,$B63=""),"",IF(AND($E$3="1st"),'Marks Entry class 1st'!AR62,IF(AND($E$3="2nd"),'Marks Entry class 2nd'!AR62,"")))</f>
        <v/>
      </c>
      <c r="CU63" s="105" t="str">
        <f>IF(OR($B63=0,$B63=""),"",IF(AND($E$3="1st"),'Marks Entry class 1st'!AS62,IF(AND($E$3="2nd"),'Marks Entry class 2nd'!AS62,"")))</f>
        <v/>
      </c>
      <c r="CV63" s="106" t="str">
        <f t="shared" si="50"/>
        <v/>
      </c>
      <c r="CW63" s="107">
        <f t="shared" si="51"/>
        <v>0</v>
      </c>
      <c r="CX63" s="107" t="str">
        <f t="shared" si="52"/>
        <v/>
      </c>
      <c r="CY63" s="107" t="str">
        <f t="shared" si="53"/>
        <v/>
      </c>
      <c r="CZ63" s="92" t="str">
        <f t="shared" si="54"/>
        <v/>
      </c>
      <c r="DA63" s="105" t="str">
        <f>IF(OR($B63=0,$B63=""),"",IF(AND($E$3="1st"),'Marks Entry class 1st'!AT62,IF(AND($E$3="2nd"),'Marks Entry class 2nd'!AT62,"")))</f>
        <v/>
      </c>
      <c r="DB63" s="105" t="str">
        <f>IF(OR($B63=0,$B63=""),"",IF(AND($E$3="1st"),'Marks Entry class 1st'!AU62,IF(AND($E$3="2nd"),'Marks Entry class 2nd'!AU62,"")))</f>
        <v/>
      </c>
      <c r="DC63" s="357" t="str">
        <f t="shared" si="55"/>
        <v/>
      </c>
      <c r="DD63" s="93" t="str">
        <f t="shared" si="56"/>
        <v/>
      </c>
      <c r="DE63" s="105" t="str">
        <f>IF(OR($B63=0,$B63=""),"",IF(AND($E$3="1st"),'Marks Entry class 1st'!AV62,IF(AND($E$3="2nd"),'Marks Entry class 2nd'!AV62,"")))</f>
        <v/>
      </c>
      <c r="DF63" s="105" t="str">
        <f>IF(OR($B63=0,$B63=""),"",IF(AND($E$3="1st"),'Marks Entry class 1st'!AW62,IF(AND($E$3="2nd"),'Marks Entry class 2nd'!AW62,"")))</f>
        <v/>
      </c>
      <c r="DG63" s="357" t="str">
        <f t="shared" si="57"/>
        <v/>
      </c>
      <c r="DH63" s="93" t="str">
        <f t="shared" si="58"/>
        <v/>
      </c>
      <c r="DI63" s="63" t="str">
        <f t="shared" si="59"/>
        <v/>
      </c>
      <c r="DJ63" s="359" t="str">
        <f t="shared" si="60"/>
        <v/>
      </c>
      <c r="DK63" s="67" t="str">
        <f t="shared" si="61"/>
        <v/>
      </c>
      <c r="DL63" s="68" t="str">
        <f t="shared" si="62"/>
        <v/>
      </c>
      <c r="DM63" s="381" t="str">
        <f>IFERROR(IF(B63="NSO","NSO",IF(OR(D63="",G63="",F63="",B63="",DI63=0),"",IF('Master sheet'!$D$14="Hindi","कक्षोंन्नति","Promoted"))),"")</f>
        <v/>
      </c>
      <c r="DN63" s="42" t="str">
        <f>IF(OR(B63=0,B63=""),"",IF(AND($E$3="1st"),'Marks Entry class 1st'!AX62,IF(AND($E$3="2nd"),'Marks Entry class 2nd'!AX62,"")))</f>
        <v/>
      </c>
      <c r="DO63" s="42" t="str">
        <f>IF(OR(B63=0,B63=""),"",IF(AND($E$3="1st"),'Marks Entry class 1st'!AY62,IF(AND($E$3="2nd"),'Marks Entry class 2nd'!AY62,"")))</f>
        <v/>
      </c>
      <c r="DP63" s="214" t="str">
        <f t="shared" si="63"/>
        <v/>
      </c>
      <c r="DQ63" s="43"/>
      <c r="DX63" s="44">
        <f>IF(AND($E$3="1st"),'Marks Entry class 1st'!I62,IF(AND($E$3="2nd"),'Marks Entry class 2nd'!I62,""))</f>
        <v>0</v>
      </c>
    </row>
    <row r="64" spans="1:128" ht="18.95" customHeight="1">
      <c r="A64" s="56">
        <v>57</v>
      </c>
      <c r="B64" s="261" t="str">
        <f>IF(OR(DX64=0,DX64=""),"",IF(AND($E$3="1st"),'Marks Entry class 1st'!I63,IF(AND($E$3="2nd"),'Marks Entry class 2nd'!I63,"")))</f>
        <v/>
      </c>
      <c r="C64" s="57" t="str">
        <f>IF(OR($B64=0,$B64=""),"",IF(AND($E$3="1st"),'Marks Entry class 1st'!B63,IF(AND($E$3="2nd"),'Marks Entry class 2nd'!B63,"")))</f>
        <v/>
      </c>
      <c r="D64" s="57" t="str">
        <f>IF(OR($B64=0,$B64=""),"",IF(AND($E$3="1st"),'Marks Entry class 1st'!C63,IF(AND($E$3="2nd"),'Marks Entry class 2nd'!C63,"")))</f>
        <v/>
      </c>
      <c r="E64" s="396" t="str">
        <f>IF(OR(B64=0,B64=""),"",IF(AND($E$3="1st"),'Marks Entry class 1st'!E63,IF(AND($E$3="2nd"),'Marks Entry class 2nd'!E63,"")))</f>
        <v/>
      </c>
      <c r="F64" s="260" t="str">
        <f>IF(OR(B64=0,B64=""),"",IF(AND($E$3="1st"),'Marks Entry class 1st'!D63,IF(AND($E$3="2nd"),'Marks Entry class 2nd'!D63,"")))</f>
        <v/>
      </c>
      <c r="G64" s="398" t="str">
        <f>IF(OR($B64=0,$B64=""),"",IF(AND($E$3="1st"),'Marks Entry class 1st'!F63,IF(AND($E$3="2nd"),'Marks Entry class 2nd'!F63,"")))</f>
        <v/>
      </c>
      <c r="H64" s="398" t="str">
        <f>IF(OR($B64=0,$B64=""),"",IF(AND($E$3="1st"),'Marks Entry class 1st'!G63,IF(AND($E$3="2nd"),'Marks Entry class 2nd'!G63,"")))</f>
        <v/>
      </c>
      <c r="I64" s="398" t="str">
        <f>IF(OR($B64=0,$B64=""),"",IF(AND($E$3="1st"),'Marks Entry class 1st'!H63,IF(AND($E$3="2nd"),'Marks Entry class 2nd'!H63,"")))</f>
        <v/>
      </c>
      <c r="J64" s="229" t="str">
        <f>IF(OR($B64=0,$B64=""),"",IF(AND($E$3="1st"),'Marks Entry class 1st'!J63,IF(AND($E$3="2nd"),'Marks Entry class 2nd'!J63,"")))</f>
        <v/>
      </c>
      <c r="K64" s="229" t="str">
        <f>IF(OR($B64=0,$B64=""),"",IF(AND($E$3="1st"),'Marks Entry class 1st'!K63,IF(AND($E$3="2nd"),'Marks Entry class 2nd'!K63,"")))</f>
        <v/>
      </c>
      <c r="L64" s="105"/>
      <c r="M64" s="105"/>
      <c r="N64" s="105"/>
      <c r="O64" s="51"/>
      <c r="P64" s="105" t="str">
        <f>IF(OR($B64=0,$B64=""),"",IF(AND($E$3="1st"),'Marks Entry class 1st'!O63,IF(AND($E$3="2nd"),'Marks Entry class 2nd'!O63,"")))</f>
        <v/>
      </c>
      <c r="Q64" s="105" t="str">
        <f>IF(OR($B64=0,$B64=""),"",IF(AND($E$3="1st"),'Marks Entry class 1st'!P63,IF(AND($E$3="2nd"),'Marks Entry class 2nd'!P63,"")))</f>
        <v/>
      </c>
      <c r="R64" s="54" t="str">
        <f t="shared" si="0"/>
        <v/>
      </c>
      <c r="S64" s="51">
        <f t="shared" si="1"/>
        <v>0</v>
      </c>
      <c r="T64" s="105" t="str">
        <f>IF(OR($B64=0,$B64=""),"",IF(AND($E$3="1st"),'Marks Entry class 1st'!Q63,IF(AND($E$3="2nd"),'Marks Entry class 2nd'!Q63,"")))</f>
        <v/>
      </c>
      <c r="U64" s="105" t="str">
        <f>IF(OR($B64=0,$B64=""),"",IF(AND($E$3="1st"),'Marks Entry class 1st'!R63,IF(AND($E$3="2nd"),'Marks Entry class 2nd'!R63,"")))</f>
        <v/>
      </c>
      <c r="V64" s="55" t="str">
        <f t="shared" si="2"/>
        <v/>
      </c>
      <c r="W64" s="51" t="str">
        <f t="shared" si="3"/>
        <v/>
      </c>
      <c r="X64" s="89">
        <f t="shared" si="4"/>
        <v>0</v>
      </c>
      <c r="Y64" s="89" t="str">
        <f t="shared" si="5"/>
        <v/>
      </c>
      <c r="Z64" s="89" t="str">
        <f t="shared" si="6"/>
        <v/>
      </c>
      <c r="AA64" s="89" t="str">
        <f t="shared" si="7"/>
        <v/>
      </c>
      <c r="AB64" s="89" t="str">
        <f t="shared" si="8"/>
        <v/>
      </c>
      <c r="AC64" s="93" t="str">
        <f t="shared" si="9"/>
        <v/>
      </c>
      <c r="AD64" s="105"/>
      <c r="AE64" s="105"/>
      <c r="AF64" s="105"/>
      <c r="AG64" s="51"/>
      <c r="AH64" s="105" t="str">
        <f>IF(OR($B64=0,$B64=""),"",IF(AND($E$3="1st"),'Marks Entry class 1st'!V63,IF(AND($E$3="2nd"),'Marks Entry class 2nd'!V63,"")))</f>
        <v/>
      </c>
      <c r="AI64" s="105" t="str">
        <f>IF(OR($B64=0,$B64=""),"",IF(AND($E$3="1st"),'Marks Entry class 1st'!W63,IF(AND($E$3="2nd"),'Marks Entry class 2nd'!W63,"")))</f>
        <v/>
      </c>
      <c r="AJ64" s="54" t="str">
        <f t="shared" si="10"/>
        <v/>
      </c>
      <c r="AK64" s="51">
        <f t="shared" si="11"/>
        <v>0</v>
      </c>
      <c r="AL64" s="105" t="str">
        <f>IF(OR($B64=0,$B64=""),"",IF(AND($E$3="1st"),'Marks Entry class 1st'!X63,IF(AND($E$3="2nd"),'Marks Entry class 2nd'!X63,"")))</f>
        <v/>
      </c>
      <c r="AM64" s="105" t="str">
        <f>IF(OR($B64=0,$B64=""),"",IF(AND($E$3="1st"),'Marks Entry class 1st'!Y63,IF(AND($E$3="2nd"),'Marks Entry class 2nd'!Y63,"")))</f>
        <v/>
      </c>
      <c r="AN64" s="55" t="str">
        <f t="shared" si="12"/>
        <v/>
      </c>
      <c r="AO64" s="51" t="str">
        <f t="shared" si="13"/>
        <v/>
      </c>
      <c r="AP64" s="89">
        <f t="shared" si="14"/>
        <v>0</v>
      </c>
      <c r="AQ64" s="89" t="str">
        <f t="shared" si="15"/>
        <v/>
      </c>
      <c r="AR64" s="89" t="str">
        <f t="shared" si="16"/>
        <v/>
      </c>
      <c r="AS64" s="89" t="str">
        <f t="shared" si="17"/>
        <v/>
      </c>
      <c r="AT64" s="89" t="str">
        <f t="shared" si="18"/>
        <v/>
      </c>
      <c r="AU64" s="93" t="str">
        <f t="shared" si="19"/>
        <v/>
      </c>
      <c r="AV64" s="105"/>
      <c r="AW64" s="105"/>
      <c r="AX64" s="105"/>
      <c r="AY64" s="51"/>
      <c r="AZ64" s="105" t="str">
        <f>IF(OR($B64=0,$B64=""),"",IF(AND($E$3="1st"),'Marks Entry class 1st'!AC63,IF(AND($E$3="2nd"),'Marks Entry class 2nd'!AC63,"")))</f>
        <v/>
      </c>
      <c r="BA64" s="105" t="str">
        <f>IF(OR($B64=0,$B64=""),"",IF(AND($E$3="1st"),'Marks Entry class 1st'!AD63,IF(AND($E$3="2nd"),'Marks Entry class 2nd'!AD63,"")))</f>
        <v/>
      </c>
      <c r="BB64" s="54" t="str">
        <f t="shared" si="20"/>
        <v/>
      </c>
      <c r="BC64" s="51">
        <f t="shared" si="21"/>
        <v>0</v>
      </c>
      <c r="BD64" s="105" t="str">
        <f>IF(OR($B64=0,$B64=""),"",IF(AND($E$3="1st"),'Marks Entry class 1st'!AE63,IF(AND($E$3="2nd"),'Marks Entry class 2nd'!AE63,"")))</f>
        <v/>
      </c>
      <c r="BE64" s="105" t="str">
        <f>IF(OR($B64=0,$B64=""),"",IF(AND($E$3="1st"),'Marks Entry class 1st'!AF63,IF(AND($E$3="2nd"),'Marks Entry class 2nd'!AF63,"")))</f>
        <v/>
      </c>
      <c r="BF64" s="55" t="str">
        <f t="shared" si="22"/>
        <v/>
      </c>
      <c r="BG64" s="51" t="str">
        <f t="shared" si="23"/>
        <v/>
      </c>
      <c r="BH64" s="89">
        <f t="shared" si="24"/>
        <v>0</v>
      </c>
      <c r="BI64" s="89" t="str">
        <f t="shared" si="25"/>
        <v/>
      </c>
      <c r="BJ64" s="89" t="str">
        <f t="shared" si="26"/>
        <v/>
      </c>
      <c r="BK64" s="89" t="str">
        <f t="shared" si="27"/>
        <v/>
      </c>
      <c r="BL64" s="89" t="str">
        <f t="shared" si="28"/>
        <v/>
      </c>
      <c r="BM64" s="93" t="str">
        <f t="shared" si="29"/>
        <v/>
      </c>
      <c r="BN64" s="105"/>
      <c r="BO64" s="105"/>
      <c r="BP64" s="105"/>
      <c r="BQ64" s="51"/>
      <c r="BR64" s="105" t="str">
        <f>IF(OR($B64=0,$B64=""),"",IF(AND($E$3="1st"),'Marks Entry class 1st'!AJ63,IF(AND($E$3="2nd"),'Marks Entry class 2nd'!AJ63,"")))</f>
        <v/>
      </c>
      <c r="BS64" s="105" t="str">
        <f>IF(OR($B64=0,$B64=""),"",IF(AND($E$3="1st"),'Marks Entry class 1st'!AK63,IF(AND($E$3="2nd"),'Marks Entry class 2nd'!AK63,"")))</f>
        <v/>
      </c>
      <c r="BT64" s="54" t="str">
        <f t="shared" si="30"/>
        <v/>
      </c>
      <c r="BU64" s="51">
        <f t="shared" si="31"/>
        <v>0</v>
      </c>
      <c r="BV64" s="105" t="str">
        <f>IF(OR($B64=0,$B64=""),"",IF(AND($E$3="1st"),'Marks Entry class 1st'!AL63,IF(AND($E$3="2nd"),'Marks Entry class 2nd'!AL63,"")))</f>
        <v/>
      </c>
      <c r="BW64" s="105" t="str">
        <f>IF(OR($B64=0,$B64=""),"",IF(AND($E$3="1st"),'Marks Entry class 1st'!AM63,IF(AND($E$3="2nd"),'Marks Entry class 2nd'!AM63,"")))</f>
        <v/>
      </c>
      <c r="BX64" s="55" t="str">
        <f t="shared" si="32"/>
        <v/>
      </c>
      <c r="BY64" s="51" t="str">
        <f t="shared" si="33"/>
        <v/>
      </c>
      <c r="BZ64" s="89">
        <f t="shared" si="34"/>
        <v>0</v>
      </c>
      <c r="CA64" s="89" t="str">
        <f t="shared" si="35"/>
        <v/>
      </c>
      <c r="CB64" s="89" t="str">
        <f t="shared" si="36"/>
        <v/>
      </c>
      <c r="CC64" s="89" t="str">
        <f t="shared" si="37"/>
        <v/>
      </c>
      <c r="CD64" s="89" t="str">
        <f t="shared" si="38"/>
        <v/>
      </c>
      <c r="CE64" s="93" t="str">
        <f t="shared" si="39"/>
        <v/>
      </c>
      <c r="CF64" s="105" t="str">
        <f>IF(OR($B64=0,$B64=""),"",IF(AND($E$3="1st"),'Marks Entry class 1st'!AN63,IF(AND($E$3="2nd"),'Marks Entry class 2nd'!AN63,"")))</f>
        <v/>
      </c>
      <c r="CG64" s="105" t="str">
        <f>IF(OR($B64=0,$B64=""),"",IF(AND($E$3="1st"),'Marks Entry class 1st'!AO63,IF(AND($E$3="2nd"),'Marks Entry class 2nd'!AO63,"")))</f>
        <v/>
      </c>
      <c r="CH64" s="106" t="str">
        <f t="shared" si="40"/>
        <v/>
      </c>
      <c r="CI64" s="107">
        <f t="shared" si="41"/>
        <v>0</v>
      </c>
      <c r="CJ64" s="107" t="str">
        <f t="shared" si="42"/>
        <v/>
      </c>
      <c r="CK64" s="107" t="str">
        <f t="shared" si="43"/>
        <v/>
      </c>
      <c r="CL64" s="92" t="str">
        <f t="shared" si="44"/>
        <v/>
      </c>
      <c r="CM64" s="105" t="str">
        <f>IF(OR($B64=0,$B64=""),"",IF(AND($E$3="1st"),'Marks Entry class 1st'!AP63,IF(AND($E$3="2nd"),'Marks Entry class 2nd'!AP63,"")))</f>
        <v/>
      </c>
      <c r="CN64" s="105" t="str">
        <f>IF(OR($B64=0,$B64=""),"",IF(AND($E$3="1st"),'Marks Entry class 1st'!AQ63,IF(AND($E$3="2nd"),'Marks Entry class 2nd'!AQ63,"")))</f>
        <v/>
      </c>
      <c r="CO64" s="106" t="str">
        <f t="shared" si="45"/>
        <v/>
      </c>
      <c r="CP64" s="107">
        <f t="shared" si="46"/>
        <v>0</v>
      </c>
      <c r="CQ64" s="107" t="str">
        <f t="shared" si="47"/>
        <v/>
      </c>
      <c r="CR64" s="107" t="str">
        <f t="shared" si="48"/>
        <v/>
      </c>
      <c r="CS64" s="92" t="str">
        <f t="shared" si="49"/>
        <v/>
      </c>
      <c r="CT64" s="105" t="str">
        <f>IF(OR($B64=0,$B64=""),"",IF(AND($E$3="1st"),'Marks Entry class 1st'!AR63,IF(AND($E$3="2nd"),'Marks Entry class 2nd'!AR63,"")))</f>
        <v/>
      </c>
      <c r="CU64" s="105" t="str">
        <f>IF(OR($B64=0,$B64=""),"",IF(AND($E$3="1st"),'Marks Entry class 1st'!AS63,IF(AND($E$3="2nd"),'Marks Entry class 2nd'!AS63,"")))</f>
        <v/>
      </c>
      <c r="CV64" s="106" t="str">
        <f t="shared" si="50"/>
        <v/>
      </c>
      <c r="CW64" s="107">
        <f t="shared" si="51"/>
        <v>0</v>
      </c>
      <c r="CX64" s="107" t="str">
        <f t="shared" si="52"/>
        <v/>
      </c>
      <c r="CY64" s="107" t="str">
        <f t="shared" si="53"/>
        <v/>
      </c>
      <c r="CZ64" s="92" t="str">
        <f t="shared" si="54"/>
        <v/>
      </c>
      <c r="DA64" s="105" t="str">
        <f>IF(OR($B64=0,$B64=""),"",IF(AND($E$3="1st"),'Marks Entry class 1st'!AT63,IF(AND($E$3="2nd"),'Marks Entry class 2nd'!AT63,"")))</f>
        <v/>
      </c>
      <c r="DB64" s="105" t="str">
        <f>IF(OR($B64=0,$B64=""),"",IF(AND($E$3="1st"),'Marks Entry class 1st'!AU63,IF(AND($E$3="2nd"),'Marks Entry class 2nd'!AU63,"")))</f>
        <v/>
      </c>
      <c r="DC64" s="357" t="str">
        <f t="shared" si="55"/>
        <v/>
      </c>
      <c r="DD64" s="93" t="str">
        <f t="shared" si="56"/>
        <v/>
      </c>
      <c r="DE64" s="105" t="str">
        <f>IF(OR($B64=0,$B64=""),"",IF(AND($E$3="1st"),'Marks Entry class 1st'!AV63,IF(AND($E$3="2nd"),'Marks Entry class 2nd'!AV63,"")))</f>
        <v/>
      </c>
      <c r="DF64" s="105" t="str">
        <f>IF(OR($B64=0,$B64=""),"",IF(AND($E$3="1st"),'Marks Entry class 1st'!AW63,IF(AND($E$3="2nd"),'Marks Entry class 2nd'!AW63,"")))</f>
        <v/>
      </c>
      <c r="DG64" s="357" t="str">
        <f t="shared" si="57"/>
        <v/>
      </c>
      <c r="DH64" s="93" t="str">
        <f t="shared" si="58"/>
        <v/>
      </c>
      <c r="DI64" s="63" t="str">
        <f t="shared" si="59"/>
        <v/>
      </c>
      <c r="DJ64" s="359" t="str">
        <f t="shared" si="60"/>
        <v/>
      </c>
      <c r="DK64" s="67" t="str">
        <f t="shared" si="61"/>
        <v/>
      </c>
      <c r="DL64" s="68" t="str">
        <f t="shared" si="62"/>
        <v/>
      </c>
      <c r="DM64" s="381" t="str">
        <f>IFERROR(IF(B64="NSO","NSO",IF(OR(D64="",G64="",F64="",B64="",DI64=0),"",IF('Master sheet'!$D$14="Hindi","कक्षोंन्नति","Promoted"))),"")</f>
        <v/>
      </c>
      <c r="DN64" s="42" t="str">
        <f>IF(OR(B64=0,B64=""),"",IF(AND($E$3="1st"),'Marks Entry class 1st'!AX63,IF(AND($E$3="2nd"),'Marks Entry class 2nd'!AX63,"")))</f>
        <v/>
      </c>
      <c r="DO64" s="42" t="str">
        <f>IF(OR(B64=0,B64=""),"",IF(AND($E$3="1st"),'Marks Entry class 1st'!AY63,IF(AND($E$3="2nd"),'Marks Entry class 2nd'!AY63,"")))</f>
        <v/>
      </c>
      <c r="DP64" s="214" t="str">
        <f t="shared" si="63"/>
        <v/>
      </c>
      <c r="DQ64" s="43"/>
      <c r="DX64" s="44">
        <f>IF(AND($E$3="1st"),'Marks Entry class 1st'!I63,IF(AND($E$3="2nd"),'Marks Entry class 2nd'!I63,""))</f>
        <v>0</v>
      </c>
    </row>
    <row r="65" spans="1:128" ht="18.95" customHeight="1">
      <c r="A65" s="56">
        <v>58</v>
      </c>
      <c r="B65" s="261" t="str">
        <f>IF(OR(DX65=0,DX65=""),"",IF(AND($E$3="1st"),'Marks Entry class 1st'!I64,IF(AND($E$3="2nd"),'Marks Entry class 2nd'!I64,"")))</f>
        <v/>
      </c>
      <c r="C65" s="57" t="str">
        <f>IF(OR($B65=0,$B65=""),"",IF(AND($E$3="1st"),'Marks Entry class 1st'!B64,IF(AND($E$3="2nd"),'Marks Entry class 2nd'!B64,"")))</f>
        <v/>
      </c>
      <c r="D65" s="57" t="str">
        <f>IF(OR($B65=0,$B65=""),"",IF(AND($E$3="1st"),'Marks Entry class 1st'!C64,IF(AND($E$3="2nd"),'Marks Entry class 2nd'!C64,"")))</f>
        <v/>
      </c>
      <c r="E65" s="396" t="str">
        <f>IF(OR(B65=0,B65=""),"",IF(AND($E$3="1st"),'Marks Entry class 1st'!E64,IF(AND($E$3="2nd"),'Marks Entry class 2nd'!E64,"")))</f>
        <v/>
      </c>
      <c r="F65" s="260" t="str">
        <f>IF(OR(B65=0,B65=""),"",IF(AND($E$3="1st"),'Marks Entry class 1st'!D64,IF(AND($E$3="2nd"),'Marks Entry class 2nd'!D64,"")))</f>
        <v/>
      </c>
      <c r="G65" s="398" t="str">
        <f>IF(OR($B65=0,$B65=""),"",IF(AND($E$3="1st"),'Marks Entry class 1st'!F64,IF(AND($E$3="2nd"),'Marks Entry class 2nd'!F64,"")))</f>
        <v/>
      </c>
      <c r="H65" s="398" t="str">
        <f>IF(OR($B65=0,$B65=""),"",IF(AND($E$3="1st"),'Marks Entry class 1st'!G64,IF(AND($E$3="2nd"),'Marks Entry class 2nd'!G64,"")))</f>
        <v/>
      </c>
      <c r="I65" s="398" t="str">
        <f>IF(OR($B65=0,$B65=""),"",IF(AND($E$3="1st"),'Marks Entry class 1st'!H64,IF(AND($E$3="2nd"),'Marks Entry class 2nd'!H64,"")))</f>
        <v/>
      </c>
      <c r="J65" s="229" t="str">
        <f>IF(OR($B65=0,$B65=""),"",IF(AND($E$3="1st"),'Marks Entry class 1st'!J64,IF(AND($E$3="2nd"),'Marks Entry class 2nd'!J64,"")))</f>
        <v/>
      </c>
      <c r="K65" s="229" t="str">
        <f>IF(OR($B65=0,$B65=""),"",IF(AND($E$3="1st"),'Marks Entry class 1st'!K64,IF(AND($E$3="2nd"),'Marks Entry class 2nd'!K64,"")))</f>
        <v/>
      </c>
      <c r="L65" s="105"/>
      <c r="M65" s="105"/>
      <c r="N65" s="105"/>
      <c r="O65" s="51"/>
      <c r="P65" s="105" t="str">
        <f>IF(OR($B65=0,$B65=""),"",IF(AND($E$3="1st"),'Marks Entry class 1st'!O64,IF(AND($E$3="2nd"),'Marks Entry class 2nd'!O64,"")))</f>
        <v/>
      </c>
      <c r="Q65" s="105" t="str">
        <f>IF(OR($B65=0,$B65=""),"",IF(AND($E$3="1st"),'Marks Entry class 1st'!P64,IF(AND($E$3="2nd"),'Marks Entry class 2nd'!P64,"")))</f>
        <v/>
      </c>
      <c r="R65" s="54" t="str">
        <f t="shared" si="0"/>
        <v/>
      </c>
      <c r="S65" s="51">
        <f t="shared" si="1"/>
        <v>0</v>
      </c>
      <c r="T65" s="105" t="str">
        <f>IF(OR($B65=0,$B65=""),"",IF(AND($E$3="1st"),'Marks Entry class 1st'!Q64,IF(AND($E$3="2nd"),'Marks Entry class 2nd'!Q64,"")))</f>
        <v/>
      </c>
      <c r="U65" s="105" t="str">
        <f>IF(OR($B65=0,$B65=""),"",IF(AND($E$3="1st"),'Marks Entry class 1st'!R64,IF(AND($E$3="2nd"),'Marks Entry class 2nd'!R64,"")))</f>
        <v/>
      </c>
      <c r="V65" s="55" t="str">
        <f t="shared" si="2"/>
        <v/>
      </c>
      <c r="W65" s="51" t="str">
        <f t="shared" si="3"/>
        <v/>
      </c>
      <c r="X65" s="89">
        <f t="shared" si="4"/>
        <v>0</v>
      </c>
      <c r="Y65" s="89" t="str">
        <f t="shared" si="5"/>
        <v/>
      </c>
      <c r="Z65" s="89" t="str">
        <f t="shared" si="6"/>
        <v/>
      </c>
      <c r="AA65" s="89" t="str">
        <f t="shared" si="7"/>
        <v/>
      </c>
      <c r="AB65" s="89" t="str">
        <f t="shared" si="8"/>
        <v/>
      </c>
      <c r="AC65" s="93" t="str">
        <f t="shared" si="9"/>
        <v/>
      </c>
      <c r="AD65" s="105"/>
      <c r="AE65" s="105"/>
      <c r="AF65" s="105"/>
      <c r="AG65" s="51"/>
      <c r="AH65" s="105" t="str">
        <f>IF(OR($B65=0,$B65=""),"",IF(AND($E$3="1st"),'Marks Entry class 1st'!V64,IF(AND($E$3="2nd"),'Marks Entry class 2nd'!V64,"")))</f>
        <v/>
      </c>
      <c r="AI65" s="105" t="str">
        <f>IF(OR($B65=0,$B65=""),"",IF(AND($E$3="1st"),'Marks Entry class 1st'!W64,IF(AND($E$3="2nd"),'Marks Entry class 2nd'!W64,"")))</f>
        <v/>
      </c>
      <c r="AJ65" s="54" t="str">
        <f t="shared" si="10"/>
        <v/>
      </c>
      <c r="AK65" s="51">
        <f t="shared" si="11"/>
        <v>0</v>
      </c>
      <c r="AL65" s="105" t="str">
        <f>IF(OR($B65=0,$B65=""),"",IF(AND($E$3="1st"),'Marks Entry class 1st'!X64,IF(AND($E$3="2nd"),'Marks Entry class 2nd'!X64,"")))</f>
        <v/>
      </c>
      <c r="AM65" s="105" t="str">
        <f>IF(OR($B65=0,$B65=""),"",IF(AND($E$3="1st"),'Marks Entry class 1st'!Y64,IF(AND($E$3="2nd"),'Marks Entry class 2nd'!Y64,"")))</f>
        <v/>
      </c>
      <c r="AN65" s="55" t="str">
        <f t="shared" si="12"/>
        <v/>
      </c>
      <c r="AO65" s="51" t="str">
        <f t="shared" si="13"/>
        <v/>
      </c>
      <c r="AP65" s="89">
        <f t="shared" si="14"/>
        <v>0</v>
      </c>
      <c r="AQ65" s="89" t="str">
        <f t="shared" si="15"/>
        <v/>
      </c>
      <c r="AR65" s="89" t="str">
        <f t="shared" si="16"/>
        <v/>
      </c>
      <c r="AS65" s="89" t="str">
        <f t="shared" si="17"/>
        <v/>
      </c>
      <c r="AT65" s="89" t="str">
        <f t="shared" si="18"/>
        <v/>
      </c>
      <c r="AU65" s="93" t="str">
        <f t="shared" si="19"/>
        <v/>
      </c>
      <c r="AV65" s="105"/>
      <c r="AW65" s="105"/>
      <c r="AX65" s="105"/>
      <c r="AY65" s="51"/>
      <c r="AZ65" s="105" t="str">
        <f>IF(OR($B65=0,$B65=""),"",IF(AND($E$3="1st"),'Marks Entry class 1st'!AC64,IF(AND($E$3="2nd"),'Marks Entry class 2nd'!AC64,"")))</f>
        <v/>
      </c>
      <c r="BA65" s="105" t="str">
        <f>IF(OR($B65=0,$B65=""),"",IF(AND($E$3="1st"),'Marks Entry class 1st'!AD64,IF(AND($E$3="2nd"),'Marks Entry class 2nd'!AD64,"")))</f>
        <v/>
      </c>
      <c r="BB65" s="54" t="str">
        <f t="shared" si="20"/>
        <v/>
      </c>
      <c r="BC65" s="51">
        <f t="shared" si="21"/>
        <v>0</v>
      </c>
      <c r="BD65" s="105" t="str">
        <f>IF(OR($B65=0,$B65=""),"",IF(AND($E$3="1st"),'Marks Entry class 1st'!AE64,IF(AND($E$3="2nd"),'Marks Entry class 2nd'!AE64,"")))</f>
        <v/>
      </c>
      <c r="BE65" s="105" t="str">
        <f>IF(OR($B65=0,$B65=""),"",IF(AND($E$3="1st"),'Marks Entry class 1st'!AF64,IF(AND($E$3="2nd"),'Marks Entry class 2nd'!AF64,"")))</f>
        <v/>
      </c>
      <c r="BF65" s="55" t="str">
        <f t="shared" si="22"/>
        <v/>
      </c>
      <c r="BG65" s="51" t="str">
        <f t="shared" si="23"/>
        <v/>
      </c>
      <c r="BH65" s="89">
        <f t="shared" si="24"/>
        <v>0</v>
      </c>
      <c r="BI65" s="89" t="str">
        <f t="shared" si="25"/>
        <v/>
      </c>
      <c r="BJ65" s="89" t="str">
        <f t="shared" si="26"/>
        <v/>
      </c>
      <c r="BK65" s="89" t="str">
        <f t="shared" si="27"/>
        <v/>
      </c>
      <c r="BL65" s="89" t="str">
        <f t="shared" si="28"/>
        <v/>
      </c>
      <c r="BM65" s="93" t="str">
        <f t="shared" si="29"/>
        <v/>
      </c>
      <c r="BN65" s="105"/>
      <c r="BO65" s="105"/>
      <c r="BP65" s="105"/>
      <c r="BQ65" s="51"/>
      <c r="BR65" s="105" t="str">
        <f>IF(OR($B65=0,$B65=""),"",IF(AND($E$3="1st"),'Marks Entry class 1st'!AJ64,IF(AND($E$3="2nd"),'Marks Entry class 2nd'!AJ64,"")))</f>
        <v/>
      </c>
      <c r="BS65" s="105" t="str">
        <f>IF(OR($B65=0,$B65=""),"",IF(AND($E$3="1st"),'Marks Entry class 1st'!AK64,IF(AND($E$3="2nd"),'Marks Entry class 2nd'!AK64,"")))</f>
        <v/>
      </c>
      <c r="BT65" s="54" t="str">
        <f t="shared" si="30"/>
        <v/>
      </c>
      <c r="BU65" s="51">
        <f t="shared" si="31"/>
        <v>0</v>
      </c>
      <c r="BV65" s="105" t="str">
        <f>IF(OR($B65=0,$B65=""),"",IF(AND($E$3="1st"),'Marks Entry class 1st'!AL64,IF(AND($E$3="2nd"),'Marks Entry class 2nd'!AL64,"")))</f>
        <v/>
      </c>
      <c r="BW65" s="105" t="str">
        <f>IF(OR($B65=0,$B65=""),"",IF(AND($E$3="1st"),'Marks Entry class 1st'!AM64,IF(AND($E$3="2nd"),'Marks Entry class 2nd'!AM64,"")))</f>
        <v/>
      </c>
      <c r="BX65" s="55" t="str">
        <f t="shared" si="32"/>
        <v/>
      </c>
      <c r="BY65" s="51" t="str">
        <f t="shared" si="33"/>
        <v/>
      </c>
      <c r="BZ65" s="89">
        <f t="shared" si="34"/>
        <v>0</v>
      </c>
      <c r="CA65" s="89" t="str">
        <f t="shared" si="35"/>
        <v/>
      </c>
      <c r="CB65" s="89" t="str">
        <f t="shared" si="36"/>
        <v/>
      </c>
      <c r="CC65" s="89" t="str">
        <f t="shared" si="37"/>
        <v/>
      </c>
      <c r="CD65" s="89" t="str">
        <f t="shared" si="38"/>
        <v/>
      </c>
      <c r="CE65" s="93" t="str">
        <f t="shared" si="39"/>
        <v/>
      </c>
      <c r="CF65" s="105" t="str">
        <f>IF(OR($B65=0,$B65=""),"",IF(AND($E$3="1st"),'Marks Entry class 1st'!AN64,IF(AND($E$3="2nd"),'Marks Entry class 2nd'!AN64,"")))</f>
        <v/>
      </c>
      <c r="CG65" s="105" t="str">
        <f>IF(OR($B65=0,$B65=""),"",IF(AND($E$3="1st"),'Marks Entry class 1st'!AO64,IF(AND($E$3="2nd"),'Marks Entry class 2nd'!AO64,"")))</f>
        <v/>
      </c>
      <c r="CH65" s="106" t="str">
        <f t="shared" si="40"/>
        <v/>
      </c>
      <c r="CI65" s="107">
        <f t="shared" si="41"/>
        <v>0</v>
      </c>
      <c r="CJ65" s="107" t="str">
        <f t="shared" si="42"/>
        <v/>
      </c>
      <c r="CK65" s="107" t="str">
        <f t="shared" si="43"/>
        <v/>
      </c>
      <c r="CL65" s="92" t="str">
        <f t="shared" si="44"/>
        <v/>
      </c>
      <c r="CM65" s="105" t="str">
        <f>IF(OR($B65=0,$B65=""),"",IF(AND($E$3="1st"),'Marks Entry class 1st'!AP64,IF(AND($E$3="2nd"),'Marks Entry class 2nd'!AP64,"")))</f>
        <v/>
      </c>
      <c r="CN65" s="105" t="str">
        <f>IF(OR($B65=0,$B65=""),"",IF(AND($E$3="1st"),'Marks Entry class 1st'!AQ64,IF(AND($E$3="2nd"),'Marks Entry class 2nd'!AQ64,"")))</f>
        <v/>
      </c>
      <c r="CO65" s="106" t="str">
        <f t="shared" si="45"/>
        <v/>
      </c>
      <c r="CP65" s="107">
        <f t="shared" si="46"/>
        <v>0</v>
      </c>
      <c r="CQ65" s="107" t="str">
        <f t="shared" si="47"/>
        <v/>
      </c>
      <c r="CR65" s="107" t="str">
        <f t="shared" si="48"/>
        <v/>
      </c>
      <c r="CS65" s="92" t="str">
        <f t="shared" si="49"/>
        <v/>
      </c>
      <c r="CT65" s="105" t="str">
        <f>IF(OR($B65=0,$B65=""),"",IF(AND($E$3="1st"),'Marks Entry class 1st'!AR64,IF(AND($E$3="2nd"),'Marks Entry class 2nd'!AR64,"")))</f>
        <v/>
      </c>
      <c r="CU65" s="105" t="str">
        <f>IF(OR($B65=0,$B65=""),"",IF(AND($E$3="1st"),'Marks Entry class 1st'!AS64,IF(AND($E$3="2nd"),'Marks Entry class 2nd'!AS64,"")))</f>
        <v/>
      </c>
      <c r="CV65" s="106" t="str">
        <f t="shared" si="50"/>
        <v/>
      </c>
      <c r="CW65" s="107">
        <f t="shared" si="51"/>
        <v>0</v>
      </c>
      <c r="CX65" s="107" t="str">
        <f t="shared" si="52"/>
        <v/>
      </c>
      <c r="CY65" s="107" t="str">
        <f t="shared" si="53"/>
        <v/>
      </c>
      <c r="CZ65" s="92" t="str">
        <f t="shared" si="54"/>
        <v/>
      </c>
      <c r="DA65" s="105" t="str">
        <f>IF(OR($B65=0,$B65=""),"",IF(AND($E$3="1st"),'Marks Entry class 1st'!AT64,IF(AND($E$3="2nd"),'Marks Entry class 2nd'!AT64,"")))</f>
        <v/>
      </c>
      <c r="DB65" s="105" t="str">
        <f>IF(OR($B65=0,$B65=""),"",IF(AND($E$3="1st"),'Marks Entry class 1st'!AU64,IF(AND($E$3="2nd"),'Marks Entry class 2nd'!AU64,"")))</f>
        <v/>
      </c>
      <c r="DC65" s="357" t="str">
        <f t="shared" si="55"/>
        <v/>
      </c>
      <c r="DD65" s="93" t="str">
        <f t="shared" si="56"/>
        <v/>
      </c>
      <c r="DE65" s="105" t="str">
        <f>IF(OR($B65=0,$B65=""),"",IF(AND($E$3="1st"),'Marks Entry class 1st'!AV64,IF(AND($E$3="2nd"),'Marks Entry class 2nd'!AV64,"")))</f>
        <v/>
      </c>
      <c r="DF65" s="105" t="str">
        <f>IF(OR($B65=0,$B65=""),"",IF(AND($E$3="1st"),'Marks Entry class 1st'!AW64,IF(AND($E$3="2nd"),'Marks Entry class 2nd'!AW64,"")))</f>
        <v/>
      </c>
      <c r="DG65" s="357" t="str">
        <f t="shared" si="57"/>
        <v/>
      </c>
      <c r="DH65" s="93" t="str">
        <f t="shared" si="58"/>
        <v/>
      </c>
      <c r="DI65" s="63" t="str">
        <f t="shared" si="59"/>
        <v/>
      </c>
      <c r="DJ65" s="359" t="str">
        <f t="shared" si="60"/>
        <v/>
      </c>
      <c r="DK65" s="67" t="str">
        <f t="shared" si="61"/>
        <v/>
      </c>
      <c r="DL65" s="68" t="str">
        <f t="shared" si="62"/>
        <v/>
      </c>
      <c r="DM65" s="381" t="str">
        <f>IFERROR(IF(B65="NSO","NSO",IF(OR(D65="",G65="",F65="",B65="",DI65=0),"",IF('Master sheet'!$D$14="Hindi","कक्षोंन्नति","Promoted"))),"")</f>
        <v/>
      </c>
      <c r="DN65" s="42" t="str">
        <f>IF(OR(B65=0,B65=""),"",IF(AND($E$3="1st"),'Marks Entry class 1st'!AX64,IF(AND($E$3="2nd"),'Marks Entry class 2nd'!AX64,"")))</f>
        <v/>
      </c>
      <c r="DO65" s="42" t="str">
        <f>IF(OR(B65=0,B65=""),"",IF(AND($E$3="1st"),'Marks Entry class 1st'!AY64,IF(AND($E$3="2nd"),'Marks Entry class 2nd'!AY64,"")))</f>
        <v/>
      </c>
      <c r="DP65" s="214" t="str">
        <f t="shared" si="63"/>
        <v/>
      </c>
      <c r="DQ65" s="43"/>
      <c r="DX65" s="44">
        <f>IF(AND($E$3="1st"),'Marks Entry class 1st'!I64,IF(AND($E$3="2nd"),'Marks Entry class 2nd'!I64,""))</f>
        <v>0</v>
      </c>
    </row>
    <row r="66" spans="1:128" ht="18.95" customHeight="1">
      <c r="A66" s="56">
        <v>59</v>
      </c>
      <c r="B66" s="261" t="str">
        <f>IF(OR(DX66=0,DX66=""),"",IF(AND($E$3="1st"),'Marks Entry class 1st'!I65,IF(AND($E$3="2nd"),'Marks Entry class 2nd'!I65,"")))</f>
        <v/>
      </c>
      <c r="C66" s="57" t="str">
        <f>IF(OR($B66=0,$B66=""),"",IF(AND($E$3="1st"),'Marks Entry class 1st'!B65,IF(AND($E$3="2nd"),'Marks Entry class 2nd'!B65,"")))</f>
        <v/>
      </c>
      <c r="D66" s="57" t="str">
        <f>IF(OR($B66=0,$B66=""),"",IF(AND($E$3="1st"),'Marks Entry class 1st'!C65,IF(AND($E$3="2nd"),'Marks Entry class 2nd'!C65,"")))</f>
        <v/>
      </c>
      <c r="E66" s="396" t="str">
        <f>IF(OR(B66=0,B66=""),"",IF(AND($E$3="1st"),'Marks Entry class 1st'!E65,IF(AND($E$3="2nd"),'Marks Entry class 2nd'!E65,"")))</f>
        <v/>
      </c>
      <c r="F66" s="260" t="str">
        <f>IF(OR(B66=0,B66=""),"",IF(AND($E$3="1st"),'Marks Entry class 1st'!D65,IF(AND($E$3="2nd"),'Marks Entry class 2nd'!D65,"")))</f>
        <v/>
      </c>
      <c r="G66" s="398" t="str">
        <f>IF(OR($B66=0,$B66=""),"",IF(AND($E$3="1st"),'Marks Entry class 1st'!F65,IF(AND($E$3="2nd"),'Marks Entry class 2nd'!F65,"")))</f>
        <v/>
      </c>
      <c r="H66" s="398" t="str">
        <f>IF(OR($B66=0,$B66=""),"",IF(AND($E$3="1st"),'Marks Entry class 1st'!G65,IF(AND($E$3="2nd"),'Marks Entry class 2nd'!G65,"")))</f>
        <v/>
      </c>
      <c r="I66" s="398" t="str">
        <f>IF(OR($B66=0,$B66=""),"",IF(AND($E$3="1st"),'Marks Entry class 1st'!H65,IF(AND($E$3="2nd"),'Marks Entry class 2nd'!H65,"")))</f>
        <v/>
      </c>
      <c r="J66" s="229" t="str">
        <f>IF(OR($B66=0,$B66=""),"",IF(AND($E$3="1st"),'Marks Entry class 1st'!J65,IF(AND($E$3="2nd"),'Marks Entry class 2nd'!J65,"")))</f>
        <v/>
      </c>
      <c r="K66" s="229" t="str">
        <f>IF(OR($B66=0,$B66=""),"",IF(AND($E$3="1st"),'Marks Entry class 1st'!K65,IF(AND($E$3="2nd"),'Marks Entry class 2nd'!K65,"")))</f>
        <v/>
      </c>
      <c r="L66" s="105"/>
      <c r="M66" s="105"/>
      <c r="N66" s="105"/>
      <c r="O66" s="51"/>
      <c r="P66" s="105" t="str">
        <f>IF(OR($B66=0,$B66=""),"",IF(AND($E$3="1st"),'Marks Entry class 1st'!O65,IF(AND($E$3="2nd"),'Marks Entry class 2nd'!O65,"")))</f>
        <v/>
      </c>
      <c r="Q66" s="105" t="str">
        <f>IF(OR($B66=0,$B66=""),"",IF(AND($E$3="1st"),'Marks Entry class 1st'!P65,IF(AND($E$3="2nd"),'Marks Entry class 2nd'!P65,"")))</f>
        <v/>
      </c>
      <c r="R66" s="54" t="str">
        <f t="shared" si="0"/>
        <v/>
      </c>
      <c r="S66" s="51">
        <f t="shared" si="1"/>
        <v>0</v>
      </c>
      <c r="T66" s="105" t="str">
        <f>IF(OR($B66=0,$B66=""),"",IF(AND($E$3="1st"),'Marks Entry class 1st'!Q65,IF(AND($E$3="2nd"),'Marks Entry class 2nd'!Q65,"")))</f>
        <v/>
      </c>
      <c r="U66" s="105" t="str">
        <f>IF(OR($B66=0,$B66=""),"",IF(AND($E$3="1st"),'Marks Entry class 1st'!R65,IF(AND($E$3="2nd"),'Marks Entry class 2nd'!R65,"")))</f>
        <v/>
      </c>
      <c r="V66" s="55" t="str">
        <f t="shared" si="2"/>
        <v/>
      </c>
      <c r="W66" s="51" t="str">
        <f t="shared" si="3"/>
        <v/>
      </c>
      <c r="X66" s="89">
        <f t="shared" si="4"/>
        <v>0</v>
      </c>
      <c r="Y66" s="89" t="str">
        <f t="shared" si="5"/>
        <v/>
      </c>
      <c r="Z66" s="89" t="str">
        <f t="shared" si="6"/>
        <v/>
      </c>
      <c r="AA66" s="89" t="str">
        <f t="shared" si="7"/>
        <v/>
      </c>
      <c r="AB66" s="89" t="str">
        <f t="shared" si="8"/>
        <v/>
      </c>
      <c r="AC66" s="93" t="str">
        <f t="shared" si="9"/>
        <v/>
      </c>
      <c r="AD66" s="105"/>
      <c r="AE66" s="105"/>
      <c r="AF66" s="105"/>
      <c r="AG66" s="51"/>
      <c r="AH66" s="105" t="str">
        <f>IF(OR($B66=0,$B66=""),"",IF(AND($E$3="1st"),'Marks Entry class 1st'!V65,IF(AND($E$3="2nd"),'Marks Entry class 2nd'!V65,"")))</f>
        <v/>
      </c>
      <c r="AI66" s="105" t="str">
        <f>IF(OR($B66=0,$B66=""),"",IF(AND($E$3="1st"),'Marks Entry class 1st'!W65,IF(AND($E$3="2nd"),'Marks Entry class 2nd'!W65,"")))</f>
        <v/>
      </c>
      <c r="AJ66" s="54" t="str">
        <f t="shared" si="10"/>
        <v/>
      </c>
      <c r="AK66" s="51">
        <f t="shared" si="11"/>
        <v>0</v>
      </c>
      <c r="AL66" s="105" t="str">
        <f>IF(OR($B66=0,$B66=""),"",IF(AND($E$3="1st"),'Marks Entry class 1st'!X65,IF(AND($E$3="2nd"),'Marks Entry class 2nd'!X65,"")))</f>
        <v/>
      </c>
      <c r="AM66" s="105" t="str">
        <f>IF(OR($B66=0,$B66=""),"",IF(AND($E$3="1st"),'Marks Entry class 1st'!Y65,IF(AND($E$3="2nd"),'Marks Entry class 2nd'!Y65,"")))</f>
        <v/>
      </c>
      <c r="AN66" s="55" t="str">
        <f t="shared" si="12"/>
        <v/>
      </c>
      <c r="AO66" s="51" t="str">
        <f t="shared" si="13"/>
        <v/>
      </c>
      <c r="AP66" s="89">
        <f t="shared" si="14"/>
        <v>0</v>
      </c>
      <c r="AQ66" s="89" t="str">
        <f t="shared" si="15"/>
        <v/>
      </c>
      <c r="AR66" s="89" t="str">
        <f t="shared" si="16"/>
        <v/>
      </c>
      <c r="AS66" s="89" t="str">
        <f t="shared" si="17"/>
        <v/>
      </c>
      <c r="AT66" s="89" t="str">
        <f t="shared" si="18"/>
        <v/>
      </c>
      <c r="AU66" s="93" t="str">
        <f t="shared" si="19"/>
        <v/>
      </c>
      <c r="AV66" s="105"/>
      <c r="AW66" s="105"/>
      <c r="AX66" s="105"/>
      <c r="AY66" s="51"/>
      <c r="AZ66" s="105" t="str">
        <f>IF(OR($B66=0,$B66=""),"",IF(AND($E$3="1st"),'Marks Entry class 1st'!AC65,IF(AND($E$3="2nd"),'Marks Entry class 2nd'!AC65,"")))</f>
        <v/>
      </c>
      <c r="BA66" s="105" t="str">
        <f>IF(OR($B66=0,$B66=""),"",IF(AND($E$3="1st"),'Marks Entry class 1st'!AD65,IF(AND($E$3="2nd"),'Marks Entry class 2nd'!AD65,"")))</f>
        <v/>
      </c>
      <c r="BB66" s="54" t="str">
        <f t="shared" si="20"/>
        <v/>
      </c>
      <c r="BC66" s="51">
        <f t="shared" si="21"/>
        <v>0</v>
      </c>
      <c r="BD66" s="105" t="str">
        <f>IF(OR($B66=0,$B66=""),"",IF(AND($E$3="1st"),'Marks Entry class 1st'!AE65,IF(AND($E$3="2nd"),'Marks Entry class 2nd'!AE65,"")))</f>
        <v/>
      </c>
      <c r="BE66" s="105" t="str">
        <f>IF(OR($B66=0,$B66=""),"",IF(AND($E$3="1st"),'Marks Entry class 1st'!AF65,IF(AND($E$3="2nd"),'Marks Entry class 2nd'!AF65,"")))</f>
        <v/>
      </c>
      <c r="BF66" s="55" t="str">
        <f t="shared" si="22"/>
        <v/>
      </c>
      <c r="BG66" s="51" t="str">
        <f t="shared" si="23"/>
        <v/>
      </c>
      <c r="BH66" s="89">
        <f t="shared" si="24"/>
        <v>0</v>
      </c>
      <c r="BI66" s="89" t="str">
        <f t="shared" si="25"/>
        <v/>
      </c>
      <c r="BJ66" s="89" t="str">
        <f t="shared" si="26"/>
        <v/>
      </c>
      <c r="BK66" s="89" t="str">
        <f t="shared" si="27"/>
        <v/>
      </c>
      <c r="BL66" s="89" t="str">
        <f t="shared" si="28"/>
        <v/>
      </c>
      <c r="BM66" s="93" t="str">
        <f t="shared" si="29"/>
        <v/>
      </c>
      <c r="BN66" s="105"/>
      <c r="BO66" s="105"/>
      <c r="BP66" s="105"/>
      <c r="BQ66" s="51"/>
      <c r="BR66" s="105" t="str">
        <f>IF(OR($B66=0,$B66=""),"",IF(AND($E$3="1st"),'Marks Entry class 1st'!AJ65,IF(AND($E$3="2nd"),'Marks Entry class 2nd'!AJ65,"")))</f>
        <v/>
      </c>
      <c r="BS66" s="105" t="str">
        <f>IF(OR($B66=0,$B66=""),"",IF(AND($E$3="1st"),'Marks Entry class 1st'!AK65,IF(AND($E$3="2nd"),'Marks Entry class 2nd'!AK65,"")))</f>
        <v/>
      </c>
      <c r="BT66" s="54" t="str">
        <f t="shared" si="30"/>
        <v/>
      </c>
      <c r="BU66" s="51">
        <f t="shared" si="31"/>
        <v>0</v>
      </c>
      <c r="BV66" s="105" t="str">
        <f>IF(OR($B66=0,$B66=""),"",IF(AND($E$3="1st"),'Marks Entry class 1st'!AL65,IF(AND($E$3="2nd"),'Marks Entry class 2nd'!AL65,"")))</f>
        <v/>
      </c>
      <c r="BW66" s="105" t="str">
        <f>IF(OR($B66=0,$B66=""),"",IF(AND($E$3="1st"),'Marks Entry class 1st'!AM65,IF(AND($E$3="2nd"),'Marks Entry class 2nd'!AM65,"")))</f>
        <v/>
      </c>
      <c r="BX66" s="55" t="str">
        <f t="shared" si="32"/>
        <v/>
      </c>
      <c r="BY66" s="51" t="str">
        <f t="shared" si="33"/>
        <v/>
      </c>
      <c r="BZ66" s="89">
        <f t="shared" si="34"/>
        <v>0</v>
      </c>
      <c r="CA66" s="89" t="str">
        <f t="shared" si="35"/>
        <v/>
      </c>
      <c r="CB66" s="89" t="str">
        <f t="shared" si="36"/>
        <v/>
      </c>
      <c r="CC66" s="89" t="str">
        <f t="shared" si="37"/>
        <v/>
      </c>
      <c r="CD66" s="89" t="str">
        <f t="shared" si="38"/>
        <v/>
      </c>
      <c r="CE66" s="93" t="str">
        <f t="shared" si="39"/>
        <v/>
      </c>
      <c r="CF66" s="105" t="str">
        <f>IF(OR($B66=0,$B66=""),"",IF(AND($E$3="1st"),'Marks Entry class 1st'!AN65,IF(AND($E$3="2nd"),'Marks Entry class 2nd'!AN65,"")))</f>
        <v/>
      </c>
      <c r="CG66" s="105" t="str">
        <f>IF(OR($B66=0,$B66=""),"",IF(AND($E$3="1st"),'Marks Entry class 1st'!AO65,IF(AND($E$3="2nd"),'Marks Entry class 2nd'!AO65,"")))</f>
        <v/>
      </c>
      <c r="CH66" s="106" t="str">
        <f t="shared" si="40"/>
        <v/>
      </c>
      <c r="CI66" s="107">
        <f t="shared" si="41"/>
        <v>0</v>
      </c>
      <c r="CJ66" s="107" t="str">
        <f t="shared" si="42"/>
        <v/>
      </c>
      <c r="CK66" s="107" t="str">
        <f t="shared" si="43"/>
        <v/>
      </c>
      <c r="CL66" s="92" t="str">
        <f t="shared" si="44"/>
        <v/>
      </c>
      <c r="CM66" s="105" t="str">
        <f>IF(OR($B66=0,$B66=""),"",IF(AND($E$3="1st"),'Marks Entry class 1st'!AP65,IF(AND($E$3="2nd"),'Marks Entry class 2nd'!AP65,"")))</f>
        <v/>
      </c>
      <c r="CN66" s="105" t="str">
        <f>IF(OR($B66=0,$B66=""),"",IF(AND($E$3="1st"),'Marks Entry class 1st'!AQ65,IF(AND($E$3="2nd"),'Marks Entry class 2nd'!AQ65,"")))</f>
        <v/>
      </c>
      <c r="CO66" s="106" t="str">
        <f t="shared" si="45"/>
        <v/>
      </c>
      <c r="CP66" s="107">
        <f t="shared" si="46"/>
        <v>0</v>
      </c>
      <c r="CQ66" s="107" t="str">
        <f t="shared" si="47"/>
        <v/>
      </c>
      <c r="CR66" s="107" t="str">
        <f t="shared" si="48"/>
        <v/>
      </c>
      <c r="CS66" s="92" t="str">
        <f t="shared" si="49"/>
        <v/>
      </c>
      <c r="CT66" s="105" t="str">
        <f>IF(OR($B66=0,$B66=""),"",IF(AND($E$3="1st"),'Marks Entry class 1st'!AR65,IF(AND($E$3="2nd"),'Marks Entry class 2nd'!AR65,"")))</f>
        <v/>
      </c>
      <c r="CU66" s="105" t="str">
        <f>IF(OR($B66=0,$B66=""),"",IF(AND($E$3="1st"),'Marks Entry class 1st'!AS65,IF(AND($E$3="2nd"),'Marks Entry class 2nd'!AS65,"")))</f>
        <v/>
      </c>
      <c r="CV66" s="106" t="str">
        <f t="shared" si="50"/>
        <v/>
      </c>
      <c r="CW66" s="107">
        <f t="shared" si="51"/>
        <v>0</v>
      </c>
      <c r="CX66" s="107" t="str">
        <f t="shared" si="52"/>
        <v/>
      </c>
      <c r="CY66" s="107" t="str">
        <f t="shared" si="53"/>
        <v/>
      </c>
      <c r="CZ66" s="92" t="str">
        <f t="shared" si="54"/>
        <v/>
      </c>
      <c r="DA66" s="105" t="str">
        <f>IF(OR($B66=0,$B66=""),"",IF(AND($E$3="1st"),'Marks Entry class 1st'!AT65,IF(AND($E$3="2nd"),'Marks Entry class 2nd'!AT65,"")))</f>
        <v/>
      </c>
      <c r="DB66" s="105" t="str">
        <f>IF(OR($B66=0,$B66=""),"",IF(AND($E$3="1st"),'Marks Entry class 1st'!AU65,IF(AND($E$3="2nd"),'Marks Entry class 2nd'!AU65,"")))</f>
        <v/>
      </c>
      <c r="DC66" s="357" t="str">
        <f t="shared" si="55"/>
        <v/>
      </c>
      <c r="DD66" s="93" t="str">
        <f t="shared" si="56"/>
        <v/>
      </c>
      <c r="DE66" s="105" t="str">
        <f>IF(OR($B66=0,$B66=""),"",IF(AND($E$3="1st"),'Marks Entry class 1st'!AV65,IF(AND($E$3="2nd"),'Marks Entry class 2nd'!AV65,"")))</f>
        <v/>
      </c>
      <c r="DF66" s="105" t="str">
        <f>IF(OR($B66=0,$B66=""),"",IF(AND($E$3="1st"),'Marks Entry class 1st'!AW65,IF(AND($E$3="2nd"),'Marks Entry class 2nd'!AW65,"")))</f>
        <v/>
      </c>
      <c r="DG66" s="357" t="str">
        <f t="shared" si="57"/>
        <v/>
      </c>
      <c r="DH66" s="93" t="str">
        <f t="shared" si="58"/>
        <v/>
      </c>
      <c r="DI66" s="63" t="str">
        <f t="shared" si="59"/>
        <v/>
      </c>
      <c r="DJ66" s="359" t="str">
        <f t="shared" si="60"/>
        <v/>
      </c>
      <c r="DK66" s="67" t="str">
        <f t="shared" si="61"/>
        <v/>
      </c>
      <c r="DL66" s="68" t="str">
        <f t="shared" si="62"/>
        <v/>
      </c>
      <c r="DM66" s="381" t="str">
        <f>IFERROR(IF(B66="NSO","NSO",IF(OR(D66="",G66="",F66="",B66="",DI66=0),"",IF('Master sheet'!$D$14="Hindi","कक्षोंन्नति","Promoted"))),"")</f>
        <v/>
      </c>
      <c r="DN66" s="42" t="str">
        <f>IF(OR(B66=0,B66=""),"",IF(AND($E$3="1st"),'Marks Entry class 1st'!AX65,IF(AND($E$3="2nd"),'Marks Entry class 2nd'!AX65,"")))</f>
        <v/>
      </c>
      <c r="DO66" s="42" t="str">
        <f>IF(OR(B66=0,B66=""),"",IF(AND($E$3="1st"),'Marks Entry class 1st'!AY65,IF(AND($E$3="2nd"),'Marks Entry class 2nd'!AY65,"")))</f>
        <v/>
      </c>
      <c r="DP66" s="214" t="str">
        <f t="shared" si="63"/>
        <v/>
      </c>
      <c r="DQ66" s="43"/>
      <c r="DX66" s="44">
        <f>IF(AND($E$3="1st"),'Marks Entry class 1st'!I65,IF(AND($E$3="2nd"),'Marks Entry class 2nd'!I65,""))</f>
        <v>0</v>
      </c>
    </row>
    <row r="67" spans="1:128" ht="18.95" customHeight="1">
      <c r="A67" s="56">
        <v>60</v>
      </c>
      <c r="B67" s="261" t="str">
        <f>IF(OR(DX67=0,DX67=""),"",IF(AND($E$3="1st"),'Marks Entry class 1st'!I66,IF(AND($E$3="2nd"),'Marks Entry class 2nd'!I66,"")))</f>
        <v/>
      </c>
      <c r="C67" s="57" t="str">
        <f>IF(OR($B67=0,$B67=""),"",IF(AND($E$3="1st"),'Marks Entry class 1st'!B66,IF(AND($E$3="2nd"),'Marks Entry class 2nd'!B66,"")))</f>
        <v/>
      </c>
      <c r="D67" s="57" t="str">
        <f>IF(OR($B67=0,$B67=""),"",IF(AND($E$3="1st"),'Marks Entry class 1st'!C66,IF(AND($E$3="2nd"),'Marks Entry class 2nd'!C66,"")))</f>
        <v/>
      </c>
      <c r="E67" s="396" t="str">
        <f>IF(OR(B67=0,B67=""),"",IF(AND($E$3="1st"),'Marks Entry class 1st'!E66,IF(AND($E$3="2nd"),'Marks Entry class 2nd'!E66,"")))</f>
        <v/>
      </c>
      <c r="F67" s="260" t="str">
        <f>IF(OR(B67=0,B67=""),"",IF(AND($E$3="1st"),'Marks Entry class 1st'!D66,IF(AND($E$3="2nd"),'Marks Entry class 2nd'!D66,"")))</f>
        <v/>
      </c>
      <c r="G67" s="398" t="str">
        <f>IF(OR($B67=0,$B67=""),"",IF(AND($E$3="1st"),'Marks Entry class 1st'!F66,IF(AND($E$3="2nd"),'Marks Entry class 2nd'!F66,"")))</f>
        <v/>
      </c>
      <c r="H67" s="398" t="str">
        <f>IF(OR($B67=0,$B67=""),"",IF(AND($E$3="1st"),'Marks Entry class 1st'!G66,IF(AND($E$3="2nd"),'Marks Entry class 2nd'!G66,"")))</f>
        <v/>
      </c>
      <c r="I67" s="398" t="str">
        <f>IF(OR($B67=0,$B67=""),"",IF(AND($E$3="1st"),'Marks Entry class 1st'!H66,IF(AND($E$3="2nd"),'Marks Entry class 2nd'!H66,"")))</f>
        <v/>
      </c>
      <c r="J67" s="229" t="str">
        <f>IF(OR($B67=0,$B67=""),"",IF(AND($E$3="1st"),'Marks Entry class 1st'!J66,IF(AND($E$3="2nd"),'Marks Entry class 2nd'!J66,"")))</f>
        <v/>
      </c>
      <c r="K67" s="229" t="str">
        <f>IF(OR($B67=0,$B67=""),"",IF(AND($E$3="1st"),'Marks Entry class 1st'!K66,IF(AND($E$3="2nd"),'Marks Entry class 2nd'!K66,"")))</f>
        <v/>
      </c>
      <c r="L67" s="105"/>
      <c r="M67" s="105"/>
      <c r="N67" s="105"/>
      <c r="O67" s="51"/>
      <c r="P67" s="105" t="str">
        <f>IF(OR($B67=0,$B67=""),"",IF(AND($E$3="1st"),'Marks Entry class 1st'!O66,IF(AND($E$3="2nd"),'Marks Entry class 2nd'!O66,"")))</f>
        <v/>
      </c>
      <c r="Q67" s="105" t="str">
        <f>IF(OR($B67=0,$B67=""),"",IF(AND($E$3="1st"),'Marks Entry class 1st'!P66,IF(AND($E$3="2nd"),'Marks Entry class 2nd'!P66,"")))</f>
        <v/>
      </c>
      <c r="R67" s="54" t="str">
        <f t="shared" si="0"/>
        <v/>
      </c>
      <c r="S67" s="51">
        <f t="shared" si="1"/>
        <v>0</v>
      </c>
      <c r="T67" s="105" t="str">
        <f>IF(OR($B67=0,$B67=""),"",IF(AND($E$3="1st"),'Marks Entry class 1st'!Q66,IF(AND($E$3="2nd"),'Marks Entry class 2nd'!Q66,"")))</f>
        <v/>
      </c>
      <c r="U67" s="105" t="str">
        <f>IF(OR($B67=0,$B67=""),"",IF(AND($E$3="1st"),'Marks Entry class 1st'!R66,IF(AND($E$3="2nd"),'Marks Entry class 2nd'!R66,"")))</f>
        <v/>
      </c>
      <c r="V67" s="55" t="str">
        <f t="shared" si="2"/>
        <v/>
      </c>
      <c r="W67" s="51" t="str">
        <f t="shared" si="3"/>
        <v/>
      </c>
      <c r="X67" s="89">
        <f t="shared" si="4"/>
        <v>0</v>
      </c>
      <c r="Y67" s="89" t="str">
        <f t="shared" si="5"/>
        <v/>
      </c>
      <c r="Z67" s="89" t="str">
        <f t="shared" si="6"/>
        <v/>
      </c>
      <c r="AA67" s="89" t="str">
        <f t="shared" si="7"/>
        <v/>
      </c>
      <c r="AB67" s="89" t="str">
        <f t="shared" si="8"/>
        <v/>
      </c>
      <c r="AC67" s="93" t="str">
        <f t="shared" si="9"/>
        <v/>
      </c>
      <c r="AD67" s="105"/>
      <c r="AE67" s="105"/>
      <c r="AF67" s="105"/>
      <c r="AG67" s="51"/>
      <c r="AH67" s="105" t="str">
        <f>IF(OR($B67=0,$B67=""),"",IF(AND($E$3="1st"),'Marks Entry class 1st'!V66,IF(AND($E$3="2nd"),'Marks Entry class 2nd'!V66,"")))</f>
        <v/>
      </c>
      <c r="AI67" s="105" t="str">
        <f>IF(OR($B67=0,$B67=""),"",IF(AND($E$3="1st"),'Marks Entry class 1st'!W66,IF(AND($E$3="2nd"),'Marks Entry class 2nd'!W66,"")))</f>
        <v/>
      </c>
      <c r="AJ67" s="54" t="str">
        <f t="shared" si="10"/>
        <v/>
      </c>
      <c r="AK67" s="51">
        <f t="shared" si="11"/>
        <v>0</v>
      </c>
      <c r="AL67" s="105" t="str">
        <f>IF(OR($B67=0,$B67=""),"",IF(AND($E$3="1st"),'Marks Entry class 1st'!X66,IF(AND($E$3="2nd"),'Marks Entry class 2nd'!X66,"")))</f>
        <v/>
      </c>
      <c r="AM67" s="105" t="str">
        <f>IF(OR($B67=0,$B67=""),"",IF(AND($E$3="1st"),'Marks Entry class 1st'!Y66,IF(AND($E$3="2nd"),'Marks Entry class 2nd'!Y66,"")))</f>
        <v/>
      </c>
      <c r="AN67" s="55" t="str">
        <f t="shared" si="12"/>
        <v/>
      </c>
      <c r="AO67" s="51" t="str">
        <f t="shared" si="13"/>
        <v/>
      </c>
      <c r="AP67" s="89">
        <f t="shared" si="14"/>
        <v>0</v>
      </c>
      <c r="AQ67" s="89" t="str">
        <f t="shared" si="15"/>
        <v/>
      </c>
      <c r="AR67" s="89" t="str">
        <f t="shared" si="16"/>
        <v/>
      </c>
      <c r="AS67" s="89" t="str">
        <f t="shared" si="17"/>
        <v/>
      </c>
      <c r="AT67" s="89" t="str">
        <f t="shared" si="18"/>
        <v/>
      </c>
      <c r="AU67" s="93" t="str">
        <f t="shared" si="19"/>
        <v/>
      </c>
      <c r="AV67" s="105"/>
      <c r="AW67" s="105"/>
      <c r="AX67" s="105"/>
      <c r="AY67" s="51"/>
      <c r="AZ67" s="105" t="str">
        <f>IF(OR($B67=0,$B67=""),"",IF(AND($E$3="1st"),'Marks Entry class 1st'!AC66,IF(AND($E$3="2nd"),'Marks Entry class 2nd'!AC66,"")))</f>
        <v/>
      </c>
      <c r="BA67" s="105" t="str">
        <f>IF(OR($B67=0,$B67=""),"",IF(AND($E$3="1st"),'Marks Entry class 1st'!AD66,IF(AND($E$3="2nd"),'Marks Entry class 2nd'!AD66,"")))</f>
        <v/>
      </c>
      <c r="BB67" s="54" t="str">
        <f t="shared" si="20"/>
        <v/>
      </c>
      <c r="BC67" s="51">
        <f t="shared" si="21"/>
        <v>0</v>
      </c>
      <c r="BD67" s="105" t="str">
        <f>IF(OR($B67=0,$B67=""),"",IF(AND($E$3="1st"),'Marks Entry class 1st'!AE66,IF(AND($E$3="2nd"),'Marks Entry class 2nd'!AE66,"")))</f>
        <v/>
      </c>
      <c r="BE67" s="105" t="str">
        <f>IF(OR($B67=0,$B67=""),"",IF(AND($E$3="1st"),'Marks Entry class 1st'!AF66,IF(AND($E$3="2nd"),'Marks Entry class 2nd'!AF66,"")))</f>
        <v/>
      </c>
      <c r="BF67" s="55" t="str">
        <f t="shared" si="22"/>
        <v/>
      </c>
      <c r="BG67" s="51" t="str">
        <f t="shared" si="23"/>
        <v/>
      </c>
      <c r="BH67" s="89">
        <f t="shared" si="24"/>
        <v>0</v>
      </c>
      <c r="BI67" s="89" t="str">
        <f t="shared" si="25"/>
        <v/>
      </c>
      <c r="BJ67" s="89" t="str">
        <f t="shared" si="26"/>
        <v/>
      </c>
      <c r="BK67" s="89" t="str">
        <f t="shared" si="27"/>
        <v/>
      </c>
      <c r="BL67" s="89" t="str">
        <f t="shared" si="28"/>
        <v/>
      </c>
      <c r="BM67" s="93" t="str">
        <f t="shared" si="29"/>
        <v/>
      </c>
      <c r="BN67" s="105"/>
      <c r="BO67" s="105"/>
      <c r="BP67" s="105"/>
      <c r="BQ67" s="51"/>
      <c r="BR67" s="105" t="str">
        <f>IF(OR($B67=0,$B67=""),"",IF(AND($E$3="1st"),'Marks Entry class 1st'!AJ66,IF(AND($E$3="2nd"),'Marks Entry class 2nd'!AJ66,"")))</f>
        <v/>
      </c>
      <c r="BS67" s="105" t="str">
        <f>IF(OR($B67=0,$B67=""),"",IF(AND($E$3="1st"),'Marks Entry class 1st'!AK66,IF(AND($E$3="2nd"),'Marks Entry class 2nd'!AK66,"")))</f>
        <v/>
      </c>
      <c r="BT67" s="54" t="str">
        <f t="shared" si="30"/>
        <v/>
      </c>
      <c r="BU67" s="51">
        <f t="shared" si="31"/>
        <v>0</v>
      </c>
      <c r="BV67" s="105" t="str">
        <f>IF(OR($B67=0,$B67=""),"",IF(AND($E$3="1st"),'Marks Entry class 1st'!AL66,IF(AND($E$3="2nd"),'Marks Entry class 2nd'!AL66,"")))</f>
        <v/>
      </c>
      <c r="BW67" s="105" t="str">
        <f>IF(OR($B67=0,$B67=""),"",IF(AND($E$3="1st"),'Marks Entry class 1st'!AM66,IF(AND($E$3="2nd"),'Marks Entry class 2nd'!AM66,"")))</f>
        <v/>
      </c>
      <c r="BX67" s="55" t="str">
        <f t="shared" si="32"/>
        <v/>
      </c>
      <c r="BY67" s="51" t="str">
        <f t="shared" si="33"/>
        <v/>
      </c>
      <c r="BZ67" s="89">
        <f t="shared" si="34"/>
        <v>0</v>
      </c>
      <c r="CA67" s="89" t="str">
        <f t="shared" si="35"/>
        <v/>
      </c>
      <c r="CB67" s="89" t="str">
        <f t="shared" si="36"/>
        <v/>
      </c>
      <c r="CC67" s="89" t="str">
        <f t="shared" si="37"/>
        <v/>
      </c>
      <c r="CD67" s="89" t="str">
        <f t="shared" si="38"/>
        <v/>
      </c>
      <c r="CE67" s="93" t="str">
        <f t="shared" si="39"/>
        <v/>
      </c>
      <c r="CF67" s="105" t="str">
        <f>IF(OR($B67=0,$B67=""),"",IF(AND($E$3="1st"),'Marks Entry class 1st'!AN66,IF(AND($E$3="2nd"),'Marks Entry class 2nd'!AN66,"")))</f>
        <v/>
      </c>
      <c r="CG67" s="105" t="str">
        <f>IF(OR($B67=0,$B67=""),"",IF(AND($E$3="1st"),'Marks Entry class 1st'!AO66,IF(AND($E$3="2nd"),'Marks Entry class 2nd'!AO66,"")))</f>
        <v/>
      </c>
      <c r="CH67" s="106" t="str">
        <f t="shared" si="40"/>
        <v/>
      </c>
      <c r="CI67" s="107">
        <f t="shared" si="41"/>
        <v>0</v>
      </c>
      <c r="CJ67" s="107" t="str">
        <f t="shared" si="42"/>
        <v/>
      </c>
      <c r="CK67" s="107" t="str">
        <f t="shared" si="43"/>
        <v/>
      </c>
      <c r="CL67" s="92" t="str">
        <f t="shared" si="44"/>
        <v/>
      </c>
      <c r="CM67" s="105" t="str">
        <f>IF(OR($B67=0,$B67=""),"",IF(AND($E$3="1st"),'Marks Entry class 1st'!AP66,IF(AND($E$3="2nd"),'Marks Entry class 2nd'!AP66,"")))</f>
        <v/>
      </c>
      <c r="CN67" s="105" t="str">
        <f>IF(OR($B67=0,$B67=""),"",IF(AND($E$3="1st"),'Marks Entry class 1st'!AQ66,IF(AND($E$3="2nd"),'Marks Entry class 2nd'!AQ66,"")))</f>
        <v/>
      </c>
      <c r="CO67" s="106" t="str">
        <f t="shared" si="45"/>
        <v/>
      </c>
      <c r="CP67" s="107">
        <f t="shared" si="46"/>
        <v>0</v>
      </c>
      <c r="CQ67" s="107" t="str">
        <f t="shared" si="47"/>
        <v/>
      </c>
      <c r="CR67" s="107" t="str">
        <f t="shared" si="48"/>
        <v/>
      </c>
      <c r="CS67" s="92" t="str">
        <f t="shared" si="49"/>
        <v/>
      </c>
      <c r="CT67" s="105" t="str">
        <f>IF(OR($B67=0,$B67=""),"",IF(AND($E$3="1st"),'Marks Entry class 1st'!AR66,IF(AND($E$3="2nd"),'Marks Entry class 2nd'!AR66,"")))</f>
        <v/>
      </c>
      <c r="CU67" s="105" t="str">
        <f>IF(OR($B67=0,$B67=""),"",IF(AND($E$3="1st"),'Marks Entry class 1st'!AS66,IF(AND($E$3="2nd"),'Marks Entry class 2nd'!AS66,"")))</f>
        <v/>
      </c>
      <c r="CV67" s="106" t="str">
        <f t="shared" si="50"/>
        <v/>
      </c>
      <c r="CW67" s="107">
        <f t="shared" si="51"/>
        <v>0</v>
      </c>
      <c r="CX67" s="107" t="str">
        <f t="shared" si="52"/>
        <v/>
      </c>
      <c r="CY67" s="107" t="str">
        <f t="shared" si="53"/>
        <v/>
      </c>
      <c r="CZ67" s="92" t="str">
        <f t="shared" si="54"/>
        <v/>
      </c>
      <c r="DA67" s="105" t="str">
        <f>IF(OR($B67=0,$B67=""),"",IF(AND($E$3="1st"),'Marks Entry class 1st'!AT66,IF(AND($E$3="2nd"),'Marks Entry class 2nd'!AT66,"")))</f>
        <v/>
      </c>
      <c r="DB67" s="105" t="str">
        <f>IF(OR($B67=0,$B67=""),"",IF(AND($E$3="1st"),'Marks Entry class 1st'!AU66,IF(AND($E$3="2nd"),'Marks Entry class 2nd'!AU66,"")))</f>
        <v/>
      </c>
      <c r="DC67" s="357" t="str">
        <f t="shared" si="55"/>
        <v/>
      </c>
      <c r="DD67" s="93" t="str">
        <f t="shared" si="56"/>
        <v/>
      </c>
      <c r="DE67" s="105" t="str">
        <f>IF(OR($B67=0,$B67=""),"",IF(AND($E$3="1st"),'Marks Entry class 1st'!AV66,IF(AND($E$3="2nd"),'Marks Entry class 2nd'!AV66,"")))</f>
        <v/>
      </c>
      <c r="DF67" s="105" t="str">
        <f>IF(OR($B67=0,$B67=""),"",IF(AND($E$3="1st"),'Marks Entry class 1st'!AW66,IF(AND($E$3="2nd"),'Marks Entry class 2nd'!AW66,"")))</f>
        <v/>
      </c>
      <c r="DG67" s="357" t="str">
        <f t="shared" si="57"/>
        <v/>
      </c>
      <c r="DH67" s="93" t="str">
        <f t="shared" si="58"/>
        <v/>
      </c>
      <c r="DI67" s="63" t="str">
        <f t="shared" si="59"/>
        <v/>
      </c>
      <c r="DJ67" s="359" t="str">
        <f t="shared" si="60"/>
        <v/>
      </c>
      <c r="DK67" s="67" t="str">
        <f t="shared" si="61"/>
        <v/>
      </c>
      <c r="DL67" s="68" t="str">
        <f t="shared" si="62"/>
        <v/>
      </c>
      <c r="DM67" s="381" t="str">
        <f>IFERROR(IF(B67="NSO","NSO",IF(OR(D67="",G67="",F67="",B67="",DI67=0),"",IF('Master sheet'!$D$14="Hindi","कक्षोंन्नति","Promoted"))),"")</f>
        <v/>
      </c>
      <c r="DN67" s="42" t="str">
        <f>IF(OR(B67=0,B67=""),"",IF(AND($E$3="1st"),'Marks Entry class 1st'!AX66,IF(AND($E$3="2nd"),'Marks Entry class 2nd'!AX66,"")))</f>
        <v/>
      </c>
      <c r="DO67" s="42" t="str">
        <f>IF(OR(B67=0,B67=""),"",IF(AND($E$3="1st"),'Marks Entry class 1st'!AY66,IF(AND($E$3="2nd"),'Marks Entry class 2nd'!AY66,"")))</f>
        <v/>
      </c>
      <c r="DP67" s="214" t="str">
        <f t="shared" si="63"/>
        <v/>
      </c>
      <c r="DQ67" s="43"/>
      <c r="DX67" s="44">
        <f>IF(AND($E$3="1st"),'Marks Entry class 1st'!I66,IF(AND($E$3="2nd"),'Marks Entry class 2nd'!I66,""))</f>
        <v>0</v>
      </c>
    </row>
    <row r="68" spans="1:128" ht="18.95" customHeight="1">
      <c r="A68" s="56">
        <v>61</v>
      </c>
      <c r="B68" s="261" t="str">
        <f>IF(OR(DX68=0,DX68=""),"",IF(AND($E$3="1st"),'Marks Entry class 1st'!I67,IF(AND($E$3="2nd"),'Marks Entry class 2nd'!I67,"")))</f>
        <v/>
      </c>
      <c r="C68" s="57" t="str">
        <f>IF(OR($B68=0,$B68=""),"",IF(AND($E$3="1st"),'Marks Entry class 1st'!B67,IF(AND($E$3="2nd"),'Marks Entry class 2nd'!B67,"")))</f>
        <v/>
      </c>
      <c r="D68" s="57" t="str">
        <f>IF(OR($B68=0,$B68=""),"",IF(AND($E$3="1st"),'Marks Entry class 1st'!C67,IF(AND($E$3="2nd"),'Marks Entry class 2nd'!C67,"")))</f>
        <v/>
      </c>
      <c r="E68" s="396" t="str">
        <f>IF(OR(B68=0,B68=""),"",IF(AND($E$3="1st"),'Marks Entry class 1st'!E67,IF(AND($E$3="2nd"),'Marks Entry class 2nd'!E67,"")))</f>
        <v/>
      </c>
      <c r="F68" s="260" t="str">
        <f>IF(OR(B68=0,B68=""),"",IF(AND($E$3="1st"),'Marks Entry class 1st'!D67,IF(AND($E$3="2nd"),'Marks Entry class 2nd'!D67,"")))</f>
        <v/>
      </c>
      <c r="G68" s="398" t="str">
        <f>IF(OR($B68=0,$B68=""),"",IF(AND($E$3="1st"),'Marks Entry class 1st'!F67,IF(AND($E$3="2nd"),'Marks Entry class 2nd'!F67,"")))</f>
        <v/>
      </c>
      <c r="H68" s="398" t="str">
        <f>IF(OR($B68=0,$B68=""),"",IF(AND($E$3="1st"),'Marks Entry class 1st'!G67,IF(AND($E$3="2nd"),'Marks Entry class 2nd'!G67,"")))</f>
        <v/>
      </c>
      <c r="I68" s="398" t="str">
        <f>IF(OR($B68=0,$B68=""),"",IF(AND($E$3="1st"),'Marks Entry class 1st'!H67,IF(AND($E$3="2nd"),'Marks Entry class 2nd'!H67,"")))</f>
        <v/>
      </c>
      <c r="J68" s="229" t="str">
        <f>IF(OR($B68=0,$B68=""),"",IF(AND($E$3="1st"),'Marks Entry class 1st'!J67,IF(AND($E$3="2nd"),'Marks Entry class 2nd'!J67,"")))</f>
        <v/>
      </c>
      <c r="K68" s="229" t="str">
        <f>IF(OR($B68=0,$B68=""),"",IF(AND($E$3="1st"),'Marks Entry class 1st'!K67,IF(AND($E$3="2nd"),'Marks Entry class 2nd'!K67,"")))</f>
        <v/>
      </c>
      <c r="L68" s="105"/>
      <c r="M68" s="105"/>
      <c r="N68" s="105"/>
      <c r="O68" s="51"/>
      <c r="P68" s="105" t="str">
        <f>IF(OR($B68=0,$B68=""),"",IF(AND($E$3="1st"),'Marks Entry class 1st'!O67,IF(AND($E$3="2nd"),'Marks Entry class 2nd'!O67,"")))</f>
        <v/>
      </c>
      <c r="Q68" s="105" t="str">
        <f>IF(OR($B68=0,$B68=""),"",IF(AND($E$3="1st"),'Marks Entry class 1st'!P67,IF(AND($E$3="2nd"),'Marks Entry class 2nd'!P67,"")))</f>
        <v/>
      </c>
      <c r="R68" s="54" t="str">
        <f t="shared" si="0"/>
        <v/>
      </c>
      <c r="S68" s="51">
        <f t="shared" si="1"/>
        <v>0</v>
      </c>
      <c r="T68" s="105" t="str">
        <f>IF(OR($B68=0,$B68=""),"",IF(AND($E$3="1st"),'Marks Entry class 1st'!Q67,IF(AND($E$3="2nd"),'Marks Entry class 2nd'!Q67,"")))</f>
        <v/>
      </c>
      <c r="U68" s="105" t="str">
        <f>IF(OR($B68=0,$B68=""),"",IF(AND($E$3="1st"),'Marks Entry class 1st'!R67,IF(AND($E$3="2nd"),'Marks Entry class 2nd'!R67,"")))</f>
        <v/>
      </c>
      <c r="V68" s="55" t="str">
        <f t="shared" si="2"/>
        <v/>
      </c>
      <c r="W68" s="51" t="str">
        <f t="shared" si="3"/>
        <v/>
      </c>
      <c r="X68" s="89">
        <f t="shared" si="4"/>
        <v>0</v>
      </c>
      <c r="Y68" s="89" t="str">
        <f t="shared" si="5"/>
        <v/>
      </c>
      <c r="Z68" s="89" t="str">
        <f t="shared" si="6"/>
        <v/>
      </c>
      <c r="AA68" s="89" t="str">
        <f t="shared" si="7"/>
        <v/>
      </c>
      <c r="AB68" s="89" t="str">
        <f t="shared" si="8"/>
        <v/>
      </c>
      <c r="AC68" s="93" t="str">
        <f t="shared" si="9"/>
        <v/>
      </c>
      <c r="AD68" s="105"/>
      <c r="AE68" s="105"/>
      <c r="AF68" s="105"/>
      <c r="AG68" s="51"/>
      <c r="AH68" s="105" t="str">
        <f>IF(OR($B68=0,$B68=""),"",IF(AND($E$3="1st"),'Marks Entry class 1st'!V67,IF(AND($E$3="2nd"),'Marks Entry class 2nd'!V67,"")))</f>
        <v/>
      </c>
      <c r="AI68" s="105" t="str">
        <f>IF(OR($B68=0,$B68=""),"",IF(AND($E$3="1st"),'Marks Entry class 1st'!W67,IF(AND($E$3="2nd"),'Marks Entry class 2nd'!W67,"")))</f>
        <v/>
      </c>
      <c r="AJ68" s="54" t="str">
        <f t="shared" si="10"/>
        <v/>
      </c>
      <c r="AK68" s="51">
        <f t="shared" si="11"/>
        <v>0</v>
      </c>
      <c r="AL68" s="105" t="str">
        <f>IF(OR($B68=0,$B68=""),"",IF(AND($E$3="1st"),'Marks Entry class 1st'!X67,IF(AND($E$3="2nd"),'Marks Entry class 2nd'!X67,"")))</f>
        <v/>
      </c>
      <c r="AM68" s="105" t="str">
        <f>IF(OR($B68=0,$B68=""),"",IF(AND($E$3="1st"),'Marks Entry class 1st'!Y67,IF(AND($E$3="2nd"),'Marks Entry class 2nd'!Y67,"")))</f>
        <v/>
      </c>
      <c r="AN68" s="55" t="str">
        <f t="shared" si="12"/>
        <v/>
      </c>
      <c r="AO68" s="51" t="str">
        <f t="shared" si="13"/>
        <v/>
      </c>
      <c r="AP68" s="89">
        <f t="shared" si="14"/>
        <v>0</v>
      </c>
      <c r="AQ68" s="89" t="str">
        <f t="shared" si="15"/>
        <v/>
      </c>
      <c r="AR68" s="89" t="str">
        <f t="shared" si="16"/>
        <v/>
      </c>
      <c r="AS68" s="89" t="str">
        <f t="shared" si="17"/>
        <v/>
      </c>
      <c r="AT68" s="89" t="str">
        <f t="shared" si="18"/>
        <v/>
      </c>
      <c r="AU68" s="93" t="str">
        <f t="shared" si="19"/>
        <v/>
      </c>
      <c r="AV68" s="105"/>
      <c r="AW68" s="105"/>
      <c r="AX68" s="105"/>
      <c r="AY68" s="51"/>
      <c r="AZ68" s="105" t="str">
        <f>IF(OR($B68=0,$B68=""),"",IF(AND($E$3="1st"),'Marks Entry class 1st'!AC67,IF(AND($E$3="2nd"),'Marks Entry class 2nd'!AC67,"")))</f>
        <v/>
      </c>
      <c r="BA68" s="105" t="str">
        <f>IF(OR($B68=0,$B68=""),"",IF(AND($E$3="1st"),'Marks Entry class 1st'!AD67,IF(AND($E$3="2nd"),'Marks Entry class 2nd'!AD67,"")))</f>
        <v/>
      </c>
      <c r="BB68" s="54" t="str">
        <f t="shared" si="20"/>
        <v/>
      </c>
      <c r="BC68" s="51">
        <f t="shared" si="21"/>
        <v>0</v>
      </c>
      <c r="BD68" s="105" t="str">
        <f>IF(OR($B68=0,$B68=""),"",IF(AND($E$3="1st"),'Marks Entry class 1st'!AE67,IF(AND($E$3="2nd"),'Marks Entry class 2nd'!AE67,"")))</f>
        <v/>
      </c>
      <c r="BE68" s="105" t="str">
        <f>IF(OR($B68=0,$B68=""),"",IF(AND($E$3="1st"),'Marks Entry class 1st'!AF67,IF(AND($E$3="2nd"),'Marks Entry class 2nd'!AF67,"")))</f>
        <v/>
      </c>
      <c r="BF68" s="55" t="str">
        <f t="shared" si="22"/>
        <v/>
      </c>
      <c r="BG68" s="51" t="str">
        <f t="shared" si="23"/>
        <v/>
      </c>
      <c r="BH68" s="89">
        <f t="shared" si="24"/>
        <v>0</v>
      </c>
      <c r="BI68" s="89" t="str">
        <f t="shared" si="25"/>
        <v/>
      </c>
      <c r="BJ68" s="89" t="str">
        <f t="shared" si="26"/>
        <v/>
      </c>
      <c r="BK68" s="89" t="str">
        <f t="shared" si="27"/>
        <v/>
      </c>
      <c r="BL68" s="89" t="str">
        <f t="shared" si="28"/>
        <v/>
      </c>
      <c r="BM68" s="93" t="str">
        <f t="shared" si="29"/>
        <v/>
      </c>
      <c r="BN68" s="105"/>
      <c r="BO68" s="105"/>
      <c r="BP68" s="105"/>
      <c r="BQ68" s="51"/>
      <c r="BR68" s="105" t="str">
        <f>IF(OR($B68=0,$B68=""),"",IF(AND($E$3="1st"),'Marks Entry class 1st'!AJ67,IF(AND($E$3="2nd"),'Marks Entry class 2nd'!AJ67,"")))</f>
        <v/>
      </c>
      <c r="BS68" s="105" t="str">
        <f>IF(OR($B68=0,$B68=""),"",IF(AND($E$3="1st"),'Marks Entry class 1st'!AK67,IF(AND($E$3="2nd"),'Marks Entry class 2nd'!AK67,"")))</f>
        <v/>
      </c>
      <c r="BT68" s="54" t="str">
        <f t="shared" si="30"/>
        <v/>
      </c>
      <c r="BU68" s="51">
        <f t="shared" si="31"/>
        <v>0</v>
      </c>
      <c r="BV68" s="105" t="str">
        <f>IF(OR($B68=0,$B68=""),"",IF(AND($E$3="1st"),'Marks Entry class 1st'!AL67,IF(AND($E$3="2nd"),'Marks Entry class 2nd'!AL67,"")))</f>
        <v/>
      </c>
      <c r="BW68" s="105" t="str">
        <f>IF(OR($B68=0,$B68=""),"",IF(AND($E$3="1st"),'Marks Entry class 1st'!AM67,IF(AND($E$3="2nd"),'Marks Entry class 2nd'!AM67,"")))</f>
        <v/>
      </c>
      <c r="BX68" s="55" t="str">
        <f t="shared" si="32"/>
        <v/>
      </c>
      <c r="BY68" s="51" t="str">
        <f t="shared" si="33"/>
        <v/>
      </c>
      <c r="BZ68" s="89">
        <f t="shared" si="34"/>
        <v>0</v>
      </c>
      <c r="CA68" s="89" t="str">
        <f t="shared" si="35"/>
        <v/>
      </c>
      <c r="CB68" s="89" t="str">
        <f t="shared" si="36"/>
        <v/>
      </c>
      <c r="CC68" s="89" t="str">
        <f t="shared" si="37"/>
        <v/>
      </c>
      <c r="CD68" s="89" t="str">
        <f t="shared" si="38"/>
        <v/>
      </c>
      <c r="CE68" s="93" t="str">
        <f t="shared" si="39"/>
        <v/>
      </c>
      <c r="CF68" s="105" t="str">
        <f>IF(OR($B68=0,$B68=""),"",IF(AND($E$3="1st"),'Marks Entry class 1st'!AN67,IF(AND($E$3="2nd"),'Marks Entry class 2nd'!AN67,"")))</f>
        <v/>
      </c>
      <c r="CG68" s="105" t="str">
        <f>IF(OR($B68=0,$B68=""),"",IF(AND($E$3="1st"),'Marks Entry class 1st'!AO67,IF(AND($E$3="2nd"),'Marks Entry class 2nd'!AO67,"")))</f>
        <v/>
      </c>
      <c r="CH68" s="106" t="str">
        <f t="shared" si="40"/>
        <v/>
      </c>
      <c r="CI68" s="107">
        <f t="shared" si="41"/>
        <v>0</v>
      </c>
      <c r="CJ68" s="107" t="str">
        <f t="shared" si="42"/>
        <v/>
      </c>
      <c r="CK68" s="107" t="str">
        <f t="shared" si="43"/>
        <v/>
      </c>
      <c r="CL68" s="92" t="str">
        <f t="shared" si="44"/>
        <v/>
      </c>
      <c r="CM68" s="105" t="str">
        <f>IF(OR($B68=0,$B68=""),"",IF(AND($E$3="1st"),'Marks Entry class 1st'!AP67,IF(AND($E$3="2nd"),'Marks Entry class 2nd'!AP67,"")))</f>
        <v/>
      </c>
      <c r="CN68" s="105" t="str">
        <f>IF(OR($B68=0,$B68=""),"",IF(AND($E$3="1st"),'Marks Entry class 1st'!AQ67,IF(AND($E$3="2nd"),'Marks Entry class 2nd'!AQ67,"")))</f>
        <v/>
      </c>
      <c r="CO68" s="106" t="str">
        <f t="shared" si="45"/>
        <v/>
      </c>
      <c r="CP68" s="107">
        <f t="shared" si="46"/>
        <v>0</v>
      </c>
      <c r="CQ68" s="107" t="str">
        <f t="shared" si="47"/>
        <v/>
      </c>
      <c r="CR68" s="107" t="str">
        <f t="shared" si="48"/>
        <v/>
      </c>
      <c r="CS68" s="92" t="str">
        <f t="shared" si="49"/>
        <v/>
      </c>
      <c r="CT68" s="105" t="str">
        <f>IF(OR($B68=0,$B68=""),"",IF(AND($E$3="1st"),'Marks Entry class 1st'!AR67,IF(AND($E$3="2nd"),'Marks Entry class 2nd'!AR67,"")))</f>
        <v/>
      </c>
      <c r="CU68" s="105" t="str">
        <f>IF(OR($B68=0,$B68=""),"",IF(AND($E$3="1st"),'Marks Entry class 1st'!AS67,IF(AND($E$3="2nd"),'Marks Entry class 2nd'!AS67,"")))</f>
        <v/>
      </c>
      <c r="CV68" s="106" t="str">
        <f t="shared" si="50"/>
        <v/>
      </c>
      <c r="CW68" s="107">
        <f t="shared" si="51"/>
        <v>0</v>
      </c>
      <c r="CX68" s="107" t="str">
        <f t="shared" si="52"/>
        <v/>
      </c>
      <c r="CY68" s="107" t="str">
        <f t="shared" si="53"/>
        <v/>
      </c>
      <c r="CZ68" s="92" t="str">
        <f t="shared" si="54"/>
        <v/>
      </c>
      <c r="DA68" s="105" t="str">
        <f>IF(OR($B68=0,$B68=""),"",IF(AND($E$3="1st"),'Marks Entry class 1st'!AT67,IF(AND($E$3="2nd"),'Marks Entry class 2nd'!AT67,"")))</f>
        <v/>
      </c>
      <c r="DB68" s="105" t="str">
        <f>IF(OR($B68=0,$B68=""),"",IF(AND($E$3="1st"),'Marks Entry class 1st'!AU67,IF(AND($E$3="2nd"),'Marks Entry class 2nd'!AU67,"")))</f>
        <v/>
      </c>
      <c r="DC68" s="357" t="str">
        <f t="shared" si="55"/>
        <v/>
      </c>
      <c r="DD68" s="93" t="str">
        <f t="shared" si="56"/>
        <v/>
      </c>
      <c r="DE68" s="105" t="str">
        <f>IF(OR($B68=0,$B68=""),"",IF(AND($E$3="1st"),'Marks Entry class 1st'!AV67,IF(AND($E$3="2nd"),'Marks Entry class 2nd'!AV67,"")))</f>
        <v/>
      </c>
      <c r="DF68" s="105" t="str">
        <f>IF(OR($B68=0,$B68=""),"",IF(AND($E$3="1st"),'Marks Entry class 1st'!AW67,IF(AND($E$3="2nd"),'Marks Entry class 2nd'!AW67,"")))</f>
        <v/>
      </c>
      <c r="DG68" s="357" t="str">
        <f t="shared" si="57"/>
        <v/>
      </c>
      <c r="DH68" s="93" t="str">
        <f t="shared" si="58"/>
        <v/>
      </c>
      <c r="DI68" s="63" t="str">
        <f t="shared" si="59"/>
        <v/>
      </c>
      <c r="DJ68" s="359" t="str">
        <f t="shared" si="60"/>
        <v/>
      </c>
      <c r="DK68" s="67" t="str">
        <f t="shared" si="61"/>
        <v/>
      </c>
      <c r="DL68" s="68" t="str">
        <f t="shared" si="62"/>
        <v/>
      </c>
      <c r="DM68" s="381" t="str">
        <f>IFERROR(IF(B68="NSO","NSO",IF(OR(D68="",G68="",F68="",B68="",DI68=0),"",IF('Master sheet'!$D$14="Hindi","कक्षोंन्नति","Promoted"))),"")</f>
        <v/>
      </c>
      <c r="DN68" s="42" t="str">
        <f>IF(OR(B68=0,B68=""),"",IF(AND($E$3="1st"),'Marks Entry class 1st'!AX67,IF(AND($E$3="2nd"),'Marks Entry class 2nd'!AX67,"")))</f>
        <v/>
      </c>
      <c r="DO68" s="42" t="str">
        <f>IF(OR(B68=0,B68=""),"",IF(AND($E$3="1st"),'Marks Entry class 1st'!AY67,IF(AND($E$3="2nd"),'Marks Entry class 2nd'!AY67,"")))</f>
        <v/>
      </c>
      <c r="DP68" s="214" t="str">
        <f t="shared" si="63"/>
        <v/>
      </c>
      <c r="DQ68" s="43"/>
      <c r="DX68" s="44">
        <f>IF(AND($E$3="1st"),'Marks Entry class 1st'!I67,IF(AND($E$3="2nd"),'Marks Entry class 2nd'!I67,""))</f>
        <v>0</v>
      </c>
    </row>
    <row r="69" spans="1:128" ht="18.95" customHeight="1">
      <c r="A69" s="56">
        <v>62</v>
      </c>
      <c r="B69" s="261" t="str">
        <f>IF(OR(DX69=0,DX69=""),"",IF(AND($E$3="1st"),'Marks Entry class 1st'!I68,IF(AND($E$3="2nd"),'Marks Entry class 2nd'!I68,"")))</f>
        <v/>
      </c>
      <c r="C69" s="57" t="str">
        <f>IF(OR($B69=0,$B69=""),"",IF(AND($E$3="1st"),'Marks Entry class 1st'!B68,IF(AND($E$3="2nd"),'Marks Entry class 2nd'!B68,"")))</f>
        <v/>
      </c>
      <c r="D69" s="57" t="str">
        <f>IF(OR($B69=0,$B69=""),"",IF(AND($E$3="1st"),'Marks Entry class 1st'!C68,IF(AND($E$3="2nd"),'Marks Entry class 2nd'!C68,"")))</f>
        <v/>
      </c>
      <c r="E69" s="396" t="str">
        <f>IF(OR(B69=0,B69=""),"",IF(AND($E$3="1st"),'Marks Entry class 1st'!E68,IF(AND($E$3="2nd"),'Marks Entry class 2nd'!E68,"")))</f>
        <v/>
      </c>
      <c r="F69" s="260" t="str">
        <f>IF(OR(B69=0,B69=""),"",IF(AND($E$3="1st"),'Marks Entry class 1st'!D68,IF(AND($E$3="2nd"),'Marks Entry class 2nd'!D68,"")))</f>
        <v/>
      </c>
      <c r="G69" s="398" t="str">
        <f>IF(OR($B69=0,$B69=""),"",IF(AND($E$3="1st"),'Marks Entry class 1st'!F68,IF(AND($E$3="2nd"),'Marks Entry class 2nd'!F68,"")))</f>
        <v/>
      </c>
      <c r="H69" s="398" t="str">
        <f>IF(OR($B69=0,$B69=""),"",IF(AND($E$3="1st"),'Marks Entry class 1st'!G68,IF(AND($E$3="2nd"),'Marks Entry class 2nd'!G68,"")))</f>
        <v/>
      </c>
      <c r="I69" s="398" t="str">
        <f>IF(OR($B69=0,$B69=""),"",IF(AND($E$3="1st"),'Marks Entry class 1st'!H68,IF(AND($E$3="2nd"),'Marks Entry class 2nd'!H68,"")))</f>
        <v/>
      </c>
      <c r="J69" s="229" t="str">
        <f>IF(OR($B69=0,$B69=""),"",IF(AND($E$3="1st"),'Marks Entry class 1st'!J68,IF(AND($E$3="2nd"),'Marks Entry class 2nd'!J68,"")))</f>
        <v/>
      </c>
      <c r="K69" s="229" t="str">
        <f>IF(OR($B69=0,$B69=""),"",IF(AND($E$3="1st"),'Marks Entry class 1st'!K68,IF(AND($E$3="2nd"),'Marks Entry class 2nd'!K68,"")))</f>
        <v/>
      </c>
      <c r="L69" s="105"/>
      <c r="M69" s="105"/>
      <c r="N69" s="105"/>
      <c r="O69" s="51"/>
      <c r="P69" s="105" t="str">
        <f>IF(OR($B69=0,$B69=""),"",IF(AND($E$3="1st"),'Marks Entry class 1st'!O68,IF(AND($E$3="2nd"),'Marks Entry class 2nd'!O68,"")))</f>
        <v/>
      </c>
      <c r="Q69" s="105" t="str">
        <f>IF(OR($B69=0,$B69=""),"",IF(AND($E$3="1st"),'Marks Entry class 1st'!P68,IF(AND($E$3="2nd"),'Marks Entry class 2nd'!P68,"")))</f>
        <v/>
      </c>
      <c r="R69" s="54" t="str">
        <f t="shared" si="0"/>
        <v/>
      </c>
      <c r="S69" s="51">
        <f t="shared" si="1"/>
        <v>0</v>
      </c>
      <c r="T69" s="105" t="str">
        <f>IF(OR($B69=0,$B69=""),"",IF(AND($E$3="1st"),'Marks Entry class 1st'!Q68,IF(AND($E$3="2nd"),'Marks Entry class 2nd'!Q68,"")))</f>
        <v/>
      </c>
      <c r="U69" s="105" t="str">
        <f>IF(OR($B69=0,$B69=""),"",IF(AND($E$3="1st"),'Marks Entry class 1st'!R68,IF(AND($E$3="2nd"),'Marks Entry class 2nd'!R68,"")))</f>
        <v/>
      </c>
      <c r="V69" s="55" t="str">
        <f t="shared" si="2"/>
        <v/>
      </c>
      <c r="W69" s="51" t="str">
        <f t="shared" si="3"/>
        <v/>
      </c>
      <c r="X69" s="89">
        <f t="shared" si="4"/>
        <v>0</v>
      </c>
      <c r="Y69" s="89" t="str">
        <f t="shared" si="5"/>
        <v/>
      </c>
      <c r="Z69" s="89" t="str">
        <f t="shared" si="6"/>
        <v/>
      </c>
      <c r="AA69" s="89" t="str">
        <f t="shared" si="7"/>
        <v/>
      </c>
      <c r="AB69" s="89" t="str">
        <f t="shared" si="8"/>
        <v/>
      </c>
      <c r="AC69" s="93" t="str">
        <f t="shared" si="9"/>
        <v/>
      </c>
      <c r="AD69" s="105"/>
      <c r="AE69" s="105"/>
      <c r="AF69" s="105"/>
      <c r="AG69" s="51"/>
      <c r="AH69" s="105" t="str">
        <f>IF(OR($B69=0,$B69=""),"",IF(AND($E$3="1st"),'Marks Entry class 1st'!V68,IF(AND($E$3="2nd"),'Marks Entry class 2nd'!V68,"")))</f>
        <v/>
      </c>
      <c r="AI69" s="105" t="str">
        <f>IF(OR($B69=0,$B69=""),"",IF(AND($E$3="1st"),'Marks Entry class 1st'!W68,IF(AND($E$3="2nd"),'Marks Entry class 2nd'!W68,"")))</f>
        <v/>
      </c>
      <c r="AJ69" s="54" t="str">
        <f t="shared" si="10"/>
        <v/>
      </c>
      <c r="AK69" s="51">
        <f t="shared" si="11"/>
        <v>0</v>
      </c>
      <c r="AL69" s="105" t="str">
        <f>IF(OR($B69=0,$B69=""),"",IF(AND($E$3="1st"),'Marks Entry class 1st'!X68,IF(AND($E$3="2nd"),'Marks Entry class 2nd'!X68,"")))</f>
        <v/>
      </c>
      <c r="AM69" s="105" t="str">
        <f>IF(OR($B69=0,$B69=""),"",IF(AND($E$3="1st"),'Marks Entry class 1st'!Y68,IF(AND($E$3="2nd"),'Marks Entry class 2nd'!Y68,"")))</f>
        <v/>
      </c>
      <c r="AN69" s="55" t="str">
        <f t="shared" si="12"/>
        <v/>
      </c>
      <c r="AO69" s="51" t="str">
        <f t="shared" si="13"/>
        <v/>
      </c>
      <c r="AP69" s="89">
        <f t="shared" si="14"/>
        <v>0</v>
      </c>
      <c r="AQ69" s="89" t="str">
        <f t="shared" si="15"/>
        <v/>
      </c>
      <c r="AR69" s="89" t="str">
        <f t="shared" si="16"/>
        <v/>
      </c>
      <c r="AS69" s="89" t="str">
        <f t="shared" si="17"/>
        <v/>
      </c>
      <c r="AT69" s="89" t="str">
        <f t="shared" si="18"/>
        <v/>
      </c>
      <c r="AU69" s="93" t="str">
        <f t="shared" si="19"/>
        <v/>
      </c>
      <c r="AV69" s="105"/>
      <c r="AW69" s="105"/>
      <c r="AX69" s="105"/>
      <c r="AY69" s="51"/>
      <c r="AZ69" s="105" t="str">
        <f>IF(OR($B69=0,$B69=""),"",IF(AND($E$3="1st"),'Marks Entry class 1st'!AC68,IF(AND($E$3="2nd"),'Marks Entry class 2nd'!AC68,"")))</f>
        <v/>
      </c>
      <c r="BA69" s="105" t="str">
        <f>IF(OR($B69=0,$B69=""),"",IF(AND($E$3="1st"),'Marks Entry class 1st'!AD68,IF(AND($E$3="2nd"),'Marks Entry class 2nd'!AD68,"")))</f>
        <v/>
      </c>
      <c r="BB69" s="54" t="str">
        <f t="shared" si="20"/>
        <v/>
      </c>
      <c r="BC69" s="51">
        <f t="shared" si="21"/>
        <v>0</v>
      </c>
      <c r="BD69" s="105" t="str">
        <f>IF(OR($B69=0,$B69=""),"",IF(AND($E$3="1st"),'Marks Entry class 1st'!AE68,IF(AND($E$3="2nd"),'Marks Entry class 2nd'!AE68,"")))</f>
        <v/>
      </c>
      <c r="BE69" s="105" t="str">
        <f>IF(OR($B69=0,$B69=""),"",IF(AND($E$3="1st"),'Marks Entry class 1st'!AF68,IF(AND($E$3="2nd"),'Marks Entry class 2nd'!AF68,"")))</f>
        <v/>
      </c>
      <c r="BF69" s="55" t="str">
        <f t="shared" si="22"/>
        <v/>
      </c>
      <c r="BG69" s="51" t="str">
        <f t="shared" si="23"/>
        <v/>
      </c>
      <c r="BH69" s="89">
        <f t="shared" si="24"/>
        <v>0</v>
      </c>
      <c r="BI69" s="89" t="str">
        <f t="shared" si="25"/>
        <v/>
      </c>
      <c r="BJ69" s="89" t="str">
        <f t="shared" si="26"/>
        <v/>
      </c>
      <c r="BK69" s="89" t="str">
        <f t="shared" si="27"/>
        <v/>
      </c>
      <c r="BL69" s="89" t="str">
        <f t="shared" si="28"/>
        <v/>
      </c>
      <c r="BM69" s="93" t="str">
        <f t="shared" si="29"/>
        <v/>
      </c>
      <c r="BN69" s="105"/>
      <c r="BO69" s="105"/>
      <c r="BP69" s="105"/>
      <c r="BQ69" s="51"/>
      <c r="BR69" s="105" t="str">
        <f>IF(OR($B69=0,$B69=""),"",IF(AND($E$3="1st"),'Marks Entry class 1st'!AJ68,IF(AND($E$3="2nd"),'Marks Entry class 2nd'!AJ68,"")))</f>
        <v/>
      </c>
      <c r="BS69" s="105" t="str">
        <f>IF(OR($B69=0,$B69=""),"",IF(AND($E$3="1st"),'Marks Entry class 1st'!AK68,IF(AND($E$3="2nd"),'Marks Entry class 2nd'!AK68,"")))</f>
        <v/>
      </c>
      <c r="BT69" s="54" t="str">
        <f t="shared" si="30"/>
        <v/>
      </c>
      <c r="BU69" s="51">
        <f t="shared" si="31"/>
        <v>0</v>
      </c>
      <c r="BV69" s="105" t="str">
        <f>IF(OR($B69=0,$B69=""),"",IF(AND($E$3="1st"),'Marks Entry class 1st'!AL68,IF(AND($E$3="2nd"),'Marks Entry class 2nd'!AL68,"")))</f>
        <v/>
      </c>
      <c r="BW69" s="105" t="str">
        <f>IF(OR($B69=0,$B69=""),"",IF(AND($E$3="1st"),'Marks Entry class 1st'!AM68,IF(AND($E$3="2nd"),'Marks Entry class 2nd'!AM68,"")))</f>
        <v/>
      </c>
      <c r="BX69" s="55" t="str">
        <f t="shared" si="32"/>
        <v/>
      </c>
      <c r="BY69" s="51" t="str">
        <f t="shared" si="33"/>
        <v/>
      </c>
      <c r="BZ69" s="89">
        <f t="shared" si="34"/>
        <v>0</v>
      </c>
      <c r="CA69" s="89" t="str">
        <f t="shared" si="35"/>
        <v/>
      </c>
      <c r="CB69" s="89" t="str">
        <f t="shared" si="36"/>
        <v/>
      </c>
      <c r="CC69" s="89" t="str">
        <f t="shared" si="37"/>
        <v/>
      </c>
      <c r="CD69" s="89" t="str">
        <f t="shared" si="38"/>
        <v/>
      </c>
      <c r="CE69" s="93" t="str">
        <f t="shared" si="39"/>
        <v/>
      </c>
      <c r="CF69" s="105" t="str">
        <f>IF(OR($B69=0,$B69=""),"",IF(AND($E$3="1st"),'Marks Entry class 1st'!AN68,IF(AND($E$3="2nd"),'Marks Entry class 2nd'!AN68,"")))</f>
        <v/>
      </c>
      <c r="CG69" s="105" t="str">
        <f>IF(OR($B69=0,$B69=""),"",IF(AND($E$3="1st"),'Marks Entry class 1st'!AO68,IF(AND($E$3="2nd"),'Marks Entry class 2nd'!AO68,"")))</f>
        <v/>
      </c>
      <c r="CH69" s="106" t="str">
        <f t="shared" si="40"/>
        <v/>
      </c>
      <c r="CI69" s="107">
        <f t="shared" si="41"/>
        <v>0</v>
      </c>
      <c r="CJ69" s="107" t="str">
        <f t="shared" si="42"/>
        <v/>
      </c>
      <c r="CK69" s="107" t="str">
        <f t="shared" si="43"/>
        <v/>
      </c>
      <c r="CL69" s="92" t="str">
        <f t="shared" si="44"/>
        <v/>
      </c>
      <c r="CM69" s="105" t="str">
        <f>IF(OR($B69=0,$B69=""),"",IF(AND($E$3="1st"),'Marks Entry class 1st'!AP68,IF(AND($E$3="2nd"),'Marks Entry class 2nd'!AP68,"")))</f>
        <v/>
      </c>
      <c r="CN69" s="105" t="str">
        <f>IF(OR($B69=0,$B69=""),"",IF(AND($E$3="1st"),'Marks Entry class 1st'!AQ68,IF(AND($E$3="2nd"),'Marks Entry class 2nd'!AQ68,"")))</f>
        <v/>
      </c>
      <c r="CO69" s="106" t="str">
        <f t="shared" si="45"/>
        <v/>
      </c>
      <c r="CP69" s="107">
        <f t="shared" si="46"/>
        <v>0</v>
      </c>
      <c r="CQ69" s="107" t="str">
        <f t="shared" si="47"/>
        <v/>
      </c>
      <c r="CR69" s="107" t="str">
        <f t="shared" si="48"/>
        <v/>
      </c>
      <c r="CS69" s="92" t="str">
        <f t="shared" si="49"/>
        <v/>
      </c>
      <c r="CT69" s="105" t="str">
        <f>IF(OR($B69=0,$B69=""),"",IF(AND($E$3="1st"),'Marks Entry class 1st'!AR68,IF(AND($E$3="2nd"),'Marks Entry class 2nd'!AR68,"")))</f>
        <v/>
      </c>
      <c r="CU69" s="105" t="str">
        <f>IF(OR($B69=0,$B69=""),"",IF(AND($E$3="1st"),'Marks Entry class 1st'!AS68,IF(AND($E$3="2nd"),'Marks Entry class 2nd'!AS68,"")))</f>
        <v/>
      </c>
      <c r="CV69" s="106" t="str">
        <f t="shared" si="50"/>
        <v/>
      </c>
      <c r="CW69" s="107">
        <f t="shared" si="51"/>
        <v>0</v>
      </c>
      <c r="CX69" s="107" t="str">
        <f t="shared" si="52"/>
        <v/>
      </c>
      <c r="CY69" s="107" t="str">
        <f t="shared" si="53"/>
        <v/>
      </c>
      <c r="CZ69" s="92" t="str">
        <f t="shared" si="54"/>
        <v/>
      </c>
      <c r="DA69" s="105" t="str">
        <f>IF(OR($B69=0,$B69=""),"",IF(AND($E$3="1st"),'Marks Entry class 1st'!AT68,IF(AND($E$3="2nd"),'Marks Entry class 2nd'!AT68,"")))</f>
        <v/>
      </c>
      <c r="DB69" s="105" t="str">
        <f>IF(OR($B69=0,$B69=""),"",IF(AND($E$3="1st"),'Marks Entry class 1st'!AU68,IF(AND($E$3="2nd"),'Marks Entry class 2nd'!AU68,"")))</f>
        <v/>
      </c>
      <c r="DC69" s="357" t="str">
        <f t="shared" si="55"/>
        <v/>
      </c>
      <c r="DD69" s="93" t="str">
        <f t="shared" si="56"/>
        <v/>
      </c>
      <c r="DE69" s="105" t="str">
        <f>IF(OR($B69=0,$B69=""),"",IF(AND($E$3="1st"),'Marks Entry class 1st'!AV68,IF(AND($E$3="2nd"),'Marks Entry class 2nd'!AV68,"")))</f>
        <v/>
      </c>
      <c r="DF69" s="105" t="str">
        <f>IF(OR($B69=0,$B69=""),"",IF(AND($E$3="1st"),'Marks Entry class 1st'!AW68,IF(AND($E$3="2nd"),'Marks Entry class 2nd'!AW68,"")))</f>
        <v/>
      </c>
      <c r="DG69" s="357" t="str">
        <f t="shared" si="57"/>
        <v/>
      </c>
      <c r="DH69" s="93" t="str">
        <f t="shared" si="58"/>
        <v/>
      </c>
      <c r="DI69" s="63" t="str">
        <f t="shared" si="59"/>
        <v/>
      </c>
      <c r="DJ69" s="359" t="str">
        <f t="shared" si="60"/>
        <v/>
      </c>
      <c r="DK69" s="67" t="str">
        <f t="shared" si="61"/>
        <v/>
      </c>
      <c r="DL69" s="68" t="str">
        <f t="shared" si="62"/>
        <v/>
      </c>
      <c r="DM69" s="381" t="str">
        <f>IFERROR(IF(B69="NSO","NSO",IF(OR(D69="",G69="",F69="",B69="",DI69=0),"",IF('Master sheet'!$D$14="Hindi","कक्षोंन्नति","Promoted"))),"")</f>
        <v/>
      </c>
      <c r="DN69" s="42" t="str">
        <f>IF(OR(B69=0,B69=""),"",IF(AND($E$3="1st"),'Marks Entry class 1st'!AX68,IF(AND($E$3="2nd"),'Marks Entry class 2nd'!AX68,"")))</f>
        <v/>
      </c>
      <c r="DO69" s="42" t="str">
        <f>IF(OR(B69=0,B69=""),"",IF(AND($E$3="1st"),'Marks Entry class 1st'!AY68,IF(AND($E$3="2nd"),'Marks Entry class 2nd'!AY68,"")))</f>
        <v/>
      </c>
      <c r="DP69" s="214" t="str">
        <f t="shared" si="63"/>
        <v/>
      </c>
      <c r="DQ69" s="43"/>
      <c r="DX69" s="44">
        <f>IF(AND($E$3="1st"),'Marks Entry class 1st'!I68,IF(AND($E$3="2nd"),'Marks Entry class 2nd'!I68,""))</f>
        <v>0</v>
      </c>
    </row>
    <row r="70" spans="1:128" ht="18.95" customHeight="1">
      <c r="A70" s="56">
        <v>63</v>
      </c>
      <c r="B70" s="261" t="str">
        <f>IF(OR(DX70=0,DX70=""),"",IF(AND($E$3="1st"),'Marks Entry class 1st'!I69,IF(AND($E$3="2nd"),'Marks Entry class 2nd'!I69,"")))</f>
        <v/>
      </c>
      <c r="C70" s="57" t="str">
        <f>IF(OR($B70=0,$B70=""),"",IF(AND($E$3="1st"),'Marks Entry class 1st'!B69,IF(AND($E$3="2nd"),'Marks Entry class 2nd'!B69,"")))</f>
        <v/>
      </c>
      <c r="D70" s="57" t="str">
        <f>IF(OR($B70=0,$B70=""),"",IF(AND($E$3="1st"),'Marks Entry class 1st'!C69,IF(AND($E$3="2nd"),'Marks Entry class 2nd'!C69,"")))</f>
        <v/>
      </c>
      <c r="E70" s="396" t="str">
        <f>IF(OR(B70=0,B70=""),"",IF(AND($E$3="1st"),'Marks Entry class 1st'!E69,IF(AND($E$3="2nd"),'Marks Entry class 2nd'!E69,"")))</f>
        <v/>
      </c>
      <c r="F70" s="260" t="str">
        <f>IF(OR(B70=0,B70=""),"",IF(AND($E$3="1st"),'Marks Entry class 1st'!D69,IF(AND($E$3="2nd"),'Marks Entry class 2nd'!D69,"")))</f>
        <v/>
      </c>
      <c r="G70" s="398" t="str">
        <f>IF(OR($B70=0,$B70=""),"",IF(AND($E$3="1st"),'Marks Entry class 1st'!F69,IF(AND($E$3="2nd"),'Marks Entry class 2nd'!F69,"")))</f>
        <v/>
      </c>
      <c r="H70" s="398" t="str">
        <f>IF(OR($B70=0,$B70=""),"",IF(AND($E$3="1st"),'Marks Entry class 1st'!G69,IF(AND($E$3="2nd"),'Marks Entry class 2nd'!G69,"")))</f>
        <v/>
      </c>
      <c r="I70" s="398" t="str">
        <f>IF(OR($B70=0,$B70=""),"",IF(AND($E$3="1st"),'Marks Entry class 1st'!H69,IF(AND($E$3="2nd"),'Marks Entry class 2nd'!H69,"")))</f>
        <v/>
      </c>
      <c r="J70" s="229" t="str">
        <f>IF(OR($B70=0,$B70=""),"",IF(AND($E$3="1st"),'Marks Entry class 1st'!J69,IF(AND($E$3="2nd"),'Marks Entry class 2nd'!J69,"")))</f>
        <v/>
      </c>
      <c r="K70" s="229" t="str">
        <f>IF(OR($B70=0,$B70=""),"",IF(AND($E$3="1st"),'Marks Entry class 1st'!K69,IF(AND($E$3="2nd"),'Marks Entry class 2nd'!K69,"")))</f>
        <v/>
      </c>
      <c r="L70" s="105"/>
      <c r="M70" s="105"/>
      <c r="N70" s="105"/>
      <c r="O70" s="51"/>
      <c r="P70" s="105" t="str">
        <f>IF(OR($B70=0,$B70=""),"",IF(AND($E$3="1st"),'Marks Entry class 1st'!O69,IF(AND($E$3="2nd"),'Marks Entry class 2nd'!O69,"")))</f>
        <v/>
      </c>
      <c r="Q70" s="105" t="str">
        <f>IF(OR($B70=0,$B70=""),"",IF(AND($E$3="1st"),'Marks Entry class 1st'!P69,IF(AND($E$3="2nd"),'Marks Entry class 2nd'!P69,"")))</f>
        <v/>
      </c>
      <c r="R70" s="54" t="str">
        <f t="shared" si="0"/>
        <v/>
      </c>
      <c r="S70" s="51">
        <f t="shared" si="1"/>
        <v>0</v>
      </c>
      <c r="T70" s="105" t="str">
        <f>IF(OR($B70=0,$B70=""),"",IF(AND($E$3="1st"),'Marks Entry class 1st'!Q69,IF(AND($E$3="2nd"),'Marks Entry class 2nd'!Q69,"")))</f>
        <v/>
      </c>
      <c r="U70" s="105" t="str">
        <f>IF(OR($B70=0,$B70=""),"",IF(AND($E$3="1st"),'Marks Entry class 1st'!R69,IF(AND($E$3="2nd"),'Marks Entry class 2nd'!R69,"")))</f>
        <v/>
      </c>
      <c r="V70" s="55" t="str">
        <f t="shared" si="2"/>
        <v/>
      </c>
      <c r="W70" s="51" t="str">
        <f t="shared" si="3"/>
        <v/>
      </c>
      <c r="X70" s="89">
        <f t="shared" si="4"/>
        <v>0</v>
      </c>
      <c r="Y70" s="89" t="str">
        <f t="shared" si="5"/>
        <v/>
      </c>
      <c r="Z70" s="89" t="str">
        <f t="shared" si="6"/>
        <v/>
      </c>
      <c r="AA70" s="89" t="str">
        <f t="shared" si="7"/>
        <v/>
      </c>
      <c r="AB70" s="89" t="str">
        <f t="shared" si="8"/>
        <v/>
      </c>
      <c r="AC70" s="93" t="str">
        <f t="shared" si="9"/>
        <v/>
      </c>
      <c r="AD70" s="105"/>
      <c r="AE70" s="105"/>
      <c r="AF70" s="105"/>
      <c r="AG70" s="51"/>
      <c r="AH70" s="105" t="str">
        <f>IF(OR($B70=0,$B70=""),"",IF(AND($E$3="1st"),'Marks Entry class 1st'!V69,IF(AND($E$3="2nd"),'Marks Entry class 2nd'!V69,"")))</f>
        <v/>
      </c>
      <c r="AI70" s="105" t="str">
        <f>IF(OR($B70=0,$B70=""),"",IF(AND($E$3="1st"),'Marks Entry class 1st'!W69,IF(AND($E$3="2nd"),'Marks Entry class 2nd'!W69,"")))</f>
        <v/>
      </c>
      <c r="AJ70" s="54" t="str">
        <f t="shared" si="10"/>
        <v/>
      </c>
      <c r="AK70" s="51">
        <f t="shared" si="11"/>
        <v>0</v>
      </c>
      <c r="AL70" s="105" t="str">
        <f>IF(OR($B70=0,$B70=""),"",IF(AND($E$3="1st"),'Marks Entry class 1st'!X69,IF(AND($E$3="2nd"),'Marks Entry class 2nd'!X69,"")))</f>
        <v/>
      </c>
      <c r="AM70" s="105" t="str">
        <f>IF(OR($B70=0,$B70=""),"",IF(AND($E$3="1st"),'Marks Entry class 1st'!Y69,IF(AND($E$3="2nd"),'Marks Entry class 2nd'!Y69,"")))</f>
        <v/>
      </c>
      <c r="AN70" s="55" t="str">
        <f t="shared" si="12"/>
        <v/>
      </c>
      <c r="AO70" s="51" t="str">
        <f t="shared" si="13"/>
        <v/>
      </c>
      <c r="AP70" s="89">
        <f t="shared" si="14"/>
        <v>0</v>
      </c>
      <c r="AQ70" s="89" t="str">
        <f t="shared" si="15"/>
        <v/>
      </c>
      <c r="AR70" s="89" t="str">
        <f t="shared" si="16"/>
        <v/>
      </c>
      <c r="AS70" s="89" t="str">
        <f t="shared" si="17"/>
        <v/>
      </c>
      <c r="AT70" s="89" t="str">
        <f t="shared" si="18"/>
        <v/>
      </c>
      <c r="AU70" s="93" t="str">
        <f t="shared" si="19"/>
        <v/>
      </c>
      <c r="AV70" s="105"/>
      <c r="AW70" s="105"/>
      <c r="AX70" s="105"/>
      <c r="AY70" s="51"/>
      <c r="AZ70" s="105" t="str">
        <f>IF(OR($B70=0,$B70=""),"",IF(AND($E$3="1st"),'Marks Entry class 1st'!AC69,IF(AND($E$3="2nd"),'Marks Entry class 2nd'!AC69,"")))</f>
        <v/>
      </c>
      <c r="BA70" s="105" t="str">
        <f>IF(OR($B70=0,$B70=""),"",IF(AND($E$3="1st"),'Marks Entry class 1st'!AD69,IF(AND($E$3="2nd"),'Marks Entry class 2nd'!AD69,"")))</f>
        <v/>
      </c>
      <c r="BB70" s="54" t="str">
        <f t="shared" si="20"/>
        <v/>
      </c>
      <c r="BC70" s="51">
        <f t="shared" si="21"/>
        <v>0</v>
      </c>
      <c r="BD70" s="105" t="str">
        <f>IF(OR($B70=0,$B70=""),"",IF(AND($E$3="1st"),'Marks Entry class 1st'!AE69,IF(AND($E$3="2nd"),'Marks Entry class 2nd'!AE69,"")))</f>
        <v/>
      </c>
      <c r="BE70" s="105" t="str">
        <f>IF(OR($B70=0,$B70=""),"",IF(AND($E$3="1st"),'Marks Entry class 1st'!AF69,IF(AND($E$3="2nd"),'Marks Entry class 2nd'!AF69,"")))</f>
        <v/>
      </c>
      <c r="BF70" s="55" t="str">
        <f t="shared" si="22"/>
        <v/>
      </c>
      <c r="BG70" s="51" t="str">
        <f t="shared" si="23"/>
        <v/>
      </c>
      <c r="BH70" s="89">
        <f t="shared" si="24"/>
        <v>0</v>
      </c>
      <c r="BI70" s="89" t="str">
        <f t="shared" si="25"/>
        <v/>
      </c>
      <c r="BJ70" s="89" t="str">
        <f t="shared" si="26"/>
        <v/>
      </c>
      <c r="BK70" s="89" t="str">
        <f t="shared" si="27"/>
        <v/>
      </c>
      <c r="BL70" s="89" t="str">
        <f t="shared" si="28"/>
        <v/>
      </c>
      <c r="BM70" s="93" t="str">
        <f t="shared" si="29"/>
        <v/>
      </c>
      <c r="BN70" s="105"/>
      <c r="BO70" s="105"/>
      <c r="BP70" s="105"/>
      <c r="BQ70" s="51"/>
      <c r="BR70" s="105" t="str">
        <f>IF(OR($B70=0,$B70=""),"",IF(AND($E$3="1st"),'Marks Entry class 1st'!AJ69,IF(AND($E$3="2nd"),'Marks Entry class 2nd'!AJ69,"")))</f>
        <v/>
      </c>
      <c r="BS70" s="105" t="str">
        <f>IF(OR($B70=0,$B70=""),"",IF(AND($E$3="1st"),'Marks Entry class 1st'!AK69,IF(AND($E$3="2nd"),'Marks Entry class 2nd'!AK69,"")))</f>
        <v/>
      </c>
      <c r="BT70" s="54" t="str">
        <f t="shared" si="30"/>
        <v/>
      </c>
      <c r="BU70" s="51">
        <f t="shared" si="31"/>
        <v>0</v>
      </c>
      <c r="BV70" s="105" t="str">
        <f>IF(OR($B70=0,$B70=""),"",IF(AND($E$3="1st"),'Marks Entry class 1st'!AL69,IF(AND($E$3="2nd"),'Marks Entry class 2nd'!AL69,"")))</f>
        <v/>
      </c>
      <c r="BW70" s="105" t="str">
        <f>IF(OR($B70=0,$B70=""),"",IF(AND($E$3="1st"),'Marks Entry class 1st'!AM69,IF(AND($E$3="2nd"),'Marks Entry class 2nd'!AM69,"")))</f>
        <v/>
      </c>
      <c r="BX70" s="55" t="str">
        <f t="shared" si="32"/>
        <v/>
      </c>
      <c r="BY70" s="51" t="str">
        <f t="shared" si="33"/>
        <v/>
      </c>
      <c r="BZ70" s="89">
        <f t="shared" si="34"/>
        <v>0</v>
      </c>
      <c r="CA70" s="89" t="str">
        <f t="shared" si="35"/>
        <v/>
      </c>
      <c r="CB70" s="89" t="str">
        <f t="shared" si="36"/>
        <v/>
      </c>
      <c r="CC70" s="89" t="str">
        <f t="shared" si="37"/>
        <v/>
      </c>
      <c r="CD70" s="89" t="str">
        <f t="shared" si="38"/>
        <v/>
      </c>
      <c r="CE70" s="93" t="str">
        <f t="shared" si="39"/>
        <v/>
      </c>
      <c r="CF70" s="105" t="str">
        <f>IF(OR($B70=0,$B70=""),"",IF(AND($E$3="1st"),'Marks Entry class 1st'!AN69,IF(AND($E$3="2nd"),'Marks Entry class 2nd'!AN69,"")))</f>
        <v/>
      </c>
      <c r="CG70" s="105" t="str">
        <f>IF(OR($B70=0,$B70=""),"",IF(AND($E$3="1st"),'Marks Entry class 1st'!AO69,IF(AND($E$3="2nd"),'Marks Entry class 2nd'!AO69,"")))</f>
        <v/>
      </c>
      <c r="CH70" s="106" t="str">
        <f t="shared" si="40"/>
        <v/>
      </c>
      <c r="CI70" s="107">
        <f t="shared" si="41"/>
        <v>0</v>
      </c>
      <c r="CJ70" s="107" t="str">
        <f t="shared" si="42"/>
        <v/>
      </c>
      <c r="CK70" s="107" t="str">
        <f t="shared" si="43"/>
        <v/>
      </c>
      <c r="CL70" s="92" t="str">
        <f t="shared" si="44"/>
        <v/>
      </c>
      <c r="CM70" s="105" t="str">
        <f>IF(OR($B70=0,$B70=""),"",IF(AND($E$3="1st"),'Marks Entry class 1st'!AP69,IF(AND($E$3="2nd"),'Marks Entry class 2nd'!AP69,"")))</f>
        <v/>
      </c>
      <c r="CN70" s="105" t="str">
        <f>IF(OR($B70=0,$B70=""),"",IF(AND($E$3="1st"),'Marks Entry class 1st'!AQ69,IF(AND($E$3="2nd"),'Marks Entry class 2nd'!AQ69,"")))</f>
        <v/>
      </c>
      <c r="CO70" s="106" t="str">
        <f t="shared" si="45"/>
        <v/>
      </c>
      <c r="CP70" s="107">
        <f t="shared" si="46"/>
        <v>0</v>
      </c>
      <c r="CQ70" s="107" t="str">
        <f t="shared" si="47"/>
        <v/>
      </c>
      <c r="CR70" s="107" t="str">
        <f t="shared" si="48"/>
        <v/>
      </c>
      <c r="CS70" s="92" t="str">
        <f t="shared" si="49"/>
        <v/>
      </c>
      <c r="CT70" s="105" t="str">
        <f>IF(OR($B70=0,$B70=""),"",IF(AND($E$3="1st"),'Marks Entry class 1st'!AR69,IF(AND($E$3="2nd"),'Marks Entry class 2nd'!AR69,"")))</f>
        <v/>
      </c>
      <c r="CU70" s="105" t="str">
        <f>IF(OR($B70=0,$B70=""),"",IF(AND($E$3="1st"),'Marks Entry class 1st'!AS69,IF(AND($E$3="2nd"),'Marks Entry class 2nd'!AS69,"")))</f>
        <v/>
      </c>
      <c r="CV70" s="106" t="str">
        <f t="shared" si="50"/>
        <v/>
      </c>
      <c r="CW70" s="107">
        <f t="shared" si="51"/>
        <v>0</v>
      </c>
      <c r="CX70" s="107" t="str">
        <f t="shared" si="52"/>
        <v/>
      </c>
      <c r="CY70" s="107" t="str">
        <f t="shared" si="53"/>
        <v/>
      </c>
      <c r="CZ70" s="92" t="str">
        <f t="shared" si="54"/>
        <v/>
      </c>
      <c r="DA70" s="105" t="str">
        <f>IF(OR($B70=0,$B70=""),"",IF(AND($E$3="1st"),'Marks Entry class 1st'!AT69,IF(AND($E$3="2nd"),'Marks Entry class 2nd'!AT69,"")))</f>
        <v/>
      </c>
      <c r="DB70" s="105" t="str">
        <f>IF(OR($B70=0,$B70=""),"",IF(AND($E$3="1st"),'Marks Entry class 1st'!AU69,IF(AND($E$3="2nd"),'Marks Entry class 2nd'!AU69,"")))</f>
        <v/>
      </c>
      <c r="DC70" s="357" t="str">
        <f t="shared" si="55"/>
        <v/>
      </c>
      <c r="DD70" s="93" t="str">
        <f t="shared" si="56"/>
        <v/>
      </c>
      <c r="DE70" s="105" t="str">
        <f>IF(OR($B70=0,$B70=""),"",IF(AND($E$3="1st"),'Marks Entry class 1st'!AV69,IF(AND($E$3="2nd"),'Marks Entry class 2nd'!AV69,"")))</f>
        <v/>
      </c>
      <c r="DF70" s="105" t="str">
        <f>IF(OR($B70=0,$B70=""),"",IF(AND($E$3="1st"),'Marks Entry class 1st'!AW69,IF(AND($E$3="2nd"),'Marks Entry class 2nd'!AW69,"")))</f>
        <v/>
      </c>
      <c r="DG70" s="357" t="str">
        <f t="shared" si="57"/>
        <v/>
      </c>
      <c r="DH70" s="93" t="str">
        <f t="shared" si="58"/>
        <v/>
      </c>
      <c r="DI70" s="63" t="str">
        <f t="shared" si="59"/>
        <v/>
      </c>
      <c r="DJ70" s="359" t="str">
        <f t="shared" si="60"/>
        <v/>
      </c>
      <c r="DK70" s="67" t="str">
        <f t="shared" si="61"/>
        <v/>
      </c>
      <c r="DL70" s="68" t="str">
        <f t="shared" si="62"/>
        <v/>
      </c>
      <c r="DM70" s="381" t="str">
        <f>IFERROR(IF(B70="NSO","NSO",IF(OR(D70="",G70="",F70="",B70="",DI70=0),"",IF('Master sheet'!$D$14="Hindi","कक्षोंन्नति","Promoted"))),"")</f>
        <v/>
      </c>
      <c r="DN70" s="42" t="str">
        <f>IF(OR(B70=0,B70=""),"",IF(AND($E$3="1st"),'Marks Entry class 1st'!AX69,IF(AND($E$3="2nd"),'Marks Entry class 2nd'!AX69,"")))</f>
        <v/>
      </c>
      <c r="DO70" s="42" t="str">
        <f>IF(OR(B70=0,B70=""),"",IF(AND($E$3="1st"),'Marks Entry class 1st'!AY69,IF(AND($E$3="2nd"),'Marks Entry class 2nd'!AY69,"")))</f>
        <v/>
      </c>
      <c r="DP70" s="214" t="str">
        <f t="shared" si="63"/>
        <v/>
      </c>
      <c r="DQ70" s="43"/>
      <c r="DX70" s="44">
        <f>IF(AND($E$3="1st"),'Marks Entry class 1st'!I69,IF(AND($E$3="2nd"),'Marks Entry class 2nd'!I69,""))</f>
        <v>0</v>
      </c>
    </row>
    <row r="71" spans="1:128" ht="18.95" customHeight="1">
      <c r="A71" s="56">
        <v>64</v>
      </c>
      <c r="B71" s="261" t="str">
        <f>IF(OR(DX71=0,DX71=""),"",IF(AND($E$3="1st"),'Marks Entry class 1st'!I70,IF(AND($E$3="2nd"),'Marks Entry class 2nd'!I70,"")))</f>
        <v/>
      </c>
      <c r="C71" s="57" t="str">
        <f>IF(OR($B71=0,$B71=""),"",IF(AND($E$3="1st"),'Marks Entry class 1st'!B70,IF(AND($E$3="2nd"),'Marks Entry class 2nd'!B70,"")))</f>
        <v/>
      </c>
      <c r="D71" s="57" t="str">
        <f>IF(OR($B71=0,$B71=""),"",IF(AND($E$3="1st"),'Marks Entry class 1st'!C70,IF(AND($E$3="2nd"),'Marks Entry class 2nd'!C70,"")))</f>
        <v/>
      </c>
      <c r="E71" s="396" t="str">
        <f>IF(OR(B71=0,B71=""),"",IF(AND($E$3="1st"),'Marks Entry class 1st'!E70,IF(AND($E$3="2nd"),'Marks Entry class 2nd'!E70,"")))</f>
        <v/>
      </c>
      <c r="F71" s="260" t="str">
        <f>IF(OR(B71=0,B71=""),"",IF(AND($E$3="1st"),'Marks Entry class 1st'!D70,IF(AND($E$3="2nd"),'Marks Entry class 2nd'!D70,"")))</f>
        <v/>
      </c>
      <c r="G71" s="398" t="str">
        <f>IF(OR($B71=0,$B71=""),"",IF(AND($E$3="1st"),'Marks Entry class 1st'!F70,IF(AND($E$3="2nd"),'Marks Entry class 2nd'!F70,"")))</f>
        <v/>
      </c>
      <c r="H71" s="398" t="str">
        <f>IF(OR($B71=0,$B71=""),"",IF(AND($E$3="1st"),'Marks Entry class 1st'!G70,IF(AND($E$3="2nd"),'Marks Entry class 2nd'!G70,"")))</f>
        <v/>
      </c>
      <c r="I71" s="398" t="str">
        <f>IF(OR($B71=0,$B71=""),"",IF(AND($E$3="1st"),'Marks Entry class 1st'!H70,IF(AND($E$3="2nd"),'Marks Entry class 2nd'!H70,"")))</f>
        <v/>
      </c>
      <c r="J71" s="229" t="str">
        <f>IF(OR($B71=0,$B71=""),"",IF(AND($E$3="1st"),'Marks Entry class 1st'!J70,IF(AND($E$3="2nd"),'Marks Entry class 2nd'!J70,"")))</f>
        <v/>
      </c>
      <c r="K71" s="229" t="str">
        <f>IF(OR($B71=0,$B71=""),"",IF(AND($E$3="1st"),'Marks Entry class 1st'!K70,IF(AND($E$3="2nd"),'Marks Entry class 2nd'!K70,"")))</f>
        <v/>
      </c>
      <c r="L71" s="105"/>
      <c r="M71" s="105"/>
      <c r="N71" s="105"/>
      <c r="O71" s="51"/>
      <c r="P71" s="105" t="str">
        <f>IF(OR($B71=0,$B71=""),"",IF(AND($E$3="1st"),'Marks Entry class 1st'!O70,IF(AND($E$3="2nd"),'Marks Entry class 2nd'!O70,"")))</f>
        <v/>
      </c>
      <c r="Q71" s="105" t="str">
        <f>IF(OR($B71=0,$B71=""),"",IF(AND($E$3="1st"),'Marks Entry class 1st'!P70,IF(AND($E$3="2nd"),'Marks Entry class 2nd'!P70,"")))</f>
        <v/>
      </c>
      <c r="R71" s="54" t="str">
        <f t="shared" si="0"/>
        <v/>
      </c>
      <c r="S71" s="51">
        <f t="shared" si="1"/>
        <v>0</v>
      </c>
      <c r="T71" s="105" t="str">
        <f>IF(OR($B71=0,$B71=""),"",IF(AND($E$3="1st"),'Marks Entry class 1st'!Q70,IF(AND($E$3="2nd"),'Marks Entry class 2nd'!Q70,"")))</f>
        <v/>
      </c>
      <c r="U71" s="105" t="str">
        <f>IF(OR($B71=0,$B71=""),"",IF(AND($E$3="1st"),'Marks Entry class 1st'!R70,IF(AND($E$3="2nd"),'Marks Entry class 2nd'!R70,"")))</f>
        <v/>
      </c>
      <c r="V71" s="55" t="str">
        <f t="shared" si="2"/>
        <v/>
      </c>
      <c r="W71" s="51" t="str">
        <f t="shared" si="3"/>
        <v/>
      </c>
      <c r="X71" s="89">
        <f t="shared" si="4"/>
        <v>0</v>
      </c>
      <c r="Y71" s="89" t="str">
        <f t="shared" si="5"/>
        <v/>
      </c>
      <c r="Z71" s="89" t="str">
        <f t="shared" si="6"/>
        <v/>
      </c>
      <c r="AA71" s="89" t="str">
        <f t="shared" si="7"/>
        <v/>
      </c>
      <c r="AB71" s="89" t="str">
        <f t="shared" si="8"/>
        <v/>
      </c>
      <c r="AC71" s="93" t="str">
        <f t="shared" si="9"/>
        <v/>
      </c>
      <c r="AD71" s="105"/>
      <c r="AE71" s="105"/>
      <c r="AF71" s="105"/>
      <c r="AG71" s="51"/>
      <c r="AH71" s="105" t="str">
        <f>IF(OR($B71=0,$B71=""),"",IF(AND($E$3="1st"),'Marks Entry class 1st'!V70,IF(AND($E$3="2nd"),'Marks Entry class 2nd'!V70,"")))</f>
        <v/>
      </c>
      <c r="AI71" s="105" t="str">
        <f>IF(OR($B71=0,$B71=""),"",IF(AND($E$3="1st"),'Marks Entry class 1st'!W70,IF(AND($E$3="2nd"),'Marks Entry class 2nd'!W70,"")))</f>
        <v/>
      </c>
      <c r="AJ71" s="54" t="str">
        <f t="shared" si="10"/>
        <v/>
      </c>
      <c r="AK71" s="51">
        <f t="shared" si="11"/>
        <v>0</v>
      </c>
      <c r="AL71" s="105" t="str">
        <f>IF(OR($B71=0,$B71=""),"",IF(AND($E$3="1st"),'Marks Entry class 1st'!X70,IF(AND($E$3="2nd"),'Marks Entry class 2nd'!X70,"")))</f>
        <v/>
      </c>
      <c r="AM71" s="105" t="str">
        <f>IF(OR($B71=0,$B71=""),"",IF(AND($E$3="1st"),'Marks Entry class 1st'!Y70,IF(AND($E$3="2nd"),'Marks Entry class 2nd'!Y70,"")))</f>
        <v/>
      </c>
      <c r="AN71" s="55" t="str">
        <f t="shared" si="12"/>
        <v/>
      </c>
      <c r="AO71" s="51" t="str">
        <f t="shared" si="13"/>
        <v/>
      </c>
      <c r="AP71" s="89">
        <f t="shared" si="14"/>
        <v>0</v>
      </c>
      <c r="AQ71" s="89" t="str">
        <f t="shared" si="15"/>
        <v/>
      </c>
      <c r="AR71" s="89" t="str">
        <f t="shared" si="16"/>
        <v/>
      </c>
      <c r="AS71" s="89" t="str">
        <f t="shared" si="17"/>
        <v/>
      </c>
      <c r="AT71" s="89" t="str">
        <f t="shared" si="18"/>
        <v/>
      </c>
      <c r="AU71" s="93" t="str">
        <f t="shared" si="19"/>
        <v/>
      </c>
      <c r="AV71" s="105"/>
      <c r="AW71" s="105"/>
      <c r="AX71" s="105"/>
      <c r="AY71" s="51"/>
      <c r="AZ71" s="105" t="str">
        <f>IF(OR($B71=0,$B71=""),"",IF(AND($E$3="1st"),'Marks Entry class 1st'!AC70,IF(AND($E$3="2nd"),'Marks Entry class 2nd'!AC70,"")))</f>
        <v/>
      </c>
      <c r="BA71" s="105" t="str">
        <f>IF(OR($B71=0,$B71=""),"",IF(AND($E$3="1st"),'Marks Entry class 1st'!AD70,IF(AND($E$3="2nd"),'Marks Entry class 2nd'!AD70,"")))</f>
        <v/>
      </c>
      <c r="BB71" s="54" t="str">
        <f t="shared" si="20"/>
        <v/>
      </c>
      <c r="BC71" s="51">
        <f t="shared" si="21"/>
        <v>0</v>
      </c>
      <c r="BD71" s="105" t="str">
        <f>IF(OR($B71=0,$B71=""),"",IF(AND($E$3="1st"),'Marks Entry class 1st'!AE70,IF(AND($E$3="2nd"),'Marks Entry class 2nd'!AE70,"")))</f>
        <v/>
      </c>
      <c r="BE71" s="105" t="str">
        <f>IF(OR($B71=0,$B71=""),"",IF(AND($E$3="1st"),'Marks Entry class 1st'!AF70,IF(AND($E$3="2nd"),'Marks Entry class 2nd'!AF70,"")))</f>
        <v/>
      </c>
      <c r="BF71" s="55" t="str">
        <f t="shared" si="22"/>
        <v/>
      </c>
      <c r="BG71" s="51" t="str">
        <f t="shared" si="23"/>
        <v/>
      </c>
      <c r="BH71" s="89">
        <f t="shared" si="24"/>
        <v>0</v>
      </c>
      <c r="BI71" s="89" t="str">
        <f t="shared" si="25"/>
        <v/>
      </c>
      <c r="BJ71" s="89" t="str">
        <f t="shared" si="26"/>
        <v/>
      </c>
      <c r="BK71" s="89" t="str">
        <f t="shared" si="27"/>
        <v/>
      </c>
      <c r="BL71" s="89" t="str">
        <f t="shared" si="28"/>
        <v/>
      </c>
      <c r="BM71" s="93" t="str">
        <f t="shared" si="29"/>
        <v/>
      </c>
      <c r="BN71" s="105"/>
      <c r="BO71" s="105"/>
      <c r="BP71" s="105"/>
      <c r="BQ71" s="51"/>
      <c r="BR71" s="105" t="str">
        <f>IF(OR($B71=0,$B71=""),"",IF(AND($E$3="1st"),'Marks Entry class 1st'!AJ70,IF(AND($E$3="2nd"),'Marks Entry class 2nd'!AJ70,"")))</f>
        <v/>
      </c>
      <c r="BS71" s="105" t="str">
        <f>IF(OR($B71=0,$B71=""),"",IF(AND($E$3="1st"),'Marks Entry class 1st'!AK70,IF(AND($E$3="2nd"),'Marks Entry class 2nd'!AK70,"")))</f>
        <v/>
      </c>
      <c r="BT71" s="54" t="str">
        <f t="shared" si="30"/>
        <v/>
      </c>
      <c r="BU71" s="51">
        <f t="shared" si="31"/>
        <v>0</v>
      </c>
      <c r="BV71" s="105" t="str">
        <f>IF(OR($B71=0,$B71=""),"",IF(AND($E$3="1st"),'Marks Entry class 1st'!AL70,IF(AND($E$3="2nd"),'Marks Entry class 2nd'!AL70,"")))</f>
        <v/>
      </c>
      <c r="BW71" s="105" t="str">
        <f>IF(OR($B71=0,$B71=""),"",IF(AND($E$3="1st"),'Marks Entry class 1st'!AM70,IF(AND($E$3="2nd"),'Marks Entry class 2nd'!AM70,"")))</f>
        <v/>
      </c>
      <c r="BX71" s="55" t="str">
        <f t="shared" si="32"/>
        <v/>
      </c>
      <c r="BY71" s="51" t="str">
        <f t="shared" si="33"/>
        <v/>
      </c>
      <c r="BZ71" s="89">
        <f t="shared" si="34"/>
        <v>0</v>
      </c>
      <c r="CA71" s="89" t="str">
        <f t="shared" si="35"/>
        <v/>
      </c>
      <c r="CB71" s="89" t="str">
        <f t="shared" si="36"/>
        <v/>
      </c>
      <c r="CC71" s="89" t="str">
        <f t="shared" si="37"/>
        <v/>
      </c>
      <c r="CD71" s="89" t="str">
        <f t="shared" si="38"/>
        <v/>
      </c>
      <c r="CE71" s="93" t="str">
        <f t="shared" si="39"/>
        <v/>
      </c>
      <c r="CF71" s="105" t="str">
        <f>IF(OR($B71=0,$B71=""),"",IF(AND($E$3="1st"),'Marks Entry class 1st'!AN70,IF(AND($E$3="2nd"),'Marks Entry class 2nd'!AN70,"")))</f>
        <v/>
      </c>
      <c r="CG71" s="105" t="str">
        <f>IF(OR($B71=0,$B71=""),"",IF(AND($E$3="1st"),'Marks Entry class 1st'!AO70,IF(AND($E$3="2nd"),'Marks Entry class 2nd'!AO70,"")))</f>
        <v/>
      </c>
      <c r="CH71" s="106" t="str">
        <f t="shared" si="40"/>
        <v/>
      </c>
      <c r="CI71" s="107">
        <f t="shared" si="41"/>
        <v>0</v>
      </c>
      <c r="CJ71" s="107" t="str">
        <f t="shared" si="42"/>
        <v/>
      </c>
      <c r="CK71" s="107" t="str">
        <f t="shared" si="43"/>
        <v/>
      </c>
      <c r="CL71" s="92" t="str">
        <f t="shared" si="44"/>
        <v/>
      </c>
      <c r="CM71" s="105" t="str">
        <f>IF(OR($B71=0,$B71=""),"",IF(AND($E$3="1st"),'Marks Entry class 1st'!AP70,IF(AND($E$3="2nd"),'Marks Entry class 2nd'!AP70,"")))</f>
        <v/>
      </c>
      <c r="CN71" s="105" t="str">
        <f>IF(OR($B71=0,$B71=""),"",IF(AND($E$3="1st"),'Marks Entry class 1st'!AQ70,IF(AND($E$3="2nd"),'Marks Entry class 2nd'!AQ70,"")))</f>
        <v/>
      </c>
      <c r="CO71" s="106" t="str">
        <f t="shared" si="45"/>
        <v/>
      </c>
      <c r="CP71" s="107">
        <f t="shared" si="46"/>
        <v>0</v>
      </c>
      <c r="CQ71" s="107" t="str">
        <f t="shared" si="47"/>
        <v/>
      </c>
      <c r="CR71" s="107" t="str">
        <f t="shared" si="48"/>
        <v/>
      </c>
      <c r="CS71" s="92" t="str">
        <f t="shared" si="49"/>
        <v/>
      </c>
      <c r="CT71" s="105" t="str">
        <f>IF(OR($B71=0,$B71=""),"",IF(AND($E$3="1st"),'Marks Entry class 1st'!AR70,IF(AND($E$3="2nd"),'Marks Entry class 2nd'!AR70,"")))</f>
        <v/>
      </c>
      <c r="CU71" s="105" t="str">
        <f>IF(OR($B71=0,$B71=""),"",IF(AND($E$3="1st"),'Marks Entry class 1st'!AS70,IF(AND($E$3="2nd"),'Marks Entry class 2nd'!AS70,"")))</f>
        <v/>
      </c>
      <c r="CV71" s="106" t="str">
        <f t="shared" si="50"/>
        <v/>
      </c>
      <c r="CW71" s="107">
        <f t="shared" si="51"/>
        <v>0</v>
      </c>
      <c r="CX71" s="107" t="str">
        <f t="shared" si="52"/>
        <v/>
      </c>
      <c r="CY71" s="107" t="str">
        <f t="shared" si="53"/>
        <v/>
      </c>
      <c r="CZ71" s="92" t="str">
        <f t="shared" si="54"/>
        <v/>
      </c>
      <c r="DA71" s="105" t="str">
        <f>IF(OR($B71=0,$B71=""),"",IF(AND($E$3="1st"),'Marks Entry class 1st'!AT70,IF(AND($E$3="2nd"),'Marks Entry class 2nd'!AT70,"")))</f>
        <v/>
      </c>
      <c r="DB71" s="105" t="str">
        <f>IF(OR($B71=0,$B71=""),"",IF(AND($E$3="1st"),'Marks Entry class 1st'!AU70,IF(AND($E$3="2nd"),'Marks Entry class 2nd'!AU70,"")))</f>
        <v/>
      </c>
      <c r="DC71" s="357" t="str">
        <f t="shared" si="55"/>
        <v/>
      </c>
      <c r="DD71" s="93" t="str">
        <f t="shared" si="56"/>
        <v/>
      </c>
      <c r="DE71" s="105" t="str">
        <f>IF(OR($B71=0,$B71=""),"",IF(AND($E$3="1st"),'Marks Entry class 1st'!AV70,IF(AND($E$3="2nd"),'Marks Entry class 2nd'!AV70,"")))</f>
        <v/>
      </c>
      <c r="DF71" s="105" t="str">
        <f>IF(OR($B71=0,$B71=""),"",IF(AND($E$3="1st"),'Marks Entry class 1st'!AW70,IF(AND($E$3="2nd"),'Marks Entry class 2nd'!AW70,"")))</f>
        <v/>
      </c>
      <c r="DG71" s="357" t="str">
        <f t="shared" si="57"/>
        <v/>
      </c>
      <c r="DH71" s="93" t="str">
        <f t="shared" si="58"/>
        <v/>
      </c>
      <c r="DI71" s="63" t="str">
        <f t="shared" si="59"/>
        <v/>
      </c>
      <c r="DJ71" s="359" t="str">
        <f t="shared" si="60"/>
        <v/>
      </c>
      <c r="DK71" s="67" t="str">
        <f t="shared" si="61"/>
        <v/>
      </c>
      <c r="DL71" s="68" t="str">
        <f t="shared" si="62"/>
        <v/>
      </c>
      <c r="DM71" s="381" t="str">
        <f>IFERROR(IF(B71="NSO","NSO",IF(OR(D71="",G71="",F71="",B71="",DI71=0),"",IF('Master sheet'!$D$14="Hindi","कक्षोंन्नति","Promoted"))),"")</f>
        <v/>
      </c>
      <c r="DN71" s="42" t="str">
        <f>IF(OR(B71=0,B71=""),"",IF(AND($E$3="1st"),'Marks Entry class 1st'!AX70,IF(AND($E$3="2nd"),'Marks Entry class 2nd'!AX70,"")))</f>
        <v/>
      </c>
      <c r="DO71" s="42" t="str">
        <f>IF(OR(B71=0,B71=""),"",IF(AND($E$3="1st"),'Marks Entry class 1st'!AY70,IF(AND($E$3="2nd"),'Marks Entry class 2nd'!AY70,"")))</f>
        <v/>
      </c>
      <c r="DP71" s="214" t="str">
        <f t="shared" si="63"/>
        <v/>
      </c>
      <c r="DQ71" s="43"/>
      <c r="DX71" s="44">
        <f>IF(AND($E$3="1st"),'Marks Entry class 1st'!I70,IF(AND($E$3="2nd"),'Marks Entry class 2nd'!I70,""))</f>
        <v>0</v>
      </c>
    </row>
    <row r="72" spans="1:128" ht="18.95" customHeight="1">
      <c r="A72" s="56">
        <v>65</v>
      </c>
      <c r="B72" s="261" t="str">
        <f>IF(OR(DX72=0,DX72=""),"",IF(AND($E$3="1st"),'Marks Entry class 1st'!I71,IF(AND($E$3="2nd"),'Marks Entry class 2nd'!I71,"")))</f>
        <v/>
      </c>
      <c r="C72" s="57" t="str">
        <f>IF(OR($B72=0,$B72=""),"",IF(AND($E$3="1st"),'Marks Entry class 1st'!B71,IF(AND($E$3="2nd"),'Marks Entry class 2nd'!B71,"")))</f>
        <v/>
      </c>
      <c r="D72" s="57" t="str">
        <f>IF(OR($B72=0,$B72=""),"",IF(AND($E$3="1st"),'Marks Entry class 1st'!C71,IF(AND($E$3="2nd"),'Marks Entry class 2nd'!C71,"")))</f>
        <v/>
      </c>
      <c r="E72" s="396" t="str">
        <f>IF(OR(B72=0,B72=""),"",IF(AND($E$3="1st"),'Marks Entry class 1st'!E71,IF(AND($E$3="2nd"),'Marks Entry class 2nd'!E71,"")))</f>
        <v/>
      </c>
      <c r="F72" s="260" t="str">
        <f>IF(OR(B72=0,B72=""),"",IF(AND($E$3="1st"),'Marks Entry class 1st'!D71,IF(AND($E$3="2nd"),'Marks Entry class 2nd'!D71,"")))</f>
        <v/>
      </c>
      <c r="G72" s="398" t="str">
        <f>IF(OR($B72=0,$B72=""),"",IF(AND($E$3="1st"),'Marks Entry class 1st'!F71,IF(AND($E$3="2nd"),'Marks Entry class 2nd'!F71,"")))</f>
        <v/>
      </c>
      <c r="H72" s="398" t="str">
        <f>IF(OR($B72=0,$B72=""),"",IF(AND($E$3="1st"),'Marks Entry class 1st'!G71,IF(AND($E$3="2nd"),'Marks Entry class 2nd'!G71,"")))</f>
        <v/>
      </c>
      <c r="I72" s="398" t="str">
        <f>IF(OR($B72=0,$B72=""),"",IF(AND($E$3="1st"),'Marks Entry class 1st'!H71,IF(AND($E$3="2nd"),'Marks Entry class 2nd'!H71,"")))</f>
        <v/>
      </c>
      <c r="J72" s="229" t="str">
        <f>IF(OR($B72=0,$B72=""),"",IF(AND($E$3="1st"),'Marks Entry class 1st'!J71,IF(AND($E$3="2nd"),'Marks Entry class 2nd'!J71,"")))</f>
        <v/>
      </c>
      <c r="K72" s="229" t="str">
        <f>IF(OR($B72=0,$B72=""),"",IF(AND($E$3="1st"),'Marks Entry class 1st'!K71,IF(AND($E$3="2nd"),'Marks Entry class 2nd'!K71,"")))</f>
        <v/>
      </c>
      <c r="L72" s="105"/>
      <c r="M72" s="105"/>
      <c r="N72" s="105"/>
      <c r="O72" s="51"/>
      <c r="P72" s="105" t="str">
        <f>IF(OR($B72=0,$B72=""),"",IF(AND($E$3="1st"),'Marks Entry class 1st'!O71,IF(AND($E$3="2nd"),'Marks Entry class 2nd'!O71,"")))</f>
        <v/>
      </c>
      <c r="Q72" s="105" t="str">
        <f>IF(OR($B72=0,$B72=""),"",IF(AND($E$3="1st"),'Marks Entry class 1st'!P71,IF(AND($E$3="2nd"),'Marks Entry class 2nd'!P71,"")))</f>
        <v/>
      </c>
      <c r="R72" s="54" t="str">
        <f t="shared" si="0"/>
        <v/>
      </c>
      <c r="S72" s="51">
        <f t="shared" si="1"/>
        <v>0</v>
      </c>
      <c r="T72" s="105" t="str">
        <f>IF(OR($B72=0,$B72=""),"",IF(AND($E$3="1st"),'Marks Entry class 1st'!Q71,IF(AND($E$3="2nd"),'Marks Entry class 2nd'!Q71,"")))</f>
        <v/>
      </c>
      <c r="U72" s="105" t="str">
        <f>IF(OR($B72=0,$B72=""),"",IF(AND($E$3="1st"),'Marks Entry class 1st'!R71,IF(AND($E$3="2nd"),'Marks Entry class 2nd'!R71,"")))</f>
        <v/>
      </c>
      <c r="V72" s="55" t="str">
        <f t="shared" si="2"/>
        <v/>
      </c>
      <c r="W72" s="51" t="str">
        <f t="shared" si="3"/>
        <v/>
      </c>
      <c r="X72" s="89">
        <f t="shared" si="4"/>
        <v>0</v>
      </c>
      <c r="Y72" s="89" t="str">
        <f t="shared" si="5"/>
        <v/>
      </c>
      <c r="Z72" s="89" t="str">
        <f t="shared" si="6"/>
        <v/>
      </c>
      <c r="AA72" s="89" t="str">
        <f t="shared" si="7"/>
        <v/>
      </c>
      <c r="AB72" s="89" t="str">
        <f t="shared" si="8"/>
        <v/>
      </c>
      <c r="AC72" s="93" t="str">
        <f t="shared" si="9"/>
        <v/>
      </c>
      <c r="AD72" s="105"/>
      <c r="AE72" s="105"/>
      <c r="AF72" s="105"/>
      <c r="AG72" s="51"/>
      <c r="AH72" s="105" t="str">
        <f>IF(OR($B72=0,$B72=""),"",IF(AND($E$3="1st"),'Marks Entry class 1st'!V71,IF(AND($E$3="2nd"),'Marks Entry class 2nd'!V71,"")))</f>
        <v/>
      </c>
      <c r="AI72" s="105" t="str">
        <f>IF(OR($B72=0,$B72=""),"",IF(AND($E$3="1st"),'Marks Entry class 1st'!W71,IF(AND($E$3="2nd"),'Marks Entry class 2nd'!W71,"")))</f>
        <v/>
      </c>
      <c r="AJ72" s="54" t="str">
        <f t="shared" si="10"/>
        <v/>
      </c>
      <c r="AK72" s="51">
        <f t="shared" si="11"/>
        <v>0</v>
      </c>
      <c r="AL72" s="105" t="str">
        <f>IF(OR($B72=0,$B72=""),"",IF(AND($E$3="1st"),'Marks Entry class 1st'!X71,IF(AND($E$3="2nd"),'Marks Entry class 2nd'!X71,"")))</f>
        <v/>
      </c>
      <c r="AM72" s="105" t="str">
        <f>IF(OR($B72=0,$B72=""),"",IF(AND($E$3="1st"),'Marks Entry class 1st'!Y71,IF(AND($E$3="2nd"),'Marks Entry class 2nd'!Y71,"")))</f>
        <v/>
      </c>
      <c r="AN72" s="55" t="str">
        <f t="shared" si="12"/>
        <v/>
      </c>
      <c r="AO72" s="51" t="str">
        <f t="shared" si="13"/>
        <v/>
      </c>
      <c r="AP72" s="89">
        <f t="shared" si="14"/>
        <v>0</v>
      </c>
      <c r="AQ72" s="89" t="str">
        <f t="shared" si="15"/>
        <v/>
      </c>
      <c r="AR72" s="89" t="str">
        <f t="shared" si="16"/>
        <v/>
      </c>
      <c r="AS72" s="89" t="str">
        <f t="shared" si="17"/>
        <v/>
      </c>
      <c r="AT72" s="89" t="str">
        <f t="shared" si="18"/>
        <v/>
      </c>
      <c r="AU72" s="93" t="str">
        <f t="shared" si="19"/>
        <v/>
      </c>
      <c r="AV72" s="105"/>
      <c r="AW72" s="105"/>
      <c r="AX72" s="105"/>
      <c r="AY72" s="51"/>
      <c r="AZ72" s="105" t="str">
        <f>IF(OR($B72=0,$B72=""),"",IF(AND($E$3="1st"),'Marks Entry class 1st'!AC71,IF(AND($E$3="2nd"),'Marks Entry class 2nd'!AC71,"")))</f>
        <v/>
      </c>
      <c r="BA72" s="105" t="str">
        <f>IF(OR($B72=0,$B72=""),"",IF(AND($E$3="1st"),'Marks Entry class 1st'!AD71,IF(AND($E$3="2nd"),'Marks Entry class 2nd'!AD71,"")))</f>
        <v/>
      </c>
      <c r="BB72" s="54" t="str">
        <f t="shared" si="20"/>
        <v/>
      </c>
      <c r="BC72" s="51">
        <f t="shared" si="21"/>
        <v>0</v>
      </c>
      <c r="BD72" s="105" t="str">
        <f>IF(OR($B72=0,$B72=""),"",IF(AND($E$3="1st"),'Marks Entry class 1st'!AE71,IF(AND($E$3="2nd"),'Marks Entry class 2nd'!AE71,"")))</f>
        <v/>
      </c>
      <c r="BE72" s="105" t="str">
        <f>IF(OR($B72=0,$B72=""),"",IF(AND($E$3="1st"),'Marks Entry class 1st'!AF71,IF(AND($E$3="2nd"),'Marks Entry class 2nd'!AF71,"")))</f>
        <v/>
      </c>
      <c r="BF72" s="55" t="str">
        <f t="shared" si="22"/>
        <v/>
      </c>
      <c r="BG72" s="51" t="str">
        <f t="shared" si="23"/>
        <v/>
      </c>
      <c r="BH72" s="89">
        <f t="shared" si="24"/>
        <v>0</v>
      </c>
      <c r="BI72" s="89" t="str">
        <f t="shared" si="25"/>
        <v/>
      </c>
      <c r="BJ72" s="89" t="str">
        <f t="shared" si="26"/>
        <v/>
      </c>
      <c r="BK72" s="89" t="str">
        <f t="shared" si="27"/>
        <v/>
      </c>
      <c r="BL72" s="89" t="str">
        <f t="shared" si="28"/>
        <v/>
      </c>
      <c r="BM72" s="93" t="str">
        <f t="shared" si="29"/>
        <v/>
      </c>
      <c r="BN72" s="105"/>
      <c r="BO72" s="105"/>
      <c r="BP72" s="105"/>
      <c r="BQ72" s="51"/>
      <c r="BR72" s="105" t="str">
        <f>IF(OR($B72=0,$B72=""),"",IF(AND($E$3="1st"),'Marks Entry class 1st'!AJ71,IF(AND($E$3="2nd"),'Marks Entry class 2nd'!AJ71,"")))</f>
        <v/>
      </c>
      <c r="BS72" s="105" t="str">
        <f>IF(OR($B72=0,$B72=""),"",IF(AND($E$3="1st"),'Marks Entry class 1st'!AK71,IF(AND($E$3="2nd"),'Marks Entry class 2nd'!AK71,"")))</f>
        <v/>
      </c>
      <c r="BT72" s="54" t="str">
        <f t="shared" si="30"/>
        <v/>
      </c>
      <c r="BU72" s="51">
        <f t="shared" si="31"/>
        <v>0</v>
      </c>
      <c r="BV72" s="105" t="str">
        <f>IF(OR($B72=0,$B72=""),"",IF(AND($E$3="1st"),'Marks Entry class 1st'!AL71,IF(AND($E$3="2nd"),'Marks Entry class 2nd'!AL71,"")))</f>
        <v/>
      </c>
      <c r="BW72" s="105" t="str">
        <f>IF(OR($B72=0,$B72=""),"",IF(AND($E$3="1st"),'Marks Entry class 1st'!AM71,IF(AND($E$3="2nd"),'Marks Entry class 2nd'!AM71,"")))</f>
        <v/>
      </c>
      <c r="BX72" s="55" t="str">
        <f t="shared" si="32"/>
        <v/>
      </c>
      <c r="BY72" s="51" t="str">
        <f t="shared" si="33"/>
        <v/>
      </c>
      <c r="BZ72" s="89">
        <f t="shared" si="34"/>
        <v>0</v>
      </c>
      <c r="CA72" s="89" t="str">
        <f t="shared" si="35"/>
        <v/>
      </c>
      <c r="CB72" s="89" t="str">
        <f t="shared" si="36"/>
        <v/>
      </c>
      <c r="CC72" s="89" t="str">
        <f t="shared" si="37"/>
        <v/>
      </c>
      <c r="CD72" s="89" t="str">
        <f t="shared" si="38"/>
        <v/>
      </c>
      <c r="CE72" s="93" t="str">
        <f t="shared" si="39"/>
        <v/>
      </c>
      <c r="CF72" s="105" t="str">
        <f>IF(OR($B72=0,$B72=""),"",IF(AND($E$3="1st"),'Marks Entry class 1st'!AN71,IF(AND($E$3="2nd"),'Marks Entry class 2nd'!AN71,"")))</f>
        <v/>
      </c>
      <c r="CG72" s="105" t="str">
        <f>IF(OR($B72=0,$B72=""),"",IF(AND($E$3="1st"),'Marks Entry class 1st'!AO71,IF(AND($E$3="2nd"),'Marks Entry class 2nd'!AO71,"")))</f>
        <v/>
      </c>
      <c r="CH72" s="106" t="str">
        <f t="shared" si="40"/>
        <v/>
      </c>
      <c r="CI72" s="107">
        <f t="shared" si="41"/>
        <v>0</v>
      </c>
      <c r="CJ72" s="107" t="str">
        <f t="shared" si="42"/>
        <v/>
      </c>
      <c r="CK72" s="107" t="str">
        <f t="shared" si="43"/>
        <v/>
      </c>
      <c r="CL72" s="92" t="str">
        <f t="shared" si="44"/>
        <v/>
      </c>
      <c r="CM72" s="105" t="str">
        <f>IF(OR($B72=0,$B72=""),"",IF(AND($E$3="1st"),'Marks Entry class 1st'!AP71,IF(AND($E$3="2nd"),'Marks Entry class 2nd'!AP71,"")))</f>
        <v/>
      </c>
      <c r="CN72" s="105" t="str">
        <f>IF(OR($B72=0,$B72=""),"",IF(AND($E$3="1st"),'Marks Entry class 1st'!AQ71,IF(AND($E$3="2nd"),'Marks Entry class 2nd'!AQ71,"")))</f>
        <v/>
      </c>
      <c r="CO72" s="106" t="str">
        <f t="shared" si="45"/>
        <v/>
      </c>
      <c r="CP72" s="107">
        <f t="shared" si="46"/>
        <v>0</v>
      </c>
      <c r="CQ72" s="107" t="str">
        <f t="shared" si="47"/>
        <v/>
      </c>
      <c r="CR72" s="107" t="str">
        <f t="shared" si="48"/>
        <v/>
      </c>
      <c r="CS72" s="92" t="str">
        <f t="shared" si="49"/>
        <v/>
      </c>
      <c r="CT72" s="105" t="str">
        <f>IF(OR($B72=0,$B72=""),"",IF(AND($E$3="1st"),'Marks Entry class 1st'!AR71,IF(AND($E$3="2nd"),'Marks Entry class 2nd'!AR71,"")))</f>
        <v/>
      </c>
      <c r="CU72" s="105" t="str">
        <f>IF(OR($B72=0,$B72=""),"",IF(AND($E$3="1st"),'Marks Entry class 1st'!AS71,IF(AND($E$3="2nd"),'Marks Entry class 2nd'!AS71,"")))</f>
        <v/>
      </c>
      <c r="CV72" s="106" t="str">
        <f t="shared" si="50"/>
        <v/>
      </c>
      <c r="CW72" s="107">
        <f t="shared" si="51"/>
        <v>0</v>
      </c>
      <c r="CX72" s="107" t="str">
        <f t="shared" si="52"/>
        <v/>
      </c>
      <c r="CY72" s="107" t="str">
        <f t="shared" si="53"/>
        <v/>
      </c>
      <c r="CZ72" s="92" t="str">
        <f t="shared" si="54"/>
        <v/>
      </c>
      <c r="DA72" s="105" t="str">
        <f>IF(OR($B72=0,$B72=""),"",IF(AND($E$3="1st"),'Marks Entry class 1st'!AT71,IF(AND($E$3="2nd"),'Marks Entry class 2nd'!AT71,"")))</f>
        <v/>
      </c>
      <c r="DB72" s="105" t="str">
        <f>IF(OR($B72=0,$B72=""),"",IF(AND($E$3="1st"),'Marks Entry class 1st'!AU71,IF(AND($E$3="2nd"),'Marks Entry class 2nd'!AU71,"")))</f>
        <v/>
      </c>
      <c r="DC72" s="357" t="str">
        <f t="shared" si="55"/>
        <v/>
      </c>
      <c r="DD72" s="93" t="str">
        <f t="shared" si="56"/>
        <v/>
      </c>
      <c r="DE72" s="105" t="str">
        <f>IF(OR($B72=0,$B72=""),"",IF(AND($E$3="1st"),'Marks Entry class 1st'!AV71,IF(AND($E$3="2nd"),'Marks Entry class 2nd'!AV71,"")))</f>
        <v/>
      </c>
      <c r="DF72" s="105" t="str">
        <f>IF(OR($B72=0,$B72=""),"",IF(AND($E$3="1st"),'Marks Entry class 1st'!AW71,IF(AND($E$3="2nd"),'Marks Entry class 2nd'!AW71,"")))</f>
        <v/>
      </c>
      <c r="DG72" s="357" t="str">
        <f t="shared" si="57"/>
        <v/>
      </c>
      <c r="DH72" s="93" t="str">
        <f t="shared" si="58"/>
        <v/>
      </c>
      <c r="DI72" s="63" t="str">
        <f t="shared" si="59"/>
        <v/>
      </c>
      <c r="DJ72" s="359" t="str">
        <f t="shared" si="60"/>
        <v/>
      </c>
      <c r="DK72" s="67" t="str">
        <f t="shared" si="61"/>
        <v/>
      </c>
      <c r="DL72" s="68" t="str">
        <f t="shared" si="62"/>
        <v/>
      </c>
      <c r="DM72" s="381" t="str">
        <f>IFERROR(IF(B72="NSO","NSO",IF(OR(D72="",G72="",F72="",B72="",DI72=0),"",IF('Master sheet'!$D$14="Hindi","कक्षोंन्नति","Promoted"))),"")</f>
        <v/>
      </c>
      <c r="DN72" s="42" t="str">
        <f>IF(OR(B72=0,B72=""),"",IF(AND($E$3="1st"),'Marks Entry class 1st'!AX71,IF(AND($E$3="2nd"),'Marks Entry class 2nd'!AX71,"")))</f>
        <v/>
      </c>
      <c r="DO72" s="42" t="str">
        <f>IF(OR(B72=0,B72=""),"",IF(AND($E$3="1st"),'Marks Entry class 1st'!AY71,IF(AND($E$3="2nd"),'Marks Entry class 2nd'!AY71,"")))</f>
        <v/>
      </c>
      <c r="DP72" s="214" t="str">
        <f t="shared" si="63"/>
        <v/>
      </c>
      <c r="DQ72" s="43"/>
      <c r="DX72" s="44">
        <f>IF(AND($E$3="1st"),'Marks Entry class 1st'!I71,IF(AND($E$3="2nd"),'Marks Entry class 2nd'!I71,""))</f>
        <v>0</v>
      </c>
    </row>
    <row r="73" spans="1:128" ht="18.95" customHeight="1">
      <c r="A73" s="56">
        <v>66</v>
      </c>
      <c r="B73" s="261" t="str">
        <f>IF(OR(DX73=0,DX73=""),"",IF(AND($E$3="1st"),'Marks Entry class 1st'!I72,IF(AND($E$3="2nd"),'Marks Entry class 2nd'!I72,"")))</f>
        <v/>
      </c>
      <c r="C73" s="57" t="str">
        <f>IF(OR($B73=0,$B73=""),"",IF(AND($E$3="1st"),'Marks Entry class 1st'!B72,IF(AND($E$3="2nd"),'Marks Entry class 2nd'!B72,"")))</f>
        <v/>
      </c>
      <c r="D73" s="57" t="str">
        <f>IF(OR($B73=0,$B73=""),"",IF(AND($E$3="1st"),'Marks Entry class 1st'!C72,IF(AND($E$3="2nd"),'Marks Entry class 2nd'!C72,"")))</f>
        <v/>
      </c>
      <c r="E73" s="396" t="str">
        <f>IF(OR(B73=0,B73=""),"",IF(AND($E$3="1st"),'Marks Entry class 1st'!E72,IF(AND($E$3="2nd"),'Marks Entry class 2nd'!E72,"")))</f>
        <v/>
      </c>
      <c r="F73" s="260" t="str">
        <f>IF(OR(B73=0,B73=""),"",IF(AND($E$3="1st"),'Marks Entry class 1st'!D72,IF(AND($E$3="2nd"),'Marks Entry class 2nd'!D72,"")))</f>
        <v/>
      </c>
      <c r="G73" s="398" t="str">
        <f>IF(OR($B73=0,$B73=""),"",IF(AND($E$3="1st"),'Marks Entry class 1st'!F72,IF(AND($E$3="2nd"),'Marks Entry class 2nd'!F72,"")))</f>
        <v/>
      </c>
      <c r="H73" s="398" t="str">
        <f>IF(OR($B73=0,$B73=""),"",IF(AND($E$3="1st"),'Marks Entry class 1st'!G72,IF(AND($E$3="2nd"),'Marks Entry class 2nd'!G72,"")))</f>
        <v/>
      </c>
      <c r="I73" s="398" t="str">
        <f>IF(OR($B73=0,$B73=""),"",IF(AND($E$3="1st"),'Marks Entry class 1st'!H72,IF(AND($E$3="2nd"),'Marks Entry class 2nd'!H72,"")))</f>
        <v/>
      </c>
      <c r="J73" s="229" t="str">
        <f>IF(OR($B73=0,$B73=""),"",IF(AND($E$3="1st"),'Marks Entry class 1st'!J72,IF(AND($E$3="2nd"),'Marks Entry class 2nd'!J72,"")))</f>
        <v/>
      </c>
      <c r="K73" s="229" t="str">
        <f>IF(OR($B73=0,$B73=""),"",IF(AND($E$3="1st"),'Marks Entry class 1st'!K72,IF(AND($E$3="2nd"),'Marks Entry class 2nd'!K72,"")))</f>
        <v/>
      </c>
      <c r="L73" s="105"/>
      <c r="M73" s="105"/>
      <c r="N73" s="105"/>
      <c r="O73" s="51"/>
      <c r="P73" s="105" t="str">
        <f>IF(OR($B73=0,$B73=""),"",IF(AND($E$3="1st"),'Marks Entry class 1st'!O72,IF(AND($E$3="2nd"),'Marks Entry class 2nd'!O72,"")))</f>
        <v/>
      </c>
      <c r="Q73" s="105" t="str">
        <f>IF(OR($B73=0,$B73=""),"",IF(AND($E$3="1st"),'Marks Entry class 1st'!P72,IF(AND($E$3="2nd"),'Marks Entry class 2nd'!P72,"")))</f>
        <v/>
      </c>
      <c r="R73" s="54" t="str">
        <f t="shared" ref="R73:R136" si="64">IF(AND(P73="",Q73=""),"",IF(AND(P73="NA",Q73="NA"),"NA",IF(AND(P73="AB",Q73="AB"),"AB",SUM(P73:Q73))))</f>
        <v/>
      </c>
      <c r="S73" s="51">
        <f t="shared" ref="S73:S136" si="65">IF(AND(O73="NA",R73="NA"),"NA",IF(AND(O73="AB",R73="AB"),"AB",SUM(O73,R73)))</f>
        <v>0</v>
      </c>
      <c r="T73" s="105" t="str">
        <f>IF(OR($B73=0,$B73=""),"",IF(AND($E$3="1st"),'Marks Entry class 1st'!Q72,IF(AND($E$3="2nd"),'Marks Entry class 2nd'!Q72,"")))</f>
        <v/>
      </c>
      <c r="U73" s="105" t="str">
        <f>IF(OR($B73=0,$B73=""),"",IF(AND($E$3="1st"),'Marks Entry class 1st'!R72,IF(AND($E$3="2nd"),'Marks Entry class 2nd'!R72,"")))</f>
        <v/>
      </c>
      <c r="V73" s="55" t="str">
        <f t="shared" ref="V73:V136" si="66">IF(AND(T73="",U73=""),"",IF(AND(T73="AB",U73="AB"),"AB",SUM(T73:U73)))</f>
        <v/>
      </c>
      <c r="W73" s="51" t="str">
        <f t="shared" ref="W73:W136" si="67">IF(V73="","",IF(AND(S73="AB",V73="AB"),"AB",SUM(S73,V73)))</f>
        <v/>
      </c>
      <c r="X73" s="89">
        <f t="shared" ref="X73:X136" si="68">COUNTIF(L73:N73,"NA")*10+(COUNTIF(L73:N73,"ML")*10)+(COUNTIF(P73,"ML")*$P$7)+(COUNTIF(Q73,"ML")*$Q$7)+(COUNTIF(T73,"ML")*$T$7)+(COUNTIF(U73,"ML")*$U$7)</f>
        <v>0</v>
      </c>
      <c r="Y73" s="89" t="str">
        <f t="shared" ref="Y73:Y136" si="69">IF(OR(B73="NSO",B73=0,B73=""),"",IF(AND(P73="",T73=""),"",IF(AND(P73="",Q73=""),$R$7-X73,IF(AND(T73="",U73=""),$V$7-X73,$W$7-X73))))</f>
        <v/>
      </c>
      <c r="Z73" s="89" t="str">
        <f t="shared" ref="Z73:Z136" si="70">IF(AND(OR(L73="ab",L73="ml"),OR(M73="ab",M73="ml"),OR(P73="ab",P73="ml")),"AB",IF(AND(OR(L73="ab",L73="ml"),OR(P73="ab",P73="ml"),OR(T73="ab",T73="ml")),"AB",IF(AND(OR(M73="ab",M73="ml"),OR(N73="ab",N73="ml"),OR(P73="ab",P73="ml")),"AB",IF(AND(OR(M73="ab",M73="ml"),OR(N73="ab",N73="ml"),OR(T73="ab",T73="ml")),"AB",""))))</f>
        <v/>
      </c>
      <c r="AA73" s="89" t="str">
        <f t="shared" ref="AA73:AA136" si="71">IF(OR(B73="NSO",B73="",T73=""),"",IF(OR(Z73="AB",T73="ab"),"AB",IF(T73="ML","RE",IF(AND(W73&gt;=36%*Y73,T73&gt;=20%*$T$7),"P",IF(AND(W73&gt;=34%*Y73,T73&gt;=20%*$T$7),"G2",IF(AND(W73&gt;=31%*Y73,T73&gt;=20%*$T$7),"G1",IF(AND(W73&gt;=25%*Y73,T73&gt;=20%*$T$7),"S","F")))))))</f>
        <v/>
      </c>
      <c r="AB73" s="89" t="str">
        <f t="shared" ref="AB73:AB136" si="72">IF(OR(AA73="",AA73=0,AA73="S",AA73="RE",AA73="F",AA73="AB"),"",IF(W73&gt;=60%*Y73,"I",IF(W73&gt;=48%*Y73,"II",IF(W73&gt;=36%*Y73,"III",""))))</f>
        <v/>
      </c>
      <c r="AC73" s="93" t="str">
        <f t="shared" ref="AC73:AC136" si="73">IF(W73="","",IF(OR(AA73="",AA73=0,AA73="RE",AA73="AB"),"",IF(W73&gt;85%*Y73,"A",IF(W73&gt;70%*Y73,"B",IF(W73&gt;50%*Y73,"C",IF(W73&gt;30%*Y73,"D","E"))))))</f>
        <v/>
      </c>
      <c r="AD73" s="105"/>
      <c r="AE73" s="105"/>
      <c r="AF73" s="105"/>
      <c r="AG73" s="51"/>
      <c r="AH73" s="105" t="str">
        <f>IF(OR($B73=0,$B73=""),"",IF(AND($E$3="1st"),'Marks Entry class 1st'!V72,IF(AND($E$3="2nd"),'Marks Entry class 2nd'!V72,"")))</f>
        <v/>
      </c>
      <c r="AI73" s="105" t="str">
        <f>IF(OR($B73=0,$B73=""),"",IF(AND($E$3="1st"),'Marks Entry class 1st'!W72,IF(AND($E$3="2nd"),'Marks Entry class 2nd'!W72,"")))</f>
        <v/>
      </c>
      <c r="AJ73" s="54" t="str">
        <f t="shared" ref="AJ73:AJ136" si="74">IF(AND(AH73="",AI73=""),"",IF(AND(AH73="NA",AI73="NA"),"NA",IF(AND(AH73="AB",AI73="AB"),"AB",SUM(AH73:AI73))))</f>
        <v/>
      </c>
      <c r="AK73" s="51">
        <f t="shared" ref="AK73:AK136" si="75">IF(AND(AG73="NA",AJ73="NA"),"NA",IF(AND(AG73="AB",AJ73="AB"),"AB",SUM(AG73,AJ73)))</f>
        <v>0</v>
      </c>
      <c r="AL73" s="105" t="str">
        <f>IF(OR($B73=0,$B73=""),"",IF(AND($E$3="1st"),'Marks Entry class 1st'!X72,IF(AND($E$3="2nd"),'Marks Entry class 2nd'!X72,"")))</f>
        <v/>
      </c>
      <c r="AM73" s="105" t="str">
        <f>IF(OR($B73=0,$B73=""),"",IF(AND($E$3="1st"),'Marks Entry class 1st'!Y72,IF(AND($E$3="2nd"),'Marks Entry class 2nd'!Y72,"")))</f>
        <v/>
      </c>
      <c r="AN73" s="55" t="str">
        <f t="shared" ref="AN73:AN136" si="76">IF(AND(AL73="",AM73=""),"",IF(AND(AL73="AB",AM73="AB"),"AB",SUM(AL73:AM73)))</f>
        <v/>
      </c>
      <c r="AO73" s="51" t="str">
        <f t="shared" ref="AO73:AO136" si="77">IF(AN73="","",IF(AND(AK73="AB",AN73="AB"),"AB",SUM(AK73,AN73)))</f>
        <v/>
      </c>
      <c r="AP73" s="89">
        <f t="shared" ref="AP73:AP136" si="78">COUNTIF(AD73:AF73,"NA")*10+(COUNTIF(AD73:AF73,"ML")*10)+(COUNTIF(AH73,"ML")*$AH$7)+(COUNTIF(AI73,"ML")*$AI$7)+(COUNTIF(AL73,"ML")*$AL$7)+(COUNTIF(AM73,"ML")*$AM$7)</f>
        <v>0</v>
      </c>
      <c r="AQ73" s="89" t="str">
        <f t="shared" ref="AQ73:AQ136" si="79">IF(OR($B73="NSO",$B73=0,AO73=""),"",IF(AND(AH73="",AL73=""),"",IF(AND(AH73="",AI73=""),$AJ$7-AP73,IF(AND(AL73="",AM73=""),$AN$7-AP73,$AO$7-AP73))))</f>
        <v/>
      </c>
      <c r="AR73" s="89" t="str">
        <f t="shared" ref="AR73:AR136" si="80">IF(AND(OR(AD73="ab",AD73="ml"),OR(AE73="ab",AE73="ml"),OR(AH73="ab",AH73="ml")),"AB",IF(AND(OR(AD73="ab",AD73="ml"),OR(AH73="ab",AH73="ml"),OR(AL73="ab",AL73="ml")),"AB",IF(AND(OR(AE73="ab",AE73="ml"),OR(AF73="ab",AF73="ml"),OR(AH73="ab",AH73="ml")),"AB",IF(AND(OR(AE73="ab",AE73="ml"),OR(AF73="ab",AF73="ml"),OR(AL73="ab",AL73="ml")),"AB",""))))</f>
        <v/>
      </c>
      <c r="AS73" s="89" t="str">
        <f t="shared" ref="AS73:AS136" si="81">IF(OR($B73="NSO",$B73="",AL73=""),"",IF(OR(AR73="AB",AL73="ab"),"AB",IF(AL73="ML","RE",IF(AND(AO73&gt;=36%*AQ73,AL73&gt;=20%*$AL$7),"P",IF(AND(AO73&gt;=34%*AQ73,AL73&gt;=20%*$AL$7),"G2",IF(AND(AO73&gt;=31%*AQ73,AL73&gt;=20%*$AL$7),"G1",IF(AND(AO73&gt;=25%*AQ73,AL73&gt;=20%*$AL$7),"S","F")))))))</f>
        <v/>
      </c>
      <c r="AT73" s="89" t="str">
        <f t="shared" ref="AT73:AT136" si="82">IF(OR(AS73="",AS73=0,AS73="S",AS73="RE",AS73="F",AS73="AB"),"",IF(AO73&gt;=60%*AQ73,"I",IF(AO73&gt;=48%*AQ73,"II",IF(AO73&gt;=36%*AQ73,"III",""))))</f>
        <v/>
      </c>
      <c r="AU73" s="93" t="str">
        <f t="shared" ref="AU73:AU136" si="83">IF(AO73="","",IF(OR(AS73="",AS73=0,AS73="RE",AS73="AB"),"",IF(AO73&gt;85%*AQ73,"A",IF(AO73&gt;70%*AQ73,"B",IF(AO73&gt;50%*AQ73,"C",IF(AO73&gt;30%*AQ73,"D","E"))))))</f>
        <v/>
      </c>
      <c r="AV73" s="105"/>
      <c r="AW73" s="105"/>
      <c r="AX73" s="105"/>
      <c r="AY73" s="51"/>
      <c r="AZ73" s="105" t="str">
        <f>IF(OR($B73=0,$B73=""),"",IF(AND($E$3="1st"),'Marks Entry class 1st'!AC72,IF(AND($E$3="2nd"),'Marks Entry class 2nd'!AC72,"")))</f>
        <v/>
      </c>
      <c r="BA73" s="105" t="str">
        <f>IF(OR($B73=0,$B73=""),"",IF(AND($E$3="1st"),'Marks Entry class 1st'!AD72,IF(AND($E$3="2nd"),'Marks Entry class 2nd'!AD72,"")))</f>
        <v/>
      </c>
      <c r="BB73" s="54" t="str">
        <f t="shared" ref="BB73:BB136" si="84">IF(AND(AZ73="",BA73=""),"",IF(AND(AZ73="NA",BA73="NA"),"NA",IF(AND(AZ73="AB",BA73="AB"),"AB",SUM(AZ73:BA73))))</f>
        <v/>
      </c>
      <c r="BC73" s="51">
        <f t="shared" ref="BC73:BC136" si="85">IF(AND(AY73="NA",BB73="NA"),"NA",IF(AND(AY73="AB",BB73="AB"),"AB",SUM(AY73,BB73)))</f>
        <v>0</v>
      </c>
      <c r="BD73" s="105" t="str">
        <f>IF(OR($B73=0,$B73=""),"",IF(AND($E$3="1st"),'Marks Entry class 1st'!AE72,IF(AND($E$3="2nd"),'Marks Entry class 2nd'!AE72,"")))</f>
        <v/>
      </c>
      <c r="BE73" s="105" t="str">
        <f>IF(OR($B73=0,$B73=""),"",IF(AND($E$3="1st"),'Marks Entry class 1st'!AF72,IF(AND($E$3="2nd"),'Marks Entry class 2nd'!AF72,"")))</f>
        <v/>
      </c>
      <c r="BF73" s="55" t="str">
        <f t="shared" ref="BF73:BF136" si="86">IF(AND(BD73="",BE73=""),"",IF(AND(BD73="AB",BE73="AB"),"AB",SUM(BD73:BE73)))</f>
        <v/>
      </c>
      <c r="BG73" s="51" t="str">
        <f t="shared" ref="BG73:BG136" si="87">IF(BF73="","",IF(AND(BC73="AB",BF73="AB"),"AB",SUM(BC73,BF73)))</f>
        <v/>
      </c>
      <c r="BH73" s="89">
        <f t="shared" ref="BH73:BH136" si="88">COUNTIF(AV73:AX73,"NA")*10+(COUNTIF(AV73:AX73,"ML")*10)+(COUNTIF(AZ73,"ML")*$AZ$7)+(COUNTIF(BA73,"ML")*$BA$7)+(COUNTIF(BD73,"ML")*$BD$7)+(COUNTIF(BE73,"ML")*$BE$7)</f>
        <v>0</v>
      </c>
      <c r="BI73" s="89" t="str">
        <f t="shared" ref="BI73:BI136" si="89">IF(OR($B73="NSO",$B73=0,BG73=""),"",IF(AND(AZ73="",BD73=""),"",IF(AND(AZ73="",BA73=""),$BB$7-BH73,IF(AND(BD73="",BE73=""),$BF$7-BH73,$BG$7-BH73))))</f>
        <v/>
      </c>
      <c r="BJ73" s="89" t="str">
        <f t="shared" ref="BJ73:BJ136" si="90">IF(AND(OR(AV73="ab",AV73="ml"),OR(AW73="ab",AW73="ml"),OR(AZ73="ab",AZ73="ml")),"AB",IF(AND(OR(AV73="ab",AV73="ml"),OR(AZ73="ab",AZ73="ml"),OR(BD73="ab",BD73="ml")),"AB",IF(AND(OR(AW73="ab",AW73="ml"),OR(AX73="ab",AX73="ml"),OR(AZ73="ab",AZ73="ml")),"AB",IF(AND(OR(AW73="ab",AW73="ml"),OR(AX73="ab",AX73="ml"),OR(BD73="ab",BD73="ml")),"AB",""))))</f>
        <v/>
      </c>
      <c r="BK73" s="89" t="str">
        <f t="shared" ref="BK73:BK136" si="91">IF(OR($B73="NSO",$B73="",BD73=""),"",IF(OR(BJ73="AB",BD73="ab"),"AB",IF(BD73="ML","RE",IF(AND(BG73&gt;=36%*BI73,BD73&gt;=20%*$BD$7),"P",IF(AND(BG73&gt;=34%*BI73,BD73&gt;=20%*$BD$7),"G2",IF(AND(BG73&gt;=31%*BI73,BD73&gt;=20%*$BD$7),"G1",IF(AND(BG73&gt;=25%*BI73,BD73&gt;=20%*$BD$7),"S","F")))))))</f>
        <v/>
      </c>
      <c r="BL73" s="89" t="str">
        <f t="shared" ref="BL73:BL136" si="92">IF(OR(BK73="",BK73=0,BK73="S",BK73="RE",BK73="F",BK73="AB"),"",IF(BG73&gt;=60%*BI73,"I",IF(BG73&gt;=48%*BI73,"II",IF(BG73&gt;=36%*BI73,"III",""))))</f>
        <v/>
      </c>
      <c r="BM73" s="93" t="str">
        <f t="shared" ref="BM73:BM136" si="93">IF(BG73="","",IF(OR(BK73="",BK73=0,BK73="RE",BK73="AB"),"",IF(BG73&gt;85%*BI73,"A",IF(BG73&gt;70%*BI73,"B",IF(BG73&gt;50%*BI73,"C",IF(BG73&gt;30%*BI73,"D","E"))))))</f>
        <v/>
      </c>
      <c r="BN73" s="105"/>
      <c r="BO73" s="105"/>
      <c r="BP73" s="105"/>
      <c r="BQ73" s="51"/>
      <c r="BR73" s="105" t="str">
        <f>IF(OR($B73=0,$B73=""),"",IF(AND($E$3="1st"),'Marks Entry class 1st'!AJ72,IF(AND($E$3="2nd"),'Marks Entry class 2nd'!AJ72,"")))</f>
        <v/>
      </c>
      <c r="BS73" s="105" t="str">
        <f>IF(OR($B73=0,$B73=""),"",IF(AND($E$3="1st"),'Marks Entry class 1st'!AK72,IF(AND($E$3="2nd"),'Marks Entry class 2nd'!AK72,"")))</f>
        <v/>
      </c>
      <c r="BT73" s="54" t="str">
        <f t="shared" ref="BT73:BT136" si="94">IF(AND(BR73="",BS73=""),"",IF(AND(BR73="NA",BS73="NA"),"NA",IF(AND(BR73="AB",BS73="AB"),"AB",SUM(BR73:BS73))))</f>
        <v/>
      </c>
      <c r="BU73" s="51">
        <f t="shared" ref="BU73:BU136" si="95">IF(AND(BQ73="NA",BT73="NA"),"NA",IF(AND(BQ73="AB",BT73="AB"),"AB",SUM(BQ73,BT73)))</f>
        <v>0</v>
      </c>
      <c r="BV73" s="105" t="str">
        <f>IF(OR($B73=0,$B73=""),"",IF(AND($E$3="1st"),'Marks Entry class 1st'!AL72,IF(AND($E$3="2nd"),'Marks Entry class 2nd'!AL72,"")))</f>
        <v/>
      </c>
      <c r="BW73" s="105" t="str">
        <f>IF(OR($B73=0,$B73=""),"",IF(AND($E$3="1st"),'Marks Entry class 1st'!AM72,IF(AND($E$3="2nd"),'Marks Entry class 2nd'!AM72,"")))</f>
        <v/>
      </c>
      <c r="BX73" s="55" t="str">
        <f t="shared" ref="BX73:BX136" si="96">IF(AND(BV73="",BW73=""),"",IF(AND(BV73="AB",BW73="AB"),"AB",SUM(BV73:BW73)))</f>
        <v/>
      </c>
      <c r="BY73" s="51" t="str">
        <f t="shared" ref="BY73:BY136" si="97">IF(BX73="","",IF(AND(BU73="AB",BX73="AB"),"AB",SUM(BU73,BX73)))</f>
        <v/>
      </c>
      <c r="BZ73" s="89">
        <f t="shared" ref="BZ73:BZ136" si="98">COUNTIF(BN73:BP73,"NA")*10+(COUNTIF(BN73:BP73,"ML")*10)+(COUNTIF(BR73,"ML")*$BR$7)+(COUNTIF(BS73,"ML")*$BS$7)+(COUNTIF(BV73,"ML")*$BV$7)+(COUNTIF(BW73,"ML")*$BW$7)</f>
        <v>0</v>
      </c>
      <c r="CA73" s="89" t="str">
        <f t="shared" ref="CA73:CA136" si="99">IF(OR($B73="NSO",$B73=0,BY73=""),"",IF(AND(BR73="",BV73=""),"",IF(AND(BR73="",BS73=""),$BT$7-BZ73,IF(AND(BV73="",BW73=""),$BX$7-BZ73,$BY$7-BZ73))))</f>
        <v/>
      </c>
      <c r="CB73" s="89" t="str">
        <f t="shared" ref="CB73:CB136" si="100">IF(AND(OR(BN73="ab",BN73="ml"),OR(BO73="ab",BO73="ml"),OR(BR73="ab",BR73="ml")),"AB",IF(AND(OR(BN73="ab",BN73="ml"),OR(BR73="ab",BR73="ml"),OR(BV73="ab",BV73="ml")),"AB",IF(AND(OR(BO73="ab",BO73="ml"),OR(BP73="ab",BP73="ml"),OR(BR73="ab",BR73="ml")),"AB",IF(AND(OR(BO73="ab",BO73="ml"),OR(BP73="ab",BP73="ml"),OR(BV73="ab",BV73="ml")),"AB",""))))</f>
        <v/>
      </c>
      <c r="CC73" s="89" t="str">
        <f t="shared" ref="CC73:CC136" si="101">IF(OR($B73="NSO",$B73="",BV73=""),"",IF(OR(CB73="AB",BV73="ab"),"AB",IF(BV73="ML","RE",IF(AND(BY73&gt;=36%*CA73,BV73&gt;=20%*$BV$7),"P",IF(AND(BY73&gt;=34%*CA73,BV73&gt;=20%*$BV$7),"G2",IF(AND(BY73&gt;=31%*CA73,BV73&gt;=20%*$BV$7),"G1",IF(AND(BY73&gt;=25%*CA73,BV73&gt;=20%*$BV$7),"S","F")))))))</f>
        <v/>
      </c>
      <c r="CD73" s="89" t="str">
        <f t="shared" ref="CD73:CD136" si="102">IF(OR(CC73="",CC73=0,CC73="S",CC73="RE",CC73="F",CC73="AB"),"",IF(BY73&gt;=60%*CA73,"I",IF(BY73&gt;=48%*CA73,"II",IF(BY73&gt;=36%*CA73,"III",""))))</f>
        <v/>
      </c>
      <c r="CE73" s="93" t="str">
        <f t="shared" ref="CE73:CE136" si="103">IF(BY73="","",IF(OR(CC73="",CC73=0,CC73="RE",CC73="AB"),"",IF(BY73&gt;85%*CA73,"A",IF(BY73&gt;70%*CA73,"B",IF(BY73&gt;50%*CA73,"C",IF(BY73&gt;30%*CA73,"D","E"))))))</f>
        <v/>
      </c>
      <c r="CF73" s="105" t="str">
        <f>IF(OR($B73=0,$B73=""),"",IF(AND($E$3="1st"),'Marks Entry class 1st'!AN72,IF(AND($E$3="2nd"),'Marks Entry class 2nd'!AN72,"")))</f>
        <v/>
      </c>
      <c r="CG73" s="105" t="str">
        <f>IF(OR($B73=0,$B73=""),"",IF(AND($E$3="1st"),'Marks Entry class 1st'!AO72,IF(AND($E$3="2nd"),'Marks Entry class 2nd'!AO72,"")))</f>
        <v/>
      </c>
      <c r="CH73" s="106" t="str">
        <f t="shared" ref="CH73:CH136" si="104">IF(AND(CF73="",CG73=""),"",IF(AND(CF73="AB",CG73="AB"),"AB",SUM(CF73:CG73)))</f>
        <v/>
      </c>
      <c r="CI73" s="107">
        <f t="shared" ref="CI73:CI136" si="105">COUNTIF(CF73,"ML")*$CF$7+COUNTIF(CG73,"ML")*$CG$7</f>
        <v>0</v>
      </c>
      <c r="CJ73" s="107" t="str">
        <f t="shared" ref="CJ73:CJ136" si="106">IF(OR(B73="NSO",B73="",CH73="",CH73=0),"",IF(AND(CF73="",CG73=""),"",IF(AND(CF73=""),$CF$7-CI73,IF(CG73="",($CF$7+$CG$7)-CI73,$CH$7-CI73))))</f>
        <v/>
      </c>
      <c r="CK73" s="107" t="str">
        <f t="shared" ref="CK73:CK136" si="107">IF(OR(B73="NSO",B73="",CH73="",CH73=0),"",IF(OR(CF73="AB",CG73="AB"),"AB",IF(CH73&gt;=36%*CJ73,"P","S")))</f>
        <v/>
      </c>
      <c r="CL73" s="92" t="str">
        <f t="shared" ref="CL73:CL136" si="108">IF(CH73="","",IF(OR(CK73="",CK73=0,CK73="S",CK73="RE",CK73="F",CK73="AB"),"",IF(CH73&gt;90%*CJ73,"A+",IF(CH73&gt;75%*CJ73,"A",IF(CH73&gt;60%*CJ73,"B",IF(CH73&gt;40%*CJ73,"C","D"))))))</f>
        <v/>
      </c>
      <c r="CM73" s="105" t="str">
        <f>IF(OR($B73=0,$B73=""),"",IF(AND($E$3="1st"),'Marks Entry class 1st'!AP72,IF(AND($E$3="2nd"),'Marks Entry class 2nd'!AP72,"")))</f>
        <v/>
      </c>
      <c r="CN73" s="105" t="str">
        <f>IF(OR($B73=0,$B73=""),"",IF(AND($E$3="1st"),'Marks Entry class 1st'!AQ72,IF(AND($E$3="2nd"),'Marks Entry class 2nd'!AQ72,"")))</f>
        <v/>
      </c>
      <c r="CO73" s="106" t="str">
        <f t="shared" ref="CO73:CO136" si="109">IF(AND(CM73="",CN73=""),"",IF(AND(CM73="AB",CN73="AB"),"AB",SUM(CM73:CN73)))</f>
        <v/>
      </c>
      <c r="CP73" s="107">
        <f t="shared" ref="CP73:CP136" si="110">COUNTIF(CM73,"ML")*$CM$7+COUNTIF(CN73,"ML")*$CN$7</f>
        <v>0</v>
      </c>
      <c r="CQ73" s="107" t="str">
        <f t="shared" ref="CQ73:CQ136" si="111">IF(OR(B73="NSO",B73="",CO73="",CO73=0),"",IF(AND(CM73="",CN73=""),"",IF(AND(CM73=""),$CM$7-CP73,IF(CN73="",($CM$7+$CN$7)-CP73,$CO$7-CP73))))</f>
        <v/>
      </c>
      <c r="CR73" s="107" t="str">
        <f t="shared" ref="CR73:CR136" si="112">IF(OR(B73="NSO",B73="",CO73="",CO73=0),"",IF(OR(CM73="AB",CN73="AB"),"AB",IF(CO73&gt;=36%*CQ73,"P","S")))</f>
        <v/>
      </c>
      <c r="CS73" s="92" t="str">
        <f t="shared" ref="CS73:CS136" si="113">IF(CO73="","",IF(OR(CR73="",CR73=0,CR73="S",CR73="RE",CR73="F",CR73="AB"),"",IF(CO73&gt;90%*CQ73,"A+",IF(CO73&gt;75%*CQ73,"A",IF(CO73&gt;60%*CQ73,"B",IF(CO73&gt;40%*CQ73,"C","D"))))))</f>
        <v/>
      </c>
      <c r="CT73" s="105" t="str">
        <f>IF(OR($B73=0,$B73=""),"",IF(AND($E$3="1st"),'Marks Entry class 1st'!AR72,IF(AND($E$3="2nd"),'Marks Entry class 2nd'!AR72,"")))</f>
        <v/>
      </c>
      <c r="CU73" s="105" t="str">
        <f>IF(OR($B73=0,$B73=""),"",IF(AND($E$3="1st"),'Marks Entry class 1st'!AS72,IF(AND($E$3="2nd"),'Marks Entry class 2nd'!AS72,"")))</f>
        <v/>
      </c>
      <c r="CV73" s="106" t="str">
        <f t="shared" ref="CV73:CV136" si="114">IF(AND(CT73="",CU73=""),"",IF(AND(CT73="AB",CU73="AB"),"AB",SUM(CT73:CU73)))</f>
        <v/>
      </c>
      <c r="CW73" s="107">
        <f t="shared" ref="CW73:CW136" si="115">COUNTIF(CT73,"ML")*$CT$7+COUNTIF(CU73,"ML")*$CU$7</f>
        <v>0</v>
      </c>
      <c r="CX73" s="107" t="str">
        <f t="shared" ref="CX73:CX136" si="116">IF(OR(B73="NSO",B73="",CV73="",CV73=0),"",IF(AND(CT73="",CU73=""),"",IF(AND(CT73=""),$CT$7-CW73,IF(CU73="",($CT$7+$CU$7)-CW73,$CV$7-CW73))))</f>
        <v/>
      </c>
      <c r="CY73" s="107" t="str">
        <f t="shared" ref="CY73:CY136" si="117">IF(OR(B73="NSO",B73="",CV73="",CV73=0),"",IF(OR(CT73="AB",CU73="AB"),"AB",IF(CV73&gt;=36%*CX73,"P","S")))</f>
        <v/>
      </c>
      <c r="CZ73" s="92" t="str">
        <f t="shared" ref="CZ73:CZ136" si="118">IF(CV73="","",IF(OR(CY73="",CY73=0,CY73="S",CY73="RE",CY73="F",CY73="AB"),"",IF(CV73&gt;90%*CX73,"A+",IF(CV73&gt;75%*CX73,"A",IF(CV73&gt;60%*CX73,"B",IF(CV73&gt;40%*CX73,"C","D"))))))</f>
        <v/>
      </c>
      <c r="DA73" s="105" t="str">
        <f>IF(OR($B73=0,$B73=""),"",IF(AND($E$3="1st"),'Marks Entry class 1st'!AT72,IF(AND($E$3="2nd"),'Marks Entry class 2nd'!AT72,"")))</f>
        <v/>
      </c>
      <c r="DB73" s="105" t="str">
        <f>IF(OR($B73=0,$B73=""),"",IF(AND($E$3="1st"),'Marks Entry class 1st'!AU72,IF(AND($E$3="2nd"),'Marks Entry class 2nd'!AU72,"")))</f>
        <v/>
      </c>
      <c r="DC73" s="357" t="str">
        <f t="shared" ref="DC73:DC136" si="119">IF(AND(DA73="",DB73=""),"",SUM(DA73:DB73))</f>
        <v/>
      </c>
      <c r="DD73" s="93" t="str">
        <f t="shared" ref="DD73:DD136" si="120">IF(DC73="","",IF(OR(DC73="",DC73=0,DC73="RE",DC73="AB"),"",IF(DC73&gt;85%*$DC$7,"A",IF(DC73&gt;70%*$DC$7,"B",IF(DC73&gt;50%*$DC$7,"C",IF(DC73&gt;30%*$DC$7,"D","E"))))))</f>
        <v/>
      </c>
      <c r="DE73" s="105" t="str">
        <f>IF(OR($B73=0,$B73=""),"",IF(AND($E$3="1st"),'Marks Entry class 1st'!AV72,IF(AND($E$3="2nd"),'Marks Entry class 2nd'!AV72,"")))</f>
        <v/>
      </c>
      <c r="DF73" s="105" t="str">
        <f>IF(OR($B73=0,$B73=""),"",IF(AND($E$3="1st"),'Marks Entry class 1st'!AW72,IF(AND($E$3="2nd"),'Marks Entry class 2nd'!AW72,"")))</f>
        <v/>
      </c>
      <c r="DG73" s="357" t="str">
        <f t="shared" ref="DG73:DG136" si="121">IF(AND(DE73="",DF73=""),"",SUM(DE73:DF73))</f>
        <v/>
      </c>
      <c r="DH73" s="93" t="str">
        <f t="shared" ref="DH73:DH136" si="122">IF(DG73="","",IF(OR(DG73="",DG73=0,DG73="RE",DG73="AB"),"",IF(DG73&gt;85%*$DG$7,"A",IF(DG73&gt;70%*$DG$7,"B",IF(DG73&gt;50%*$DG$7,"C",IF(DG73&gt;30%*$DG$7,"D","E"))))))</f>
        <v/>
      </c>
      <c r="DI73" s="63" t="str">
        <f t="shared" ref="DI73:DI136" si="123">IF($E$3="","",IF(OR(B73="",G73="",C73=""),"",SUM(W73,AO73,BG73)))</f>
        <v/>
      </c>
      <c r="DJ73" s="359" t="str">
        <f t="shared" ref="DJ73:DJ136" si="124">IFERROR(IF(OR(DI73="",B73="NSO"),"",IF(OR(DI73="",DI73=0),"",DI73*100/(Y73+AQ73+BI73))),"")</f>
        <v/>
      </c>
      <c r="DK73" s="67" t="str">
        <f t="shared" ref="DK73:DK136" si="125">IF(OR(DJ73="",B73="NSO"),"",IF(AND(DJ73&gt;=60),"I",IF(AND(DJ73&gt;=48),"II",IF(AND(DJ73&gt;=36),"III",""))))</f>
        <v/>
      </c>
      <c r="DL73" s="68" t="str">
        <f t="shared" ref="DL73:DL136" si="126">IFERROR(IF(OR(DJ73="",B73="NSO",DI73=0),"",SUMPRODUCT((DJ73&lt;$DJ$8:$DJ$207)/COUNTIF($DJ$8:$DJ$207,$DJ$8:$DJ$207))),"")</f>
        <v/>
      </c>
      <c r="DM73" s="381" t="str">
        <f>IFERROR(IF(B73="NSO","NSO",IF(OR(D73="",G73="",F73="",B73="",DI73=0),"",IF('Master sheet'!$D$14="Hindi","कक्षोंन्नति","Promoted"))),"")</f>
        <v/>
      </c>
      <c r="DN73" s="42" t="str">
        <f>IF(OR(B73=0,B73=""),"",IF(AND($E$3="1st"),'Marks Entry class 1st'!AX72,IF(AND($E$3="2nd"),'Marks Entry class 2nd'!AX72,"")))</f>
        <v/>
      </c>
      <c r="DO73" s="42" t="str">
        <f>IF(OR(B73=0,B73=""),"",IF(AND($E$3="1st"),'Marks Entry class 1st'!AY72,IF(AND($E$3="2nd"),'Marks Entry class 2nd'!AY72,"")))</f>
        <v/>
      </c>
      <c r="DP73" s="214" t="str">
        <f t="shared" ref="DP73:DP136" si="127">IF(OR(B73="",G73="",DI73="",B73="NSO"),"",IF(DI73&gt;85%*(Y73+AQ73+BI73),"A",IF(DI73&gt;70%*(Y73+AQ73+BI73),"B",IF(DI73&gt;50%*(Y73+AQ73+BI73),"C",IF(DI73&gt;30%*(Y73+AQ73+BI73),"D","E")))))</f>
        <v/>
      </c>
      <c r="DQ73" s="43"/>
      <c r="DX73" s="44">
        <f>IF(AND($E$3="1st"),'Marks Entry class 1st'!I72,IF(AND($E$3="2nd"),'Marks Entry class 2nd'!I72,""))</f>
        <v>0</v>
      </c>
    </row>
    <row r="74" spans="1:128" ht="18.95" customHeight="1">
      <c r="A74" s="56">
        <v>67</v>
      </c>
      <c r="B74" s="261" t="str">
        <f>IF(OR(DX74=0,DX74=""),"",IF(AND($E$3="1st"),'Marks Entry class 1st'!I73,IF(AND($E$3="2nd"),'Marks Entry class 2nd'!I73,"")))</f>
        <v/>
      </c>
      <c r="C74" s="57" t="str">
        <f>IF(OR($B74=0,$B74=""),"",IF(AND($E$3="1st"),'Marks Entry class 1st'!B73,IF(AND($E$3="2nd"),'Marks Entry class 2nd'!B73,"")))</f>
        <v/>
      </c>
      <c r="D74" s="57" t="str">
        <f>IF(OR($B74=0,$B74=""),"",IF(AND($E$3="1st"),'Marks Entry class 1st'!C73,IF(AND($E$3="2nd"),'Marks Entry class 2nd'!C73,"")))</f>
        <v/>
      </c>
      <c r="E74" s="396" t="str">
        <f>IF(OR(B74=0,B74=""),"",IF(AND($E$3="1st"),'Marks Entry class 1st'!E73,IF(AND($E$3="2nd"),'Marks Entry class 2nd'!E73,"")))</f>
        <v/>
      </c>
      <c r="F74" s="260" t="str">
        <f>IF(OR(B74=0,B74=""),"",IF(AND($E$3="1st"),'Marks Entry class 1st'!D73,IF(AND($E$3="2nd"),'Marks Entry class 2nd'!D73,"")))</f>
        <v/>
      </c>
      <c r="G74" s="398" t="str">
        <f>IF(OR($B74=0,$B74=""),"",IF(AND($E$3="1st"),'Marks Entry class 1st'!F73,IF(AND($E$3="2nd"),'Marks Entry class 2nd'!F73,"")))</f>
        <v/>
      </c>
      <c r="H74" s="398" t="str">
        <f>IF(OR($B74=0,$B74=""),"",IF(AND($E$3="1st"),'Marks Entry class 1st'!G73,IF(AND($E$3="2nd"),'Marks Entry class 2nd'!G73,"")))</f>
        <v/>
      </c>
      <c r="I74" s="398" t="str">
        <f>IF(OR($B74=0,$B74=""),"",IF(AND($E$3="1st"),'Marks Entry class 1st'!H73,IF(AND($E$3="2nd"),'Marks Entry class 2nd'!H73,"")))</f>
        <v/>
      </c>
      <c r="J74" s="229" t="str">
        <f>IF(OR($B74=0,$B74=""),"",IF(AND($E$3="1st"),'Marks Entry class 1st'!J73,IF(AND($E$3="2nd"),'Marks Entry class 2nd'!J73,"")))</f>
        <v/>
      </c>
      <c r="K74" s="229" t="str">
        <f>IF(OR($B74=0,$B74=""),"",IF(AND($E$3="1st"),'Marks Entry class 1st'!K73,IF(AND($E$3="2nd"),'Marks Entry class 2nd'!K73,"")))</f>
        <v/>
      </c>
      <c r="L74" s="105"/>
      <c r="M74" s="105"/>
      <c r="N74" s="105"/>
      <c r="O74" s="51"/>
      <c r="P74" s="105" t="str">
        <f>IF(OR($B74=0,$B74=""),"",IF(AND($E$3="1st"),'Marks Entry class 1st'!O73,IF(AND($E$3="2nd"),'Marks Entry class 2nd'!O73,"")))</f>
        <v/>
      </c>
      <c r="Q74" s="105" t="str">
        <f>IF(OR($B74=0,$B74=""),"",IF(AND($E$3="1st"),'Marks Entry class 1st'!P73,IF(AND($E$3="2nd"),'Marks Entry class 2nd'!P73,"")))</f>
        <v/>
      </c>
      <c r="R74" s="54" t="str">
        <f t="shared" si="64"/>
        <v/>
      </c>
      <c r="S74" s="51">
        <f t="shared" si="65"/>
        <v>0</v>
      </c>
      <c r="T74" s="105" t="str">
        <f>IF(OR($B74=0,$B74=""),"",IF(AND($E$3="1st"),'Marks Entry class 1st'!Q73,IF(AND($E$3="2nd"),'Marks Entry class 2nd'!Q73,"")))</f>
        <v/>
      </c>
      <c r="U74" s="105" t="str">
        <f>IF(OR($B74=0,$B74=""),"",IF(AND($E$3="1st"),'Marks Entry class 1st'!R73,IF(AND($E$3="2nd"),'Marks Entry class 2nd'!R73,"")))</f>
        <v/>
      </c>
      <c r="V74" s="55" t="str">
        <f t="shared" si="66"/>
        <v/>
      </c>
      <c r="W74" s="51" t="str">
        <f t="shared" si="67"/>
        <v/>
      </c>
      <c r="X74" s="89">
        <f t="shared" si="68"/>
        <v>0</v>
      </c>
      <c r="Y74" s="89" t="str">
        <f t="shared" si="69"/>
        <v/>
      </c>
      <c r="Z74" s="89" t="str">
        <f t="shared" si="70"/>
        <v/>
      </c>
      <c r="AA74" s="89" t="str">
        <f t="shared" si="71"/>
        <v/>
      </c>
      <c r="AB74" s="89" t="str">
        <f t="shared" si="72"/>
        <v/>
      </c>
      <c r="AC74" s="93" t="str">
        <f t="shared" si="73"/>
        <v/>
      </c>
      <c r="AD74" s="105"/>
      <c r="AE74" s="105"/>
      <c r="AF74" s="105"/>
      <c r="AG74" s="51"/>
      <c r="AH74" s="105" t="str">
        <f>IF(OR($B74=0,$B74=""),"",IF(AND($E$3="1st"),'Marks Entry class 1st'!V73,IF(AND($E$3="2nd"),'Marks Entry class 2nd'!V73,"")))</f>
        <v/>
      </c>
      <c r="AI74" s="105" t="str">
        <f>IF(OR($B74=0,$B74=""),"",IF(AND($E$3="1st"),'Marks Entry class 1st'!W73,IF(AND($E$3="2nd"),'Marks Entry class 2nd'!W73,"")))</f>
        <v/>
      </c>
      <c r="AJ74" s="54" t="str">
        <f t="shared" si="74"/>
        <v/>
      </c>
      <c r="AK74" s="51">
        <f t="shared" si="75"/>
        <v>0</v>
      </c>
      <c r="AL74" s="105" t="str">
        <f>IF(OR($B74=0,$B74=""),"",IF(AND($E$3="1st"),'Marks Entry class 1st'!X73,IF(AND($E$3="2nd"),'Marks Entry class 2nd'!X73,"")))</f>
        <v/>
      </c>
      <c r="AM74" s="105" t="str">
        <f>IF(OR($B74=0,$B74=""),"",IF(AND($E$3="1st"),'Marks Entry class 1st'!Y73,IF(AND($E$3="2nd"),'Marks Entry class 2nd'!Y73,"")))</f>
        <v/>
      </c>
      <c r="AN74" s="55" t="str">
        <f t="shared" si="76"/>
        <v/>
      </c>
      <c r="AO74" s="51" t="str">
        <f t="shared" si="77"/>
        <v/>
      </c>
      <c r="AP74" s="89">
        <f t="shared" si="78"/>
        <v>0</v>
      </c>
      <c r="AQ74" s="89" t="str">
        <f t="shared" si="79"/>
        <v/>
      </c>
      <c r="AR74" s="89" t="str">
        <f t="shared" si="80"/>
        <v/>
      </c>
      <c r="AS74" s="89" t="str">
        <f t="shared" si="81"/>
        <v/>
      </c>
      <c r="AT74" s="89" t="str">
        <f t="shared" si="82"/>
        <v/>
      </c>
      <c r="AU74" s="93" t="str">
        <f t="shared" si="83"/>
        <v/>
      </c>
      <c r="AV74" s="105"/>
      <c r="AW74" s="105"/>
      <c r="AX74" s="105"/>
      <c r="AY74" s="51"/>
      <c r="AZ74" s="105" t="str">
        <f>IF(OR($B74=0,$B74=""),"",IF(AND($E$3="1st"),'Marks Entry class 1st'!AC73,IF(AND($E$3="2nd"),'Marks Entry class 2nd'!AC73,"")))</f>
        <v/>
      </c>
      <c r="BA74" s="105" t="str">
        <f>IF(OR($B74=0,$B74=""),"",IF(AND($E$3="1st"),'Marks Entry class 1st'!AD73,IF(AND($E$3="2nd"),'Marks Entry class 2nd'!AD73,"")))</f>
        <v/>
      </c>
      <c r="BB74" s="54" t="str">
        <f t="shared" si="84"/>
        <v/>
      </c>
      <c r="BC74" s="51">
        <f t="shared" si="85"/>
        <v>0</v>
      </c>
      <c r="BD74" s="105" t="str">
        <f>IF(OR($B74=0,$B74=""),"",IF(AND($E$3="1st"),'Marks Entry class 1st'!AE73,IF(AND($E$3="2nd"),'Marks Entry class 2nd'!AE73,"")))</f>
        <v/>
      </c>
      <c r="BE74" s="105" t="str">
        <f>IF(OR($B74=0,$B74=""),"",IF(AND($E$3="1st"),'Marks Entry class 1st'!AF73,IF(AND($E$3="2nd"),'Marks Entry class 2nd'!AF73,"")))</f>
        <v/>
      </c>
      <c r="BF74" s="55" t="str">
        <f t="shared" si="86"/>
        <v/>
      </c>
      <c r="BG74" s="51" t="str">
        <f t="shared" si="87"/>
        <v/>
      </c>
      <c r="BH74" s="89">
        <f t="shared" si="88"/>
        <v>0</v>
      </c>
      <c r="BI74" s="89" t="str">
        <f t="shared" si="89"/>
        <v/>
      </c>
      <c r="BJ74" s="89" t="str">
        <f t="shared" si="90"/>
        <v/>
      </c>
      <c r="BK74" s="89" t="str">
        <f t="shared" si="91"/>
        <v/>
      </c>
      <c r="BL74" s="89" t="str">
        <f t="shared" si="92"/>
        <v/>
      </c>
      <c r="BM74" s="93" t="str">
        <f t="shared" si="93"/>
        <v/>
      </c>
      <c r="BN74" s="105"/>
      <c r="BO74" s="105"/>
      <c r="BP74" s="105"/>
      <c r="BQ74" s="51"/>
      <c r="BR74" s="105" t="str">
        <f>IF(OR($B74=0,$B74=""),"",IF(AND($E$3="1st"),'Marks Entry class 1st'!AJ73,IF(AND($E$3="2nd"),'Marks Entry class 2nd'!AJ73,"")))</f>
        <v/>
      </c>
      <c r="BS74" s="105" t="str">
        <f>IF(OR($B74=0,$B74=""),"",IF(AND($E$3="1st"),'Marks Entry class 1st'!AK73,IF(AND($E$3="2nd"),'Marks Entry class 2nd'!AK73,"")))</f>
        <v/>
      </c>
      <c r="BT74" s="54" t="str">
        <f t="shared" si="94"/>
        <v/>
      </c>
      <c r="BU74" s="51">
        <f t="shared" si="95"/>
        <v>0</v>
      </c>
      <c r="BV74" s="105" t="str">
        <f>IF(OR($B74=0,$B74=""),"",IF(AND($E$3="1st"),'Marks Entry class 1st'!AL73,IF(AND($E$3="2nd"),'Marks Entry class 2nd'!AL73,"")))</f>
        <v/>
      </c>
      <c r="BW74" s="105" t="str">
        <f>IF(OR($B74=0,$B74=""),"",IF(AND($E$3="1st"),'Marks Entry class 1st'!AM73,IF(AND($E$3="2nd"),'Marks Entry class 2nd'!AM73,"")))</f>
        <v/>
      </c>
      <c r="BX74" s="55" t="str">
        <f t="shared" si="96"/>
        <v/>
      </c>
      <c r="BY74" s="51" t="str">
        <f t="shared" si="97"/>
        <v/>
      </c>
      <c r="BZ74" s="89">
        <f t="shared" si="98"/>
        <v>0</v>
      </c>
      <c r="CA74" s="89" t="str">
        <f t="shared" si="99"/>
        <v/>
      </c>
      <c r="CB74" s="89" t="str">
        <f t="shared" si="100"/>
        <v/>
      </c>
      <c r="CC74" s="89" t="str">
        <f t="shared" si="101"/>
        <v/>
      </c>
      <c r="CD74" s="89" t="str">
        <f t="shared" si="102"/>
        <v/>
      </c>
      <c r="CE74" s="93" t="str">
        <f t="shared" si="103"/>
        <v/>
      </c>
      <c r="CF74" s="105" t="str">
        <f>IF(OR($B74=0,$B74=""),"",IF(AND($E$3="1st"),'Marks Entry class 1st'!AN73,IF(AND($E$3="2nd"),'Marks Entry class 2nd'!AN73,"")))</f>
        <v/>
      </c>
      <c r="CG74" s="105" t="str">
        <f>IF(OR($B74=0,$B74=""),"",IF(AND($E$3="1st"),'Marks Entry class 1st'!AO73,IF(AND($E$3="2nd"),'Marks Entry class 2nd'!AO73,"")))</f>
        <v/>
      </c>
      <c r="CH74" s="106" t="str">
        <f t="shared" si="104"/>
        <v/>
      </c>
      <c r="CI74" s="107">
        <f t="shared" si="105"/>
        <v>0</v>
      </c>
      <c r="CJ74" s="107" t="str">
        <f t="shared" si="106"/>
        <v/>
      </c>
      <c r="CK74" s="107" t="str">
        <f t="shared" si="107"/>
        <v/>
      </c>
      <c r="CL74" s="92" t="str">
        <f t="shared" si="108"/>
        <v/>
      </c>
      <c r="CM74" s="105" t="str">
        <f>IF(OR($B74=0,$B74=""),"",IF(AND($E$3="1st"),'Marks Entry class 1st'!AP73,IF(AND($E$3="2nd"),'Marks Entry class 2nd'!AP73,"")))</f>
        <v/>
      </c>
      <c r="CN74" s="105" t="str">
        <f>IF(OR($B74=0,$B74=""),"",IF(AND($E$3="1st"),'Marks Entry class 1st'!AQ73,IF(AND($E$3="2nd"),'Marks Entry class 2nd'!AQ73,"")))</f>
        <v/>
      </c>
      <c r="CO74" s="106" t="str">
        <f t="shared" si="109"/>
        <v/>
      </c>
      <c r="CP74" s="107">
        <f t="shared" si="110"/>
        <v>0</v>
      </c>
      <c r="CQ74" s="107" t="str">
        <f t="shared" si="111"/>
        <v/>
      </c>
      <c r="CR74" s="107" t="str">
        <f t="shared" si="112"/>
        <v/>
      </c>
      <c r="CS74" s="92" t="str">
        <f t="shared" si="113"/>
        <v/>
      </c>
      <c r="CT74" s="105" t="str">
        <f>IF(OR($B74=0,$B74=""),"",IF(AND($E$3="1st"),'Marks Entry class 1st'!AR73,IF(AND($E$3="2nd"),'Marks Entry class 2nd'!AR73,"")))</f>
        <v/>
      </c>
      <c r="CU74" s="105" t="str">
        <f>IF(OR($B74=0,$B74=""),"",IF(AND($E$3="1st"),'Marks Entry class 1st'!AS73,IF(AND($E$3="2nd"),'Marks Entry class 2nd'!AS73,"")))</f>
        <v/>
      </c>
      <c r="CV74" s="106" t="str">
        <f t="shared" si="114"/>
        <v/>
      </c>
      <c r="CW74" s="107">
        <f t="shared" si="115"/>
        <v>0</v>
      </c>
      <c r="CX74" s="107" t="str">
        <f t="shared" si="116"/>
        <v/>
      </c>
      <c r="CY74" s="107" t="str">
        <f t="shared" si="117"/>
        <v/>
      </c>
      <c r="CZ74" s="92" t="str">
        <f t="shared" si="118"/>
        <v/>
      </c>
      <c r="DA74" s="105" t="str">
        <f>IF(OR($B74=0,$B74=""),"",IF(AND($E$3="1st"),'Marks Entry class 1st'!AT73,IF(AND($E$3="2nd"),'Marks Entry class 2nd'!AT73,"")))</f>
        <v/>
      </c>
      <c r="DB74" s="105" t="str">
        <f>IF(OR($B74=0,$B74=""),"",IF(AND($E$3="1st"),'Marks Entry class 1st'!AU73,IF(AND($E$3="2nd"),'Marks Entry class 2nd'!AU73,"")))</f>
        <v/>
      </c>
      <c r="DC74" s="357" t="str">
        <f t="shared" si="119"/>
        <v/>
      </c>
      <c r="DD74" s="93" t="str">
        <f t="shared" si="120"/>
        <v/>
      </c>
      <c r="DE74" s="105" t="str">
        <f>IF(OR($B74=0,$B74=""),"",IF(AND($E$3="1st"),'Marks Entry class 1st'!AV73,IF(AND($E$3="2nd"),'Marks Entry class 2nd'!AV73,"")))</f>
        <v/>
      </c>
      <c r="DF74" s="105" t="str">
        <f>IF(OR($B74=0,$B74=""),"",IF(AND($E$3="1st"),'Marks Entry class 1st'!AW73,IF(AND($E$3="2nd"),'Marks Entry class 2nd'!AW73,"")))</f>
        <v/>
      </c>
      <c r="DG74" s="357" t="str">
        <f t="shared" si="121"/>
        <v/>
      </c>
      <c r="DH74" s="93" t="str">
        <f t="shared" si="122"/>
        <v/>
      </c>
      <c r="DI74" s="63" t="str">
        <f t="shared" si="123"/>
        <v/>
      </c>
      <c r="DJ74" s="359" t="str">
        <f t="shared" si="124"/>
        <v/>
      </c>
      <c r="DK74" s="67" t="str">
        <f t="shared" si="125"/>
        <v/>
      </c>
      <c r="DL74" s="68" t="str">
        <f t="shared" si="126"/>
        <v/>
      </c>
      <c r="DM74" s="381" t="str">
        <f>IFERROR(IF(B74="NSO","NSO",IF(OR(D74="",G74="",F74="",B74="",DI74=0),"",IF('Master sheet'!$D$14="Hindi","कक्षोंन्नति","Promoted"))),"")</f>
        <v/>
      </c>
      <c r="DN74" s="42" t="str">
        <f>IF(OR(B74=0,B74=""),"",IF(AND($E$3="1st"),'Marks Entry class 1st'!AX73,IF(AND($E$3="2nd"),'Marks Entry class 2nd'!AX73,"")))</f>
        <v/>
      </c>
      <c r="DO74" s="42" t="str">
        <f>IF(OR(B74=0,B74=""),"",IF(AND($E$3="1st"),'Marks Entry class 1st'!AY73,IF(AND($E$3="2nd"),'Marks Entry class 2nd'!AY73,"")))</f>
        <v/>
      </c>
      <c r="DP74" s="214" t="str">
        <f t="shared" si="127"/>
        <v/>
      </c>
      <c r="DQ74" s="43"/>
      <c r="DX74" s="44">
        <f>IF(AND($E$3="1st"),'Marks Entry class 1st'!I73,IF(AND($E$3="2nd"),'Marks Entry class 2nd'!I73,""))</f>
        <v>0</v>
      </c>
    </row>
    <row r="75" spans="1:128" ht="18.95" customHeight="1">
      <c r="A75" s="56">
        <v>68</v>
      </c>
      <c r="B75" s="261" t="str">
        <f>IF(OR(DX75=0,DX75=""),"",IF(AND($E$3="1st"),'Marks Entry class 1st'!I74,IF(AND($E$3="2nd"),'Marks Entry class 2nd'!I74,"")))</f>
        <v/>
      </c>
      <c r="C75" s="57" t="str">
        <f>IF(OR($B75=0,$B75=""),"",IF(AND($E$3="1st"),'Marks Entry class 1st'!B74,IF(AND($E$3="2nd"),'Marks Entry class 2nd'!B74,"")))</f>
        <v/>
      </c>
      <c r="D75" s="57" t="str">
        <f>IF(OR($B75=0,$B75=""),"",IF(AND($E$3="1st"),'Marks Entry class 1st'!C74,IF(AND($E$3="2nd"),'Marks Entry class 2nd'!C74,"")))</f>
        <v/>
      </c>
      <c r="E75" s="396" t="str">
        <f>IF(OR(B75=0,B75=""),"",IF(AND($E$3="1st"),'Marks Entry class 1st'!E74,IF(AND($E$3="2nd"),'Marks Entry class 2nd'!E74,"")))</f>
        <v/>
      </c>
      <c r="F75" s="260" t="str">
        <f>IF(OR(B75=0,B75=""),"",IF(AND($E$3="1st"),'Marks Entry class 1st'!D74,IF(AND($E$3="2nd"),'Marks Entry class 2nd'!D74,"")))</f>
        <v/>
      </c>
      <c r="G75" s="398" t="str">
        <f>IF(OR($B75=0,$B75=""),"",IF(AND($E$3="1st"),'Marks Entry class 1st'!F74,IF(AND($E$3="2nd"),'Marks Entry class 2nd'!F74,"")))</f>
        <v/>
      </c>
      <c r="H75" s="398" t="str">
        <f>IF(OR($B75=0,$B75=""),"",IF(AND($E$3="1st"),'Marks Entry class 1st'!G74,IF(AND($E$3="2nd"),'Marks Entry class 2nd'!G74,"")))</f>
        <v/>
      </c>
      <c r="I75" s="398" t="str">
        <f>IF(OR($B75=0,$B75=""),"",IF(AND($E$3="1st"),'Marks Entry class 1st'!H74,IF(AND($E$3="2nd"),'Marks Entry class 2nd'!H74,"")))</f>
        <v/>
      </c>
      <c r="J75" s="229" t="str">
        <f>IF(OR($B75=0,$B75=""),"",IF(AND($E$3="1st"),'Marks Entry class 1st'!J74,IF(AND($E$3="2nd"),'Marks Entry class 2nd'!J74,"")))</f>
        <v/>
      </c>
      <c r="K75" s="229" t="str">
        <f>IF(OR($B75=0,$B75=""),"",IF(AND($E$3="1st"),'Marks Entry class 1st'!K74,IF(AND($E$3="2nd"),'Marks Entry class 2nd'!K74,"")))</f>
        <v/>
      </c>
      <c r="L75" s="105"/>
      <c r="M75" s="105"/>
      <c r="N75" s="105"/>
      <c r="O75" s="51"/>
      <c r="P75" s="105" t="str">
        <f>IF(OR($B75=0,$B75=""),"",IF(AND($E$3="1st"),'Marks Entry class 1st'!O74,IF(AND($E$3="2nd"),'Marks Entry class 2nd'!O74,"")))</f>
        <v/>
      </c>
      <c r="Q75" s="105" t="str">
        <f>IF(OR($B75=0,$B75=""),"",IF(AND($E$3="1st"),'Marks Entry class 1st'!P74,IF(AND($E$3="2nd"),'Marks Entry class 2nd'!P74,"")))</f>
        <v/>
      </c>
      <c r="R75" s="54" t="str">
        <f t="shared" si="64"/>
        <v/>
      </c>
      <c r="S75" s="51">
        <f t="shared" si="65"/>
        <v>0</v>
      </c>
      <c r="T75" s="105" t="str">
        <f>IF(OR($B75=0,$B75=""),"",IF(AND($E$3="1st"),'Marks Entry class 1st'!Q74,IF(AND($E$3="2nd"),'Marks Entry class 2nd'!Q74,"")))</f>
        <v/>
      </c>
      <c r="U75" s="105" t="str">
        <f>IF(OR($B75=0,$B75=""),"",IF(AND($E$3="1st"),'Marks Entry class 1st'!R74,IF(AND($E$3="2nd"),'Marks Entry class 2nd'!R74,"")))</f>
        <v/>
      </c>
      <c r="V75" s="55" t="str">
        <f t="shared" si="66"/>
        <v/>
      </c>
      <c r="W75" s="51" t="str">
        <f t="shared" si="67"/>
        <v/>
      </c>
      <c r="X75" s="89">
        <f t="shared" si="68"/>
        <v>0</v>
      </c>
      <c r="Y75" s="89" t="str">
        <f t="shared" si="69"/>
        <v/>
      </c>
      <c r="Z75" s="89" t="str">
        <f t="shared" si="70"/>
        <v/>
      </c>
      <c r="AA75" s="89" t="str">
        <f t="shared" si="71"/>
        <v/>
      </c>
      <c r="AB75" s="89" t="str">
        <f t="shared" si="72"/>
        <v/>
      </c>
      <c r="AC75" s="93" t="str">
        <f t="shared" si="73"/>
        <v/>
      </c>
      <c r="AD75" s="105"/>
      <c r="AE75" s="105"/>
      <c r="AF75" s="105"/>
      <c r="AG75" s="51"/>
      <c r="AH75" s="105" t="str">
        <f>IF(OR($B75=0,$B75=""),"",IF(AND($E$3="1st"),'Marks Entry class 1st'!V74,IF(AND($E$3="2nd"),'Marks Entry class 2nd'!V74,"")))</f>
        <v/>
      </c>
      <c r="AI75" s="105" t="str">
        <f>IF(OR($B75=0,$B75=""),"",IF(AND($E$3="1st"),'Marks Entry class 1st'!W74,IF(AND($E$3="2nd"),'Marks Entry class 2nd'!W74,"")))</f>
        <v/>
      </c>
      <c r="AJ75" s="54" t="str">
        <f t="shared" si="74"/>
        <v/>
      </c>
      <c r="AK75" s="51">
        <f t="shared" si="75"/>
        <v>0</v>
      </c>
      <c r="AL75" s="105" t="str">
        <f>IF(OR($B75=0,$B75=""),"",IF(AND($E$3="1st"),'Marks Entry class 1st'!X74,IF(AND($E$3="2nd"),'Marks Entry class 2nd'!X74,"")))</f>
        <v/>
      </c>
      <c r="AM75" s="105" t="str">
        <f>IF(OR($B75=0,$B75=""),"",IF(AND($E$3="1st"),'Marks Entry class 1st'!Y74,IF(AND($E$3="2nd"),'Marks Entry class 2nd'!Y74,"")))</f>
        <v/>
      </c>
      <c r="AN75" s="55" t="str">
        <f t="shared" si="76"/>
        <v/>
      </c>
      <c r="AO75" s="51" t="str">
        <f t="shared" si="77"/>
        <v/>
      </c>
      <c r="AP75" s="89">
        <f t="shared" si="78"/>
        <v>0</v>
      </c>
      <c r="AQ75" s="89" t="str">
        <f t="shared" si="79"/>
        <v/>
      </c>
      <c r="AR75" s="89" t="str">
        <f t="shared" si="80"/>
        <v/>
      </c>
      <c r="AS75" s="89" t="str">
        <f t="shared" si="81"/>
        <v/>
      </c>
      <c r="AT75" s="89" t="str">
        <f t="shared" si="82"/>
        <v/>
      </c>
      <c r="AU75" s="93" t="str">
        <f t="shared" si="83"/>
        <v/>
      </c>
      <c r="AV75" s="105"/>
      <c r="AW75" s="105"/>
      <c r="AX75" s="105"/>
      <c r="AY75" s="51"/>
      <c r="AZ75" s="105" t="str">
        <f>IF(OR($B75=0,$B75=""),"",IF(AND($E$3="1st"),'Marks Entry class 1st'!AC74,IF(AND($E$3="2nd"),'Marks Entry class 2nd'!AC74,"")))</f>
        <v/>
      </c>
      <c r="BA75" s="105" t="str">
        <f>IF(OR($B75=0,$B75=""),"",IF(AND($E$3="1st"),'Marks Entry class 1st'!AD74,IF(AND($E$3="2nd"),'Marks Entry class 2nd'!AD74,"")))</f>
        <v/>
      </c>
      <c r="BB75" s="54" t="str">
        <f t="shared" si="84"/>
        <v/>
      </c>
      <c r="BC75" s="51">
        <f t="shared" si="85"/>
        <v>0</v>
      </c>
      <c r="BD75" s="105" t="str">
        <f>IF(OR($B75=0,$B75=""),"",IF(AND($E$3="1st"),'Marks Entry class 1st'!AE74,IF(AND($E$3="2nd"),'Marks Entry class 2nd'!AE74,"")))</f>
        <v/>
      </c>
      <c r="BE75" s="105" t="str">
        <f>IF(OR($B75=0,$B75=""),"",IF(AND($E$3="1st"),'Marks Entry class 1st'!AF74,IF(AND($E$3="2nd"),'Marks Entry class 2nd'!AF74,"")))</f>
        <v/>
      </c>
      <c r="BF75" s="55" t="str">
        <f t="shared" si="86"/>
        <v/>
      </c>
      <c r="BG75" s="51" t="str">
        <f t="shared" si="87"/>
        <v/>
      </c>
      <c r="BH75" s="89">
        <f t="shared" si="88"/>
        <v>0</v>
      </c>
      <c r="BI75" s="89" t="str">
        <f t="shared" si="89"/>
        <v/>
      </c>
      <c r="BJ75" s="89" t="str">
        <f t="shared" si="90"/>
        <v/>
      </c>
      <c r="BK75" s="89" t="str">
        <f t="shared" si="91"/>
        <v/>
      </c>
      <c r="BL75" s="89" t="str">
        <f t="shared" si="92"/>
        <v/>
      </c>
      <c r="BM75" s="93" t="str">
        <f t="shared" si="93"/>
        <v/>
      </c>
      <c r="BN75" s="105"/>
      <c r="BO75" s="105"/>
      <c r="BP75" s="105"/>
      <c r="BQ75" s="51"/>
      <c r="BR75" s="105" t="str">
        <f>IF(OR($B75=0,$B75=""),"",IF(AND($E$3="1st"),'Marks Entry class 1st'!AJ74,IF(AND($E$3="2nd"),'Marks Entry class 2nd'!AJ74,"")))</f>
        <v/>
      </c>
      <c r="BS75" s="105" t="str">
        <f>IF(OR($B75=0,$B75=""),"",IF(AND($E$3="1st"),'Marks Entry class 1st'!AK74,IF(AND($E$3="2nd"),'Marks Entry class 2nd'!AK74,"")))</f>
        <v/>
      </c>
      <c r="BT75" s="54" t="str">
        <f t="shared" si="94"/>
        <v/>
      </c>
      <c r="BU75" s="51">
        <f t="shared" si="95"/>
        <v>0</v>
      </c>
      <c r="BV75" s="105" t="str">
        <f>IF(OR($B75=0,$B75=""),"",IF(AND($E$3="1st"),'Marks Entry class 1st'!AL74,IF(AND($E$3="2nd"),'Marks Entry class 2nd'!AL74,"")))</f>
        <v/>
      </c>
      <c r="BW75" s="105" t="str">
        <f>IF(OR($B75=0,$B75=""),"",IF(AND($E$3="1st"),'Marks Entry class 1st'!AM74,IF(AND($E$3="2nd"),'Marks Entry class 2nd'!AM74,"")))</f>
        <v/>
      </c>
      <c r="BX75" s="55" t="str">
        <f t="shared" si="96"/>
        <v/>
      </c>
      <c r="BY75" s="51" t="str">
        <f t="shared" si="97"/>
        <v/>
      </c>
      <c r="BZ75" s="89">
        <f t="shared" si="98"/>
        <v>0</v>
      </c>
      <c r="CA75" s="89" t="str">
        <f t="shared" si="99"/>
        <v/>
      </c>
      <c r="CB75" s="89" t="str">
        <f t="shared" si="100"/>
        <v/>
      </c>
      <c r="CC75" s="89" t="str">
        <f t="shared" si="101"/>
        <v/>
      </c>
      <c r="CD75" s="89" t="str">
        <f t="shared" si="102"/>
        <v/>
      </c>
      <c r="CE75" s="93" t="str">
        <f t="shared" si="103"/>
        <v/>
      </c>
      <c r="CF75" s="105" t="str">
        <f>IF(OR($B75=0,$B75=""),"",IF(AND($E$3="1st"),'Marks Entry class 1st'!AN74,IF(AND($E$3="2nd"),'Marks Entry class 2nd'!AN74,"")))</f>
        <v/>
      </c>
      <c r="CG75" s="105" t="str">
        <f>IF(OR($B75=0,$B75=""),"",IF(AND($E$3="1st"),'Marks Entry class 1st'!AO74,IF(AND($E$3="2nd"),'Marks Entry class 2nd'!AO74,"")))</f>
        <v/>
      </c>
      <c r="CH75" s="106" t="str">
        <f t="shared" si="104"/>
        <v/>
      </c>
      <c r="CI75" s="107">
        <f t="shared" si="105"/>
        <v>0</v>
      </c>
      <c r="CJ75" s="107" t="str">
        <f t="shared" si="106"/>
        <v/>
      </c>
      <c r="CK75" s="107" t="str">
        <f t="shared" si="107"/>
        <v/>
      </c>
      <c r="CL75" s="92" t="str">
        <f t="shared" si="108"/>
        <v/>
      </c>
      <c r="CM75" s="105" t="str">
        <f>IF(OR($B75=0,$B75=""),"",IF(AND($E$3="1st"),'Marks Entry class 1st'!AP74,IF(AND($E$3="2nd"),'Marks Entry class 2nd'!AP74,"")))</f>
        <v/>
      </c>
      <c r="CN75" s="105" t="str">
        <f>IF(OR($B75=0,$B75=""),"",IF(AND($E$3="1st"),'Marks Entry class 1st'!AQ74,IF(AND($E$3="2nd"),'Marks Entry class 2nd'!AQ74,"")))</f>
        <v/>
      </c>
      <c r="CO75" s="106" t="str">
        <f t="shared" si="109"/>
        <v/>
      </c>
      <c r="CP75" s="107">
        <f t="shared" si="110"/>
        <v>0</v>
      </c>
      <c r="CQ75" s="107" t="str">
        <f t="shared" si="111"/>
        <v/>
      </c>
      <c r="CR75" s="107" t="str">
        <f t="shared" si="112"/>
        <v/>
      </c>
      <c r="CS75" s="92" t="str">
        <f t="shared" si="113"/>
        <v/>
      </c>
      <c r="CT75" s="105" t="str">
        <f>IF(OR($B75=0,$B75=""),"",IF(AND($E$3="1st"),'Marks Entry class 1st'!AR74,IF(AND($E$3="2nd"),'Marks Entry class 2nd'!AR74,"")))</f>
        <v/>
      </c>
      <c r="CU75" s="105" t="str">
        <f>IF(OR($B75=0,$B75=""),"",IF(AND($E$3="1st"),'Marks Entry class 1st'!AS74,IF(AND($E$3="2nd"),'Marks Entry class 2nd'!AS74,"")))</f>
        <v/>
      </c>
      <c r="CV75" s="106" t="str">
        <f t="shared" si="114"/>
        <v/>
      </c>
      <c r="CW75" s="107">
        <f t="shared" si="115"/>
        <v>0</v>
      </c>
      <c r="CX75" s="107" t="str">
        <f t="shared" si="116"/>
        <v/>
      </c>
      <c r="CY75" s="107" t="str">
        <f t="shared" si="117"/>
        <v/>
      </c>
      <c r="CZ75" s="92" t="str">
        <f t="shared" si="118"/>
        <v/>
      </c>
      <c r="DA75" s="105" t="str">
        <f>IF(OR($B75=0,$B75=""),"",IF(AND($E$3="1st"),'Marks Entry class 1st'!AT74,IF(AND($E$3="2nd"),'Marks Entry class 2nd'!AT74,"")))</f>
        <v/>
      </c>
      <c r="DB75" s="105" t="str">
        <f>IF(OR($B75=0,$B75=""),"",IF(AND($E$3="1st"),'Marks Entry class 1st'!AU74,IF(AND($E$3="2nd"),'Marks Entry class 2nd'!AU74,"")))</f>
        <v/>
      </c>
      <c r="DC75" s="357" t="str">
        <f t="shared" si="119"/>
        <v/>
      </c>
      <c r="DD75" s="93" t="str">
        <f t="shared" si="120"/>
        <v/>
      </c>
      <c r="DE75" s="105" t="str">
        <f>IF(OR($B75=0,$B75=""),"",IF(AND($E$3="1st"),'Marks Entry class 1st'!AV74,IF(AND($E$3="2nd"),'Marks Entry class 2nd'!AV74,"")))</f>
        <v/>
      </c>
      <c r="DF75" s="105" t="str">
        <f>IF(OR($B75=0,$B75=""),"",IF(AND($E$3="1st"),'Marks Entry class 1st'!AW74,IF(AND($E$3="2nd"),'Marks Entry class 2nd'!AW74,"")))</f>
        <v/>
      </c>
      <c r="DG75" s="357" t="str">
        <f t="shared" si="121"/>
        <v/>
      </c>
      <c r="DH75" s="93" t="str">
        <f t="shared" si="122"/>
        <v/>
      </c>
      <c r="DI75" s="63" t="str">
        <f t="shared" si="123"/>
        <v/>
      </c>
      <c r="DJ75" s="359" t="str">
        <f t="shared" si="124"/>
        <v/>
      </c>
      <c r="DK75" s="67" t="str">
        <f t="shared" si="125"/>
        <v/>
      </c>
      <c r="DL75" s="68" t="str">
        <f t="shared" si="126"/>
        <v/>
      </c>
      <c r="DM75" s="381" t="str">
        <f>IFERROR(IF(B75="NSO","NSO",IF(OR(D75="",G75="",F75="",B75="",DI75=0),"",IF('Master sheet'!$D$14="Hindi","कक्षोंन्नति","Promoted"))),"")</f>
        <v/>
      </c>
      <c r="DN75" s="42" t="str">
        <f>IF(OR(B75=0,B75=""),"",IF(AND($E$3="1st"),'Marks Entry class 1st'!AX74,IF(AND($E$3="2nd"),'Marks Entry class 2nd'!AX74,"")))</f>
        <v/>
      </c>
      <c r="DO75" s="42" t="str">
        <f>IF(OR(B75=0,B75=""),"",IF(AND($E$3="1st"),'Marks Entry class 1st'!AY74,IF(AND($E$3="2nd"),'Marks Entry class 2nd'!AY74,"")))</f>
        <v/>
      </c>
      <c r="DP75" s="214" t="str">
        <f t="shared" si="127"/>
        <v/>
      </c>
      <c r="DQ75" s="43"/>
      <c r="DX75" s="44">
        <f>IF(AND($E$3="1st"),'Marks Entry class 1st'!I74,IF(AND($E$3="2nd"),'Marks Entry class 2nd'!I74,""))</f>
        <v>0</v>
      </c>
    </row>
    <row r="76" spans="1:128" ht="18.95" customHeight="1">
      <c r="A76" s="56">
        <v>69</v>
      </c>
      <c r="B76" s="261" t="str">
        <f>IF(OR(DX76=0,DX76=""),"",IF(AND($E$3="1st"),'Marks Entry class 1st'!I75,IF(AND($E$3="2nd"),'Marks Entry class 2nd'!I75,"")))</f>
        <v/>
      </c>
      <c r="C76" s="57" t="str">
        <f>IF(OR($B76=0,$B76=""),"",IF(AND($E$3="1st"),'Marks Entry class 1st'!B75,IF(AND($E$3="2nd"),'Marks Entry class 2nd'!B75,"")))</f>
        <v/>
      </c>
      <c r="D76" s="57" t="str">
        <f>IF(OR($B76=0,$B76=""),"",IF(AND($E$3="1st"),'Marks Entry class 1st'!C75,IF(AND($E$3="2nd"),'Marks Entry class 2nd'!C75,"")))</f>
        <v/>
      </c>
      <c r="E76" s="396" t="str">
        <f>IF(OR(B76=0,B76=""),"",IF(AND($E$3="1st"),'Marks Entry class 1st'!E75,IF(AND($E$3="2nd"),'Marks Entry class 2nd'!E75,"")))</f>
        <v/>
      </c>
      <c r="F76" s="260" t="str">
        <f>IF(OR(B76=0,B76=""),"",IF(AND($E$3="1st"),'Marks Entry class 1st'!D75,IF(AND($E$3="2nd"),'Marks Entry class 2nd'!D75,"")))</f>
        <v/>
      </c>
      <c r="G76" s="398" t="str">
        <f>IF(OR($B76=0,$B76=""),"",IF(AND($E$3="1st"),'Marks Entry class 1st'!F75,IF(AND($E$3="2nd"),'Marks Entry class 2nd'!F75,"")))</f>
        <v/>
      </c>
      <c r="H76" s="398" t="str">
        <f>IF(OR($B76=0,$B76=""),"",IF(AND($E$3="1st"),'Marks Entry class 1st'!G75,IF(AND($E$3="2nd"),'Marks Entry class 2nd'!G75,"")))</f>
        <v/>
      </c>
      <c r="I76" s="398" t="str">
        <f>IF(OR($B76=0,$B76=""),"",IF(AND($E$3="1st"),'Marks Entry class 1st'!H75,IF(AND($E$3="2nd"),'Marks Entry class 2nd'!H75,"")))</f>
        <v/>
      </c>
      <c r="J76" s="229" t="str">
        <f>IF(OR($B76=0,$B76=""),"",IF(AND($E$3="1st"),'Marks Entry class 1st'!J75,IF(AND($E$3="2nd"),'Marks Entry class 2nd'!J75,"")))</f>
        <v/>
      </c>
      <c r="K76" s="229" t="str">
        <f>IF(OR($B76=0,$B76=""),"",IF(AND($E$3="1st"),'Marks Entry class 1st'!K75,IF(AND($E$3="2nd"),'Marks Entry class 2nd'!K75,"")))</f>
        <v/>
      </c>
      <c r="L76" s="105"/>
      <c r="M76" s="105"/>
      <c r="N76" s="105"/>
      <c r="O76" s="51"/>
      <c r="P76" s="105" t="str">
        <f>IF(OR($B76=0,$B76=""),"",IF(AND($E$3="1st"),'Marks Entry class 1st'!O75,IF(AND($E$3="2nd"),'Marks Entry class 2nd'!O75,"")))</f>
        <v/>
      </c>
      <c r="Q76" s="105" t="str">
        <f>IF(OR($B76=0,$B76=""),"",IF(AND($E$3="1st"),'Marks Entry class 1st'!P75,IF(AND($E$3="2nd"),'Marks Entry class 2nd'!P75,"")))</f>
        <v/>
      </c>
      <c r="R76" s="54" t="str">
        <f t="shared" si="64"/>
        <v/>
      </c>
      <c r="S76" s="51">
        <f t="shared" si="65"/>
        <v>0</v>
      </c>
      <c r="T76" s="105" t="str">
        <f>IF(OR($B76=0,$B76=""),"",IF(AND($E$3="1st"),'Marks Entry class 1st'!Q75,IF(AND($E$3="2nd"),'Marks Entry class 2nd'!Q75,"")))</f>
        <v/>
      </c>
      <c r="U76" s="105" t="str">
        <f>IF(OR($B76=0,$B76=""),"",IF(AND($E$3="1st"),'Marks Entry class 1st'!R75,IF(AND($E$3="2nd"),'Marks Entry class 2nd'!R75,"")))</f>
        <v/>
      </c>
      <c r="V76" s="55" t="str">
        <f t="shared" si="66"/>
        <v/>
      </c>
      <c r="W76" s="51" t="str">
        <f t="shared" si="67"/>
        <v/>
      </c>
      <c r="X76" s="89">
        <f t="shared" si="68"/>
        <v>0</v>
      </c>
      <c r="Y76" s="89" t="str">
        <f t="shared" si="69"/>
        <v/>
      </c>
      <c r="Z76" s="89" t="str">
        <f t="shared" si="70"/>
        <v/>
      </c>
      <c r="AA76" s="89" t="str">
        <f t="shared" si="71"/>
        <v/>
      </c>
      <c r="AB76" s="89" t="str">
        <f t="shared" si="72"/>
        <v/>
      </c>
      <c r="AC76" s="93" t="str">
        <f t="shared" si="73"/>
        <v/>
      </c>
      <c r="AD76" s="105"/>
      <c r="AE76" s="105"/>
      <c r="AF76" s="105"/>
      <c r="AG76" s="51"/>
      <c r="AH76" s="105" t="str">
        <f>IF(OR($B76=0,$B76=""),"",IF(AND($E$3="1st"),'Marks Entry class 1st'!V75,IF(AND($E$3="2nd"),'Marks Entry class 2nd'!V75,"")))</f>
        <v/>
      </c>
      <c r="AI76" s="105" t="str">
        <f>IF(OR($B76=0,$B76=""),"",IF(AND($E$3="1st"),'Marks Entry class 1st'!W75,IF(AND($E$3="2nd"),'Marks Entry class 2nd'!W75,"")))</f>
        <v/>
      </c>
      <c r="AJ76" s="54" t="str">
        <f t="shared" si="74"/>
        <v/>
      </c>
      <c r="AK76" s="51">
        <f t="shared" si="75"/>
        <v>0</v>
      </c>
      <c r="AL76" s="105" t="str">
        <f>IF(OR($B76=0,$B76=""),"",IF(AND($E$3="1st"),'Marks Entry class 1st'!X75,IF(AND($E$3="2nd"),'Marks Entry class 2nd'!X75,"")))</f>
        <v/>
      </c>
      <c r="AM76" s="105" t="str">
        <f>IF(OR($B76=0,$B76=""),"",IF(AND($E$3="1st"),'Marks Entry class 1st'!Y75,IF(AND($E$3="2nd"),'Marks Entry class 2nd'!Y75,"")))</f>
        <v/>
      </c>
      <c r="AN76" s="55" t="str">
        <f t="shared" si="76"/>
        <v/>
      </c>
      <c r="AO76" s="51" t="str">
        <f t="shared" si="77"/>
        <v/>
      </c>
      <c r="AP76" s="89">
        <f t="shared" si="78"/>
        <v>0</v>
      </c>
      <c r="AQ76" s="89" t="str">
        <f t="shared" si="79"/>
        <v/>
      </c>
      <c r="AR76" s="89" t="str">
        <f t="shared" si="80"/>
        <v/>
      </c>
      <c r="AS76" s="89" t="str">
        <f t="shared" si="81"/>
        <v/>
      </c>
      <c r="AT76" s="89" t="str">
        <f t="shared" si="82"/>
        <v/>
      </c>
      <c r="AU76" s="93" t="str">
        <f t="shared" si="83"/>
        <v/>
      </c>
      <c r="AV76" s="105"/>
      <c r="AW76" s="105"/>
      <c r="AX76" s="105"/>
      <c r="AY76" s="51"/>
      <c r="AZ76" s="105" t="str">
        <f>IF(OR($B76=0,$B76=""),"",IF(AND($E$3="1st"),'Marks Entry class 1st'!AC75,IF(AND($E$3="2nd"),'Marks Entry class 2nd'!AC75,"")))</f>
        <v/>
      </c>
      <c r="BA76" s="105" t="str">
        <f>IF(OR($B76=0,$B76=""),"",IF(AND($E$3="1st"),'Marks Entry class 1st'!AD75,IF(AND($E$3="2nd"),'Marks Entry class 2nd'!AD75,"")))</f>
        <v/>
      </c>
      <c r="BB76" s="54" t="str">
        <f t="shared" si="84"/>
        <v/>
      </c>
      <c r="BC76" s="51">
        <f t="shared" si="85"/>
        <v>0</v>
      </c>
      <c r="BD76" s="105" t="str">
        <f>IF(OR($B76=0,$B76=""),"",IF(AND($E$3="1st"),'Marks Entry class 1st'!AE75,IF(AND($E$3="2nd"),'Marks Entry class 2nd'!AE75,"")))</f>
        <v/>
      </c>
      <c r="BE76" s="105" t="str">
        <f>IF(OR($B76=0,$B76=""),"",IF(AND($E$3="1st"),'Marks Entry class 1st'!AF75,IF(AND($E$3="2nd"),'Marks Entry class 2nd'!AF75,"")))</f>
        <v/>
      </c>
      <c r="BF76" s="55" t="str">
        <f t="shared" si="86"/>
        <v/>
      </c>
      <c r="BG76" s="51" t="str">
        <f t="shared" si="87"/>
        <v/>
      </c>
      <c r="BH76" s="89">
        <f t="shared" si="88"/>
        <v>0</v>
      </c>
      <c r="BI76" s="89" t="str">
        <f t="shared" si="89"/>
        <v/>
      </c>
      <c r="BJ76" s="89" t="str">
        <f t="shared" si="90"/>
        <v/>
      </c>
      <c r="BK76" s="89" t="str">
        <f t="shared" si="91"/>
        <v/>
      </c>
      <c r="BL76" s="89" t="str">
        <f t="shared" si="92"/>
        <v/>
      </c>
      <c r="BM76" s="93" t="str">
        <f t="shared" si="93"/>
        <v/>
      </c>
      <c r="BN76" s="105"/>
      <c r="BO76" s="105"/>
      <c r="BP76" s="105"/>
      <c r="BQ76" s="51"/>
      <c r="BR76" s="105" t="str">
        <f>IF(OR($B76=0,$B76=""),"",IF(AND($E$3="1st"),'Marks Entry class 1st'!AJ75,IF(AND($E$3="2nd"),'Marks Entry class 2nd'!AJ75,"")))</f>
        <v/>
      </c>
      <c r="BS76" s="105" t="str">
        <f>IF(OR($B76=0,$B76=""),"",IF(AND($E$3="1st"),'Marks Entry class 1st'!AK75,IF(AND($E$3="2nd"),'Marks Entry class 2nd'!AK75,"")))</f>
        <v/>
      </c>
      <c r="BT76" s="54" t="str">
        <f t="shared" si="94"/>
        <v/>
      </c>
      <c r="BU76" s="51">
        <f t="shared" si="95"/>
        <v>0</v>
      </c>
      <c r="BV76" s="105" t="str">
        <f>IF(OR($B76=0,$B76=""),"",IF(AND($E$3="1st"),'Marks Entry class 1st'!AL75,IF(AND($E$3="2nd"),'Marks Entry class 2nd'!AL75,"")))</f>
        <v/>
      </c>
      <c r="BW76" s="105" t="str">
        <f>IF(OR($B76=0,$B76=""),"",IF(AND($E$3="1st"),'Marks Entry class 1st'!AM75,IF(AND($E$3="2nd"),'Marks Entry class 2nd'!AM75,"")))</f>
        <v/>
      </c>
      <c r="BX76" s="55" t="str">
        <f t="shared" si="96"/>
        <v/>
      </c>
      <c r="BY76" s="51" t="str">
        <f t="shared" si="97"/>
        <v/>
      </c>
      <c r="BZ76" s="89">
        <f t="shared" si="98"/>
        <v>0</v>
      </c>
      <c r="CA76" s="89" t="str">
        <f t="shared" si="99"/>
        <v/>
      </c>
      <c r="CB76" s="89" t="str">
        <f t="shared" si="100"/>
        <v/>
      </c>
      <c r="CC76" s="89" t="str">
        <f t="shared" si="101"/>
        <v/>
      </c>
      <c r="CD76" s="89" t="str">
        <f t="shared" si="102"/>
        <v/>
      </c>
      <c r="CE76" s="93" t="str">
        <f t="shared" si="103"/>
        <v/>
      </c>
      <c r="CF76" s="105" t="str">
        <f>IF(OR($B76=0,$B76=""),"",IF(AND($E$3="1st"),'Marks Entry class 1st'!AN75,IF(AND($E$3="2nd"),'Marks Entry class 2nd'!AN75,"")))</f>
        <v/>
      </c>
      <c r="CG76" s="105" t="str">
        <f>IF(OR($B76=0,$B76=""),"",IF(AND($E$3="1st"),'Marks Entry class 1st'!AO75,IF(AND($E$3="2nd"),'Marks Entry class 2nd'!AO75,"")))</f>
        <v/>
      </c>
      <c r="CH76" s="106" t="str">
        <f t="shared" si="104"/>
        <v/>
      </c>
      <c r="CI76" s="107">
        <f t="shared" si="105"/>
        <v>0</v>
      </c>
      <c r="CJ76" s="107" t="str">
        <f t="shared" si="106"/>
        <v/>
      </c>
      <c r="CK76" s="107" t="str">
        <f t="shared" si="107"/>
        <v/>
      </c>
      <c r="CL76" s="92" t="str">
        <f t="shared" si="108"/>
        <v/>
      </c>
      <c r="CM76" s="105" t="str">
        <f>IF(OR($B76=0,$B76=""),"",IF(AND($E$3="1st"),'Marks Entry class 1st'!AP75,IF(AND($E$3="2nd"),'Marks Entry class 2nd'!AP75,"")))</f>
        <v/>
      </c>
      <c r="CN76" s="105" t="str">
        <f>IF(OR($B76=0,$B76=""),"",IF(AND($E$3="1st"),'Marks Entry class 1st'!AQ75,IF(AND($E$3="2nd"),'Marks Entry class 2nd'!AQ75,"")))</f>
        <v/>
      </c>
      <c r="CO76" s="106" t="str">
        <f t="shared" si="109"/>
        <v/>
      </c>
      <c r="CP76" s="107">
        <f t="shared" si="110"/>
        <v>0</v>
      </c>
      <c r="CQ76" s="107" t="str">
        <f t="shared" si="111"/>
        <v/>
      </c>
      <c r="CR76" s="107" t="str">
        <f t="shared" si="112"/>
        <v/>
      </c>
      <c r="CS76" s="92" t="str">
        <f t="shared" si="113"/>
        <v/>
      </c>
      <c r="CT76" s="105" t="str">
        <f>IF(OR($B76=0,$B76=""),"",IF(AND($E$3="1st"),'Marks Entry class 1st'!AR75,IF(AND($E$3="2nd"),'Marks Entry class 2nd'!AR75,"")))</f>
        <v/>
      </c>
      <c r="CU76" s="105" t="str">
        <f>IF(OR($B76=0,$B76=""),"",IF(AND($E$3="1st"),'Marks Entry class 1st'!AS75,IF(AND($E$3="2nd"),'Marks Entry class 2nd'!AS75,"")))</f>
        <v/>
      </c>
      <c r="CV76" s="106" t="str">
        <f t="shared" si="114"/>
        <v/>
      </c>
      <c r="CW76" s="107">
        <f t="shared" si="115"/>
        <v>0</v>
      </c>
      <c r="CX76" s="107" t="str">
        <f t="shared" si="116"/>
        <v/>
      </c>
      <c r="CY76" s="107" t="str">
        <f t="shared" si="117"/>
        <v/>
      </c>
      <c r="CZ76" s="92" t="str">
        <f t="shared" si="118"/>
        <v/>
      </c>
      <c r="DA76" s="105" t="str">
        <f>IF(OR($B76=0,$B76=""),"",IF(AND($E$3="1st"),'Marks Entry class 1st'!AT75,IF(AND($E$3="2nd"),'Marks Entry class 2nd'!AT75,"")))</f>
        <v/>
      </c>
      <c r="DB76" s="105" t="str">
        <f>IF(OR($B76=0,$B76=""),"",IF(AND($E$3="1st"),'Marks Entry class 1st'!AU75,IF(AND($E$3="2nd"),'Marks Entry class 2nd'!AU75,"")))</f>
        <v/>
      </c>
      <c r="DC76" s="357" t="str">
        <f t="shared" si="119"/>
        <v/>
      </c>
      <c r="DD76" s="93" t="str">
        <f t="shared" si="120"/>
        <v/>
      </c>
      <c r="DE76" s="105" t="str">
        <f>IF(OR($B76=0,$B76=""),"",IF(AND($E$3="1st"),'Marks Entry class 1st'!AV75,IF(AND($E$3="2nd"),'Marks Entry class 2nd'!AV75,"")))</f>
        <v/>
      </c>
      <c r="DF76" s="105" t="str">
        <f>IF(OR($B76=0,$B76=""),"",IF(AND($E$3="1st"),'Marks Entry class 1st'!AW75,IF(AND($E$3="2nd"),'Marks Entry class 2nd'!AW75,"")))</f>
        <v/>
      </c>
      <c r="DG76" s="357" t="str">
        <f t="shared" si="121"/>
        <v/>
      </c>
      <c r="DH76" s="93" t="str">
        <f t="shared" si="122"/>
        <v/>
      </c>
      <c r="DI76" s="63" t="str">
        <f t="shared" si="123"/>
        <v/>
      </c>
      <c r="DJ76" s="359" t="str">
        <f t="shared" si="124"/>
        <v/>
      </c>
      <c r="DK76" s="67" t="str">
        <f t="shared" si="125"/>
        <v/>
      </c>
      <c r="DL76" s="68" t="str">
        <f t="shared" si="126"/>
        <v/>
      </c>
      <c r="DM76" s="381" t="str">
        <f>IFERROR(IF(B76="NSO","NSO",IF(OR(D76="",G76="",F76="",B76="",DI76=0),"",IF('Master sheet'!$D$14="Hindi","कक्षोंन्नति","Promoted"))),"")</f>
        <v/>
      </c>
      <c r="DN76" s="42" t="str">
        <f>IF(OR(B76=0,B76=""),"",IF(AND($E$3="1st"),'Marks Entry class 1st'!AX75,IF(AND($E$3="2nd"),'Marks Entry class 2nd'!AX75,"")))</f>
        <v/>
      </c>
      <c r="DO76" s="42" t="str">
        <f>IF(OR(B76=0,B76=""),"",IF(AND($E$3="1st"),'Marks Entry class 1st'!AY75,IF(AND($E$3="2nd"),'Marks Entry class 2nd'!AY75,"")))</f>
        <v/>
      </c>
      <c r="DP76" s="214" t="str">
        <f t="shared" si="127"/>
        <v/>
      </c>
      <c r="DQ76" s="43"/>
      <c r="DX76" s="44">
        <f>IF(AND($E$3="1st"),'Marks Entry class 1st'!I75,IF(AND($E$3="2nd"),'Marks Entry class 2nd'!I75,""))</f>
        <v>0</v>
      </c>
    </row>
    <row r="77" spans="1:128" ht="18.95" customHeight="1">
      <c r="A77" s="56">
        <v>70</v>
      </c>
      <c r="B77" s="261" t="str">
        <f>IF(OR(DX77=0,DX77=""),"",IF(AND($E$3="1st"),'Marks Entry class 1st'!I76,IF(AND($E$3="2nd"),'Marks Entry class 2nd'!I76,"")))</f>
        <v/>
      </c>
      <c r="C77" s="57" t="str">
        <f>IF(OR($B77=0,$B77=""),"",IF(AND($E$3="1st"),'Marks Entry class 1st'!B76,IF(AND($E$3="2nd"),'Marks Entry class 2nd'!B76,"")))</f>
        <v/>
      </c>
      <c r="D77" s="57" t="str">
        <f>IF(OR($B77=0,$B77=""),"",IF(AND($E$3="1st"),'Marks Entry class 1st'!C76,IF(AND($E$3="2nd"),'Marks Entry class 2nd'!C76,"")))</f>
        <v/>
      </c>
      <c r="E77" s="396" t="str">
        <f>IF(OR(B77=0,B77=""),"",IF(AND($E$3="1st"),'Marks Entry class 1st'!E76,IF(AND($E$3="2nd"),'Marks Entry class 2nd'!E76,"")))</f>
        <v/>
      </c>
      <c r="F77" s="260" t="str">
        <f>IF(OR(B77=0,B77=""),"",IF(AND($E$3="1st"),'Marks Entry class 1st'!D76,IF(AND($E$3="2nd"),'Marks Entry class 2nd'!D76,"")))</f>
        <v/>
      </c>
      <c r="G77" s="398" t="str">
        <f>IF(OR($B77=0,$B77=""),"",IF(AND($E$3="1st"),'Marks Entry class 1st'!F76,IF(AND($E$3="2nd"),'Marks Entry class 2nd'!F76,"")))</f>
        <v/>
      </c>
      <c r="H77" s="398" t="str">
        <f>IF(OR($B77=0,$B77=""),"",IF(AND($E$3="1st"),'Marks Entry class 1st'!G76,IF(AND($E$3="2nd"),'Marks Entry class 2nd'!G76,"")))</f>
        <v/>
      </c>
      <c r="I77" s="398" t="str">
        <f>IF(OR($B77=0,$B77=""),"",IF(AND($E$3="1st"),'Marks Entry class 1st'!H76,IF(AND($E$3="2nd"),'Marks Entry class 2nd'!H76,"")))</f>
        <v/>
      </c>
      <c r="J77" s="229" t="str">
        <f>IF(OR($B77=0,$B77=""),"",IF(AND($E$3="1st"),'Marks Entry class 1st'!J76,IF(AND($E$3="2nd"),'Marks Entry class 2nd'!J76,"")))</f>
        <v/>
      </c>
      <c r="K77" s="229" t="str">
        <f>IF(OR($B77=0,$B77=""),"",IF(AND($E$3="1st"),'Marks Entry class 1st'!K76,IF(AND($E$3="2nd"),'Marks Entry class 2nd'!K76,"")))</f>
        <v/>
      </c>
      <c r="L77" s="105"/>
      <c r="M77" s="105"/>
      <c r="N77" s="105"/>
      <c r="O77" s="51"/>
      <c r="P77" s="105" t="str">
        <f>IF(OR($B77=0,$B77=""),"",IF(AND($E$3="1st"),'Marks Entry class 1st'!O76,IF(AND($E$3="2nd"),'Marks Entry class 2nd'!O76,"")))</f>
        <v/>
      </c>
      <c r="Q77" s="105" t="str">
        <f>IF(OR($B77=0,$B77=""),"",IF(AND($E$3="1st"),'Marks Entry class 1st'!P76,IF(AND($E$3="2nd"),'Marks Entry class 2nd'!P76,"")))</f>
        <v/>
      </c>
      <c r="R77" s="54" t="str">
        <f t="shared" si="64"/>
        <v/>
      </c>
      <c r="S77" s="51">
        <f t="shared" si="65"/>
        <v>0</v>
      </c>
      <c r="T77" s="105" t="str">
        <f>IF(OR($B77=0,$B77=""),"",IF(AND($E$3="1st"),'Marks Entry class 1st'!Q76,IF(AND($E$3="2nd"),'Marks Entry class 2nd'!Q76,"")))</f>
        <v/>
      </c>
      <c r="U77" s="105" t="str">
        <f>IF(OR($B77=0,$B77=""),"",IF(AND($E$3="1st"),'Marks Entry class 1st'!R76,IF(AND($E$3="2nd"),'Marks Entry class 2nd'!R76,"")))</f>
        <v/>
      </c>
      <c r="V77" s="55" t="str">
        <f t="shared" si="66"/>
        <v/>
      </c>
      <c r="W77" s="51" t="str">
        <f t="shared" si="67"/>
        <v/>
      </c>
      <c r="X77" s="89">
        <f t="shared" si="68"/>
        <v>0</v>
      </c>
      <c r="Y77" s="89" t="str">
        <f t="shared" si="69"/>
        <v/>
      </c>
      <c r="Z77" s="89" t="str">
        <f t="shared" si="70"/>
        <v/>
      </c>
      <c r="AA77" s="89" t="str">
        <f t="shared" si="71"/>
        <v/>
      </c>
      <c r="AB77" s="89" t="str">
        <f t="shared" si="72"/>
        <v/>
      </c>
      <c r="AC77" s="93" t="str">
        <f t="shared" si="73"/>
        <v/>
      </c>
      <c r="AD77" s="105"/>
      <c r="AE77" s="105"/>
      <c r="AF77" s="105"/>
      <c r="AG77" s="51"/>
      <c r="AH77" s="105" t="str">
        <f>IF(OR($B77=0,$B77=""),"",IF(AND($E$3="1st"),'Marks Entry class 1st'!V76,IF(AND($E$3="2nd"),'Marks Entry class 2nd'!V76,"")))</f>
        <v/>
      </c>
      <c r="AI77" s="105" t="str">
        <f>IF(OR($B77=0,$B77=""),"",IF(AND($E$3="1st"),'Marks Entry class 1st'!W76,IF(AND($E$3="2nd"),'Marks Entry class 2nd'!W76,"")))</f>
        <v/>
      </c>
      <c r="AJ77" s="54" t="str">
        <f t="shared" si="74"/>
        <v/>
      </c>
      <c r="AK77" s="51">
        <f t="shared" si="75"/>
        <v>0</v>
      </c>
      <c r="AL77" s="105" t="str">
        <f>IF(OR($B77=0,$B77=""),"",IF(AND($E$3="1st"),'Marks Entry class 1st'!X76,IF(AND($E$3="2nd"),'Marks Entry class 2nd'!X76,"")))</f>
        <v/>
      </c>
      <c r="AM77" s="105" t="str">
        <f>IF(OR($B77=0,$B77=""),"",IF(AND($E$3="1st"),'Marks Entry class 1st'!Y76,IF(AND($E$3="2nd"),'Marks Entry class 2nd'!Y76,"")))</f>
        <v/>
      </c>
      <c r="AN77" s="55" t="str">
        <f t="shared" si="76"/>
        <v/>
      </c>
      <c r="AO77" s="51" t="str">
        <f t="shared" si="77"/>
        <v/>
      </c>
      <c r="AP77" s="89">
        <f t="shared" si="78"/>
        <v>0</v>
      </c>
      <c r="AQ77" s="89" t="str">
        <f t="shared" si="79"/>
        <v/>
      </c>
      <c r="AR77" s="89" t="str">
        <f t="shared" si="80"/>
        <v/>
      </c>
      <c r="AS77" s="89" t="str">
        <f t="shared" si="81"/>
        <v/>
      </c>
      <c r="AT77" s="89" t="str">
        <f t="shared" si="82"/>
        <v/>
      </c>
      <c r="AU77" s="93" t="str">
        <f t="shared" si="83"/>
        <v/>
      </c>
      <c r="AV77" s="105"/>
      <c r="AW77" s="105"/>
      <c r="AX77" s="105"/>
      <c r="AY77" s="51"/>
      <c r="AZ77" s="105" t="str">
        <f>IF(OR($B77=0,$B77=""),"",IF(AND($E$3="1st"),'Marks Entry class 1st'!AC76,IF(AND($E$3="2nd"),'Marks Entry class 2nd'!AC76,"")))</f>
        <v/>
      </c>
      <c r="BA77" s="105" t="str">
        <f>IF(OR($B77=0,$B77=""),"",IF(AND($E$3="1st"),'Marks Entry class 1st'!AD76,IF(AND($E$3="2nd"),'Marks Entry class 2nd'!AD76,"")))</f>
        <v/>
      </c>
      <c r="BB77" s="54" t="str">
        <f t="shared" si="84"/>
        <v/>
      </c>
      <c r="BC77" s="51">
        <f t="shared" si="85"/>
        <v>0</v>
      </c>
      <c r="BD77" s="105" t="str">
        <f>IF(OR($B77=0,$B77=""),"",IF(AND($E$3="1st"),'Marks Entry class 1st'!AE76,IF(AND($E$3="2nd"),'Marks Entry class 2nd'!AE76,"")))</f>
        <v/>
      </c>
      <c r="BE77" s="105" t="str">
        <f>IF(OR($B77=0,$B77=""),"",IF(AND($E$3="1st"),'Marks Entry class 1st'!AF76,IF(AND($E$3="2nd"),'Marks Entry class 2nd'!AF76,"")))</f>
        <v/>
      </c>
      <c r="BF77" s="55" t="str">
        <f t="shared" si="86"/>
        <v/>
      </c>
      <c r="BG77" s="51" t="str">
        <f t="shared" si="87"/>
        <v/>
      </c>
      <c r="BH77" s="89">
        <f t="shared" si="88"/>
        <v>0</v>
      </c>
      <c r="BI77" s="89" t="str">
        <f t="shared" si="89"/>
        <v/>
      </c>
      <c r="BJ77" s="89" t="str">
        <f t="shared" si="90"/>
        <v/>
      </c>
      <c r="BK77" s="89" t="str">
        <f t="shared" si="91"/>
        <v/>
      </c>
      <c r="BL77" s="89" t="str">
        <f t="shared" si="92"/>
        <v/>
      </c>
      <c r="BM77" s="93" t="str">
        <f t="shared" si="93"/>
        <v/>
      </c>
      <c r="BN77" s="105"/>
      <c r="BO77" s="105"/>
      <c r="BP77" s="105"/>
      <c r="BQ77" s="51"/>
      <c r="BR77" s="105" t="str">
        <f>IF(OR($B77=0,$B77=""),"",IF(AND($E$3="1st"),'Marks Entry class 1st'!AJ76,IF(AND($E$3="2nd"),'Marks Entry class 2nd'!AJ76,"")))</f>
        <v/>
      </c>
      <c r="BS77" s="105" t="str">
        <f>IF(OR($B77=0,$B77=""),"",IF(AND($E$3="1st"),'Marks Entry class 1st'!AK76,IF(AND($E$3="2nd"),'Marks Entry class 2nd'!AK76,"")))</f>
        <v/>
      </c>
      <c r="BT77" s="54" t="str">
        <f t="shared" si="94"/>
        <v/>
      </c>
      <c r="BU77" s="51">
        <f t="shared" si="95"/>
        <v>0</v>
      </c>
      <c r="BV77" s="105" t="str">
        <f>IF(OR($B77=0,$B77=""),"",IF(AND($E$3="1st"),'Marks Entry class 1st'!AL76,IF(AND($E$3="2nd"),'Marks Entry class 2nd'!AL76,"")))</f>
        <v/>
      </c>
      <c r="BW77" s="105" t="str">
        <f>IF(OR($B77=0,$B77=""),"",IF(AND($E$3="1st"),'Marks Entry class 1st'!AM76,IF(AND($E$3="2nd"),'Marks Entry class 2nd'!AM76,"")))</f>
        <v/>
      </c>
      <c r="BX77" s="55" t="str">
        <f t="shared" si="96"/>
        <v/>
      </c>
      <c r="BY77" s="51" t="str">
        <f t="shared" si="97"/>
        <v/>
      </c>
      <c r="BZ77" s="89">
        <f t="shared" si="98"/>
        <v>0</v>
      </c>
      <c r="CA77" s="89" t="str">
        <f t="shared" si="99"/>
        <v/>
      </c>
      <c r="CB77" s="89" t="str">
        <f t="shared" si="100"/>
        <v/>
      </c>
      <c r="CC77" s="89" t="str">
        <f t="shared" si="101"/>
        <v/>
      </c>
      <c r="CD77" s="89" t="str">
        <f t="shared" si="102"/>
        <v/>
      </c>
      <c r="CE77" s="93" t="str">
        <f t="shared" si="103"/>
        <v/>
      </c>
      <c r="CF77" s="105" t="str">
        <f>IF(OR($B77=0,$B77=""),"",IF(AND($E$3="1st"),'Marks Entry class 1st'!AN76,IF(AND($E$3="2nd"),'Marks Entry class 2nd'!AN76,"")))</f>
        <v/>
      </c>
      <c r="CG77" s="105" t="str">
        <f>IF(OR($B77=0,$B77=""),"",IF(AND($E$3="1st"),'Marks Entry class 1st'!AO76,IF(AND($E$3="2nd"),'Marks Entry class 2nd'!AO76,"")))</f>
        <v/>
      </c>
      <c r="CH77" s="106" t="str">
        <f t="shared" si="104"/>
        <v/>
      </c>
      <c r="CI77" s="107">
        <f t="shared" si="105"/>
        <v>0</v>
      </c>
      <c r="CJ77" s="107" t="str">
        <f t="shared" si="106"/>
        <v/>
      </c>
      <c r="CK77" s="107" t="str">
        <f t="shared" si="107"/>
        <v/>
      </c>
      <c r="CL77" s="92" t="str">
        <f t="shared" si="108"/>
        <v/>
      </c>
      <c r="CM77" s="105" t="str">
        <f>IF(OR($B77=0,$B77=""),"",IF(AND($E$3="1st"),'Marks Entry class 1st'!AP76,IF(AND($E$3="2nd"),'Marks Entry class 2nd'!AP76,"")))</f>
        <v/>
      </c>
      <c r="CN77" s="105" t="str">
        <f>IF(OR($B77=0,$B77=""),"",IF(AND($E$3="1st"),'Marks Entry class 1st'!AQ76,IF(AND($E$3="2nd"),'Marks Entry class 2nd'!AQ76,"")))</f>
        <v/>
      </c>
      <c r="CO77" s="106" t="str">
        <f t="shared" si="109"/>
        <v/>
      </c>
      <c r="CP77" s="107">
        <f t="shared" si="110"/>
        <v>0</v>
      </c>
      <c r="CQ77" s="107" t="str">
        <f t="shared" si="111"/>
        <v/>
      </c>
      <c r="CR77" s="107" t="str">
        <f t="shared" si="112"/>
        <v/>
      </c>
      <c r="CS77" s="92" t="str">
        <f t="shared" si="113"/>
        <v/>
      </c>
      <c r="CT77" s="105" t="str">
        <f>IF(OR($B77=0,$B77=""),"",IF(AND($E$3="1st"),'Marks Entry class 1st'!AR76,IF(AND($E$3="2nd"),'Marks Entry class 2nd'!AR76,"")))</f>
        <v/>
      </c>
      <c r="CU77" s="105" t="str">
        <f>IF(OR($B77=0,$B77=""),"",IF(AND($E$3="1st"),'Marks Entry class 1st'!AS76,IF(AND($E$3="2nd"),'Marks Entry class 2nd'!AS76,"")))</f>
        <v/>
      </c>
      <c r="CV77" s="106" t="str">
        <f t="shared" si="114"/>
        <v/>
      </c>
      <c r="CW77" s="107">
        <f t="shared" si="115"/>
        <v>0</v>
      </c>
      <c r="CX77" s="107" t="str">
        <f t="shared" si="116"/>
        <v/>
      </c>
      <c r="CY77" s="107" t="str">
        <f t="shared" si="117"/>
        <v/>
      </c>
      <c r="CZ77" s="92" t="str">
        <f t="shared" si="118"/>
        <v/>
      </c>
      <c r="DA77" s="105" t="str">
        <f>IF(OR($B77=0,$B77=""),"",IF(AND($E$3="1st"),'Marks Entry class 1st'!AT76,IF(AND($E$3="2nd"),'Marks Entry class 2nd'!AT76,"")))</f>
        <v/>
      </c>
      <c r="DB77" s="105" t="str">
        <f>IF(OR($B77=0,$B77=""),"",IF(AND($E$3="1st"),'Marks Entry class 1st'!AU76,IF(AND($E$3="2nd"),'Marks Entry class 2nd'!AU76,"")))</f>
        <v/>
      </c>
      <c r="DC77" s="357" t="str">
        <f t="shared" si="119"/>
        <v/>
      </c>
      <c r="DD77" s="93" t="str">
        <f t="shared" si="120"/>
        <v/>
      </c>
      <c r="DE77" s="105" t="str">
        <f>IF(OR($B77=0,$B77=""),"",IF(AND($E$3="1st"),'Marks Entry class 1st'!AV76,IF(AND($E$3="2nd"),'Marks Entry class 2nd'!AV76,"")))</f>
        <v/>
      </c>
      <c r="DF77" s="105" t="str">
        <f>IF(OR($B77=0,$B77=""),"",IF(AND($E$3="1st"),'Marks Entry class 1st'!AW76,IF(AND($E$3="2nd"),'Marks Entry class 2nd'!AW76,"")))</f>
        <v/>
      </c>
      <c r="DG77" s="357" t="str">
        <f t="shared" si="121"/>
        <v/>
      </c>
      <c r="DH77" s="93" t="str">
        <f t="shared" si="122"/>
        <v/>
      </c>
      <c r="DI77" s="63" t="str">
        <f t="shared" si="123"/>
        <v/>
      </c>
      <c r="DJ77" s="359" t="str">
        <f t="shared" si="124"/>
        <v/>
      </c>
      <c r="DK77" s="67" t="str">
        <f t="shared" si="125"/>
        <v/>
      </c>
      <c r="DL77" s="68" t="str">
        <f t="shared" si="126"/>
        <v/>
      </c>
      <c r="DM77" s="381" t="str">
        <f>IFERROR(IF(B77="NSO","NSO",IF(OR(D77="",G77="",F77="",B77="",DI77=0),"",IF('Master sheet'!$D$14="Hindi","कक्षोंन्नति","Promoted"))),"")</f>
        <v/>
      </c>
      <c r="DN77" s="42" t="str">
        <f>IF(OR(B77=0,B77=""),"",IF(AND($E$3="1st"),'Marks Entry class 1st'!AX76,IF(AND($E$3="2nd"),'Marks Entry class 2nd'!AX76,"")))</f>
        <v/>
      </c>
      <c r="DO77" s="42" t="str">
        <f>IF(OR(B77=0,B77=""),"",IF(AND($E$3="1st"),'Marks Entry class 1st'!AY76,IF(AND($E$3="2nd"),'Marks Entry class 2nd'!AY76,"")))</f>
        <v/>
      </c>
      <c r="DP77" s="214" t="str">
        <f t="shared" si="127"/>
        <v/>
      </c>
      <c r="DQ77" s="43"/>
      <c r="DX77" s="44">
        <f>IF(AND($E$3="1st"),'Marks Entry class 1st'!I76,IF(AND($E$3="2nd"),'Marks Entry class 2nd'!I76,""))</f>
        <v>0</v>
      </c>
    </row>
    <row r="78" spans="1:128" ht="18.95" customHeight="1">
      <c r="A78" s="56">
        <v>71</v>
      </c>
      <c r="B78" s="261" t="str">
        <f>IF(OR(DX78=0,DX78=""),"",IF(AND($E$3="1st"),'Marks Entry class 1st'!I77,IF(AND($E$3="2nd"),'Marks Entry class 2nd'!I77,"")))</f>
        <v/>
      </c>
      <c r="C78" s="57" t="str">
        <f>IF(OR($B78=0,$B78=""),"",IF(AND($E$3="1st"),'Marks Entry class 1st'!B77,IF(AND($E$3="2nd"),'Marks Entry class 2nd'!B77,"")))</f>
        <v/>
      </c>
      <c r="D78" s="57" t="str">
        <f>IF(OR($B78=0,$B78=""),"",IF(AND($E$3="1st"),'Marks Entry class 1st'!C77,IF(AND($E$3="2nd"),'Marks Entry class 2nd'!C77,"")))</f>
        <v/>
      </c>
      <c r="E78" s="396" t="str">
        <f>IF(OR(B78=0,B78=""),"",IF(AND($E$3="1st"),'Marks Entry class 1st'!E77,IF(AND($E$3="2nd"),'Marks Entry class 2nd'!E77,"")))</f>
        <v/>
      </c>
      <c r="F78" s="260" t="str">
        <f>IF(OR(B78=0,B78=""),"",IF(AND($E$3="1st"),'Marks Entry class 1st'!D77,IF(AND($E$3="2nd"),'Marks Entry class 2nd'!D77,"")))</f>
        <v/>
      </c>
      <c r="G78" s="398" t="str">
        <f>IF(OR($B78=0,$B78=""),"",IF(AND($E$3="1st"),'Marks Entry class 1st'!F77,IF(AND($E$3="2nd"),'Marks Entry class 2nd'!F77,"")))</f>
        <v/>
      </c>
      <c r="H78" s="398" t="str">
        <f>IF(OR($B78=0,$B78=""),"",IF(AND($E$3="1st"),'Marks Entry class 1st'!G77,IF(AND($E$3="2nd"),'Marks Entry class 2nd'!G77,"")))</f>
        <v/>
      </c>
      <c r="I78" s="398" t="str">
        <f>IF(OR($B78=0,$B78=""),"",IF(AND($E$3="1st"),'Marks Entry class 1st'!H77,IF(AND($E$3="2nd"),'Marks Entry class 2nd'!H77,"")))</f>
        <v/>
      </c>
      <c r="J78" s="229" t="str">
        <f>IF(OR($B78=0,$B78=""),"",IF(AND($E$3="1st"),'Marks Entry class 1st'!J77,IF(AND($E$3="2nd"),'Marks Entry class 2nd'!J77,"")))</f>
        <v/>
      </c>
      <c r="K78" s="229" t="str">
        <f>IF(OR($B78=0,$B78=""),"",IF(AND($E$3="1st"),'Marks Entry class 1st'!K77,IF(AND($E$3="2nd"),'Marks Entry class 2nd'!K77,"")))</f>
        <v/>
      </c>
      <c r="L78" s="105"/>
      <c r="M78" s="105"/>
      <c r="N78" s="105"/>
      <c r="O78" s="51"/>
      <c r="P78" s="105" t="str">
        <f>IF(OR($B78=0,$B78=""),"",IF(AND($E$3="1st"),'Marks Entry class 1st'!O77,IF(AND($E$3="2nd"),'Marks Entry class 2nd'!O77,"")))</f>
        <v/>
      </c>
      <c r="Q78" s="105" t="str">
        <f>IF(OR($B78=0,$B78=""),"",IF(AND($E$3="1st"),'Marks Entry class 1st'!P77,IF(AND($E$3="2nd"),'Marks Entry class 2nd'!P77,"")))</f>
        <v/>
      </c>
      <c r="R78" s="54" t="str">
        <f t="shared" si="64"/>
        <v/>
      </c>
      <c r="S78" s="51">
        <f t="shared" si="65"/>
        <v>0</v>
      </c>
      <c r="T78" s="105" t="str">
        <f>IF(OR($B78=0,$B78=""),"",IF(AND($E$3="1st"),'Marks Entry class 1st'!Q77,IF(AND($E$3="2nd"),'Marks Entry class 2nd'!Q77,"")))</f>
        <v/>
      </c>
      <c r="U78" s="105" t="str">
        <f>IF(OR($B78=0,$B78=""),"",IF(AND($E$3="1st"),'Marks Entry class 1st'!R77,IF(AND($E$3="2nd"),'Marks Entry class 2nd'!R77,"")))</f>
        <v/>
      </c>
      <c r="V78" s="55" t="str">
        <f t="shared" si="66"/>
        <v/>
      </c>
      <c r="W78" s="51" t="str">
        <f t="shared" si="67"/>
        <v/>
      </c>
      <c r="X78" s="89">
        <f t="shared" si="68"/>
        <v>0</v>
      </c>
      <c r="Y78" s="89" t="str">
        <f t="shared" si="69"/>
        <v/>
      </c>
      <c r="Z78" s="89" t="str">
        <f t="shared" si="70"/>
        <v/>
      </c>
      <c r="AA78" s="89" t="str">
        <f t="shared" si="71"/>
        <v/>
      </c>
      <c r="AB78" s="89" t="str">
        <f t="shared" si="72"/>
        <v/>
      </c>
      <c r="AC78" s="93" t="str">
        <f t="shared" si="73"/>
        <v/>
      </c>
      <c r="AD78" s="105"/>
      <c r="AE78" s="105"/>
      <c r="AF78" s="105"/>
      <c r="AG78" s="51"/>
      <c r="AH78" s="105" t="str">
        <f>IF(OR($B78=0,$B78=""),"",IF(AND($E$3="1st"),'Marks Entry class 1st'!V77,IF(AND($E$3="2nd"),'Marks Entry class 2nd'!V77,"")))</f>
        <v/>
      </c>
      <c r="AI78" s="105" t="str">
        <f>IF(OR($B78=0,$B78=""),"",IF(AND($E$3="1st"),'Marks Entry class 1st'!W77,IF(AND($E$3="2nd"),'Marks Entry class 2nd'!W77,"")))</f>
        <v/>
      </c>
      <c r="AJ78" s="54" t="str">
        <f t="shared" si="74"/>
        <v/>
      </c>
      <c r="AK78" s="51">
        <f t="shared" si="75"/>
        <v>0</v>
      </c>
      <c r="AL78" s="105" t="str">
        <f>IF(OR($B78=0,$B78=""),"",IF(AND($E$3="1st"),'Marks Entry class 1st'!X77,IF(AND($E$3="2nd"),'Marks Entry class 2nd'!X77,"")))</f>
        <v/>
      </c>
      <c r="AM78" s="105" t="str">
        <f>IF(OR($B78=0,$B78=""),"",IF(AND($E$3="1st"),'Marks Entry class 1st'!Y77,IF(AND($E$3="2nd"),'Marks Entry class 2nd'!Y77,"")))</f>
        <v/>
      </c>
      <c r="AN78" s="55" t="str">
        <f t="shared" si="76"/>
        <v/>
      </c>
      <c r="AO78" s="51" t="str">
        <f t="shared" si="77"/>
        <v/>
      </c>
      <c r="AP78" s="89">
        <f t="shared" si="78"/>
        <v>0</v>
      </c>
      <c r="AQ78" s="89" t="str">
        <f t="shared" si="79"/>
        <v/>
      </c>
      <c r="AR78" s="89" t="str">
        <f t="shared" si="80"/>
        <v/>
      </c>
      <c r="AS78" s="89" t="str">
        <f t="shared" si="81"/>
        <v/>
      </c>
      <c r="AT78" s="89" t="str">
        <f t="shared" si="82"/>
        <v/>
      </c>
      <c r="AU78" s="93" t="str">
        <f t="shared" si="83"/>
        <v/>
      </c>
      <c r="AV78" s="105"/>
      <c r="AW78" s="105"/>
      <c r="AX78" s="105"/>
      <c r="AY78" s="51"/>
      <c r="AZ78" s="105" t="str">
        <f>IF(OR($B78=0,$B78=""),"",IF(AND($E$3="1st"),'Marks Entry class 1st'!AC77,IF(AND($E$3="2nd"),'Marks Entry class 2nd'!AC77,"")))</f>
        <v/>
      </c>
      <c r="BA78" s="105" t="str">
        <f>IF(OR($B78=0,$B78=""),"",IF(AND($E$3="1st"),'Marks Entry class 1st'!AD77,IF(AND($E$3="2nd"),'Marks Entry class 2nd'!AD77,"")))</f>
        <v/>
      </c>
      <c r="BB78" s="54" t="str">
        <f t="shared" si="84"/>
        <v/>
      </c>
      <c r="BC78" s="51">
        <f t="shared" si="85"/>
        <v>0</v>
      </c>
      <c r="BD78" s="105" t="str">
        <f>IF(OR($B78=0,$B78=""),"",IF(AND($E$3="1st"),'Marks Entry class 1st'!AE77,IF(AND($E$3="2nd"),'Marks Entry class 2nd'!AE77,"")))</f>
        <v/>
      </c>
      <c r="BE78" s="105" t="str">
        <f>IF(OR($B78=0,$B78=""),"",IF(AND($E$3="1st"),'Marks Entry class 1st'!AF77,IF(AND($E$3="2nd"),'Marks Entry class 2nd'!AF77,"")))</f>
        <v/>
      </c>
      <c r="BF78" s="55" t="str">
        <f t="shared" si="86"/>
        <v/>
      </c>
      <c r="BG78" s="51" t="str">
        <f t="shared" si="87"/>
        <v/>
      </c>
      <c r="BH78" s="89">
        <f t="shared" si="88"/>
        <v>0</v>
      </c>
      <c r="BI78" s="89" t="str">
        <f t="shared" si="89"/>
        <v/>
      </c>
      <c r="BJ78" s="89" t="str">
        <f t="shared" si="90"/>
        <v/>
      </c>
      <c r="BK78" s="89" t="str">
        <f t="shared" si="91"/>
        <v/>
      </c>
      <c r="BL78" s="89" t="str">
        <f t="shared" si="92"/>
        <v/>
      </c>
      <c r="BM78" s="93" t="str">
        <f t="shared" si="93"/>
        <v/>
      </c>
      <c r="BN78" s="105"/>
      <c r="BO78" s="105"/>
      <c r="BP78" s="105"/>
      <c r="BQ78" s="51"/>
      <c r="BR78" s="105" t="str">
        <f>IF(OR($B78=0,$B78=""),"",IF(AND($E$3="1st"),'Marks Entry class 1st'!AJ77,IF(AND($E$3="2nd"),'Marks Entry class 2nd'!AJ77,"")))</f>
        <v/>
      </c>
      <c r="BS78" s="105" t="str">
        <f>IF(OR($B78=0,$B78=""),"",IF(AND($E$3="1st"),'Marks Entry class 1st'!AK77,IF(AND($E$3="2nd"),'Marks Entry class 2nd'!AK77,"")))</f>
        <v/>
      </c>
      <c r="BT78" s="54" t="str">
        <f t="shared" si="94"/>
        <v/>
      </c>
      <c r="BU78" s="51">
        <f t="shared" si="95"/>
        <v>0</v>
      </c>
      <c r="BV78" s="105" t="str">
        <f>IF(OR($B78=0,$B78=""),"",IF(AND($E$3="1st"),'Marks Entry class 1st'!AL77,IF(AND($E$3="2nd"),'Marks Entry class 2nd'!AL77,"")))</f>
        <v/>
      </c>
      <c r="BW78" s="105" t="str">
        <f>IF(OR($B78=0,$B78=""),"",IF(AND($E$3="1st"),'Marks Entry class 1st'!AM77,IF(AND($E$3="2nd"),'Marks Entry class 2nd'!AM77,"")))</f>
        <v/>
      </c>
      <c r="BX78" s="55" t="str">
        <f t="shared" si="96"/>
        <v/>
      </c>
      <c r="BY78" s="51" t="str">
        <f t="shared" si="97"/>
        <v/>
      </c>
      <c r="BZ78" s="89">
        <f t="shared" si="98"/>
        <v>0</v>
      </c>
      <c r="CA78" s="89" t="str">
        <f t="shared" si="99"/>
        <v/>
      </c>
      <c r="CB78" s="89" t="str">
        <f t="shared" si="100"/>
        <v/>
      </c>
      <c r="CC78" s="89" t="str">
        <f t="shared" si="101"/>
        <v/>
      </c>
      <c r="CD78" s="89" t="str">
        <f t="shared" si="102"/>
        <v/>
      </c>
      <c r="CE78" s="93" t="str">
        <f t="shared" si="103"/>
        <v/>
      </c>
      <c r="CF78" s="105" t="str">
        <f>IF(OR($B78=0,$B78=""),"",IF(AND($E$3="1st"),'Marks Entry class 1st'!AN77,IF(AND($E$3="2nd"),'Marks Entry class 2nd'!AN77,"")))</f>
        <v/>
      </c>
      <c r="CG78" s="105" t="str">
        <f>IF(OR($B78=0,$B78=""),"",IF(AND($E$3="1st"),'Marks Entry class 1st'!AO77,IF(AND($E$3="2nd"),'Marks Entry class 2nd'!AO77,"")))</f>
        <v/>
      </c>
      <c r="CH78" s="106" t="str">
        <f t="shared" si="104"/>
        <v/>
      </c>
      <c r="CI78" s="107">
        <f t="shared" si="105"/>
        <v>0</v>
      </c>
      <c r="CJ78" s="107" t="str">
        <f t="shared" si="106"/>
        <v/>
      </c>
      <c r="CK78" s="107" t="str">
        <f t="shared" si="107"/>
        <v/>
      </c>
      <c r="CL78" s="92" t="str">
        <f t="shared" si="108"/>
        <v/>
      </c>
      <c r="CM78" s="105" t="str">
        <f>IF(OR($B78=0,$B78=""),"",IF(AND($E$3="1st"),'Marks Entry class 1st'!AP77,IF(AND($E$3="2nd"),'Marks Entry class 2nd'!AP77,"")))</f>
        <v/>
      </c>
      <c r="CN78" s="105" t="str">
        <f>IF(OR($B78=0,$B78=""),"",IF(AND($E$3="1st"),'Marks Entry class 1st'!AQ77,IF(AND($E$3="2nd"),'Marks Entry class 2nd'!AQ77,"")))</f>
        <v/>
      </c>
      <c r="CO78" s="106" t="str">
        <f t="shared" si="109"/>
        <v/>
      </c>
      <c r="CP78" s="107">
        <f t="shared" si="110"/>
        <v>0</v>
      </c>
      <c r="CQ78" s="107" t="str">
        <f t="shared" si="111"/>
        <v/>
      </c>
      <c r="CR78" s="107" t="str">
        <f t="shared" si="112"/>
        <v/>
      </c>
      <c r="CS78" s="92" t="str">
        <f t="shared" si="113"/>
        <v/>
      </c>
      <c r="CT78" s="105" t="str">
        <f>IF(OR($B78=0,$B78=""),"",IF(AND($E$3="1st"),'Marks Entry class 1st'!AR77,IF(AND($E$3="2nd"),'Marks Entry class 2nd'!AR77,"")))</f>
        <v/>
      </c>
      <c r="CU78" s="105" t="str">
        <f>IF(OR($B78=0,$B78=""),"",IF(AND($E$3="1st"),'Marks Entry class 1st'!AS77,IF(AND($E$3="2nd"),'Marks Entry class 2nd'!AS77,"")))</f>
        <v/>
      </c>
      <c r="CV78" s="106" t="str">
        <f t="shared" si="114"/>
        <v/>
      </c>
      <c r="CW78" s="107">
        <f t="shared" si="115"/>
        <v>0</v>
      </c>
      <c r="CX78" s="107" t="str">
        <f t="shared" si="116"/>
        <v/>
      </c>
      <c r="CY78" s="107" t="str">
        <f t="shared" si="117"/>
        <v/>
      </c>
      <c r="CZ78" s="92" t="str">
        <f t="shared" si="118"/>
        <v/>
      </c>
      <c r="DA78" s="105" t="str">
        <f>IF(OR($B78=0,$B78=""),"",IF(AND($E$3="1st"),'Marks Entry class 1st'!AT77,IF(AND($E$3="2nd"),'Marks Entry class 2nd'!AT77,"")))</f>
        <v/>
      </c>
      <c r="DB78" s="105" t="str">
        <f>IF(OR($B78=0,$B78=""),"",IF(AND($E$3="1st"),'Marks Entry class 1st'!AU77,IF(AND($E$3="2nd"),'Marks Entry class 2nd'!AU77,"")))</f>
        <v/>
      </c>
      <c r="DC78" s="357" t="str">
        <f t="shared" si="119"/>
        <v/>
      </c>
      <c r="DD78" s="93" t="str">
        <f t="shared" si="120"/>
        <v/>
      </c>
      <c r="DE78" s="105" t="str">
        <f>IF(OR($B78=0,$B78=""),"",IF(AND($E$3="1st"),'Marks Entry class 1st'!AV77,IF(AND($E$3="2nd"),'Marks Entry class 2nd'!AV77,"")))</f>
        <v/>
      </c>
      <c r="DF78" s="105" t="str">
        <f>IF(OR($B78=0,$B78=""),"",IF(AND($E$3="1st"),'Marks Entry class 1st'!AW77,IF(AND($E$3="2nd"),'Marks Entry class 2nd'!AW77,"")))</f>
        <v/>
      </c>
      <c r="DG78" s="357" t="str">
        <f t="shared" si="121"/>
        <v/>
      </c>
      <c r="DH78" s="93" t="str">
        <f t="shared" si="122"/>
        <v/>
      </c>
      <c r="DI78" s="63" t="str">
        <f t="shared" si="123"/>
        <v/>
      </c>
      <c r="DJ78" s="359" t="str">
        <f t="shared" si="124"/>
        <v/>
      </c>
      <c r="DK78" s="67" t="str">
        <f t="shared" si="125"/>
        <v/>
      </c>
      <c r="DL78" s="68" t="str">
        <f t="shared" si="126"/>
        <v/>
      </c>
      <c r="DM78" s="381" t="str">
        <f>IFERROR(IF(B78="NSO","NSO",IF(OR(D78="",G78="",F78="",B78="",DI78=0),"",IF('Master sheet'!$D$14="Hindi","कक्षोंन्नति","Promoted"))),"")</f>
        <v/>
      </c>
      <c r="DN78" s="42" t="str">
        <f>IF(OR(B78=0,B78=""),"",IF(AND($E$3="1st"),'Marks Entry class 1st'!AX77,IF(AND($E$3="2nd"),'Marks Entry class 2nd'!AX77,"")))</f>
        <v/>
      </c>
      <c r="DO78" s="42" t="str">
        <f>IF(OR(B78=0,B78=""),"",IF(AND($E$3="1st"),'Marks Entry class 1st'!AY77,IF(AND($E$3="2nd"),'Marks Entry class 2nd'!AY77,"")))</f>
        <v/>
      </c>
      <c r="DP78" s="214" t="str">
        <f t="shared" si="127"/>
        <v/>
      </c>
      <c r="DQ78" s="43"/>
      <c r="DX78" s="44">
        <f>IF(AND($E$3="1st"),'Marks Entry class 1st'!I77,IF(AND($E$3="2nd"),'Marks Entry class 2nd'!I77,""))</f>
        <v>0</v>
      </c>
    </row>
    <row r="79" spans="1:128" ht="18.95" customHeight="1">
      <c r="A79" s="56">
        <v>72</v>
      </c>
      <c r="B79" s="261" t="str">
        <f>IF(OR(DX79=0,DX79=""),"",IF(AND($E$3="1st"),'Marks Entry class 1st'!I78,IF(AND($E$3="2nd"),'Marks Entry class 2nd'!I78,"")))</f>
        <v/>
      </c>
      <c r="C79" s="57" t="str">
        <f>IF(OR($B79=0,$B79=""),"",IF(AND($E$3="1st"),'Marks Entry class 1st'!B78,IF(AND($E$3="2nd"),'Marks Entry class 2nd'!B78,"")))</f>
        <v/>
      </c>
      <c r="D79" s="57" t="str">
        <f>IF(OR($B79=0,$B79=""),"",IF(AND($E$3="1st"),'Marks Entry class 1st'!C78,IF(AND($E$3="2nd"),'Marks Entry class 2nd'!C78,"")))</f>
        <v/>
      </c>
      <c r="E79" s="396" t="str">
        <f>IF(OR(B79=0,B79=""),"",IF(AND($E$3="1st"),'Marks Entry class 1st'!E78,IF(AND($E$3="2nd"),'Marks Entry class 2nd'!E78,"")))</f>
        <v/>
      </c>
      <c r="F79" s="260" t="str">
        <f>IF(OR(B79=0,B79=""),"",IF(AND($E$3="1st"),'Marks Entry class 1st'!D78,IF(AND($E$3="2nd"),'Marks Entry class 2nd'!D78,"")))</f>
        <v/>
      </c>
      <c r="G79" s="398" t="str">
        <f>IF(OR($B79=0,$B79=""),"",IF(AND($E$3="1st"),'Marks Entry class 1st'!F78,IF(AND($E$3="2nd"),'Marks Entry class 2nd'!F78,"")))</f>
        <v/>
      </c>
      <c r="H79" s="398" t="str">
        <f>IF(OR($B79=0,$B79=""),"",IF(AND($E$3="1st"),'Marks Entry class 1st'!G78,IF(AND($E$3="2nd"),'Marks Entry class 2nd'!G78,"")))</f>
        <v/>
      </c>
      <c r="I79" s="398" t="str">
        <f>IF(OR($B79=0,$B79=""),"",IF(AND($E$3="1st"),'Marks Entry class 1st'!H78,IF(AND($E$3="2nd"),'Marks Entry class 2nd'!H78,"")))</f>
        <v/>
      </c>
      <c r="J79" s="229" t="str">
        <f>IF(OR($B79=0,$B79=""),"",IF(AND($E$3="1st"),'Marks Entry class 1st'!J78,IF(AND($E$3="2nd"),'Marks Entry class 2nd'!J78,"")))</f>
        <v/>
      </c>
      <c r="K79" s="229" t="str">
        <f>IF(OR($B79=0,$B79=""),"",IF(AND($E$3="1st"),'Marks Entry class 1st'!K78,IF(AND($E$3="2nd"),'Marks Entry class 2nd'!K78,"")))</f>
        <v/>
      </c>
      <c r="L79" s="105"/>
      <c r="M79" s="105"/>
      <c r="N79" s="105"/>
      <c r="O79" s="51"/>
      <c r="P79" s="105" t="str">
        <f>IF(OR($B79=0,$B79=""),"",IF(AND($E$3="1st"),'Marks Entry class 1st'!O78,IF(AND($E$3="2nd"),'Marks Entry class 2nd'!O78,"")))</f>
        <v/>
      </c>
      <c r="Q79" s="105" t="str">
        <f>IF(OR($B79=0,$B79=""),"",IF(AND($E$3="1st"),'Marks Entry class 1st'!P78,IF(AND($E$3="2nd"),'Marks Entry class 2nd'!P78,"")))</f>
        <v/>
      </c>
      <c r="R79" s="54" t="str">
        <f t="shared" si="64"/>
        <v/>
      </c>
      <c r="S79" s="51">
        <f t="shared" si="65"/>
        <v>0</v>
      </c>
      <c r="T79" s="105" t="str">
        <f>IF(OR($B79=0,$B79=""),"",IF(AND($E$3="1st"),'Marks Entry class 1st'!Q78,IF(AND($E$3="2nd"),'Marks Entry class 2nd'!Q78,"")))</f>
        <v/>
      </c>
      <c r="U79" s="105" t="str">
        <f>IF(OR($B79=0,$B79=""),"",IF(AND($E$3="1st"),'Marks Entry class 1st'!R78,IF(AND($E$3="2nd"),'Marks Entry class 2nd'!R78,"")))</f>
        <v/>
      </c>
      <c r="V79" s="55" t="str">
        <f t="shared" si="66"/>
        <v/>
      </c>
      <c r="W79" s="51" t="str">
        <f t="shared" si="67"/>
        <v/>
      </c>
      <c r="X79" s="89">
        <f t="shared" si="68"/>
        <v>0</v>
      </c>
      <c r="Y79" s="89" t="str">
        <f t="shared" si="69"/>
        <v/>
      </c>
      <c r="Z79" s="89" t="str">
        <f t="shared" si="70"/>
        <v/>
      </c>
      <c r="AA79" s="89" t="str">
        <f t="shared" si="71"/>
        <v/>
      </c>
      <c r="AB79" s="89" t="str">
        <f t="shared" si="72"/>
        <v/>
      </c>
      <c r="AC79" s="93" t="str">
        <f t="shared" si="73"/>
        <v/>
      </c>
      <c r="AD79" s="105"/>
      <c r="AE79" s="105"/>
      <c r="AF79" s="105"/>
      <c r="AG79" s="51"/>
      <c r="AH79" s="105" t="str">
        <f>IF(OR($B79=0,$B79=""),"",IF(AND($E$3="1st"),'Marks Entry class 1st'!V78,IF(AND($E$3="2nd"),'Marks Entry class 2nd'!V78,"")))</f>
        <v/>
      </c>
      <c r="AI79" s="105" t="str">
        <f>IF(OR($B79=0,$B79=""),"",IF(AND($E$3="1st"),'Marks Entry class 1st'!W78,IF(AND($E$3="2nd"),'Marks Entry class 2nd'!W78,"")))</f>
        <v/>
      </c>
      <c r="AJ79" s="54" t="str">
        <f t="shared" si="74"/>
        <v/>
      </c>
      <c r="AK79" s="51">
        <f t="shared" si="75"/>
        <v>0</v>
      </c>
      <c r="AL79" s="105" t="str">
        <f>IF(OR($B79=0,$B79=""),"",IF(AND($E$3="1st"),'Marks Entry class 1st'!X78,IF(AND($E$3="2nd"),'Marks Entry class 2nd'!X78,"")))</f>
        <v/>
      </c>
      <c r="AM79" s="105" t="str">
        <f>IF(OR($B79=0,$B79=""),"",IF(AND($E$3="1st"),'Marks Entry class 1st'!Y78,IF(AND($E$3="2nd"),'Marks Entry class 2nd'!Y78,"")))</f>
        <v/>
      </c>
      <c r="AN79" s="55" t="str">
        <f t="shared" si="76"/>
        <v/>
      </c>
      <c r="AO79" s="51" t="str">
        <f t="shared" si="77"/>
        <v/>
      </c>
      <c r="AP79" s="89">
        <f t="shared" si="78"/>
        <v>0</v>
      </c>
      <c r="AQ79" s="89" t="str">
        <f t="shared" si="79"/>
        <v/>
      </c>
      <c r="AR79" s="89" t="str">
        <f t="shared" si="80"/>
        <v/>
      </c>
      <c r="AS79" s="89" t="str">
        <f t="shared" si="81"/>
        <v/>
      </c>
      <c r="AT79" s="89" t="str">
        <f t="shared" si="82"/>
        <v/>
      </c>
      <c r="AU79" s="93" t="str">
        <f t="shared" si="83"/>
        <v/>
      </c>
      <c r="AV79" s="105"/>
      <c r="AW79" s="105"/>
      <c r="AX79" s="105"/>
      <c r="AY79" s="51"/>
      <c r="AZ79" s="105" t="str">
        <f>IF(OR($B79=0,$B79=""),"",IF(AND($E$3="1st"),'Marks Entry class 1st'!AC78,IF(AND($E$3="2nd"),'Marks Entry class 2nd'!AC78,"")))</f>
        <v/>
      </c>
      <c r="BA79" s="105" t="str">
        <f>IF(OR($B79=0,$B79=""),"",IF(AND($E$3="1st"),'Marks Entry class 1st'!AD78,IF(AND($E$3="2nd"),'Marks Entry class 2nd'!AD78,"")))</f>
        <v/>
      </c>
      <c r="BB79" s="54" t="str">
        <f t="shared" si="84"/>
        <v/>
      </c>
      <c r="BC79" s="51">
        <f t="shared" si="85"/>
        <v>0</v>
      </c>
      <c r="BD79" s="105" t="str">
        <f>IF(OR($B79=0,$B79=""),"",IF(AND($E$3="1st"),'Marks Entry class 1st'!AE78,IF(AND($E$3="2nd"),'Marks Entry class 2nd'!AE78,"")))</f>
        <v/>
      </c>
      <c r="BE79" s="105" t="str">
        <f>IF(OR($B79=0,$B79=""),"",IF(AND($E$3="1st"),'Marks Entry class 1st'!AF78,IF(AND($E$3="2nd"),'Marks Entry class 2nd'!AF78,"")))</f>
        <v/>
      </c>
      <c r="BF79" s="55" t="str">
        <f t="shared" si="86"/>
        <v/>
      </c>
      <c r="BG79" s="51" t="str">
        <f t="shared" si="87"/>
        <v/>
      </c>
      <c r="BH79" s="89">
        <f t="shared" si="88"/>
        <v>0</v>
      </c>
      <c r="BI79" s="89" t="str">
        <f t="shared" si="89"/>
        <v/>
      </c>
      <c r="BJ79" s="89" t="str">
        <f t="shared" si="90"/>
        <v/>
      </c>
      <c r="BK79" s="89" t="str">
        <f t="shared" si="91"/>
        <v/>
      </c>
      <c r="BL79" s="89" t="str">
        <f t="shared" si="92"/>
        <v/>
      </c>
      <c r="BM79" s="93" t="str">
        <f t="shared" si="93"/>
        <v/>
      </c>
      <c r="BN79" s="105"/>
      <c r="BO79" s="105"/>
      <c r="BP79" s="105"/>
      <c r="BQ79" s="51"/>
      <c r="BR79" s="105" t="str">
        <f>IF(OR($B79=0,$B79=""),"",IF(AND($E$3="1st"),'Marks Entry class 1st'!AJ78,IF(AND($E$3="2nd"),'Marks Entry class 2nd'!AJ78,"")))</f>
        <v/>
      </c>
      <c r="BS79" s="105" t="str">
        <f>IF(OR($B79=0,$B79=""),"",IF(AND($E$3="1st"),'Marks Entry class 1st'!AK78,IF(AND($E$3="2nd"),'Marks Entry class 2nd'!AK78,"")))</f>
        <v/>
      </c>
      <c r="BT79" s="54" t="str">
        <f t="shared" si="94"/>
        <v/>
      </c>
      <c r="BU79" s="51">
        <f t="shared" si="95"/>
        <v>0</v>
      </c>
      <c r="BV79" s="105" t="str">
        <f>IF(OR($B79=0,$B79=""),"",IF(AND($E$3="1st"),'Marks Entry class 1st'!AL78,IF(AND($E$3="2nd"),'Marks Entry class 2nd'!AL78,"")))</f>
        <v/>
      </c>
      <c r="BW79" s="105" t="str">
        <f>IF(OR($B79=0,$B79=""),"",IF(AND($E$3="1st"),'Marks Entry class 1st'!AM78,IF(AND($E$3="2nd"),'Marks Entry class 2nd'!AM78,"")))</f>
        <v/>
      </c>
      <c r="BX79" s="55" t="str">
        <f t="shared" si="96"/>
        <v/>
      </c>
      <c r="BY79" s="51" t="str">
        <f t="shared" si="97"/>
        <v/>
      </c>
      <c r="BZ79" s="89">
        <f t="shared" si="98"/>
        <v>0</v>
      </c>
      <c r="CA79" s="89" t="str">
        <f t="shared" si="99"/>
        <v/>
      </c>
      <c r="CB79" s="89" t="str">
        <f t="shared" si="100"/>
        <v/>
      </c>
      <c r="CC79" s="89" t="str">
        <f t="shared" si="101"/>
        <v/>
      </c>
      <c r="CD79" s="89" t="str">
        <f t="shared" si="102"/>
        <v/>
      </c>
      <c r="CE79" s="93" t="str">
        <f t="shared" si="103"/>
        <v/>
      </c>
      <c r="CF79" s="105" t="str">
        <f>IF(OR($B79=0,$B79=""),"",IF(AND($E$3="1st"),'Marks Entry class 1st'!AN78,IF(AND($E$3="2nd"),'Marks Entry class 2nd'!AN78,"")))</f>
        <v/>
      </c>
      <c r="CG79" s="105" t="str">
        <f>IF(OR($B79=0,$B79=""),"",IF(AND($E$3="1st"),'Marks Entry class 1st'!AO78,IF(AND($E$3="2nd"),'Marks Entry class 2nd'!AO78,"")))</f>
        <v/>
      </c>
      <c r="CH79" s="106" t="str">
        <f t="shared" si="104"/>
        <v/>
      </c>
      <c r="CI79" s="107">
        <f t="shared" si="105"/>
        <v>0</v>
      </c>
      <c r="CJ79" s="107" t="str">
        <f t="shared" si="106"/>
        <v/>
      </c>
      <c r="CK79" s="107" t="str">
        <f t="shared" si="107"/>
        <v/>
      </c>
      <c r="CL79" s="92" t="str">
        <f t="shared" si="108"/>
        <v/>
      </c>
      <c r="CM79" s="105" t="str">
        <f>IF(OR($B79=0,$B79=""),"",IF(AND($E$3="1st"),'Marks Entry class 1st'!AP78,IF(AND($E$3="2nd"),'Marks Entry class 2nd'!AP78,"")))</f>
        <v/>
      </c>
      <c r="CN79" s="105" t="str">
        <f>IF(OR($B79=0,$B79=""),"",IF(AND($E$3="1st"),'Marks Entry class 1st'!AQ78,IF(AND($E$3="2nd"),'Marks Entry class 2nd'!AQ78,"")))</f>
        <v/>
      </c>
      <c r="CO79" s="106" t="str">
        <f t="shared" si="109"/>
        <v/>
      </c>
      <c r="CP79" s="107">
        <f t="shared" si="110"/>
        <v>0</v>
      </c>
      <c r="CQ79" s="107" t="str">
        <f t="shared" si="111"/>
        <v/>
      </c>
      <c r="CR79" s="107" t="str">
        <f t="shared" si="112"/>
        <v/>
      </c>
      <c r="CS79" s="92" t="str">
        <f t="shared" si="113"/>
        <v/>
      </c>
      <c r="CT79" s="105" t="str">
        <f>IF(OR($B79=0,$B79=""),"",IF(AND($E$3="1st"),'Marks Entry class 1st'!AR78,IF(AND($E$3="2nd"),'Marks Entry class 2nd'!AR78,"")))</f>
        <v/>
      </c>
      <c r="CU79" s="105" t="str">
        <f>IF(OR($B79=0,$B79=""),"",IF(AND($E$3="1st"),'Marks Entry class 1st'!AS78,IF(AND($E$3="2nd"),'Marks Entry class 2nd'!AS78,"")))</f>
        <v/>
      </c>
      <c r="CV79" s="106" t="str">
        <f t="shared" si="114"/>
        <v/>
      </c>
      <c r="CW79" s="107">
        <f t="shared" si="115"/>
        <v>0</v>
      </c>
      <c r="CX79" s="107" t="str">
        <f t="shared" si="116"/>
        <v/>
      </c>
      <c r="CY79" s="107" t="str">
        <f t="shared" si="117"/>
        <v/>
      </c>
      <c r="CZ79" s="92" t="str">
        <f t="shared" si="118"/>
        <v/>
      </c>
      <c r="DA79" s="105" t="str">
        <f>IF(OR($B79=0,$B79=""),"",IF(AND($E$3="1st"),'Marks Entry class 1st'!AT78,IF(AND($E$3="2nd"),'Marks Entry class 2nd'!AT78,"")))</f>
        <v/>
      </c>
      <c r="DB79" s="105" t="str">
        <f>IF(OR($B79=0,$B79=""),"",IF(AND($E$3="1st"),'Marks Entry class 1st'!AU78,IF(AND($E$3="2nd"),'Marks Entry class 2nd'!AU78,"")))</f>
        <v/>
      </c>
      <c r="DC79" s="357" t="str">
        <f t="shared" si="119"/>
        <v/>
      </c>
      <c r="DD79" s="93" t="str">
        <f t="shared" si="120"/>
        <v/>
      </c>
      <c r="DE79" s="105" t="str">
        <f>IF(OR($B79=0,$B79=""),"",IF(AND($E$3="1st"),'Marks Entry class 1st'!AV78,IF(AND($E$3="2nd"),'Marks Entry class 2nd'!AV78,"")))</f>
        <v/>
      </c>
      <c r="DF79" s="105" t="str">
        <f>IF(OR($B79=0,$B79=""),"",IF(AND($E$3="1st"),'Marks Entry class 1st'!AW78,IF(AND($E$3="2nd"),'Marks Entry class 2nd'!AW78,"")))</f>
        <v/>
      </c>
      <c r="DG79" s="357" t="str">
        <f t="shared" si="121"/>
        <v/>
      </c>
      <c r="DH79" s="93" t="str">
        <f t="shared" si="122"/>
        <v/>
      </c>
      <c r="DI79" s="63" t="str">
        <f t="shared" si="123"/>
        <v/>
      </c>
      <c r="DJ79" s="359" t="str">
        <f t="shared" si="124"/>
        <v/>
      </c>
      <c r="DK79" s="67" t="str">
        <f t="shared" si="125"/>
        <v/>
      </c>
      <c r="DL79" s="68" t="str">
        <f t="shared" si="126"/>
        <v/>
      </c>
      <c r="DM79" s="381" t="str">
        <f>IFERROR(IF(B79="NSO","NSO",IF(OR(D79="",G79="",F79="",B79="",DI79=0),"",IF('Master sheet'!$D$14="Hindi","कक्षोंन्नति","Promoted"))),"")</f>
        <v/>
      </c>
      <c r="DN79" s="42" t="str">
        <f>IF(OR(B79=0,B79=""),"",IF(AND($E$3="1st"),'Marks Entry class 1st'!AX78,IF(AND($E$3="2nd"),'Marks Entry class 2nd'!AX78,"")))</f>
        <v/>
      </c>
      <c r="DO79" s="42" t="str">
        <f>IF(OR(B79=0,B79=""),"",IF(AND($E$3="1st"),'Marks Entry class 1st'!AY78,IF(AND($E$3="2nd"),'Marks Entry class 2nd'!AY78,"")))</f>
        <v/>
      </c>
      <c r="DP79" s="214" t="str">
        <f t="shared" si="127"/>
        <v/>
      </c>
      <c r="DQ79" s="43"/>
      <c r="DX79" s="44">
        <f>IF(AND($E$3="1st"),'Marks Entry class 1st'!I78,IF(AND($E$3="2nd"),'Marks Entry class 2nd'!I78,""))</f>
        <v>0</v>
      </c>
    </row>
    <row r="80" spans="1:128" ht="18.95" customHeight="1">
      <c r="A80" s="56">
        <v>73</v>
      </c>
      <c r="B80" s="261" t="str">
        <f>IF(OR(DX80=0,DX80=""),"",IF(AND($E$3="1st"),'Marks Entry class 1st'!I79,IF(AND($E$3="2nd"),'Marks Entry class 2nd'!I79,"")))</f>
        <v/>
      </c>
      <c r="C80" s="57" t="str">
        <f>IF(OR($B80=0,$B80=""),"",IF(AND($E$3="1st"),'Marks Entry class 1st'!B79,IF(AND($E$3="2nd"),'Marks Entry class 2nd'!B79,"")))</f>
        <v/>
      </c>
      <c r="D80" s="57" t="str">
        <f>IF(OR($B80=0,$B80=""),"",IF(AND($E$3="1st"),'Marks Entry class 1st'!C79,IF(AND($E$3="2nd"),'Marks Entry class 2nd'!C79,"")))</f>
        <v/>
      </c>
      <c r="E80" s="396" t="str">
        <f>IF(OR(B80=0,B80=""),"",IF(AND($E$3="1st"),'Marks Entry class 1st'!E79,IF(AND($E$3="2nd"),'Marks Entry class 2nd'!E79,"")))</f>
        <v/>
      </c>
      <c r="F80" s="260" t="str">
        <f>IF(OR(B80=0,B80=""),"",IF(AND($E$3="1st"),'Marks Entry class 1st'!D79,IF(AND($E$3="2nd"),'Marks Entry class 2nd'!D79,"")))</f>
        <v/>
      </c>
      <c r="G80" s="398" t="str">
        <f>IF(OR($B80=0,$B80=""),"",IF(AND($E$3="1st"),'Marks Entry class 1st'!F79,IF(AND($E$3="2nd"),'Marks Entry class 2nd'!F79,"")))</f>
        <v/>
      </c>
      <c r="H80" s="398" t="str">
        <f>IF(OR($B80=0,$B80=""),"",IF(AND($E$3="1st"),'Marks Entry class 1st'!G79,IF(AND($E$3="2nd"),'Marks Entry class 2nd'!G79,"")))</f>
        <v/>
      </c>
      <c r="I80" s="398" t="str">
        <f>IF(OR($B80=0,$B80=""),"",IF(AND($E$3="1st"),'Marks Entry class 1st'!H79,IF(AND($E$3="2nd"),'Marks Entry class 2nd'!H79,"")))</f>
        <v/>
      </c>
      <c r="J80" s="229" t="str">
        <f>IF(OR($B80=0,$B80=""),"",IF(AND($E$3="1st"),'Marks Entry class 1st'!J79,IF(AND($E$3="2nd"),'Marks Entry class 2nd'!J79,"")))</f>
        <v/>
      </c>
      <c r="K80" s="229" t="str">
        <f>IF(OR($B80=0,$B80=""),"",IF(AND($E$3="1st"),'Marks Entry class 1st'!K79,IF(AND($E$3="2nd"),'Marks Entry class 2nd'!K79,"")))</f>
        <v/>
      </c>
      <c r="L80" s="105"/>
      <c r="M80" s="105"/>
      <c r="N80" s="105"/>
      <c r="O80" s="51"/>
      <c r="P80" s="105" t="str">
        <f>IF(OR($B80=0,$B80=""),"",IF(AND($E$3="1st"),'Marks Entry class 1st'!O79,IF(AND($E$3="2nd"),'Marks Entry class 2nd'!O79,"")))</f>
        <v/>
      </c>
      <c r="Q80" s="105" t="str">
        <f>IF(OR($B80=0,$B80=""),"",IF(AND($E$3="1st"),'Marks Entry class 1st'!P79,IF(AND($E$3="2nd"),'Marks Entry class 2nd'!P79,"")))</f>
        <v/>
      </c>
      <c r="R80" s="54" t="str">
        <f t="shared" si="64"/>
        <v/>
      </c>
      <c r="S80" s="51">
        <f t="shared" si="65"/>
        <v>0</v>
      </c>
      <c r="T80" s="105" t="str">
        <f>IF(OR($B80=0,$B80=""),"",IF(AND($E$3="1st"),'Marks Entry class 1st'!Q79,IF(AND($E$3="2nd"),'Marks Entry class 2nd'!Q79,"")))</f>
        <v/>
      </c>
      <c r="U80" s="105" t="str">
        <f>IF(OR($B80=0,$B80=""),"",IF(AND($E$3="1st"),'Marks Entry class 1st'!R79,IF(AND($E$3="2nd"),'Marks Entry class 2nd'!R79,"")))</f>
        <v/>
      </c>
      <c r="V80" s="55" t="str">
        <f t="shared" si="66"/>
        <v/>
      </c>
      <c r="W80" s="51" t="str">
        <f t="shared" si="67"/>
        <v/>
      </c>
      <c r="X80" s="89">
        <f t="shared" si="68"/>
        <v>0</v>
      </c>
      <c r="Y80" s="89" t="str">
        <f t="shared" si="69"/>
        <v/>
      </c>
      <c r="Z80" s="89" t="str">
        <f t="shared" si="70"/>
        <v/>
      </c>
      <c r="AA80" s="89" t="str">
        <f t="shared" si="71"/>
        <v/>
      </c>
      <c r="AB80" s="89" t="str">
        <f t="shared" si="72"/>
        <v/>
      </c>
      <c r="AC80" s="93" t="str">
        <f t="shared" si="73"/>
        <v/>
      </c>
      <c r="AD80" s="105"/>
      <c r="AE80" s="105"/>
      <c r="AF80" s="105"/>
      <c r="AG80" s="51"/>
      <c r="AH80" s="105" t="str">
        <f>IF(OR($B80=0,$B80=""),"",IF(AND($E$3="1st"),'Marks Entry class 1st'!V79,IF(AND($E$3="2nd"),'Marks Entry class 2nd'!V79,"")))</f>
        <v/>
      </c>
      <c r="AI80" s="105" t="str">
        <f>IF(OR($B80=0,$B80=""),"",IF(AND($E$3="1st"),'Marks Entry class 1st'!W79,IF(AND($E$3="2nd"),'Marks Entry class 2nd'!W79,"")))</f>
        <v/>
      </c>
      <c r="AJ80" s="54" t="str">
        <f t="shared" si="74"/>
        <v/>
      </c>
      <c r="AK80" s="51">
        <f t="shared" si="75"/>
        <v>0</v>
      </c>
      <c r="AL80" s="105" t="str">
        <f>IF(OR($B80=0,$B80=""),"",IF(AND($E$3="1st"),'Marks Entry class 1st'!X79,IF(AND($E$3="2nd"),'Marks Entry class 2nd'!X79,"")))</f>
        <v/>
      </c>
      <c r="AM80" s="105" t="str">
        <f>IF(OR($B80=0,$B80=""),"",IF(AND($E$3="1st"),'Marks Entry class 1st'!Y79,IF(AND($E$3="2nd"),'Marks Entry class 2nd'!Y79,"")))</f>
        <v/>
      </c>
      <c r="AN80" s="55" t="str">
        <f t="shared" si="76"/>
        <v/>
      </c>
      <c r="AO80" s="51" t="str">
        <f t="shared" si="77"/>
        <v/>
      </c>
      <c r="AP80" s="89">
        <f t="shared" si="78"/>
        <v>0</v>
      </c>
      <c r="AQ80" s="89" t="str">
        <f t="shared" si="79"/>
        <v/>
      </c>
      <c r="AR80" s="89" t="str">
        <f t="shared" si="80"/>
        <v/>
      </c>
      <c r="AS80" s="89" t="str">
        <f t="shared" si="81"/>
        <v/>
      </c>
      <c r="AT80" s="89" t="str">
        <f t="shared" si="82"/>
        <v/>
      </c>
      <c r="AU80" s="93" t="str">
        <f t="shared" si="83"/>
        <v/>
      </c>
      <c r="AV80" s="105"/>
      <c r="AW80" s="105"/>
      <c r="AX80" s="105"/>
      <c r="AY80" s="51"/>
      <c r="AZ80" s="105" t="str">
        <f>IF(OR($B80=0,$B80=""),"",IF(AND($E$3="1st"),'Marks Entry class 1st'!AC79,IF(AND($E$3="2nd"),'Marks Entry class 2nd'!AC79,"")))</f>
        <v/>
      </c>
      <c r="BA80" s="105" t="str">
        <f>IF(OR($B80=0,$B80=""),"",IF(AND($E$3="1st"),'Marks Entry class 1st'!AD79,IF(AND($E$3="2nd"),'Marks Entry class 2nd'!AD79,"")))</f>
        <v/>
      </c>
      <c r="BB80" s="54" t="str">
        <f t="shared" si="84"/>
        <v/>
      </c>
      <c r="BC80" s="51">
        <f t="shared" si="85"/>
        <v>0</v>
      </c>
      <c r="BD80" s="105" t="str">
        <f>IF(OR($B80=0,$B80=""),"",IF(AND($E$3="1st"),'Marks Entry class 1st'!AE79,IF(AND($E$3="2nd"),'Marks Entry class 2nd'!AE79,"")))</f>
        <v/>
      </c>
      <c r="BE80" s="105" t="str">
        <f>IF(OR($B80=0,$B80=""),"",IF(AND($E$3="1st"),'Marks Entry class 1st'!AF79,IF(AND($E$3="2nd"),'Marks Entry class 2nd'!AF79,"")))</f>
        <v/>
      </c>
      <c r="BF80" s="55" t="str">
        <f t="shared" si="86"/>
        <v/>
      </c>
      <c r="BG80" s="51" t="str">
        <f t="shared" si="87"/>
        <v/>
      </c>
      <c r="BH80" s="89">
        <f t="shared" si="88"/>
        <v>0</v>
      </c>
      <c r="BI80" s="89" t="str">
        <f t="shared" si="89"/>
        <v/>
      </c>
      <c r="BJ80" s="89" t="str">
        <f t="shared" si="90"/>
        <v/>
      </c>
      <c r="BK80" s="89" t="str">
        <f t="shared" si="91"/>
        <v/>
      </c>
      <c r="BL80" s="89" t="str">
        <f t="shared" si="92"/>
        <v/>
      </c>
      <c r="BM80" s="93" t="str">
        <f t="shared" si="93"/>
        <v/>
      </c>
      <c r="BN80" s="105"/>
      <c r="BO80" s="105"/>
      <c r="BP80" s="105"/>
      <c r="BQ80" s="51"/>
      <c r="BR80" s="105" t="str">
        <f>IF(OR($B80=0,$B80=""),"",IF(AND($E$3="1st"),'Marks Entry class 1st'!AJ79,IF(AND($E$3="2nd"),'Marks Entry class 2nd'!AJ79,"")))</f>
        <v/>
      </c>
      <c r="BS80" s="105" t="str">
        <f>IF(OR($B80=0,$B80=""),"",IF(AND($E$3="1st"),'Marks Entry class 1st'!AK79,IF(AND($E$3="2nd"),'Marks Entry class 2nd'!AK79,"")))</f>
        <v/>
      </c>
      <c r="BT80" s="54" t="str">
        <f t="shared" si="94"/>
        <v/>
      </c>
      <c r="BU80" s="51">
        <f t="shared" si="95"/>
        <v>0</v>
      </c>
      <c r="BV80" s="105" t="str">
        <f>IF(OR($B80=0,$B80=""),"",IF(AND($E$3="1st"),'Marks Entry class 1st'!AL79,IF(AND($E$3="2nd"),'Marks Entry class 2nd'!AL79,"")))</f>
        <v/>
      </c>
      <c r="BW80" s="105" t="str">
        <f>IF(OR($B80=0,$B80=""),"",IF(AND($E$3="1st"),'Marks Entry class 1st'!AM79,IF(AND($E$3="2nd"),'Marks Entry class 2nd'!AM79,"")))</f>
        <v/>
      </c>
      <c r="BX80" s="55" t="str">
        <f t="shared" si="96"/>
        <v/>
      </c>
      <c r="BY80" s="51" t="str">
        <f t="shared" si="97"/>
        <v/>
      </c>
      <c r="BZ80" s="89">
        <f t="shared" si="98"/>
        <v>0</v>
      </c>
      <c r="CA80" s="89" t="str">
        <f t="shared" si="99"/>
        <v/>
      </c>
      <c r="CB80" s="89" t="str">
        <f t="shared" si="100"/>
        <v/>
      </c>
      <c r="CC80" s="89" t="str">
        <f t="shared" si="101"/>
        <v/>
      </c>
      <c r="CD80" s="89" t="str">
        <f t="shared" si="102"/>
        <v/>
      </c>
      <c r="CE80" s="93" t="str">
        <f t="shared" si="103"/>
        <v/>
      </c>
      <c r="CF80" s="105" t="str">
        <f>IF(OR($B80=0,$B80=""),"",IF(AND($E$3="1st"),'Marks Entry class 1st'!AN79,IF(AND($E$3="2nd"),'Marks Entry class 2nd'!AN79,"")))</f>
        <v/>
      </c>
      <c r="CG80" s="105" t="str">
        <f>IF(OR($B80=0,$B80=""),"",IF(AND($E$3="1st"),'Marks Entry class 1st'!AO79,IF(AND($E$3="2nd"),'Marks Entry class 2nd'!AO79,"")))</f>
        <v/>
      </c>
      <c r="CH80" s="106" t="str">
        <f t="shared" si="104"/>
        <v/>
      </c>
      <c r="CI80" s="107">
        <f t="shared" si="105"/>
        <v>0</v>
      </c>
      <c r="CJ80" s="107" t="str">
        <f t="shared" si="106"/>
        <v/>
      </c>
      <c r="CK80" s="107" t="str">
        <f t="shared" si="107"/>
        <v/>
      </c>
      <c r="CL80" s="92" t="str">
        <f t="shared" si="108"/>
        <v/>
      </c>
      <c r="CM80" s="105" t="str">
        <f>IF(OR($B80=0,$B80=""),"",IF(AND($E$3="1st"),'Marks Entry class 1st'!AP79,IF(AND($E$3="2nd"),'Marks Entry class 2nd'!AP79,"")))</f>
        <v/>
      </c>
      <c r="CN80" s="105" t="str">
        <f>IF(OR($B80=0,$B80=""),"",IF(AND($E$3="1st"),'Marks Entry class 1st'!AQ79,IF(AND($E$3="2nd"),'Marks Entry class 2nd'!AQ79,"")))</f>
        <v/>
      </c>
      <c r="CO80" s="106" t="str">
        <f t="shared" si="109"/>
        <v/>
      </c>
      <c r="CP80" s="107">
        <f t="shared" si="110"/>
        <v>0</v>
      </c>
      <c r="CQ80" s="107" t="str">
        <f t="shared" si="111"/>
        <v/>
      </c>
      <c r="CR80" s="107" t="str">
        <f t="shared" si="112"/>
        <v/>
      </c>
      <c r="CS80" s="92" t="str">
        <f t="shared" si="113"/>
        <v/>
      </c>
      <c r="CT80" s="105" t="str">
        <f>IF(OR($B80=0,$B80=""),"",IF(AND($E$3="1st"),'Marks Entry class 1st'!AR79,IF(AND($E$3="2nd"),'Marks Entry class 2nd'!AR79,"")))</f>
        <v/>
      </c>
      <c r="CU80" s="105" t="str">
        <f>IF(OR($B80=0,$B80=""),"",IF(AND($E$3="1st"),'Marks Entry class 1st'!AS79,IF(AND($E$3="2nd"),'Marks Entry class 2nd'!AS79,"")))</f>
        <v/>
      </c>
      <c r="CV80" s="106" t="str">
        <f t="shared" si="114"/>
        <v/>
      </c>
      <c r="CW80" s="107">
        <f t="shared" si="115"/>
        <v>0</v>
      </c>
      <c r="CX80" s="107" t="str">
        <f t="shared" si="116"/>
        <v/>
      </c>
      <c r="CY80" s="107" t="str">
        <f t="shared" si="117"/>
        <v/>
      </c>
      <c r="CZ80" s="92" t="str">
        <f t="shared" si="118"/>
        <v/>
      </c>
      <c r="DA80" s="105" t="str">
        <f>IF(OR($B80=0,$B80=""),"",IF(AND($E$3="1st"),'Marks Entry class 1st'!AT79,IF(AND($E$3="2nd"),'Marks Entry class 2nd'!AT79,"")))</f>
        <v/>
      </c>
      <c r="DB80" s="105" t="str">
        <f>IF(OR($B80=0,$B80=""),"",IF(AND($E$3="1st"),'Marks Entry class 1st'!AU79,IF(AND($E$3="2nd"),'Marks Entry class 2nd'!AU79,"")))</f>
        <v/>
      </c>
      <c r="DC80" s="357" t="str">
        <f t="shared" si="119"/>
        <v/>
      </c>
      <c r="DD80" s="93" t="str">
        <f t="shared" si="120"/>
        <v/>
      </c>
      <c r="DE80" s="105" t="str">
        <f>IF(OR($B80=0,$B80=""),"",IF(AND($E$3="1st"),'Marks Entry class 1st'!AV79,IF(AND($E$3="2nd"),'Marks Entry class 2nd'!AV79,"")))</f>
        <v/>
      </c>
      <c r="DF80" s="105" t="str">
        <f>IF(OR($B80=0,$B80=""),"",IF(AND($E$3="1st"),'Marks Entry class 1st'!AW79,IF(AND($E$3="2nd"),'Marks Entry class 2nd'!AW79,"")))</f>
        <v/>
      </c>
      <c r="DG80" s="357" t="str">
        <f t="shared" si="121"/>
        <v/>
      </c>
      <c r="DH80" s="93" t="str">
        <f t="shared" si="122"/>
        <v/>
      </c>
      <c r="DI80" s="63" t="str">
        <f t="shared" si="123"/>
        <v/>
      </c>
      <c r="DJ80" s="359" t="str">
        <f t="shared" si="124"/>
        <v/>
      </c>
      <c r="DK80" s="67" t="str">
        <f t="shared" si="125"/>
        <v/>
      </c>
      <c r="DL80" s="68" t="str">
        <f t="shared" si="126"/>
        <v/>
      </c>
      <c r="DM80" s="381" t="str">
        <f>IFERROR(IF(B80="NSO","NSO",IF(OR(D80="",G80="",F80="",B80="",DI80=0),"",IF('Master sheet'!$D$14="Hindi","कक्षोंन्नति","Promoted"))),"")</f>
        <v/>
      </c>
      <c r="DN80" s="42" t="str">
        <f>IF(OR(B80=0,B80=""),"",IF(AND($E$3="1st"),'Marks Entry class 1st'!AX79,IF(AND($E$3="2nd"),'Marks Entry class 2nd'!AX79,"")))</f>
        <v/>
      </c>
      <c r="DO80" s="42" t="str">
        <f>IF(OR(B80=0,B80=""),"",IF(AND($E$3="1st"),'Marks Entry class 1st'!AY79,IF(AND($E$3="2nd"),'Marks Entry class 2nd'!AY79,"")))</f>
        <v/>
      </c>
      <c r="DP80" s="214" t="str">
        <f t="shared" si="127"/>
        <v/>
      </c>
      <c r="DQ80" s="43"/>
      <c r="DX80" s="44">
        <f>IF(AND($E$3="1st"),'Marks Entry class 1st'!I79,IF(AND($E$3="2nd"),'Marks Entry class 2nd'!I79,""))</f>
        <v>0</v>
      </c>
    </row>
    <row r="81" spans="1:128" ht="18.95" customHeight="1">
      <c r="A81" s="56">
        <v>74</v>
      </c>
      <c r="B81" s="261" t="str">
        <f>IF(OR(DX81=0,DX81=""),"",IF(AND($E$3="1st"),'Marks Entry class 1st'!I80,IF(AND($E$3="2nd"),'Marks Entry class 2nd'!I80,"")))</f>
        <v/>
      </c>
      <c r="C81" s="57" t="str">
        <f>IF(OR($B81=0,$B81=""),"",IF(AND($E$3="1st"),'Marks Entry class 1st'!B80,IF(AND($E$3="2nd"),'Marks Entry class 2nd'!B80,"")))</f>
        <v/>
      </c>
      <c r="D81" s="57" t="str">
        <f>IF(OR($B81=0,$B81=""),"",IF(AND($E$3="1st"),'Marks Entry class 1st'!C80,IF(AND($E$3="2nd"),'Marks Entry class 2nd'!C80,"")))</f>
        <v/>
      </c>
      <c r="E81" s="396" t="str">
        <f>IF(OR(B81=0,B81=""),"",IF(AND($E$3="1st"),'Marks Entry class 1st'!E80,IF(AND($E$3="2nd"),'Marks Entry class 2nd'!E80,"")))</f>
        <v/>
      </c>
      <c r="F81" s="260" t="str">
        <f>IF(OR(B81=0,B81=""),"",IF(AND($E$3="1st"),'Marks Entry class 1st'!D80,IF(AND($E$3="2nd"),'Marks Entry class 2nd'!D80,"")))</f>
        <v/>
      </c>
      <c r="G81" s="398" t="str">
        <f>IF(OR($B81=0,$B81=""),"",IF(AND($E$3="1st"),'Marks Entry class 1st'!F80,IF(AND($E$3="2nd"),'Marks Entry class 2nd'!F80,"")))</f>
        <v/>
      </c>
      <c r="H81" s="398" t="str">
        <f>IF(OR($B81=0,$B81=""),"",IF(AND($E$3="1st"),'Marks Entry class 1st'!G80,IF(AND($E$3="2nd"),'Marks Entry class 2nd'!G80,"")))</f>
        <v/>
      </c>
      <c r="I81" s="398" t="str">
        <f>IF(OR($B81=0,$B81=""),"",IF(AND($E$3="1st"),'Marks Entry class 1st'!H80,IF(AND($E$3="2nd"),'Marks Entry class 2nd'!H80,"")))</f>
        <v/>
      </c>
      <c r="J81" s="229" t="str">
        <f>IF(OR($B81=0,$B81=""),"",IF(AND($E$3="1st"),'Marks Entry class 1st'!J80,IF(AND($E$3="2nd"),'Marks Entry class 2nd'!J80,"")))</f>
        <v/>
      </c>
      <c r="K81" s="229" t="str">
        <f>IF(OR($B81=0,$B81=""),"",IF(AND($E$3="1st"),'Marks Entry class 1st'!K80,IF(AND($E$3="2nd"),'Marks Entry class 2nd'!K80,"")))</f>
        <v/>
      </c>
      <c r="L81" s="105"/>
      <c r="M81" s="105"/>
      <c r="N81" s="105"/>
      <c r="O81" s="51"/>
      <c r="P81" s="105" t="str">
        <f>IF(OR($B81=0,$B81=""),"",IF(AND($E$3="1st"),'Marks Entry class 1st'!O80,IF(AND($E$3="2nd"),'Marks Entry class 2nd'!O80,"")))</f>
        <v/>
      </c>
      <c r="Q81" s="105" t="str">
        <f>IF(OR($B81=0,$B81=""),"",IF(AND($E$3="1st"),'Marks Entry class 1st'!P80,IF(AND($E$3="2nd"),'Marks Entry class 2nd'!P80,"")))</f>
        <v/>
      </c>
      <c r="R81" s="54" t="str">
        <f t="shared" si="64"/>
        <v/>
      </c>
      <c r="S81" s="51">
        <f t="shared" si="65"/>
        <v>0</v>
      </c>
      <c r="T81" s="105" t="str">
        <f>IF(OR($B81=0,$B81=""),"",IF(AND($E$3="1st"),'Marks Entry class 1st'!Q80,IF(AND($E$3="2nd"),'Marks Entry class 2nd'!Q80,"")))</f>
        <v/>
      </c>
      <c r="U81" s="105" t="str">
        <f>IF(OR($B81=0,$B81=""),"",IF(AND($E$3="1st"),'Marks Entry class 1st'!R80,IF(AND($E$3="2nd"),'Marks Entry class 2nd'!R80,"")))</f>
        <v/>
      </c>
      <c r="V81" s="55" t="str">
        <f t="shared" si="66"/>
        <v/>
      </c>
      <c r="W81" s="51" t="str">
        <f t="shared" si="67"/>
        <v/>
      </c>
      <c r="X81" s="89">
        <f t="shared" si="68"/>
        <v>0</v>
      </c>
      <c r="Y81" s="89" t="str">
        <f t="shared" si="69"/>
        <v/>
      </c>
      <c r="Z81" s="89" t="str">
        <f t="shared" si="70"/>
        <v/>
      </c>
      <c r="AA81" s="89" t="str">
        <f t="shared" si="71"/>
        <v/>
      </c>
      <c r="AB81" s="89" t="str">
        <f t="shared" si="72"/>
        <v/>
      </c>
      <c r="AC81" s="93" t="str">
        <f t="shared" si="73"/>
        <v/>
      </c>
      <c r="AD81" s="105"/>
      <c r="AE81" s="105"/>
      <c r="AF81" s="105"/>
      <c r="AG81" s="51"/>
      <c r="AH81" s="105" t="str">
        <f>IF(OR($B81=0,$B81=""),"",IF(AND($E$3="1st"),'Marks Entry class 1st'!V80,IF(AND($E$3="2nd"),'Marks Entry class 2nd'!V80,"")))</f>
        <v/>
      </c>
      <c r="AI81" s="105" t="str">
        <f>IF(OR($B81=0,$B81=""),"",IF(AND($E$3="1st"),'Marks Entry class 1st'!W80,IF(AND($E$3="2nd"),'Marks Entry class 2nd'!W80,"")))</f>
        <v/>
      </c>
      <c r="AJ81" s="54" t="str">
        <f t="shared" si="74"/>
        <v/>
      </c>
      <c r="AK81" s="51">
        <f t="shared" si="75"/>
        <v>0</v>
      </c>
      <c r="AL81" s="105" t="str">
        <f>IF(OR($B81=0,$B81=""),"",IF(AND($E$3="1st"),'Marks Entry class 1st'!X80,IF(AND($E$3="2nd"),'Marks Entry class 2nd'!X80,"")))</f>
        <v/>
      </c>
      <c r="AM81" s="105" t="str">
        <f>IF(OR($B81=0,$B81=""),"",IF(AND($E$3="1st"),'Marks Entry class 1st'!Y80,IF(AND($E$3="2nd"),'Marks Entry class 2nd'!Y80,"")))</f>
        <v/>
      </c>
      <c r="AN81" s="55" t="str">
        <f t="shared" si="76"/>
        <v/>
      </c>
      <c r="AO81" s="51" t="str">
        <f t="shared" si="77"/>
        <v/>
      </c>
      <c r="AP81" s="89">
        <f t="shared" si="78"/>
        <v>0</v>
      </c>
      <c r="AQ81" s="89" t="str">
        <f t="shared" si="79"/>
        <v/>
      </c>
      <c r="AR81" s="89" t="str">
        <f t="shared" si="80"/>
        <v/>
      </c>
      <c r="AS81" s="89" t="str">
        <f t="shared" si="81"/>
        <v/>
      </c>
      <c r="AT81" s="89" t="str">
        <f t="shared" si="82"/>
        <v/>
      </c>
      <c r="AU81" s="93" t="str">
        <f t="shared" si="83"/>
        <v/>
      </c>
      <c r="AV81" s="105"/>
      <c r="AW81" s="105"/>
      <c r="AX81" s="105"/>
      <c r="AY81" s="51"/>
      <c r="AZ81" s="105" t="str">
        <f>IF(OR($B81=0,$B81=""),"",IF(AND($E$3="1st"),'Marks Entry class 1st'!AC80,IF(AND($E$3="2nd"),'Marks Entry class 2nd'!AC80,"")))</f>
        <v/>
      </c>
      <c r="BA81" s="105" t="str">
        <f>IF(OR($B81=0,$B81=""),"",IF(AND($E$3="1st"),'Marks Entry class 1st'!AD80,IF(AND($E$3="2nd"),'Marks Entry class 2nd'!AD80,"")))</f>
        <v/>
      </c>
      <c r="BB81" s="54" t="str">
        <f t="shared" si="84"/>
        <v/>
      </c>
      <c r="BC81" s="51">
        <f t="shared" si="85"/>
        <v>0</v>
      </c>
      <c r="BD81" s="105" t="str">
        <f>IF(OR($B81=0,$B81=""),"",IF(AND($E$3="1st"),'Marks Entry class 1st'!AE80,IF(AND($E$3="2nd"),'Marks Entry class 2nd'!AE80,"")))</f>
        <v/>
      </c>
      <c r="BE81" s="105" t="str">
        <f>IF(OR($B81=0,$B81=""),"",IF(AND($E$3="1st"),'Marks Entry class 1st'!AF80,IF(AND($E$3="2nd"),'Marks Entry class 2nd'!AF80,"")))</f>
        <v/>
      </c>
      <c r="BF81" s="55" t="str">
        <f t="shared" si="86"/>
        <v/>
      </c>
      <c r="BG81" s="51" t="str">
        <f t="shared" si="87"/>
        <v/>
      </c>
      <c r="BH81" s="89">
        <f t="shared" si="88"/>
        <v>0</v>
      </c>
      <c r="BI81" s="89" t="str">
        <f t="shared" si="89"/>
        <v/>
      </c>
      <c r="BJ81" s="89" t="str">
        <f t="shared" si="90"/>
        <v/>
      </c>
      <c r="BK81" s="89" t="str">
        <f t="shared" si="91"/>
        <v/>
      </c>
      <c r="BL81" s="89" t="str">
        <f t="shared" si="92"/>
        <v/>
      </c>
      <c r="BM81" s="93" t="str">
        <f t="shared" si="93"/>
        <v/>
      </c>
      <c r="BN81" s="105"/>
      <c r="BO81" s="105"/>
      <c r="BP81" s="105"/>
      <c r="BQ81" s="51"/>
      <c r="BR81" s="105" t="str">
        <f>IF(OR($B81=0,$B81=""),"",IF(AND($E$3="1st"),'Marks Entry class 1st'!AJ80,IF(AND($E$3="2nd"),'Marks Entry class 2nd'!AJ80,"")))</f>
        <v/>
      </c>
      <c r="BS81" s="105" t="str">
        <f>IF(OR($B81=0,$B81=""),"",IF(AND($E$3="1st"),'Marks Entry class 1st'!AK80,IF(AND($E$3="2nd"),'Marks Entry class 2nd'!AK80,"")))</f>
        <v/>
      </c>
      <c r="BT81" s="54" t="str">
        <f t="shared" si="94"/>
        <v/>
      </c>
      <c r="BU81" s="51">
        <f t="shared" si="95"/>
        <v>0</v>
      </c>
      <c r="BV81" s="105" t="str">
        <f>IF(OR($B81=0,$B81=""),"",IF(AND($E$3="1st"),'Marks Entry class 1st'!AL80,IF(AND($E$3="2nd"),'Marks Entry class 2nd'!AL80,"")))</f>
        <v/>
      </c>
      <c r="BW81" s="105" t="str">
        <f>IF(OR($B81=0,$B81=""),"",IF(AND($E$3="1st"),'Marks Entry class 1st'!AM80,IF(AND($E$3="2nd"),'Marks Entry class 2nd'!AM80,"")))</f>
        <v/>
      </c>
      <c r="BX81" s="55" t="str">
        <f t="shared" si="96"/>
        <v/>
      </c>
      <c r="BY81" s="51" t="str">
        <f t="shared" si="97"/>
        <v/>
      </c>
      <c r="BZ81" s="89">
        <f t="shared" si="98"/>
        <v>0</v>
      </c>
      <c r="CA81" s="89" t="str">
        <f t="shared" si="99"/>
        <v/>
      </c>
      <c r="CB81" s="89" t="str">
        <f t="shared" si="100"/>
        <v/>
      </c>
      <c r="CC81" s="89" t="str">
        <f t="shared" si="101"/>
        <v/>
      </c>
      <c r="CD81" s="89" t="str">
        <f t="shared" si="102"/>
        <v/>
      </c>
      <c r="CE81" s="93" t="str">
        <f t="shared" si="103"/>
        <v/>
      </c>
      <c r="CF81" s="105" t="str">
        <f>IF(OR($B81=0,$B81=""),"",IF(AND($E$3="1st"),'Marks Entry class 1st'!AN80,IF(AND($E$3="2nd"),'Marks Entry class 2nd'!AN80,"")))</f>
        <v/>
      </c>
      <c r="CG81" s="105" t="str">
        <f>IF(OR($B81=0,$B81=""),"",IF(AND($E$3="1st"),'Marks Entry class 1st'!AO80,IF(AND($E$3="2nd"),'Marks Entry class 2nd'!AO80,"")))</f>
        <v/>
      </c>
      <c r="CH81" s="106" t="str">
        <f t="shared" si="104"/>
        <v/>
      </c>
      <c r="CI81" s="107">
        <f t="shared" si="105"/>
        <v>0</v>
      </c>
      <c r="CJ81" s="107" t="str">
        <f t="shared" si="106"/>
        <v/>
      </c>
      <c r="CK81" s="107" t="str">
        <f t="shared" si="107"/>
        <v/>
      </c>
      <c r="CL81" s="92" t="str">
        <f t="shared" si="108"/>
        <v/>
      </c>
      <c r="CM81" s="105" t="str">
        <f>IF(OR($B81=0,$B81=""),"",IF(AND($E$3="1st"),'Marks Entry class 1st'!AP80,IF(AND($E$3="2nd"),'Marks Entry class 2nd'!AP80,"")))</f>
        <v/>
      </c>
      <c r="CN81" s="105" t="str">
        <f>IF(OR($B81=0,$B81=""),"",IF(AND($E$3="1st"),'Marks Entry class 1st'!AQ80,IF(AND($E$3="2nd"),'Marks Entry class 2nd'!AQ80,"")))</f>
        <v/>
      </c>
      <c r="CO81" s="106" t="str">
        <f t="shared" si="109"/>
        <v/>
      </c>
      <c r="CP81" s="107">
        <f t="shared" si="110"/>
        <v>0</v>
      </c>
      <c r="CQ81" s="107" t="str">
        <f t="shared" si="111"/>
        <v/>
      </c>
      <c r="CR81" s="107" t="str">
        <f t="shared" si="112"/>
        <v/>
      </c>
      <c r="CS81" s="92" t="str">
        <f t="shared" si="113"/>
        <v/>
      </c>
      <c r="CT81" s="105" t="str">
        <f>IF(OR($B81=0,$B81=""),"",IF(AND($E$3="1st"),'Marks Entry class 1st'!AR80,IF(AND($E$3="2nd"),'Marks Entry class 2nd'!AR80,"")))</f>
        <v/>
      </c>
      <c r="CU81" s="105" t="str">
        <f>IF(OR($B81=0,$B81=""),"",IF(AND($E$3="1st"),'Marks Entry class 1st'!AS80,IF(AND($E$3="2nd"),'Marks Entry class 2nd'!AS80,"")))</f>
        <v/>
      </c>
      <c r="CV81" s="106" t="str">
        <f t="shared" si="114"/>
        <v/>
      </c>
      <c r="CW81" s="107">
        <f t="shared" si="115"/>
        <v>0</v>
      </c>
      <c r="CX81" s="107" t="str">
        <f t="shared" si="116"/>
        <v/>
      </c>
      <c r="CY81" s="107" t="str">
        <f t="shared" si="117"/>
        <v/>
      </c>
      <c r="CZ81" s="92" t="str">
        <f t="shared" si="118"/>
        <v/>
      </c>
      <c r="DA81" s="105" t="str">
        <f>IF(OR($B81=0,$B81=""),"",IF(AND($E$3="1st"),'Marks Entry class 1st'!AT80,IF(AND($E$3="2nd"),'Marks Entry class 2nd'!AT80,"")))</f>
        <v/>
      </c>
      <c r="DB81" s="105" t="str">
        <f>IF(OR($B81=0,$B81=""),"",IF(AND($E$3="1st"),'Marks Entry class 1st'!AU80,IF(AND($E$3="2nd"),'Marks Entry class 2nd'!AU80,"")))</f>
        <v/>
      </c>
      <c r="DC81" s="357" t="str">
        <f t="shared" si="119"/>
        <v/>
      </c>
      <c r="DD81" s="93" t="str">
        <f t="shared" si="120"/>
        <v/>
      </c>
      <c r="DE81" s="105" t="str">
        <f>IF(OR($B81=0,$B81=""),"",IF(AND($E$3="1st"),'Marks Entry class 1st'!AV80,IF(AND($E$3="2nd"),'Marks Entry class 2nd'!AV80,"")))</f>
        <v/>
      </c>
      <c r="DF81" s="105" t="str">
        <f>IF(OR($B81=0,$B81=""),"",IF(AND($E$3="1st"),'Marks Entry class 1st'!AW80,IF(AND($E$3="2nd"),'Marks Entry class 2nd'!AW80,"")))</f>
        <v/>
      </c>
      <c r="DG81" s="357" t="str">
        <f t="shared" si="121"/>
        <v/>
      </c>
      <c r="DH81" s="93" t="str">
        <f t="shared" si="122"/>
        <v/>
      </c>
      <c r="DI81" s="63" t="str">
        <f t="shared" si="123"/>
        <v/>
      </c>
      <c r="DJ81" s="359" t="str">
        <f t="shared" si="124"/>
        <v/>
      </c>
      <c r="DK81" s="67" t="str">
        <f t="shared" si="125"/>
        <v/>
      </c>
      <c r="DL81" s="68" t="str">
        <f t="shared" si="126"/>
        <v/>
      </c>
      <c r="DM81" s="381" t="str">
        <f>IFERROR(IF(B81="NSO","NSO",IF(OR(D81="",G81="",F81="",B81="",DI81=0),"",IF('Master sheet'!$D$14="Hindi","कक्षोंन्नति","Promoted"))),"")</f>
        <v/>
      </c>
      <c r="DN81" s="42" t="str">
        <f>IF(OR(B81=0,B81=""),"",IF(AND($E$3="1st"),'Marks Entry class 1st'!AX80,IF(AND($E$3="2nd"),'Marks Entry class 2nd'!AX80,"")))</f>
        <v/>
      </c>
      <c r="DO81" s="42" t="str">
        <f>IF(OR(B81=0,B81=""),"",IF(AND($E$3="1st"),'Marks Entry class 1st'!AY80,IF(AND($E$3="2nd"),'Marks Entry class 2nd'!AY80,"")))</f>
        <v/>
      </c>
      <c r="DP81" s="214" t="str">
        <f t="shared" si="127"/>
        <v/>
      </c>
      <c r="DQ81" s="43"/>
      <c r="DX81" s="44">
        <f>IF(AND($E$3="1st"),'Marks Entry class 1st'!I80,IF(AND($E$3="2nd"),'Marks Entry class 2nd'!I80,""))</f>
        <v>0</v>
      </c>
    </row>
    <row r="82" spans="1:128" ht="18.95" customHeight="1">
      <c r="A82" s="56">
        <v>75</v>
      </c>
      <c r="B82" s="261" t="str">
        <f>IF(OR(DX82=0,DX82=""),"",IF(AND($E$3="1st"),'Marks Entry class 1st'!I81,IF(AND($E$3="2nd"),'Marks Entry class 2nd'!I81,"")))</f>
        <v/>
      </c>
      <c r="C82" s="57" t="str">
        <f>IF(OR($B82=0,$B82=""),"",IF(AND($E$3="1st"),'Marks Entry class 1st'!B81,IF(AND($E$3="2nd"),'Marks Entry class 2nd'!B81,"")))</f>
        <v/>
      </c>
      <c r="D82" s="57" t="str">
        <f>IF(OR($B82=0,$B82=""),"",IF(AND($E$3="1st"),'Marks Entry class 1st'!C81,IF(AND($E$3="2nd"),'Marks Entry class 2nd'!C81,"")))</f>
        <v/>
      </c>
      <c r="E82" s="396" t="str">
        <f>IF(OR(B82=0,B82=""),"",IF(AND($E$3="1st"),'Marks Entry class 1st'!E81,IF(AND($E$3="2nd"),'Marks Entry class 2nd'!E81,"")))</f>
        <v/>
      </c>
      <c r="F82" s="260" t="str">
        <f>IF(OR(B82=0,B82=""),"",IF(AND($E$3="1st"),'Marks Entry class 1st'!D81,IF(AND($E$3="2nd"),'Marks Entry class 2nd'!D81,"")))</f>
        <v/>
      </c>
      <c r="G82" s="398" t="str">
        <f>IF(OR($B82=0,$B82=""),"",IF(AND($E$3="1st"),'Marks Entry class 1st'!F81,IF(AND($E$3="2nd"),'Marks Entry class 2nd'!F81,"")))</f>
        <v/>
      </c>
      <c r="H82" s="398" t="str">
        <f>IF(OR($B82=0,$B82=""),"",IF(AND($E$3="1st"),'Marks Entry class 1st'!G81,IF(AND($E$3="2nd"),'Marks Entry class 2nd'!G81,"")))</f>
        <v/>
      </c>
      <c r="I82" s="398" t="str">
        <f>IF(OR($B82=0,$B82=""),"",IF(AND($E$3="1st"),'Marks Entry class 1st'!H81,IF(AND($E$3="2nd"),'Marks Entry class 2nd'!H81,"")))</f>
        <v/>
      </c>
      <c r="J82" s="229" t="str">
        <f>IF(OR($B82=0,$B82=""),"",IF(AND($E$3="1st"),'Marks Entry class 1st'!J81,IF(AND($E$3="2nd"),'Marks Entry class 2nd'!J81,"")))</f>
        <v/>
      </c>
      <c r="K82" s="229" t="str">
        <f>IF(OR($B82=0,$B82=""),"",IF(AND($E$3="1st"),'Marks Entry class 1st'!K81,IF(AND($E$3="2nd"),'Marks Entry class 2nd'!K81,"")))</f>
        <v/>
      </c>
      <c r="L82" s="105"/>
      <c r="M82" s="105"/>
      <c r="N82" s="105"/>
      <c r="O82" s="51"/>
      <c r="P82" s="105" t="str">
        <f>IF(OR($B82=0,$B82=""),"",IF(AND($E$3="1st"),'Marks Entry class 1st'!O81,IF(AND($E$3="2nd"),'Marks Entry class 2nd'!O81,"")))</f>
        <v/>
      </c>
      <c r="Q82" s="105" t="str">
        <f>IF(OR($B82=0,$B82=""),"",IF(AND($E$3="1st"),'Marks Entry class 1st'!P81,IF(AND($E$3="2nd"),'Marks Entry class 2nd'!P81,"")))</f>
        <v/>
      </c>
      <c r="R82" s="54" t="str">
        <f t="shared" si="64"/>
        <v/>
      </c>
      <c r="S82" s="51">
        <f t="shared" si="65"/>
        <v>0</v>
      </c>
      <c r="T82" s="105" t="str">
        <f>IF(OR($B82=0,$B82=""),"",IF(AND($E$3="1st"),'Marks Entry class 1st'!Q81,IF(AND($E$3="2nd"),'Marks Entry class 2nd'!Q81,"")))</f>
        <v/>
      </c>
      <c r="U82" s="105" t="str">
        <f>IF(OR($B82=0,$B82=""),"",IF(AND($E$3="1st"),'Marks Entry class 1st'!R81,IF(AND($E$3="2nd"),'Marks Entry class 2nd'!R81,"")))</f>
        <v/>
      </c>
      <c r="V82" s="55" t="str">
        <f t="shared" si="66"/>
        <v/>
      </c>
      <c r="W82" s="51" t="str">
        <f t="shared" si="67"/>
        <v/>
      </c>
      <c r="X82" s="89">
        <f t="shared" si="68"/>
        <v>0</v>
      </c>
      <c r="Y82" s="89" t="str">
        <f t="shared" si="69"/>
        <v/>
      </c>
      <c r="Z82" s="89" t="str">
        <f t="shared" si="70"/>
        <v/>
      </c>
      <c r="AA82" s="89" t="str">
        <f t="shared" si="71"/>
        <v/>
      </c>
      <c r="AB82" s="89" t="str">
        <f t="shared" si="72"/>
        <v/>
      </c>
      <c r="AC82" s="93" t="str">
        <f t="shared" si="73"/>
        <v/>
      </c>
      <c r="AD82" s="105"/>
      <c r="AE82" s="105"/>
      <c r="AF82" s="105"/>
      <c r="AG82" s="51"/>
      <c r="AH82" s="105" t="str">
        <f>IF(OR($B82=0,$B82=""),"",IF(AND($E$3="1st"),'Marks Entry class 1st'!V81,IF(AND($E$3="2nd"),'Marks Entry class 2nd'!V81,"")))</f>
        <v/>
      </c>
      <c r="AI82" s="105" t="str">
        <f>IF(OR($B82=0,$B82=""),"",IF(AND($E$3="1st"),'Marks Entry class 1st'!W81,IF(AND($E$3="2nd"),'Marks Entry class 2nd'!W81,"")))</f>
        <v/>
      </c>
      <c r="AJ82" s="54" t="str">
        <f t="shared" si="74"/>
        <v/>
      </c>
      <c r="AK82" s="51">
        <f t="shared" si="75"/>
        <v>0</v>
      </c>
      <c r="AL82" s="105" t="str">
        <f>IF(OR($B82=0,$B82=""),"",IF(AND($E$3="1st"),'Marks Entry class 1st'!X81,IF(AND($E$3="2nd"),'Marks Entry class 2nd'!X81,"")))</f>
        <v/>
      </c>
      <c r="AM82" s="105" t="str">
        <f>IF(OR($B82=0,$B82=""),"",IF(AND($E$3="1st"),'Marks Entry class 1st'!Y81,IF(AND($E$3="2nd"),'Marks Entry class 2nd'!Y81,"")))</f>
        <v/>
      </c>
      <c r="AN82" s="55" t="str">
        <f t="shared" si="76"/>
        <v/>
      </c>
      <c r="AO82" s="51" t="str">
        <f t="shared" si="77"/>
        <v/>
      </c>
      <c r="AP82" s="89">
        <f t="shared" si="78"/>
        <v>0</v>
      </c>
      <c r="AQ82" s="89" t="str">
        <f t="shared" si="79"/>
        <v/>
      </c>
      <c r="AR82" s="89" t="str">
        <f t="shared" si="80"/>
        <v/>
      </c>
      <c r="AS82" s="89" t="str">
        <f t="shared" si="81"/>
        <v/>
      </c>
      <c r="AT82" s="89" t="str">
        <f t="shared" si="82"/>
        <v/>
      </c>
      <c r="AU82" s="93" t="str">
        <f t="shared" si="83"/>
        <v/>
      </c>
      <c r="AV82" s="105"/>
      <c r="AW82" s="105"/>
      <c r="AX82" s="105"/>
      <c r="AY82" s="51"/>
      <c r="AZ82" s="105" t="str">
        <f>IF(OR($B82=0,$B82=""),"",IF(AND($E$3="1st"),'Marks Entry class 1st'!AC81,IF(AND($E$3="2nd"),'Marks Entry class 2nd'!AC81,"")))</f>
        <v/>
      </c>
      <c r="BA82" s="105" t="str">
        <f>IF(OR($B82=0,$B82=""),"",IF(AND($E$3="1st"),'Marks Entry class 1st'!AD81,IF(AND($E$3="2nd"),'Marks Entry class 2nd'!AD81,"")))</f>
        <v/>
      </c>
      <c r="BB82" s="54" t="str">
        <f t="shared" si="84"/>
        <v/>
      </c>
      <c r="BC82" s="51">
        <f t="shared" si="85"/>
        <v>0</v>
      </c>
      <c r="BD82" s="105" t="str">
        <f>IF(OR($B82=0,$B82=""),"",IF(AND($E$3="1st"),'Marks Entry class 1st'!AE81,IF(AND($E$3="2nd"),'Marks Entry class 2nd'!AE81,"")))</f>
        <v/>
      </c>
      <c r="BE82" s="105" t="str">
        <f>IF(OR($B82=0,$B82=""),"",IF(AND($E$3="1st"),'Marks Entry class 1st'!AF81,IF(AND($E$3="2nd"),'Marks Entry class 2nd'!AF81,"")))</f>
        <v/>
      </c>
      <c r="BF82" s="55" t="str">
        <f t="shared" si="86"/>
        <v/>
      </c>
      <c r="BG82" s="51" t="str">
        <f t="shared" si="87"/>
        <v/>
      </c>
      <c r="BH82" s="89">
        <f t="shared" si="88"/>
        <v>0</v>
      </c>
      <c r="BI82" s="89" t="str">
        <f t="shared" si="89"/>
        <v/>
      </c>
      <c r="BJ82" s="89" t="str">
        <f t="shared" si="90"/>
        <v/>
      </c>
      <c r="BK82" s="89" t="str">
        <f t="shared" si="91"/>
        <v/>
      </c>
      <c r="BL82" s="89" t="str">
        <f t="shared" si="92"/>
        <v/>
      </c>
      <c r="BM82" s="93" t="str">
        <f t="shared" si="93"/>
        <v/>
      </c>
      <c r="BN82" s="105"/>
      <c r="BO82" s="105"/>
      <c r="BP82" s="105"/>
      <c r="BQ82" s="51"/>
      <c r="BR82" s="105" t="str">
        <f>IF(OR($B82=0,$B82=""),"",IF(AND($E$3="1st"),'Marks Entry class 1st'!AJ81,IF(AND($E$3="2nd"),'Marks Entry class 2nd'!AJ81,"")))</f>
        <v/>
      </c>
      <c r="BS82" s="105" t="str">
        <f>IF(OR($B82=0,$B82=""),"",IF(AND($E$3="1st"),'Marks Entry class 1st'!AK81,IF(AND($E$3="2nd"),'Marks Entry class 2nd'!AK81,"")))</f>
        <v/>
      </c>
      <c r="BT82" s="54" t="str">
        <f t="shared" si="94"/>
        <v/>
      </c>
      <c r="BU82" s="51">
        <f t="shared" si="95"/>
        <v>0</v>
      </c>
      <c r="BV82" s="105" t="str">
        <f>IF(OR($B82=0,$B82=""),"",IF(AND($E$3="1st"),'Marks Entry class 1st'!AL81,IF(AND($E$3="2nd"),'Marks Entry class 2nd'!AL81,"")))</f>
        <v/>
      </c>
      <c r="BW82" s="105" t="str">
        <f>IF(OR($B82=0,$B82=""),"",IF(AND($E$3="1st"),'Marks Entry class 1st'!AM81,IF(AND($E$3="2nd"),'Marks Entry class 2nd'!AM81,"")))</f>
        <v/>
      </c>
      <c r="BX82" s="55" t="str">
        <f t="shared" si="96"/>
        <v/>
      </c>
      <c r="BY82" s="51" t="str">
        <f t="shared" si="97"/>
        <v/>
      </c>
      <c r="BZ82" s="89">
        <f t="shared" si="98"/>
        <v>0</v>
      </c>
      <c r="CA82" s="89" t="str">
        <f t="shared" si="99"/>
        <v/>
      </c>
      <c r="CB82" s="89" t="str">
        <f t="shared" si="100"/>
        <v/>
      </c>
      <c r="CC82" s="89" t="str">
        <f t="shared" si="101"/>
        <v/>
      </c>
      <c r="CD82" s="89" t="str">
        <f t="shared" si="102"/>
        <v/>
      </c>
      <c r="CE82" s="93" t="str">
        <f t="shared" si="103"/>
        <v/>
      </c>
      <c r="CF82" s="105" t="str">
        <f>IF(OR($B82=0,$B82=""),"",IF(AND($E$3="1st"),'Marks Entry class 1st'!AN81,IF(AND($E$3="2nd"),'Marks Entry class 2nd'!AN81,"")))</f>
        <v/>
      </c>
      <c r="CG82" s="105" t="str">
        <f>IF(OR($B82=0,$B82=""),"",IF(AND($E$3="1st"),'Marks Entry class 1st'!AO81,IF(AND($E$3="2nd"),'Marks Entry class 2nd'!AO81,"")))</f>
        <v/>
      </c>
      <c r="CH82" s="106" t="str">
        <f t="shared" si="104"/>
        <v/>
      </c>
      <c r="CI82" s="107">
        <f t="shared" si="105"/>
        <v>0</v>
      </c>
      <c r="CJ82" s="107" t="str">
        <f t="shared" si="106"/>
        <v/>
      </c>
      <c r="CK82" s="107" t="str">
        <f t="shared" si="107"/>
        <v/>
      </c>
      <c r="CL82" s="92" t="str">
        <f t="shared" si="108"/>
        <v/>
      </c>
      <c r="CM82" s="105" t="str">
        <f>IF(OR($B82=0,$B82=""),"",IF(AND($E$3="1st"),'Marks Entry class 1st'!AP81,IF(AND($E$3="2nd"),'Marks Entry class 2nd'!AP81,"")))</f>
        <v/>
      </c>
      <c r="CN82" s="105" t="str">
        <f>IF(OR($B82=0,$B82=""),"",IF(AND($E$3="1st"),'Marks Entry class 1st'!AQ81,IF(AND($E$3="2nd"),'Marks Entry class 2nd'!AQ81,"")))</f>
        <v/>
      </c>
      <c r="CO82" s="106" t="str">
        <f t="shared" si="109"/>
        <v/>
      </c>
      <c r="CP82" s="107">
        <f t="shared" si="110"/>
        <v>0</v>
      </c>
      <c r="CQ82" s="107" t="str">
        <f t="shared" si="111"/>
        <v/>
      </c>
      <c r="CR82" s="107" t="str">
        <f t="shared" si="112"/>
        <v/>
      </c>
      <c r="CS82" s="92" t="str">
        <f t="shared" si="113"/>
        <v/>
      </c>
      <c r="CT82" s="105" t="str">
        <f>IF(OR($B82=0,$B82=""),"",IF(AND($E$3="1st"),'Marks Entry class 1st'!AR81,IF(AND($E$3="2nd"),'Marks Entry class 2nd'!AR81,"")))</f>
        <v/>
      </c>
      <c r="CU82" s="105" t="str">
        <f>IF(OR($B82=0,$B82=""),"",IF(AND($E$3="1st"),'Marks Entry class 1st'!AS81,IF(AND($E$3="2nd"),'Marks Entry class 2nd'!AS81,"")))</f>
        <v/>
      </c>
      <c r="CV82" s="106" t="str">
        <f t="shared" si="114"/>
        <v/>
      </c>
      <c r="CW82" s="107">
        <f t="shared" si="115"/>
        <v>0</v>
      </c>
      <c r="CX82" s="107" t="str">
        <f t="shared" si="116"/>
        <v/>
      </c>
      <c r="CY82" s="107" t="str">
        <f t="shared" si="117"/>
        <v/>
      </c>
      <c r="CZ82" s="92" t="str">
        <f t="shared" si="118"/>
        <v/>
      </c>
      <c r="DA82" s="105" t="str">
        <f>IF(OR($B82=0,$B82=""),"",IF(AND($E$3="1st"),'Marks Entry class 1st'!AT81,IF(AND($E$3="2nd"),'Marks Entry class 2nd'!AT81,"")))</f>
        <v/>
      </c>
      <c r="DB82" s="105" t="str">
        <f>IF(OR($B82=0,$B82=""),"",IF(AND($E$3="1st"),'Marks Entry class 1st'!AU81,IF(AND($E$3="2nd"),'Marks Entry class 2nd'!AU81,"")))</f>
        <v/>
      </c>
      <c r="DC82" s="357" t="str">
        <f t="shared" si="119"/>
        <v/>
      </c>
      <c r="DD82" s="93" t="str">
        <f t="shared" si="120"/>
        <v/>
      </c>
      <c r="DE82" s="105" t="str">
        <f>IF(OR($B82=0,$B82=""),"",IF(AND($E$3="1st"),'Marks Entry class 1st'!AV81,IF(AND($E$3="2nd"),'Marks Entry class 2nd'!AV81,"")))</f>
        <v/>
      </c>
      <c r="DF82" s="105" t="str">
        <f>IF(OR($B82=0,$B82=""),"",IF(AND($E$3="1st"),'Marks Entry class 1st'!AW81,IF(AND($E$3="2nd"),'Marks Entry class 2nd'!AW81,"")))</f>
        <v/>
      </c>
      <c r="DG82" s="357" t="str">
        <f t="shared" si="121"/>
        <v/>
      </c>
      <c r="DH82" s="93" t="str">
        <f t="shared" si="122"/>
        <v/>
      </c>
      <c r="DI82" s="63" t="str">
        <f t="shared" si="123"/>
        <v/>
      </c>
      <c r="DJ82" s="359" t="str">
        <f t="shared" si="124"/>
        <v/>
      </c>
      <c r="DK82" s="67" t="str">
        <f t="shared" si="125"/>
        <v/>
      </c>
      <c r="DL82" s="68" t="str">
        <f t="shared" si="126"/>
        <v/>
      </c>
      <c r="DM82" s="381" t="str">
        <f>IFERROR(IF(B82="NSO","NSO",IF(OR(D82="",G82="",F82="",B82="",DI82=0),"",IF('Master sheet'!$D$14="Hindi","कक्षोंन्नति","Promoted"))),"")</f>
        <v/>
      </c>
      <c r="DN82" s="42" t="str">
        <f>IF(OR(B82=0,B82=""),"",IF(AND($E$3="1st"),'Marks Entry class 1st'!AX81,IF(AND($E$3="2nd"),'Marks Entry class 2nd'!AX81,"")))</f>
        <v/>
      </c>
      <c r="DO82" s="42" t="str">
        <f>IF(OR(B82=0,B82=""),"",IF(AND($E$3="1st"),'Marks Entry class 1st'!AY81,IF(AND($E$3="2nd"),'Marks Entry class 2nd'!AY81,"")))</f>
        <v/>
      </c>
      <c r="DP82" s="214" t="str">
        <f t="shared" si="127"/>
        <v/>
      </c>
      <c r="DQ82" s="43"/>
      <c r="DX82" s="44">
        <f>IF(AND($E$3="1st"),'Marks Entry class 1st'!I81,IF(AND($E$3="2nd"),'Marks Entry class 2nd'!I81,""))</f>
        <v>0</v>
      </c>
    </row>
    <row r="83" spans="1:128" ht="18.95" customHeight="1">
      <c r="A83" s="56">
        <v>76</v>
      </c>
      <c r="B83" s="261" t="str">
        <f>IF(OR(DX83=0,DX83=""),"",IF(AND($E$3="1st"),'Marks Entry class 1st'!I82,IF(AND($E$3="2nd"),'Marks Entry class 2nd'!I82,"")))</f>
        <v/>
      </c>
      <c r="C83" s="57" t="str">
        <f>IF(OR($B83=0,$B83=""),"",IF(AND($E$3="1st"),'Marks Entry class 1st'!B82,IF(AND($E$3="2nd"),'Marks Entry class 2nd'!B82,"")))</f>
        <v/>
      </c>
      <c r="D83" s="57" t="str">
        <f>IF(OR($B83=0,$B83=""),"",IF(AND($E$3="1st"),'Marks Entry class 1st'!C82,IF(AND($E$3="2nd"),'Marks Entry class 2nd'!C82,"")))</f>
        <v/>
      </c>
      <c r="E83" s="396" t="str">
        <f>IF(OR(B83=0,B83=""),"",IF(AND($E$3="1st"),'Marks Entry class 1st'!E82,IF(AND($E$3="2nd"),'Marks Entry class 2nd'!E82,"")))</f>
        <v/>
      </c>
      <c r="F83" s="260" t="str">
        <f>IF(OR(B83=0,B83=""),"",IF(AND($E$3="1st"),'Marks Entry class 1st'!D82,IF(AND($E$3="2nd"),'Marks Entry class 2nd'!D82,"")))</f>
        <v/>
      </c>
      <c r="G83" s="398" t="str">
        <f>IF(OR($B83=0,$B83=""),"",IF(AND($E$3="1st"),'Marks Entry class 1st'!F82,IF(AND($E$3="2nd"),'Marks Entry class 2nd'!F82,"")))</f>
        <v/>
      </c>
      <c r="H83" s="398" t="str">
        <f>IF(OR($B83=0,$B83=""),"",IF(AND($E$3="1st"),'Marks Entry class 1st'!G82,IF(AND($E$3="2nd"),'Marks Entry class 2nd'!G82,"")))</f>
        <v/>
      </c>
      <c r="I83" s="398" t="str">
        <f>IF(OR($B83=0,$B83=""),"",IF(AND($E$3="1st"),'Marks Entry class 1st'!H82,IF(AND($E$3="2nd"),'Marks Entry class 2nd'!H82,"")))</f>
        <v/>
      </c>
      <c r="J83" s="229" t="str">
        <f>IF(OR($B83=0,$B83=""),"",IF(AND($E$3="1st"),'Marks Entry class 1st'!J82,IF(AND($E$3="2nd"),'Marks Entry class 2nd'!J82,"")))</f>
        <v/>
      </c>
      <c r="K83" s="229" t="str">
        <f>IF(OR($B83=0,$B83=""),"",IF(AND($E$3="1st"),'Marks Entry class 1st'!K82,IF(AND($E$3="2nd"),'Marks Entry class 2nd'!K82,"")))</f>
        <v/>
      </c>
      <c r="L83" s="105"/>
      <c r="M83" s="105"/>
      <c r="N83" s="105"/>
      <c r="O83" s="51"/>
      <c r="P83" s="105" t="str">
        <f>IF(OR($B83=0,$B83=""),"",IF(AND($E$3="1st"),'Marks Entry class 1st'!O82,IF(AND($E$3="2nd"),'Marks Entry class 2nd'!O82,"")))</f>
        <v/>
      </c>
      <c r="Q83" s="105" t="str">
        <f>IF(OR($B83=0,$B83=""),"",IF(AND($E$3="1st"),'Marks Entry class 1st'!P82,IF(AND($E$3="2nd"),'Marks Entry class 2nd'!P82,"")))</f>
        <v/>
      </c>
      <c r="R83" s="54" t="str">
        <f t="shared" si="64"/>
        <v/>
      </c>
      <c r="S83" s="51">
        <f t="shared" si="65"/>
        <v>0</v>
      </c>
      <c r="T83" s="105" t="str">
        <f>IF(OR($B83=0,$B83=""),"",IF(AND($E$3="1st"),'Marks Entry class 1st'!Q82,IF(AND($E$3="2nd"),'Marks Entry class 2nd'!Q82,"")))</f>
        <v/>
      </c>
      <c r="U83" s="105" t="str">
        <f>IF(OR($B83=0,$B83=""),"",IF(AND($E$3="1st"),'Marks Entry class 1st'!R82,IF(AND($E$3="2nd"),'Marks Entry class 2nd'!R82,"")))</f>
        <v/>
      </c>
      <c r="V83" s="55" t="str">
        <f t="shared" si="66"/>
        <v/>
      </c>
      <c r="W83" s="51" t="str">
        <f t="shared" si="67"/>
        <v/>
      </c>
      <c r="X83" s="89">
        <f t="shared" si="68"/>
        <v>0</v>
      </c>
      <c r="Y83" s="89" t="str">
        <f t="shared" si="69"/>
        <v/>
      </c>
      <c r="Z83" s="89" t="str">
        <f t="shared" si="70"/>
        <v/>
      </c>
      <c r="AA83" s="89" t="str">
        <f t="shared" si="71"/>
        <v/>
      </c>
      <c r="AB83" s="89" t="str">
        <f t="shared" si="72"/>
        <v/>
      </c>
      <c r="AC83" s="93" t="str">
        <f t="shared" si="73"/>
        <v/>
      </c>
      <c r="AD83" s="105"/>
      <c r="AE83" s="105"/>
      <c r="AF83" s="105"/>
      <c r="AG83" s="51"/>
      <c r="AH83" s="105" t="str">
        <f>IF(OR($B83=0,$B83=""),"",IF(AND($E$3="1st"),'Marks Entry class 1st'!V82,IF(AND($E$3="2nd"),'Marks Entry class 2nd'!V82,"")))</f>
        <v/>
      </c>
      <c r="AI83" s="105" t="str">
        <f>IF(OR($B83=0,$B83=""),"",IF(AND($E$3="1st"),'Marks Entry class 1st'!W82,IF(AND($E$3="2nd"),'Marks Entry class 2nd'!W82,"")))</f>
        <v/>
      </c>
      <c r="AJ83" s="54" t="str">
        <f t="shared" si="74"/>
        <v/>
      </c>
      <c r="AK83" s="51">
        <f t="shared" si="75"/>
        <v>0</v>
      </c>
      <c r="AL83" s="105" t="str">
        <f>IF(OR($B83=0,$B83=""),"",IF(AND($E$3="1st"),'Marks Entry class 1st'!X82,IF(AND($E$3="2nd"),'Marks Entry class 2nd'!X82,"")))</f>
        <v/>
      </c>
      <c r="AM83" s="105" t="str">
        <f>IF(OR($B83=0,$B83=""),"",IF(AND($E$3="1st"),'Marks Entry class 1st'!Y82,IF(AND($E$3="2nd"),'Marks Entry class 2nd'!Y82,"")))</f>
        <v/>
      </c>
      <c r="AN83" s="55" t="str">
        <f t="shared" si="76"/>
        <v/>
      </c>
      <c r="AO83" s="51" t="str">
        <f t="shared" si="77"/>
        <v/>
      </c>
      <c r="AP83" s="89">
        <f t="shared" si="78"/>
        <v>0</v>
      </c>
      <c r="AQ83" s="89" t="str">
        <f t="shared" si="79"/>
        <v/>
      </c>
      <c r="AR83" s="89" t="str">
        <f t="shared" si="80"/>
        <v/>
      </c>
      <c r="AS83" s="89" t="str">
        <f t="shared" si="81"/>
        <v/>
      </c>
      <c r="AT83" s="89" t="str">
        <f t="shared" si="82"/>
        <v/>
      </c>
      <c r="AU83" s="93" t="str">
        <f t="shared" si="83"/>
        <v/>
      </c>
      <c r="AV83" s="105"/>
      <c r="AW83" s="105"/>
      <c r="AX83" s="105"/>
      <c r="AY83" s="51"/>
      <c r="AZ83" s="105" t="str">
        <f>IF(OR($B83=0,$B83=""),"",IF(AND($E$3="1st"),'Marks Entry class 1st'!AC82,IF(AND($E$3="2nd"),'Marks Entry class 2nd'!AC82,"")))</f>
        <v/>
      </c>
      <c r="BA83" s="105" t="str">
        <f>IF(OR($B83=0,$B83=""),"",IF(AND($E$3="1st"),'Marks Entry class 1st'!AD82,IF(AND($E$3="2nd"),'Marks Entry class 2nd'!AD82,"")))</f>
        <v/>
      </c>
      <c r="BB83" s="54" t="str">
        <f t="shared" si="84"/>
        <v/>
      </c>
      <c r="BC83" s="51">
        <f t="shared" si="85"/>
        <v>0</v>
      </c>
      <c r="BD83" s="105" t="str">
        <f>IF(OR($B83=0,$B83=""),"",IF(AND($E$3="1st"),'Marks Entry class 1st'!AE82,IF(AND($E$3="2nd"),'Marks Entry class 2nd'!AE82,"")))</f>
        <v/>
      </c>
      <c r="BE83" s="105" t="str">
        <f>IF(OR($B83=0,$B83=""),"",IF(AND($E$3="1st"),'Marks Entry class 1st'!AF82,IF(AND($E$3="2nd"),'Marks Entry class 2nd'!AF82,"")))</f>
        <v/>
      </c>
      <c r="BF83" s="55" t="str">
        <f t="shared" si="86"/>
        <v/>
      </c>
      <c r="BG83" s="51" t="str">
        <f t="shared" si="87"/>
        <v/>
      </c>
      <c r="BH83" s="89">
        <f t="shared" si="88"/>
        <v>0</v>
      </c>
      <c r="BI83" s="89" t="str">
        <f t="shared" si="89"/>
        <v/>
      </c>
      <c r="BJ83" s="89" t="str">
        <f t="shared" si="90"/>
        <v/>
      </c>
      <c r="BK83" s="89" t="str">
        <f t="shared" si="91"/>
        <v/>
      </c>
      <c r="BL83" s="89" t="str">
        <f t="shared" si="92"/>
        <v/>
      </c>
      <c r="BM83" s="93" t="str">
        <f t="shared" si="93"/>
        <v/>
      </c>
      <c r="BN83" s="105"/>
      <c r="BO83" s="105"/>
      <c r="BP83" s="105"/>
      <c r="BQ83" s="51"/>
      <c r="BR83" s="105" t="str">
        <f>IF(OR($B83=0,$B83=""),"",IF(AND($E$3="1st"),'Marks Entry class 1st'!AJ82,IF(AND($E$3="2nd"),'Marks Entry class 2nd'!AJ82,"")))</f>
        <v/>
      </c>
      <c r="BS83" s="105" t="str">
        <f>IF(OR($B83=0,$B83=""),"",IF(AND($E$3="1st"),'Marks Entry class 1st'!AK82,IF(AND($E$3="2nd"),'Marks Entry class 2nd'!AK82,"")))</f>
        <v/>
      </c>
      <c r="BT83" s="54" t="str">
        <f t="shared" si="94"/>
        <v/>
      </c>
      <c r="BU83" s="51">
        <f t="shared" si="95"/>
        <v>0</v>
      </c>
      <c r="BV83" s="105" t="str">
        <f>IF(OR($B83=0,$B83=""),"",IF(AND($E$3="1st"),'Marks Entry class 1st'!AL82,IF(AND($E$3="2nd"),'Marks Entry class 2nd'!AL82,"")))</f>
        <v/>
      </c>
      <c r="BW83" s="105" t="str">
        <f>IF(OR($B83=0,$B83=""),"",IF(AND($E$3="1st"),'Marks Entry class 1st'!AM82,IF(AND($E$3="2nd"),'Marks Entry class 2nd'!AM82,"")))</f>
        <v/>
      </c>
      <c r="BX83" s="55" t="str">
        <f t="shared" si="96"/>
        <v/>
      </c>
      <c r="BY83" s="51" t="str">
        <f t="shared" si="97"/>
        <v/>
      </c>
      <c r="BZ83" s="89">
        <f t="shared" si="98"/>
        <v>0</v>
      </c>
      <c r="CA83" s="89" t="str">
        <f t="shared" si="99"/>
        <v/>
      </c>
      <c r="CB83" s="89" t="str">
        <f t="shared" si="100"/>
        <v/>
      </c>
      <c r="CC83" s="89" t="str">
        <f t="shared" si="101"/>
        <v/>
      </c>
      <c r="CD83" s="89" t="str">
        <f t="shared" si="102"/>
        <v/>
      </c>
      <c r="CE83" s="93" t="str">
        <f t="shared" si="103"/>
        <v/>
      </c>
      <c r="CF83" s="105" t="str">
        <f>IF(OR($B83=0,$B83=""),"",IF(AND($E$3="1st"),'Marks Entry class 1st'!AN82,IF(AND($E$3="2nd"),'Marks Entry class 2nd'!AN82,"")))</f>
        <v/>
      </c>
      <c r="CG83" s="105" t="str">
        <f>IF(OR($B83=0,$B83=""),"",IF(AND($E$3="1st"),'Marks Entry class 1st'!AO82,IF(AND($E$3="2nd"),'Marks Entry class 2nd'!AO82,"")))</f>
        <v/>
      </c>
      <c r="CH83" s="106" t="str">
        <f t="shared" si="104"/>
        <v/>
      </c>
      <c r="CI83" s="107">
        <f t="shared" si="105"/>
        <v>0</v>
      </c>
      <c r="CJ83" s="107" t="str">
        <f t="shared" si="106"/>
        <v/>
      </c>
      <c r="CK83" s="107" t="str">
        <f t="shared" si="107"/>
        <v/>
      </c>
      <c r="CL83" s="92" t="str">
        <f t="shared" si="108"/>
        <v/>
      </c>
      <c r="CM83" s="105" t="str">
        <f>IF(OR($B83=0,$B83=""),"",IF(AND($E$3="1st"),'Marks Entry class 1st'!AP82,IF(AND($E$3="2nd"),'Marks Entry class 2nd'!AP82,"")))</f>
        <v/>
      </c>
      <c r="CN83" s="105" t="str">
        <f>IF(OR($B83=0,$B83=""),"",IF(AND($E$3="1st"),'Marks Entry class 1st'!AQ82,IF(AND($E$3="2nd"),'Marks Entry class 2nd'!AQ82,"")))</f>
        <v/>
      </c>
      <c r="CO83" s="106" t="str">
        <f t="shared" si="109"/>
        <v/>
      </c>
      <c r="CP83" s="107">
        <f t="shared" si="110"/>
        <v>0</v>
      </c>
      <c r="CQ83" s="107" t="str">
        <f t="shared" si="111"/>
        <v/>
      </c>
      <c r="CR83" s="107" t="str">
        <f t="shared" si="112"/>
        <v/>
      </c>
      <c r="CS83" s="92" t="str">
        <f t="shared" si="113"/>
        <v/>
      </c>
      <c r="CT83" s="105" t="str">
        <f>IF(OR($B83=0,$B83=""),"",IF(AND($E$3="1st"),'Marks Entry class 1st'!AR82,IF(AND($E$3="2nd"),'Marks Entry class 2nd'!AR82,"")))</f>
        <v/>
      </c>
      <c r="CU83" s="105" t="str">
        <f>IF(OR($B83=0,$B83=""),"",IF(AND($E$3="1st"),'Marks Entry class 1st'!AS82,IF(AND($E$3="2nd"),'Marks Entry class 2nd'!AS82,"")))</f>
        <v/>
      </c>
      <c r="CV83" s="106" t="str">
        <f t="shared" si="114"/>
        <v/>
      </c>
      <c r="CW83" s="107">
        <f t="shared" si="115"/>
        <v>0</v>
      </c>
      <c r="CX83" s="107" t="str">
        <f t="shared" si="116"/>
        <v/>
      </c>
      <c r="CY83" s="107" t="str">
        <f t="shared" si="117"/>
        <v/>
      </c>
      <c r="CZ83" s="92" t="str">
        <f t="shared" si="118"/>
        <v/>
      </c>
      <c r="DA83" s="105" t="str">
        <f>IF(OR($B83=0,$B83=""),"",IF(AND($E$3="1st"),'Marks Entry class 1st'!AT82,IF(AND($E$3="2nd"),'Marks Entry class 2nd'!AT82,"")))</f>
        <v/>
      </c>
      <c r="DB83" s="105" t="str">
        <f>IF(OR($B83=0,$B83=""),"",IF(AND($E$3="1st"),'Marks Entry class 1st'!AU82,IF(AND($E$3="2nd"),'Marks Entry class 2nd'!AU82,"")))</f>
        <v/>
      </c>
      <c r="DC83" s="357" t="str">
        <f t="shared" si="119"/>
        <v/>
      </c>
      <c r="DD83" s="93" t="str">
        <f t="shared" si="120"/>
        <v/>
      </c>
      <c r="DE83" s="105" t="str">
        <f>IF(OR($B83=0,$B83=""),"",IF(AND($E$3="1st"),'Marks Entry class 1st'!AV82,IF(AND($E$3="2nd"),'Marks Entry class 2nd'!AV82,"")))</f>
        <v/>
      </c>
      <c r="DF83" s="105" t="str">
        <f>IF(OR($B83=0,$B83=""),"",IF(AND($E$3="1st"),'Marks Entry class 1st'!AW82,IF(AND($E$3="2nd"),'Marks Entry class 2nd'!AW82,"")))</f>
        <v/>
      </c>
      <c r="DG83" s="357" t="str">
        <f t="shared" si="121"/>
        <v/>
      </c>
      <c r="DH83" s="93" t="str">
        <f t="shared" si="122"/>
        <v/>
      </c>
      <c r="DI83" s="63" t="str">
        <f t="shared" si="123"/>
        <v/>
      </c>
      <c r="DJ83" s="359" t="str">
        <f t="shared" si="124"/>
        <v/>
      </c>
      <c r="DK83" s="67" t="str">
        <f t="shared" si="125"/>
        <v/>
      </c>
      <c r="DL83" s="68" t="str">
        <f t="shared" si="126"/>
        <v/>
      </c>
      <c r="DM83" s="381" t="str">
        <f>IFERROR(IF(B83="NSO","NSO",IF(OR(D83="",G83="",F83="",B83="",DI83=0),"",IF('Master sheet'!$D$14="Hindi","कक्षोंन्नति","Promoted"))),"")</f>
        <v/>
      </c>
      <c r="DN83" s="42" t="str">
        <f>IF(OR(B83=0,B83=""),"",IF(AND($E$3="1st"),'Marks Entry class 1st'!AX82,IF(AND($E$3="2nd"),'Marks Entry class 2nd'!AX82,"")))</f>
        <v/>
      </c>
      <c r="DO83" s="42" t="str">
        <f>IF(OR(B83=0,B83=""),"",IF(AND($E$3="1st"),'Marks Entry class 1st'!AY82,IF(AND($E$3="2nd"),'Marks Entry class 2nd'!AY82,"")))</f>
        <v/>
      </c>
      <c r="DP83" s="214" t="str">
        <f t="shared" si="127"/>
        <v/>
      </c>
      <c r="DQ83" s="43"/>
      <c r="DX83" s="44">
        <f>IF(AND($E$3="1st"),'Marks Entry class 1st'!I82,IF(AND($E$3="2nd"),'Marks Entry class 2nd'!I82,""))</f>
        <v>0</v>
      </c>
    </row>
    <row r="84" spans="1:128" ht="18.95" customHeight="1">
      <c r="A84" s="56">
        <v>77</v>
      </c>
      <c r="B84" s="261" t="str">
        <f>IF(OR(DX84=0,DX84=""),"",IF(AND($E$3="1st"),'Marks Entry class 1st'!I83,IF(AND($E$3="2nd"),'Marks Entry class 2nd'!I83,"")))</f>
        <v/>
      </c>
      <c r="C84" s="57" t="str">
        <f>IF(OR($B84=0,$B84=""),"",IF(AND($E$3="1st"),'Marks Entry class 1st'!B83,IF(AND($E$3="2nd"),'Marks Entry class 2nd'!B83,"")))</f>
        <v/>
      </c>
      <c r="D84" s="57" t="str">
        <f>IF(OR($B84=0,$B84=""),"",IF(AND($E$3="1st"),'Marks Entry class 1st'!C83,IF(AND($E$3="2nd"),'Marks Entry class 2nd'!C83,"")))</f>
        <v/>
      </c>
      <c r="E84" s="396" t="str">
        <f>IF(OR(B84=0,B84=""),"",IF(AND($E$3="1st"),'Marks Entry class 1st'!E83,IF(AND($E$3="2nd"),'Marks Entry class 2nd'!E83,"")))</f>
        <v/>
      </c>
      <c r="F84" s="260" t="str">
        <f>IF(OR(B84=0,B84=""),"",IF(AND($E$3="1st"),'Marks Entry class 1st'!D83,IF(AND($E$3="2nd"),'Marks Entry class 2nd'!D83,"")))</f>
        <v/>
      </c>
      <c r="G84" s="398" t="str">
        <f>IF(OR($B84=0,$B84=""),"",IF(AND($E$3="1st"),'Marks Entry class 1st'!F83,IF(AND($E$3="2nd"),'Marks Entry class 2nd'!F83,"")))</f>
        <v/>
      </c>
      <c r="H84" s="398" t="str">
        <f>IF(OR($B84=0,$B84=""),"",IF(AND($E$3="1st"),'Marks Entry class 1st'!G83,IF(AND($E$3="2nd"),'Marks Entry class 2nd'!G83,"")))</f>
        <v/>
      </c>
      <c r="I84" s="398" t="str">
        <f>IF(OR($B84=0,$B84=""),"",IF(AND($E$3="1st"),'Marks Entry class 1st'!H83,IF(AND($E$3="2nd"),'Marks Entry class 2nd'!H83,"")))</f>
        <v/>
      </c>
      <c r="J84" s="229" t="str">
        <f>IF(OR($B84=0,$B84=""),"",IF(AND($E$3="1st"),'Marks Entry class 1st'!J83,IF(AND($E$3="2nd"),'Marks Entry class 2nd'!J83,"")))</f>
        <v/>
      </c>
      <c r="K84" s="229" t="str">
        <f>IF(OR($B84=0,$B84=""),"",IF(AND($E$3="1st"),'Marks Entry class 1st'!K83,IF(AND($E$3="2nd"),'Marks Entry class 2nd'!K83,"")))</f>
        <v/>
      </c>
      <c r="L84" s="105"/>
      <c r="M84" s="105"/>
      <c r="N84" s="105"/>
      <c r="O84" s="51"/>
      <c r="P84" s="105" t="str">
        <f>IF(OR($B84=0,$B84=""),"",IF(AND($E$3="1st"),'Marks Entry class 1st'!O83,IF(AND($E$3="2nd"),'Marks Entry class 2nd'!O83,"")))</f>
        <v/>
      </c>
      <c r="Q84" s="105" t="str">
        <f>IF(OR($B84=0,$B84=""),"",IF(AND($E$3="1st"),'Marks Entry class 1st'!P83,IF(AND($E$3="2nd"),'Marks Entry class 2nd'!P83,"")))</f>
        <v/>
      </c>
      <c r="R84" s="54" t="str">
        <f t="shared" si="64"/>
        <v/>
      </c>
      <c r="S84" s="51">
        <f t="shared" si="65"/>
        <v>0</v>
      </c>
      <c r="T84" s="105" t="str">
        <f>IF(OR($B84=0,$B84=""),"",IF(AND($E$3="1st"),'Marks Entry class 1st'!Q83,IF(AND($E$3="2nd"),'Marks Entry class 2nd'!Q83,"")))</f>
        <v/>
      </c>
      <c r="U84" s="105" t="str">
        <f>IF(OR($B84=0,$B84=""),"",IF(AND($E$3="1st"),'Marks Entry class 1st'!R83,IF(AND($E$3="2nd"),'Marks Entry class 2nd'!R83,"")))</f>
        <v/>
      </c>
      <c r="V84" s="55" t="str">
        <f t="shared" si="66"/>
        <v/>
      </c>
      <c r="W84" s="51" t="str">
        <f t="shared" si="67"/>
        <v/>
      </c>
      <c r="X84" s="89">
        <f t="shared" si="68"/>
        <v>0</v>
      </c>
      <c r="Y84" s="89" t="str">
        <f t="shared" si="69"/>
        <v/>
      </c>
      <c r="Z84" s="89" t="str">
        <f t="shared" si="70"/>
        <v/>
      </c>
      <c r="AA84" s="89" t="str">
        <f t="shared" si="71"/>
        <v/>
      </c>
      <c r="AB84" s="89" t="str">
        <f t="shared" si="72"/>
        <v/>
      </c>
      <c r="AC84" s="93" t="str">
        <f t="shared" si="73"/>
        <v/>
      </c>
      <c r="AD84" s="105"/>
      <c r="AE84" s="105"/>
      <c r="AF84" s="105"/>
      <c r="AG84" s="51"/>
      <c r="AH84" s="105" t="str">
        <f>IF(OR($B84=0,$B84=""),"",IF(AND($E$3="1st"),'Marks Entry class 1st'!V83,IF(AND($E$3="2nd"),'Marks Entry class 2nd'!V83,"")))</f>
        <v/>
      </c>
      <c r="AI84" s="105" t="str">
        <f>IF(OR($B84=0,$B84=""),"",IF(AND($E$3="1st"),'Marks Entry class 1st'!W83,IF(AND($E$3="2nd"),'Marks Entry class 2nd'!W83,"")))</f>
        <v/>
      </c>
      <c r="AJ84" s="54" t="str">
        <f t="shared" si="74"/>
        <v/>
      </c>
      <c r="AK84" s="51">
        <f t="shared" si="75"/>
        <v>0</v>
      </c>
      <c r="AL84" s="105" t="str">
        <f>IF(OR($B84=0,$B84=""),"",IF(AND($E$3="1st"),'Marks Entry class 1st'!X83,IF(AND($E$3="2nd"),'Marks Entry class 2nd'!X83,"")))</f>
        <v/>
      </c>
      <c r="AM84" s="105" t="str">
        <f>IF(OR($B84=0,$B84=""),"",IF(AND($E$3="1st"),'Marks Entry class 1st'!Y83,IF(AND($E$3="2nd"),'Marks Entry class 2nd'!Y83,"")))</f>
        <v/>
      </c>
      <c r="AN84" s="55" t="str">
        <f t="shared" si="76"/>
        <v/>
      </c>
      <c r="AO84" s="51" t="str">
        <f t="shared" si="77"/>
        <v/>
      </c>
      <c r="AP84" s="89">
        <f t="shared" si="78"/>
        <v>0</v>
      </c>
      <c r="AQ84" s="89" t="str">
        <f t="shared" si="79"/>
        <v/>
      </c>
      <c r="AR84" s="89" t="str">
        <f t="shared" si="80"/>
        <v/>
      </c>
      <c r="AS84" s="89" t="str">
        <f t="shared" si="81"/>
        <v/>
      </c>
      <c r="AT84" s="89" t="str">
        <f t="shared" si="82"/>
        <v/>
      </c>
      <c r="AU84" s="93" t="str">
        <f t="shared" si="83"/>
        <v/>
      </c>
      <c r="AV84" s="105"/>
      <c r="AW84" s="105"/>
      <c r="AX84" s="105"/>
      <c r="AY84" s="51"/>
      <c r="AZ84" s="105" t="str">
        <f>IF(OR($B84=0,$B84=""),"",IF(AND($E$3="1st"),'Marks Entry class 1st'!AC83,IF(AND($E$3="2nd"),'Marks Entry class 2nd'!AC83,"")))</f>
        <v/>
      </c>
      <c r="BA84" s="105" t="str">
        <f>IF(OR($B84=0,$B84=""),"",IF(AND($E$3="1st"),'Marks Entry class 1st'!AD83,IF(AND($E$3="2nd"),'Marks Entry class 2nd'!AD83,"")))</f>
        <v/>
      </c>
      <c r="BB84" s="54" t="str">
        <f t="shared" si="84"/>
        <v/>
      </c>
      <c r="BC84" s="51">
        <f t="shared" si="85"/>
        <v>0</v>
      </c>
      <c r="BD84" s="105" t="str">
        <f>IF(OR($B84=0,$B84=""),"",IF(AND($E$3="1st"),'Marks Entry class 1st'!AE83,IF(AND($E$3="2nd"),'Marks Entry class 2nd'!AE83,"")))</f>
        <v/>
      </c>
      <c r="BE84" s="105" t="str">
        <f>IF(OR($B84=0,$B84=""),"",IF(AND($E$3="1st"),'Marks Entry class 1st'!AF83,IF(AND($E$3="2nd"),'Marks Entry class 2nd'!AF83,"")))</f>
        <v/>
      </c>
      <c r="BF84" s="55" t="str">
        <f t="shared" si="86"/>
        <v/>
      </c>
      <c r="BG84" s="51" t="str">
        <f t="shared" si="87"/>
        <v/>
      </c>
      <c r="BH84" s="89">
        <f t="shared" si="88"/>
        <v>0</v>
      </c>
      <c r="BI84" s="89" t="str">
        <f t="shared" si="89"/>
        <v/>
      </c>
      <c r="BJ84" s="89" t="str">
        <f t="shared" si="90"/>
        <v/>
      </c>
      <c r="BK84" s="89" t="str">
        <f t="shared" si="91"/>
        <v/>
      </c>
      <c r="BL84" s="89" t="str">
        <f t="shared" si="92"/>
        <v/>
      </c>
      <c r="BM84" s="93" t="str">
        <f t="shared" si="93"/>
        <v/>
      </c>
      <c r="BN84" s="105"/>
      <c r="BO84" s="105"/>
      <c r="BP84" s="105"/>
      <c r="BQ84" s="51"/>
      <c r="BR84" s="105" t="str">
        <f>IF(OR($B84=0,$B84=""),"",IF(AND($E$3="1st"),'Marks Entry class 1st'!AJ83,IF(AND($E$3="2nd"),'Marks Entry class 2nd'!AJ83,"")))</f>
        <v/>
      </c>
      <c r="BS84" s="105" t="str">
        <f>IF(OR($B84=0,$B84=""),"",IF(AND($E$3="1st"),'Marks Entry class 1st'!AK83,IF(AND($E$3="2nd"),'Marks Entry class 2nd'!AK83,"")))</f>
        <v/>
      </c>
      <c r="BT84" s="54" t="str">
        <f t="shared" si="94"/>
        <v/>
      </c>
      <c r="BU84" s="51">
        <f t="shared" si="95"/>
        <v>0</v>
      </c>
      <c r="BV84" s="105" t="str">
        <f>IF(OR($B84=0,$B84=""),"",IF(AND($E$3="1st"),'Marks Entry class 1st'!AL83,IF(AND($E$3="2nd"),'Marks Entry class 2nd'!AL83,"")))</f>
        <v/>
      </c>
      <c r="BW84" s="105" t="str">
        <f>IF(OR($B84=0,$B84=""),"",IF(AND($E$3="1st"),'Marks Entry class 1st'!AM83,IF(AND($E$3="2nd"),'Marks Entry class 2nd'!AM83,"")))</f>
        <v/>
      </c>
      <c r="BX84" s="55" t="str">
        <f t="shared" si="96"/>
        <v/>
      </c>
      <c r="BY84" s="51" t="str">
        <f t="shared" si="97"/>
        <v/>
      </c>
      <c r="BZ84" s="89">
        <f t="shared" si="98"/>
        <v>0</v>
      </c>
      <c r="CA84" s="89" t="str">
        <f t="shared" si="99"/>
        <v/>
      </c>
      <c r="CB84" s="89" t="str">
        <f t="shared" si="100"/>
        <v/>
      </c>
      <c r="CC84" s="89" t="str">
        <f t="shared" si="101"/>
        <v/>
      </c>
      <c r="CD84" s="89" t="str">
        <f t="shared" si="102"/>
        <v/>
      </c>
      <c r="CE84" s="93" t="str">
        <f t="shared" si="103"/>
        <v/>
      </c>
      <c r="CF84" s="105" t="str">
        <f>IF(OR($B84=0,$B84=""),"",IF(AND($E$3="1st"),'Marks Entry class 1st'!AN83,IF(AND($E$3="2nd"),'Marks Entry class 2nd'!AN83,"")))</f>
        <v/>
      </c>
      <c r="CG84" s="105" t="str">
        <f>IF(OR($B84=0,$B84=""),"",IF(AND($E$3="1st"),'Marks Entry class 1st'!AO83,IF(AND($E$3="2nd"),'Marks Entry class 2nd'!AO83,"")))</f>
        <v/>
      </c>
      <c r="CH84" s="106" t="str">
        <f t="shared" si="104"/>
        <v/>
      </c>
      <c r="CI84" s="107">
        <f t="shared" si="105"/>
        <v>0</v>
      </c>
      <c r="CJ84" s="107" t="str">
        <f t="shared" si="106"/>
        <v/>
      </c>
      <c r="CK84" s="107" t="str">
        <f t="shared" si="107"/>
        <v/>
      </c>
      <c r="CL84" s="92" t="str">
        <f t="shared" si="108"/>
        <v/>
      </c>
      <c r="CM84" s="105" t="str">
        <f>IF(OR($B84=0,$B84=""),"",IF(AND($E$3="1st"),'Marks Entry class 1st'!AP83,IF(AND($E$3="2nd"),'Marks Entry class 2nd'!AP83,"")))</f>
        <v/>
      </c>
      <c r="CN84" s="105" t="str">
        <f>IF(OR($B84=0,$B84=""),"",IF(AND($E$3="1st"),'Marks Entry class 1st'!AQ83,IF(AND($E$3="2nd"),'Marks Entry class 2nd'!AQ83,"")))</f>
        <v/>
      </c>
      <c r="CO84" s="106" t="str">
        <f t="shared" si="109"/>
        <v/>
      </c>
      <c r="CP84" s="107">
        <f t="shared" si="110"/>
        <v>0</v>
      </c>
      <c r="CQ84" s="107" t="str">
        <f t="shared" si="111"/>
        <v/>
      </c>
      <c r="CR84" s="107" t="str">
        <f t="shared" si="112"/>
        <v/>
      </c>
      <c r="CS84" s="92" t="str">
        <f t="shared" si="113"/>
        <v/>
      </c>
      <c r="CT84" s="105" t="str">
        <f>IF(OR($B84=0,$B84=""),"",IF(AND($E$3="1st"),'Marks Entry class 1st'!AR83,IF(AND($E$3="2nd"),'Marks Entry class 2nd'!AR83,"")))</f>
        <v/>
      </c>
      <c r="CU84" s="105" t="str">
        <f>IF(OR($B84=0,$B84=""),"",IF(AND($E$3="1st"),'Marks Entry class 1st'!AS83,IF(AND($E$3="2nd"),'Marks Entry class 2nd'!AS83,"")))</f>
        <v/>
      </c>
      <c r="CV84" s="106" t="str">
        <f t="shared" si="114"/>
        <v/>
      </c>
      <c r="CW84" s="107">
        <f t="shared" si="115"/>
        <v>0</v>
      </c>
      <c r="CX84" s="107" t="str">
        <f t="shared" si="116"/>
        <v/>
      </c>
      <c r="CY84" s="107" t="str">
        <f t="shared" si="117"/>
        <v/>
      </c>
      <c r="CZ84" s="92" t="str">
        <f t="shared" si="118"/>
        <v/>
      </c>
      <c r="DA84" s="105" t="str">
        <f>IF(OR($B84=0,$B84=""),"",IF(AND($E$3="1st"),'Marks Entry class 1st'!AT83,IF(AND($E$3="2nd"),'Marks Entry class 2nd'!AT83,"")))</f>
        <v/>
      </c>
      <c r="DB84" s="105" t="str">
        <f>IF(OR($B84=0,$B84=""),"",IF(AND($E$3="1st"),'Marks Entry class 1st'!AU83,IF(AND($E$3="2nd"),'Marks Entry class 2nd'!AU83,"")))</f>
        <v/>
      </c>
      <c r="DC84" s="357" t="str">
        <f t="shared" si="119"/>
        <v/>
      </c>
      <c r="DD84" s="93" t="str">
        <f t="shared" si="120"/>
        <v/>
      </c>
      <c r="DE84" s="105" t="str">
        <f>IF(OR($B84=0,$B84=""),"",IF(AND($E$3="1st"),'Marks Entry class 1st'!AV83,IF(AND($E$3="2nd"),'Marks Entry class 2nd'!AV83,"")))</f>
        <v/>
      </c>
      <c r="DF84" s="105" t="str">
        <f>IF(OR($B84=0,$B84=""),"",IF(AND($E$3="1st"),'Marks Entry class 1st'!AW83,IF(AND($E$3="2nd"),'Marks Entry class 2nd'!AW83,"")))</f>
        <v/>
      </c>
      <c r="DG84" s="357" t="str">
        <f t="shared" si="121"/>
        <v/>
      </c>
      <c r="DH84" s="93" t="str">
        <f t="shared" si="122"/>
        <v/>
      </c>
      <c r="DI84" s="63" t="str">
        <f t="shared" si="123"/>
        <v/>
      </c>
      <c r="DJ84" s="359" t="str">
        <f t="shared" si="124"/>
        <v/>
      </c>
      <c r="DK84" s="67" t="str">
        <f t="shared" si="125"/>
        <v/>
      </c>
      <c r="DL84" s="68" t="str">
        <f t="shared" si="126"/>
        <v/>
      </c>
      <c r="DM84" s="381" t="str">
        <f>IFERROR(IF(B84="NSO","NSO",IF(OR(D84="",G84="",F84="",B84="",DI84=0),"",IF('Master sheet'!$D$14="Hindi","कक्षोंन्नति","Promoted"))),"")</f>
        <v/>
      </c>
      <c r="DN84" s="42" t="str">
        <f>IF(OR(B84=0,B84=""),"",IF(AND($E$3="1st"),'Marks Entry class 1st'!AX83,IF(AND($E$3="2nd"),'Marks Entry class 2nd'!AX83,"")))</f>
        <v/>
      </c>
      <c r="DO84" s="42" t="str">
        <f>IF(OR(B84=0,B84=""),"",IF(AND($E$3="1st"),'Marks Entry class 1st'!AY83,IF(AND($E$3="2nd"),'Marks Entry class 2nd'!AY83,"")))</f>
        <v/>
      </c>
      <c r="DP84" s="214" t="str">
        <f t="shared" si="127"/>
        <v/>
      </c>
      <c r="DQ84" s="43"/>
      <c r="DX84" s="44">
        <f>IF(AND($E$3="1st"),'Marks Entry class 1st'!I83,IF(AND($E$3="2nd"),'Marks Entry class 2nd'!I83,""))</f>
        <v>0</v>
      </c>
    </row>
    <row r="85" spans="1:128" ht="18.95" customHeight="1">
      <c r="A85" s="56">
        <v>78</v>
      </c>
      <c r="B85" s="261" t="str">
        <f>IF(OR(DX85=0,DX85=""),"",IF(AND($E$3="1st"),'Marks Entry class 1st'!I84,IF(AND($E$3="2nd"),'Marks Entry class 2nd'!I84,"")))</f>
        <v/>
      </c>
      <c r="C85" s="57" t="str">
        <f>IF(OR($B85=0,$B85=""),"",IF(AND($E$3="1st"),'Marks Entry class 1st'!B84,IF(AND($E$3="2nd"),'Marks Entry class 2nd'!B84,"")))</f>
        <v/>
      </c>
      <c r="D85" s="57" t="str">
        <f>IF(OR($B85=0,$B85=""),"",IF(AND($E$3="1st"),'Marks Entry class 1st'!C84,IF(AND($E$3="2nd"),'Marks Entry class 2nd'!C84,"")))</f>
        <v/>
      </c>
      <c r="E85" s="396" t="str">
        <f>IF(OR(B85=0,B85=""),"",IF(AND($E$3="1st"),'Marks Entry class 1st'!E84,IF(AND($E$3="2nd"),'Marks Entry class 2nd'!E84,"")))</f>
        <v/>
      </c>
      <c r="F85" s="260" t="str">
        <f>IF(OR(B85=0,B85=""),"",IF(AND($E$3="1st"),'Marks Entry class 1st'!D84,IF(AND($E$3="2nd"),'Marks Entry class 2nd'!D84,"")))</f>
        <v/>
      </c>
      <c r="G85" s="398" t="str">
        <f>IF(OR($B85=0,$B85=""),"",IF(AND($E$3="1st"),'Marks Entry class 1st'!F84,IF(AND($E$3="2nd"),'Marks Entry class 2nd'!F84,"")))</f>
        <v/>
      </c>
      <c r="H85" s="398" t="str">
        <f>IF(OR($B85=0,$B85=""),"",IF(AND($E$3="1st"),'Marks Entry class 1st'!G84,IF(AND($E$3="2nd"),'Marks Entry class 2nd'!G84,"")))</f>
        <v/>
      </c>
      <c r="I85" s="398" t="str">
        <f>IF(OR($B85=0,$B85=""),"",IF(AND($E$3="1st"),'Marks Entry class 1st'!H84,IF(AND($E$3="2nd"),'Marks Entry class 2nd'!H84,"")))</f>
        <v/>
      </c>
      <c r="J85" s="229" t="str">
        <f>IF(OR($B85=0,$B85=""),"",IF(AND($E$3="1st"),'Marks Entry class 1st'!J84,IF(AND($E$3="2nd"),'Marks Entry class 2nd'!J84,"")))</f>
        <v/>
      </c>
      <c r="K85" s="229" t="str">
        <f>IF(OR($B85=0,$B85=""),"",IF(AND($E$3="1st"),'Marks Entry class 1st'!K84,IF(AND($E$3="2nd"),'Marks Entry class 2nd'!K84,"")))</f>
        <v/>
      </c>
      <c r="L85" s="105"/>
      <c r="M85" s="105"/>
      <c r="N85" s="105"/>
      <c r="O85" s="51"/>
      <c r="P85" s="105" t="str">
        <f>IF(OR($B85=0,$B85=""),"",IF(AND($E$3="1st"),'Marks Entry class 1st'!O84,IF(AND($E$3="2nd"),'Marks Entry class 2nd'!O84,"")))</f>
        <v/>
      </c>
      <c r="Q85" s="105" t="str">
        <f>IF(OR($B85=0,$B85=""),"",IF(AND($E$3="1st"),'Marks Entry class 1st'!P84,IF(AND($E$3="2nd"),'Marks Entry class 2nd'!P84,"")))</f>
        <v/>
      </c>
      <c r="R85" s="54" t="str">
        <f t="shared" si="64"/>
        <v/>
      </c>
      <c r="S85" s="51">
        <f t="shared" si="65"/>
        <v>0</v>
      </c>
      <c r="T85" s="105" t="str">
        <f>IF(OR($B85=0,$B85=""),"",IF(AND($E$3="1st"),'Marks Entry class 1st'!Q84,IF(AND($E$3="2nd"),'Marks Entry class 2nd'!Q84,"")))</f>
        <v/>
      </c>
      <c r="U85" s="105" t="str">
        <f>IF(OR($B85=0,$B85=""),"",IF(AND($E$3="1st"),'Marks Entry class 1st'!R84,IF(AND($E$3="2nd"),'Marks Entry class 2nd'!R84,"")))</f>
        <v/>
      </c>
      <c r="V85" s="55" t="str">
        <f t="shared" si="66"/>
        <v/>
      </c>
      <c r="W85" s="51" t="str">
        <f t="shared" si="67"/>
        <v/>
      </c>
      <c r="X85" s="89">
        <f t="shared" si="68"/>
        <v>0</v>
      </c>
      <c r="Y85" s="89" t="str">
        <f t="shared" si="69"/>
        <v/>
      </c>
      <c r="Z85" s="89" t="str">
        <f t="shared" si="70"/>
        <v/>
      </c>
      <c r="AA85" s="89" t="str">
        <f t="shared" si="71"/>
        <v/>
      </c>
      <c r="AB85" s="89" t="str">
        <f t="shared" si="72"/>
        <v/>
      </c>
      <c r="AC85" s="93" t="str">
        <f t="shared" si="73"/>
        <v/>
      </c>
      <c r="AD85" s="105"/>
      <c r="AE85" s="105"/>
      <c r="AF85" s="105"/>
      <c r="AG85" s="51"/>
      <c r="AH85" s="105" t="str">
        <f>IF(OR($B85=0,$B85=""),"",IF(AND($E$3="1st"),'Marks Entry class 1st'!V84,IF(AND($E$3="2nd"),'Marks Entry class 2nd'!V84,"")))</f>
        <v/>
      </c>
      <c r="AI85" s="105" t="str">
        <f>IF(OR($B85=0,$B85=""),"",IF(AND($E$3="1st"),'Marks Entry class 1st'!W84,IF(AND($E$3="2nd"),'Marks Entry class 2nd'!W84,"")))</f>
        <v/>
      </c>
      <c r="AJ85" s="54" t="str">
        <f t="shared" si="74"/>
        <v/>
      </c>
      <c r="AK85" s="51">
        <f t="shared" si="75"/>
        <v>0</v>
      </c>
      <c r="AL85" s="105" t="str">
        <f>IF(OR($B85=0,$B85=""),"",IF(AND($E$3="1st"),'Marks Entry class 1st'!X84,IF(AND($E$3="2nd"),'Marks Entry class 2nd'!X84,"")))</f>
        <v/>
      </c>
      <c r="AM85" s="105" t="str">
        <f>IF(OR($B85=0,$B85=""),"",IF(AND($E$3="1st"),'Marks Entry class 1st'!Y84,IF(AND($E$3="2nd"),'Marks Entry class 2nd'!Y84,"")))</f>
        <v/>
      </c>
      <c r="AN85" s="55" t="str">
        <f t="shared" si="76"/>
        <v/>
      </c>
      <c r="AO85" s="51" t="str">
        <f t="shared" si="77"/>
        <v/>
      </c>
      <c r="AP85" s="89">
        <f t="shared" si="78"/>
        <v>0</v>
      </c>
      <c r="AQ85" s="89" t="str">
        <f t="shared" si="79"/>
        <v/>
      </c>
      <c r="AR85" s="89" t="str">
        <f t="shared" si="80"/>
        <v/>
      </c>
      <c r="AS85" s="89" t="str">
        <f t="shared" si="81"/>
        <v/>
      </c>
      <c r="AT85" s="89" t="str">
        <f t="shared" si="82"/>
        <v/>
      </c>
      <c r="AU85" s="93" t="str">
        <f t="shared" si="83"/>
        <v/>
      </c>
      <c r="AV85" s="105"/>
      <c r="AW85" s="105"/>
      <c r="AX85" s="105"/>
      <c r="AY85" s="51"/>
      <c r="AZ85" s="105" t="str">
        <f>IF(OR($B85=0,$B85=""),"",IF(AND($E$3="1st"),'Marks Entry class 1st'!AC84,IF(AND($E$3="2nd"),'Marks Entry class 2nd'!AC84,"")))</f>
        <v/>
      </c>
      <c r="BA85" s="105" t="str">
        <f>IF(OR($B85=0,$B85=""),"",IF(AND($E$3="1st"),'Marks Entry class 1st'!AD84,IF(AND($E$3="2nd"),'Marks Entry class 2nd'!AD84,"")))</f>
        <v/>
      </c>
      <c r="BB85" s="54" t="str">
        <f t="shared" si="84"/>
        <v/>
      </c>
      <c r="BC85" s="51">
        <f t="shared" si="85"/>
        <v>0</v>
      </c>
      <c r="BD85" s="105" t="str">
        <f>IF(OR($B85=0,$B85=""),"",IF(AND($E$3="1st"),'Marks Entry class 1st'!AE84,IF(AND($E$3="2nd"),'Marks Entry class 2nd'!AE84,"")))</f>
        <v/>
      </c>
      <c r="BE85" s="105" t="str">
        <f>IF(OR($B85=0,$B85=""),"",IF(AND($E$3="1st"),'Marks Entry class 1st'!AF84,IF(AND($E$3="2nd"),'Marks Entry class 2nd'!AF84,"")))</f>
        <v/>
      </c>
      <c r="BF85" s="55" t="str">
        <f t="shared" si="86"/>
        <v/>
      </c>
      <c r="BG85" s="51" t="str">
        <f t="shared" si="87"/>
        <v/>
      </c>
      <c r="BH85" s="89">
        <f t="shared" si="88"/>
        <v>0</v>
      </c>
      <c r="BI85" s="89" t="str">
        <f t="shared" si="89"/>
        <v/>
      </c>
      <c r="BJ85" s="89" t="str">
        <f t="shared" si="90"/>
        <v/>
      </c>
      <c r="BK85" s="89" t="str">
        <f t="shared" si="91"/>
        <v/>
      </c>
      <c r="BL85" s="89" t="str">
        <f t="shared" si="92"/>
        <v/>
      </c>
      <c r="BM85" s="93" t="str">
        <f t="shared" si="93"/>
        <v/>
      </c>
      <c r="BN85" s="105"/>
      <c r="BO85" s="105"/>
      <c r="BP85" s="105"/>
      <c r="BQ85" s="51"/>
      <c r="BR85" s="105" t="str">
        <f>IF(OR($B85=0,$B85=""),"",IF(AND($E$3="1st"),'Marks Entry class 1st'!AJ84,IF(AND($E$3="2nd"),'Marks Entry class 2nd'!AJ84,"")))</f>
        <v/>
      </c>
      <c r="BS85" s="105" t="str">
        <f>IF(OR($B85=0,$B85=""),"",IF(AND($E$3="1st"),'Marks Entry class 1st'!AK84,IF(AND($E$3="2nd"),'Marks Entry class 2nd'!AK84,"")))</f>
        <v/>
      </c>
      <c r="BT85" s="54" t="str">
        <f t="shared" si="94"/>
        <v/>
      </c>
      <c r="BU85" s="51">
        <f t="shared" si="95"/>
        <v>0</v>
      </c>
      <c r="BV85" s="105" t="str">
        <f>IF(OR($B85=0,$B85=""),"",IF(AND($E$3="1st"),'Marks Entry class 1st'!AL84,IF(AND($E$3="2nd"),'Marks Entry class 2nd'!AL84,"")))</f>
        <v/>
      </c>
      <c r="BW85" s="105" t="str">
        <f>IF(OR($B85=0,$B85=""),"",IF(AND($E$3="1st"),'Marks Entry class 1st'!AM84,IF(AND($E$3="2nd"),'Marks Entry class 2nd'!AM84,"")))</f>
        <v/>
      </c>
      <c r="BX85" s="55" t="str">
        <f t="shared" si="96"/>
        <v/>
      </c>
      <c r="BY85" s="51" t="str">
        <f t="shared" si="97"/>
        <v/>
      </c>
      <c r="BZ85" s="89">
        <f t="shared" si="98"/>
        <v>0</v>
      </c>
      <c r="CA85" s="89" t="str">
        <f t="shared" si="99"/>
        <v/>
      </c>
      <c r="CB85" s="89" t="str">
        <f t="shared" si="100"/>
        <v/>
      </c>
      <c r="CC85" s="89" t="str">
        <f t="shared" si="101"/>
        <v/>
      </c>
      <c r="CD85" s="89" t="str">
        <f t="shared" si="102"/>
        <v/>
      </c>
      <c r="CE85" s="93" t="str">
        <f t="shared" si="103"/>
        <v/>
      </c>
      <c r="CF85" s="105" t="str">
        <f>IF(OR($B85=0,$B85=""),"",IF(AND($E$3="1st"),'Marks Entry class 1st'!AN84,IF(AND($E$3="2nd"),'Marks Entry class 2nd'!AN84,"")))</f>
        <v/>
      </c>
      <c r="CG85" s="105" t="str">
        <f>IF(OR($B85=0,$B85=""),"",IF(AND($E$3="1st"),'Marks Entry class 1st'!AO84,IF(AND($E$3="2nd"),'Marks Entry class 2nd'!AO84,"")))</f>
        <v/>
      </c>
      <c r="CH85" s="106" t="str">
        <f t="shared" si="104"/>
        <v/>
      </c>
      <c r="CI85" s="107">
        <f t="shared" si="105"/>
        <v>0</v>
      </c>
      <c r="CJ85" s="107" t="str">
        <f t="shared" si="106"/>
        <v/>
      </c>
      <c r="CK85" s="107" t="str">
        <f t="shared" si="107"/>
        <v/>
      </c>
      <c r="CL85" s="92" t="str">
        <f t="shared" si="108"/>
        <v/>
      </c>
      <c r="CM85" s="105" t="str">
        <f>IF(OR($B85=0,$B85=""),"",IF(AND($E$3="1st"),'Marks Entry class 1st'!AP84,IF(AND($E$3="2nd"),'Marks Entry class 2nd'!AP84,"")))</f>
        <v/>
      </c>
      <c r="CN85" s="105" t="str">
        <f>IF(OR($B85=0,$B85=""),"",IF(AND($E$3="1st"),'Marks Entry class 1st'!AQ84,IF(AND($E$3="2nd"),'Marks Entry class 2nd'!AQ84,"")))</f>
        <v/>
      </c>
      <c r="CO85" s="106" t="str">
        <f t="shared" si="109"/>
        <v/>
      </c>
      <c r="CP85" s="107">
        <f t="shared" si="110"/>
        <v>0</v>
      </c>
      <c r="CQ85" s="107" t="str">
        <f t="shared" si="111"/>
        <v/>
      </c>
      <c r="CR85" s="107" t="str">
        <f t="shared" si="112"/>
        <v/>
      </c>
      <c r="CS85" s="92" t="str">
        <f t="shared" si="113"/>
        <v/>
      </c>
      <c r="CT85" s="105" t="str">
        <f>IF(OR($B85=0,$B85=""),"",IF(AND($E$3="1st"),'Marks Entry class 1st'!AR84,IF(AND($E$3="2nd"),'Marks Entry class 2nd'!AR84,"")))</f>
        <v/>
      </c>
      <c r="CU85" s="105" t="str">
        <f>IF(OR($B85=0,$B85=""),"",IF(AND($E$3="1st"),'Marks Entry class 1st'!AS84,IF(AND($E$3="2nd"),'Marks Entry class 2nd'!AS84,"")))</f>
        <v/>
      </c>
      <c r="CV85" s="106" t="str">
        <f t="shared" si="114"/>
        <v/>
      </c>
      <c r="CW85" s="107">
        <f t="shared" si="115"/>
        <v>0</v>
      </c>
      <c r="CX85" s="107" t="str">
        <f t="shared" si="116"/>
        <v/>
      </c>
      <c r="CY85" s="107" t="str">
        <f t="shared" si="117"/>
        <v/>
      </c>
      <c r="CZ85" s="92" t="str">
        <f t="shared" si="118"/>
        <v/>
      </c>
      <c r="DA85" s="105" t="str">
        <f>IF(OR($B85=0,$B85=""),"",IF(AND($E$3="1st"),'Marks Entry class 1st'!AT84,IF(AND($E$3="2nd"),'Marks Entry class 2nd'!AT84,"")))</f>
        <v/>
      </c>
      <c r="DB85" s="105" t="str">
        <f>IF(OR($B85=0,$B85=""),"",IF(AND($E$3="1st"),'Marks Entry class 1st'!AU84,IF(AND($E$3="2nd"),'Marks Entry class 2nd'!AU84,"")))</f>
        <v/>
      </c>
      <c r="DC85" s="357" t="str">
        <f t="shared" si="119"/>
        <v/>
      </c>
      <c r="DD85" s="93" t="str">
        <f t="shared" si="120"/>
        <v/>
      </c>
      <c r="DE85" s="105" t="str">
        <f>IF(OR($B85=0,$B85=""),"",IF(AND($E$3="1st"),'Marks Entry class 1st'!AV84,IF(AND($E$3="2nd"),'Marks Entry class 2nd'!AV84,"")))</f>
        <v/>
      </c>
      <c r="DF85" s="105" t="str">
        <f>IF(OR($B85=0,$B85=""),"",IF(AND($E$3="1st"),'Marks Entry class 1st'!AW84,IF(AND($E$3="2nd"),'Marks Entry class 2nd'!AW84,"")))</f>
        <v/>
      </c>
      <c r="DG85" s="357" t="str">
        <f t="shared" si="121"/>
        <v/>
      </c>
      <c r="DH85" s="93" t="str">
        <f t="shared" si="122"/>
        <v/>
      </c>
      <c r="DI85" s="63" t="str">
        <f t="shared" si="123"/>
        <v/>
      </c>
      <c r="DJ85" s="359" t="str">
        <f t="shared" si="124"/>
        <v/>
      </c>
      <c r="DK85" s="67" t="str">
        <f t="shared" si="125"/>
        <v/>
      </c>
      <c r="DL85" s="68" t="str">
        <f t="shared" si="126"/>
        <v/>
      </c>
      <c r="DM85" s="381" t="str">
        <f>IFERROR(IF(B85="NSO","NSO",IF(OR(D85="",G85="",F85="",B85="",DI85=0),"",IF('Master sheet'!$D$14="Hindi","कक्षोंन्नति","Promoted"))),"")</f>
        <v/>
      </c>
      <c r="DN85" s="42" t="str">
        <f>IF(OR(B85=0,B85=""),"",IF(AND($E$3="1st"),'Marks Entry class 1st'!AX84,IF(AND($E$3="2nd"),'Marks Entry class 2nd'!AX84,"")))</f>
        <v/>
      </c>
      <c r="DO85" s="42" t="str">
        <f>IF(OR(B85=0,B85=""),"",IF(AND($E$3="1st"),'Marks Entry class 1st'!AY84,IF(AND($E$3="2nd"),'Marks Entry class 2nd'!AY84,"")))</f>
        <v/>
      </c>
      <c r="DP85" s="214" t="str">
        <f t="shared" si="127"/>
        <v/>
      </c>
      <c r="DQ85" s="43"/>
      <c r="DX85" s="44">
        <f>IF(AND($E$3="1st"),'Marks Entry class 1st'!I84,IF(AND($E$3="2nd"),'Marks Entry class 2nd'!I84,""))</f>
        <v>0</v>
      </c>
    </row>
    <row r="86" spans="1:128" ht="18.95" customHeight="1">
      <c r="A86" s="56">
        <v>79</v>
      </c>
      <c r="B86" s="261" t="str">
        <f>IF(OR(DX86=0,DX86=""),"",IF(AND($E$3="1st"),'Marks Entry class 1st'!I85,IF(AND($E$3="2nd"),'Marks Entry class 2nd'!I85,"")))</f>
        <v/>
      </c>
      <c r="C86" s="57" t="str">
        <f>IF(OR($B86=0,$B86=""),"",IF(AND($E$3="1st"),'Marks Entry class 1st'!B85,IF(AND($E$3="2nd"),'Marks Entry class 2nd'!B85,"")))</f>
        <v/>
      </c>
      <c r="D86" s="57" t="str">
        <f>IF(OR($B86=0,$B86=""),"",IF(AND($E$3="1st"),'Marks Entry class 1st'!C85,IF(AND($E$3="2nd"),'Marks Entry class 2nd'!C85,"")))</f>
        <v/>
      </c>
      <c r="E86" s="396" t="str">
        <f>IF(OR(B86=0,B86=""),"",IF(AND($E$3="1st"),'Marks Entry class 1st'!E85,IF(AND($E$3="2nd"),'Marks Entry class 2nd'!E85,"")))</f>
        <v/>
      </c>
      <c r="F86" s="260" t="str">
        <f>IF(OR(B86=0,B86=""),"",IF(AND($E$3="1st"),'Marks Entry class 1st'!D85,IF(AND($E$3="2nd"),'Marks Entry class 2nd'!D85,"")))</f>
        <v/>
      </c>
      <c r="G86" s="398" t="str">
        <f>IF(OR($B86=0,$B86=""),"",IF(AND($E$3="1st"),'Marks Entry class 1st'!F85,IF(AND($E$3="2nd"),'Marks Entry class 2nd'!F85,"")))</f>
        <v/>
      </c>
      <c r="H86" s="398" t="str">
        <f>IF(OR($B86=0,$B86=""),"",IF(AND($E$3="1st"),'Marks Entry class 1st'!G85,IF(AND($E$3="2nd"),'Marks Entry class 2nd'!G85,"")))</f>
        <v/>
      </c>
      <c r="I86" s="398" t="str">
        <f>IF(OR($B86=0,$B86=""),"",IF(AND($E$3="1st"),'Marks Entry class 1st'!H85,IF(AND($E$3="2nd"),'Marks Entry class 2nd'!H85,"")))</f>
        <v/>
      </c>
      <c r="J86" s="229" t="str">
        <f>IF(OR($B86=0,$B86=""),"",IF(AND($E$3="1st"),'Marks Entry class 1st'!J85,IF(AND($E$3="2nd"),'Marks Entry class 2nd'!J85,"")))</f>
        <v/>
      </c>
      <c r="K86" s="229" t="str">
        <f>IF(OR($B86=0,$B86=""),"",IF(AND($E$3="1st"),'Marks Entry class 1st'!K85,IF(AND($E$3="2nd"),'Marks Entry class 2nd'!K85,"")))</f>
        <v/>
      </c>
      <c r="L86" s="105"/>
      <c r="M86" s="105"/>
      <c r="N86" s="105"/>
      <c r="O86" s="51"/>
      <c r="P86" s="105" t="str">
        <f>IF(OR($B86=0,$B86=""),"",IF(AND($E$3="1st"),'Marks Entry class 1st'!O85,IF(AND($E$3="2nd"),'Marks Entry class 2nd'!O85,"")))</f>
        <v/>
      </c>
      <c r="Q86" s="105" t="str">
        <f>IF(OR($B86=0,$B86=""),"",IF(AND($E$3="1st"),'Marks Entry class 1st'!P85,IF(AND($E$3="2nd"),'Marks Entry class 2nd'!P85,"")))</f>
        <v/>
      </c>
      <c r="R86" s="54" t="str">
        <f t="shared" si="64"/>
        <v/>
      </c>
      <c r="S86" s="51">
        <f t="shared" si="65"/>
        <v>0</v>
      </c>
      <c r="T86" s="105" t="str">
        <f>IF(OR($B86=0,$B86=""),"",IF(AND($E$3="1st"),'Marks Entry class 1st'!Q85,IF(AND($E$3="2nd"),'Marks Entry class 2nd'!Q85,"")))</f>
        <v/>
      </c>
      <c r="U86" s="105" t="str">
        <f>IF(OR($B86=0,$B86=""),"",IF(AND($E$3="1st"),'Marks Entry class 1st'!R85,IF(AND($E$3="2nd"),'Marks Entry class 2nd'!R85,"")))</f>
        <v/>
      </c>
      <c r="V86" s="55" t="str">
        <f t="shared" si="66"/>
        <v/>
      </c>
      <c r="W86" s="51" t="str">
        <f t="shared" si="67"/>
        <v/>
      </c>
      <c r="X86" s="89">
        <f t="shared" si="68"/>
        <v>0</v>
      </c>
      <c r="Y86" s="89" t="str">
        <f t="shared" si="69"/>
        <v/>
      </c>
      <c r="Z86" s="89" t="str">
        <f t="shared" si="70"/>
        <v/>
      </c>
      <c r="AA86" s="89" t="str">
        <f t="shared" si="71"/>
        <v/>
      </c>
      <c r="AB86" s="89" t="str">
        <f t="shared" si="72"/>
        <v/>
      </c>
      <c r="AC86" s="93" t="str">
        <f t="shared" si="73"/>
        <v/>
      </c>
      <c r="AD86" s="105"/>
      <c r="AE86" s="105"/>
      <c r="AF86" s="105"/>
      <c r="AG86" s="51"/>
      <c r="AH86" s="105" t="str">
        <f>IF(OR($B86=0,$B86=""),"",IF(AND($E$3="1st"),'Marks Entry class 1st'!V85,IF(AND($E$3="2nd"),'Marks Entry class 2nd'!V85,"")))</f>
        <v/>
      </c>
      <c r="AI86" s="105" t="str">
        <f>IF(OR($B86=0,$B86=""),"",IF(AND($E$3="1st"),'Marks Entry class 1st'!W85,IF(AND($E$3="2nd"),'Marks Entry class 2nd'!W85,"")))</f>
        <v/>
      </c>
      <c r="AJ86" s="54" t="str">
        <f t="shared" si="74"/>
        <v/>
      </c>
      <c r="AK86" s="51">
        <f t="shared" si="75"/>
        <v>0</v>
      </c>
      <c r="AL86" s="105" t="str">
        <f>IF(OR($B86=0,$B86=""),"",IF(AND($E$3="1st"),'Marks Entry class 1st'!X85,IF(AND($E$3="2nd"),'Marks Entry class 2nd'!X85,"")))</f>
        <v/>
      </c>
      <c r="AM86" s="105" t="str">
        <f>IF(OR($B86=0,$B86=""),"",IF(AND($E$3="1st"),'Marks Entry class 1st'!Y85,IF(AND($E$3="2nd"),'Marks Entry class 2nd'!Y85,"")))</f>
        <v/>
      </c>
      <c r="AN86" s="55" t="str">
        <f t="shared" si="76"/>
        <v/>
      </c>
      <c r="AO86" s="51" t="str">
        <f t="shared" si="77"/>
        <v/>
      </c>
      <c r="AP86" s="89">
        <f t="shared" si="78"/>
        <v>0</v>
      </c>
      <c r="AQ86" s="89" t="str">
        <f t="shared" si="79"/>
        <v/>
      </c>
      <c r="AR86" s="89" t="str">
        <f t="shared" si="80"/>
        <v/>
      </c>
      <c r="AS86" s="89" t="str">
        <f t="shared" si="81"/>
        <v/>
      </c>
      <c r="AT86" s="89" t="str">
        <f t="shared" si="82"/>
        <v/>
      </c>
      <c r="AU86" s="93" t="str">
        <f t="shared" si="83"/>
        <v/>
      </c>
      <c r="AV86" s="105"/>
      <c r="AW86" s="105"/>
      <c r="AX86" s="105"/>
      <c r="AY86" s="51"/>
      <c r="AZ86" s="105" t="str">
        <f>IF(OR($B86=0,$B86=""),"",IF(AND($E$3="1st"),'Marks Entry class 1st'!AC85,IF(AND($E$3="2nd"),'Marks Entry class 2nd'!AC85,"")))</f>
        <v/>
      </c>
      <c r="BA86" s="105" t="str">
        <f>IF(OR($B86=0,$B86=""),"",IF(AND($E$3="1st"),'Marks Entry class 1st'!AD85,IF(AND($E$3="2nd"),'Marks Entry class 2nd'!AD85,"")))</f>
        <v/>
      </c>
      <c r="BB86" s="54" t="str">
        <f t="shared" si="84"/>
        <v/>
      </c>
      <c r="BC86" s="51">
        <f t="shared" si="85"/>
        <v>0</v>
      </c>
      <c r="BD86" s="105" t="str">
        <f>IF(OR($B86=0,$B86=""),"",IF(AND($E$3="1st"),'Marks Entry class 1st'!AE85,IF(AND($E$3="2nd"),'Marks Entry class 2nd'!AE85,"")))</f>
        <v/>
      </c>
      <c r="BE86" s="105" t="str">
        <f>IF(OR($B86=0,$B86=""),"",IF(AND($E$3="1st"),'Marks Entry class 1st'!AF85,IF(AND($E$3="2nd"),'Marks Entry class 2nd'!AF85,"")))</f>
        <v/>
      </c>
      <c r="BF86" s="55" t="str">
        <f t="shared" si="86"/>
        <v/>
      </c>
      <c r="BG86" s="51" t="str">
        <f t="shared" si="87"/>
        <v/>
      </c>
      <c r="BH86" s="89">
        <f t="shared" si="88"/>
        <v>0</v>
      </c>
      <c r="BI86" s="89" t="str">
        <f t="shared" si="89"/>
        <v/>
      </c>
      <c r="BJ86" s="89" t="str">
        <f t="shared" si="90"/>
        <v/>
      </c>
      <c r="BK86" s="89" t="str">
        <f t="shared" si="91"/>
        <v/>
      </c>
      <c r="BL86" s="89" t="str">
        <f t="shared" si="92"/>
        <v/>
      </c>
      <c r="BM86" s="93" t="str">
        <f t="shared" si="93"/>
        <v/>
      </c>
      <c r="BN86" s="105"/>
      <c r="BO86" s="105"/>
      <c r="BP86" s="105"/>
      <c r="BQ86" s="51"/>
      <c r="BR86" s="105" t="str">
        <f>IF(OR($B86=0,$B86=""),"",IF(AND($E$3="1st"),'Marks Entry class 1st'!AJ85,IF(AND($E$3="2nd"),'Marks Entry class 2nd'!AJ85,"")))</f>
        <v/>
      </c>
      <c r="BS86" s="105" t="str">
        <f>IF(OR($B86=0,$B86=""),"",IF(AND($E$3="1st"),'Marks Entry class 1st'!AK85,IF(AND($E$3="2nd"),'Marks Entry class 2nd'!AK85,"")))</f>
        <v/>
      </c>
      <c r="BT86" s="54" t="str">
        <f t="shared" si="94"/>
        <v/>
      </c>
      <c r="BU86" s="51">
        <f t="shared" si="95"/>
        <v>0</v>
      </c>
      <c r="BV86" s="105" t="str">
        <f>IF(OR($B86=0,$B86=""),"",IF(AND($E$3="1st"),'Marks Entry class 1st'!AL85,IF(AND($E$3="2nd"),'Marks Entry class 2nd'!AL85,"")))</f>
        <v/>
      </c>
      <c r="BW86" s="105" t="str">
        <f>IF(OR($B86=0,$B86=""),"",IF(AND($E$3="1st"),'Marks Entry class 1st'!AM85,IF(AND($E$3="2nd"),'Marks Entry class 2nd'!AM85,"")))</f>
        <v/>
      </c>
      <c r="BX86" s="55" t="str">
        <f t="shared" si="96"/>
        <v/>
      </c>
      <c r="BY86" s="51" t="str">
        <f t="shared" si="97"/>
        <v/>
      </c>
      <c r="BZ86" s="89">
        <f t="shared" si="98"/>
        <v>0</v>
      </c>
      <c r="CA86" s="89" t="str">
        <f t="shared" si="99"/>
        <v/>
      </c>
      <c r="CB86" s="89" t="str">
        <f t="shared" si="100"/>
        <v/>
      </c>
      <c r="CC86" s="89" t="str">
        <f t="shared" si="101"/>
        <v/>
      </c>
      <c r="CD86" s="89" t="str">
        <f t="shared" si="102"/>
        <v/>
      </c>
      <c r="CE86" s="93" t="str">
        <f t="shared" si="103"/>
        <v/>
      </c>
      <c r="CF86" s="105" t="str">
        <f>IF(OR($B86=0,$B86=""),"",IF(AND($E$3="1st"),'Marks Entry class 1st'!AN85,IF(AND($E$3="2nd"),'Marks Entry class 2nd'!AN85,"")))</f>
        <v/>
      </c>
      <c r="CG86" s="105" t="str">
        <f>IF(OR($B86=0,$B86=""),"",IF(AND($E$3="1st"),'Marks Entry class 1st'!AO85,IF(AND($E$3="2nd"),'Marks Entry class 2nd'!AO85,"")))</f>
        <v/>
      </c>
      <c r="CH86" s="106" t="str">
        <f t="shared" si="104"/>
        <v/>
      </c>
      <c r="CI86" s="107">
        <f t="shared" si="105"/>
        <v>0</v>
      </c>
      <c r="CJ86" s="107" t="str">
        <f t="shared" si="106"/>
        <v/>
      </c>
      <c r="CK86" s="107" t="str">
        <f t="shared" si="107"/>
        <v/>
      </c>
      <c r="CL86" s="92" t="str">
        <f t="shared" si="108"/>
        <v/>
      </c>
      <c r="CM86" s="105" t="str">
        <f>IF(OR($B86=0,$B86=""),"",IF(AND($E$3="1st"),'Marks Entry class 1st'!AP85,IF(AND($E$3="2nd"),'Marks Entry class 2nd'!AP85,"")))</f>
        <v/>
      </c>
      <c r="CN86" s="105" t="str">
        <f>IF(OR($B86=0,$B86=""),"",IF(AND($E$3="1st"),'Marks Entry class 1st'!AQ85,IF(AND($E$3="2nd"),'Marks Entry class 2nd'!AQ85,"")))</f>
        <v/>
      </c>
      <c r="CO86" s="106" t="str">
        <f t="shared" si="109"/>
        <v/>
      </c>
      <c r="CP86" s="107">
        <f t="shared" si="110"/>
        <v>0</v>
      </c>
      <c r="CQ86" s="107" t="str">
        <f t="shared" si="111"/>
        <v/>
      </c>
      <c r="CR86" s="107" t="str">
        <f t="shared" si="112"/>
        <v/>
      </c>
      <c r="CS86" s="92" t="str">
        <f t="shared" si="113"/>
        <v/>
      </c>
      <c r="CT86" s="105" t="str">
        <f>IF(OR($B86=0,$B86=""),"",IF(AND($E$3="1st"),'Marks Entry class 1st'!AR85,IF(AND($E$3="2nd"),'Marks Entry class 2nd'!AR85,"")))</f>
        <v/>
      </c>
      <c r="CU86" s="105" t="str">
        <f>IF(OR($B86=0,$B86=""),"",IF(AND($E$3="1st"),'Marks Entry class 1st'!AS85,IF(AND($E$3="2nd"),'Marks Entry class 2nd'!AS85,"")))</f>
        <v/>
      </c>
      <c r="CV86" s="106" t="str">
        <f t="shared" si="114"/>
        <v/>
      </c>
      <c r="CW86" s="107">
        <f t="shared" si="115"/>
        <v>0</v>
      </c>
      <c r="CX86" s="107" t="str">
        <f t="shared" si="116"/>
        <v/>
      </c>
      <c r="CY86" s="107" t="str">
        <f t="shared" si="117"/>
        <v/>
      </c>
      <c r="CZ86" s="92" t="str">
        <f t="shared" si="118"/>
        <v/>
      </c>
      <c r="DA86" s="105" t="str">
        <f>IF(OR($B86=0,$B86=""),"",IF(AND($E$3="1st"),'Marks Entry class 1st'!AT85,IF(AND($E$3="2nd"),'Marks Entry class 2nd'!AT85,"")))</f>
        <v/>
      </c>
      <c r="DB86" s="105" t="str">
        <f>IF(OR($B86=0,$B86=""),"",IF(AND($E$3="1st"),'Marks Entry class 1st'!AU85,IF(AND($E$3="2nd"),'Marks Entry class 2nd'!AU85,"")))</f>
        <v/>
      </c>
      <c r="DC86" s="357" t="str">
        <f t="shared" si="119"/>
        <v/>
      </c>
      <c r="DD86" s="93" t="str">
        <f t="shared" si="120"/>
        <v/>
      </c>
      <c r="DE86" s="105" t="str">
        <f>IF(OR($B86=0,$B86=""),"",IF(AND($E$3="1st"),'Marks Entry class 1st'!AV85,IF(AND($E$3="2nd"),'Marks Entry class 2nd'!AV85,"")))</f>
        <v/>
      </c>
      <c r="DF86" s="105" t="str">
        <f>IF(OR($B86=0,$B86=""),"",IF(AND($E$3="1st"),'Marks Entry class 1st'!AW85,IF(AND($E$3="2nd"),'Marks Entry class 2nd'!AW85,"")))</f>
        <v/>
      </c>
      <c r="DG86" s="357" t="str">
        <f t="shared" si="121"/>
        <v/>
      </c>
      <c r="DH86" s="93" t="str">
        <f t="shared" si="122"/>
        <v/>
      </c>
      <c r="DI86" s="63" t="str">
        <f t="shared" si="123"/>
        <v/>
      </c>
      <c r="DJ86" s="359" t="str">
        <f t="shared" si="124"/>
        <v/>
      </c>
      <c r="DK86" s="67" t="str">
        <f t="shared" si="125"/>
        <v/>
      </c>
      <c r="DL86" s="68" t="str">
        <f t="shared" si="126"/>
        <v/>
      </c>
      <c r="DM86" s="381" t="str">
        <f>IFERROR(IF(B86="NSO","NSO",IF(OR(D86="",G86="",F86="",B86="",DI86=0),"",IF('Master sheet'!$D$14="Hindi","कक्षोंन्नति","Promoted"))),"")</f>
        <v/>
      </c>
      <c r="DN86" s="42" t="str">
        <f>IF(OR(B86=0,B86=""),"",IF(AND($E$3="1st"),'Marks Entry class 1st'!AX85,IF(AND($E$3="2nd"),'Marks Entry class 2nd'!AX85,"")))</f>
        <v/>
      </c>
      <c r="DO86" s="42" t="str">
        <f>IF(OR(B86=0,B86=""),"",IF(AND($E$3="1st"),'Marks Entry class 1st'!AY85,IF(AND($E$3="2nd"),'Marks Entry class 2nd'!AY85,"")))</f>
        <v/>
      </c>
      <c r="DP86" s="214" t="str">
        <f t="shared" si="127"/>
        <v/>
      </c>
      <c r="DQ86" s="43"/>
      <c r="DX86" s="44">
        <f>IF(AND($E$3="1st"),'Marks Entry class 1st'!I85,IF(AND($E$3="2nd"),'Marks Entry class 2nd'!I85,""))</f>
        <v>0</v>
      </c>
    </row>
    <row r="87" spans="1:128" ht="18.95" customHeight="1">
      <c r="A87" s="56">
        <v>80</v>
      </c>
      <c r="B87" s="261" t="str">
        <f>IF(OR(DX87=0,DX87=""),"",IF(AND($E$3="1st"),'Marks Entry class 1st'!I86,IF(AND($E$3="2nd"),'Marks Entry class 2nd'!I86,"")))</f>
        <v/>
      </c>
      <c r="C87" s="57" t="str">
        <f>IF(OR($B87=0,$B87=""),"",IF(AND($E$3="1st"),'Marks Entry class 1st'!B86,IF(AND($E$3="2nd"),'Marks Entry class 2nd'!B86,"")))</f>
        <v/>
      </c>
      <c r="D87" s="57" t="str">
        <f>IF(OR($B87=0,$B87=""),"",IF(AND($E$3="1st"),'Marks Entry class 1st'!C86,IF(AND($E$3="2nd"),'Marks Entry class 2nd'!C86,"")))</f>
        <v/>
      </c>
      <c r="E87" s="396" t="str">
        <f>IF(OR(B87=0,B87=""),"",IF(AND($E$3="1st"),'Marks Entry class 1st'!E86,IF(AND($E$3="2nd"),'Marks Entry class 2nd'!E86,"")))</f>
        <v/>
      </c>
      <c r="F87" s="260" t="str">
        <f>IF(OR(B87=0,B87=""),"",IF(AND($E$3="1st"),'Marks Entry class 1st'!D86,IF(AND($E$3="2nd"),'Marks Entry class 2nd'!D86,"")))</f>
        <v/>
      </c>
      <c r="G87" s="398" t="str">
        <f>IF(OR($B87=0,$B87=""),"",IF(AND($E$3="1st"),'Marks Entry class 1st'!F86,IF(AND($E$3="2nd"),'Marks Entry class 2nd'!F86,"")))</f>
        <v/>
      </c>
      <c r="H87" s="398" t="str">
        <f>IF(OR($B87=0,$B87=""),"",IF(AND($E$3="1st"),'Marks Entry class 1st'!G86,IF(AND($E$3="2nd"),'Marks Entry class 2nd'!G86,"")))</f>
        <v/>
      </c>
      <c r="I87" s="398" t="str">
        <f>IF(OR($B87=0,$B87=""),"",IF(AND($E$3="1st"),'Marks Entry class 1st'!H86,IF(AND($E$3="2nd"),'Marks Entry class 2nd'!H86,"")))</f>
        <v/>
      </c>
      <c r="J87" s="229" t="str">
        <f>IF(OR($B87=0,$B87=""),"",IF(AND($E$3="1st"),'Marks Entry class 1st'!J86,IF(AND($E$3="2nd"),'Marks Entry class 2nd'!J86,"")))</f>
        <v/>
      </c>
      <c r="K87" s="229" t="str">
        <f>IF(OR($B87=0,$B87=""),"",IF(AND($E$3="1st"),'Marks Entry class 1st'!K86,IF(AND($E$3="2nd"),'Marks Entry class 2nd'!K86,"")))</f>
        <v/>
      </c>
      <c r="L87" s="105"/>
      <c r="M87" s="105"/>
      <c r="N87" s="105"/>
      <c r="O87" s="51"/>
      <c r="P87" s="105" t="str">
        <f>IF(OR($B87=0,$B87=""),"",IF(AND($E$3="1st"),'Marks Entry class 1st'!O86,IF(AND($E$3="2nd"),'Marks Entry class 2nd'!O86,"")))</f>
        <v/>
      </c>
      <c r="Q87" s="105" t="str">
        <f>IF(OR($B87=0,$B87=""),"",IF(AND($E$3="1st"),'Marks Entry class 1st'!P86,IF(AND($E$3="2nd"),'Marks Entry class 2nd'!P86,"")))</f>
        <v/>
      </c>
      <c r="R87" s="54" t="str">
        <f t="shared" si="64"/>
        <v/>
      </c>
      <c r="S87" s="51">
        <f t="shared" si="65"/>
        <v>0</v>
      </c>
      <c r="T87" s="105" t="str">
        <f>IF(OR($B87=0,$B87=""),"",IF(AND($E$3="1st"),'Marks Entry class 1st'!Q86,IF(AND($E$3="2nd"),'Marks Entry class 2nd'!Q86,"")))</f>
        <v/>
      </c>
      <c r="U87" s="105" t="str">
        <f>IF(OR($B87=0,$B87=""),"",IF(AND($E$3="1st"),'Marks Entry class 1st'!R86,IF(AND($E$3="2nd"),'Marks Entry class 2nd'!R86,"")))</f>
        <v/>
      </c>
      <c r="V87" s="55" t="str">
        <f t="shared" si="66"/>
        <v/>
      </c>
      <c r="W87" s="51" t="str">
        <f t="shared" si="67"/>
        <v/>
      </c>
      <c r="X87" s="89">
        <f t="shared" si="68"/>
        <v>0</v>
      </c>
      <c r="Y87" s="89" t="str">
        <f t="shared" si="69"/>
        <v/>
      </c>
      <c r="Z87" s="89" t="str">
        <f t="shared" si="70"/>
        <v/>
      </c>
      <c r="AA87" s="89" t="str">
        <f t="shared" si="71"/>
        <v/>
      </c>
      <c r="AB87" s="89" t="str">
        <f t="shared" si="72"/>
        <v/>
      </c>
      <c r="AC87" s="93" t="str">
        <f t="shared" si="73"/>
        <v/>
      </c>
      <c r="AD87" s="105"/>
      <c r="AE87" s="105"/>
      <c r="AF87" s="105"/>
      <c r="AG87" s="51"/>
      <c r="AH87" s="105" t="str">
        <f>IF(OR($B87=0,$B87=""),"",IF(AND($E$3="1st"),'Marks Entry class 1st'!V86,IF(AND($E$3="2nd"),'Marks Entry class 2nd'!V86,"")))</f>
        <v/>
      </c>
      <c r="AI87" s="105" t="str">
        <f>IF(OR($B87=0,$B87=""),"",IF(AND($E$3="1st"),'Marks Entry class 1st'!W86,IF(AND($E$3="2nd"),'Marks Entry class 2nd'!W86,"")))</f>
        <v/>
      </c>
      <c r="AJ87" s="54" t="str">
        <f t="shared" si="74"/>
        <v/>
      </c>
      <c r="AK87" s="51">
        <f t="shared" si="75"/>
        <v>0</v>
      </c>
      <c r="AL87" s="105" t="str">
        <f>IF(OR($B87=0,$B87=""),"",IF(AND($E$3="1st"),'Marks Entry class 1st'!X86,IF(AND($E$3="2nd"),'Marks Entry class 2nd'!X86,"")))</f>
        <v/>
      </c>
      <c r="AM87" s="105" t="str">
        <f>IF(OR($B87=0,$B87=""),"",IF(AND($E$3="1st"),'Marks Entry class 1st'!Y86,IF(AND($E$3="2nd"),'Marks Entry class 2nd'!Y86,"")))</f>
        <v/>
      </c>
      <c r="AN87" s="55" t="str">
        <f t="shared" si="76"/>
        <v/>
      </c>
      <c r="AO87" s="51" t="str">
        <f t="shared" si="77"/>
        <v/>
      </c>
      <c r="AP87" s="89">
        <f t="shared" si="78"/>
        <v>0</v>
      </c>
      <c r="AQ87" s="89" t="str">
        <f t="shared" si="79"/>
        <v/>
      </c>
      <c r="AR87" s="89" t="str">
        <f t="shared" si="80"/>
        <v/>
      </c>
      <c r="AS87" s="89" t="str">
        <f t="shared" si="81"/>
        <v/>
      </c>
      <c r="AT87" s="89" t="str">
        <f t="shared" si="82"/>
        <v/>
      </c>
      <c r="AU87" s="93" t="str">
        <f t="shared" si="83"/>
        <v/>
      </c>
      <c r="AV87" s="105"/>
      <c r="AW87" s="105"/>
      <c r="AX87" s="105"/>
      <c r="AY87" s="51"/>
      <c r="AZ87" s="105" t="str">
        <f>IF(OR($B87=0,$B87=""),"",IF(AND($E$3="1st"),'Marks Entry class 1st'!AC86,IF(AND($E$3="2nd"),'Marks Entry class 2nd'!AC86,"")))</f>
        <v/>
      </c>
      <c r="BA87" s="105" t="str">
        <f>IF(OR($B87=0,$B87=""),"",IF(AND($E$3="1st"),'Marks Entry class 1st'!AD86,IF(AND($E$3="2nd"),'Marks Entry class 2nd'!AD86,"")))</f>
        <v/>
      </c>
      <c r="BB87" s="54" t="str">
        <f t="shared" si="84"/>
        <v/>
      </c>
      <c r="BC87" s="51">
        <f t="shared" si="85"/>
        <v>0</v>
      </c>
      <c r="BD87" s="105" t="str">
        <f>IF(OR($B87=0,$B87=""),"",IF(AND($E$3="1st"),'Marks Entry class 1st'!AE86,IF(AND($E$3="2nd"),'Marks Entry class 2nd'!AE86,"")))</f>
        <v/>
      </c>
      <c r="BE87" s="105" t="str">
        <f>IF(OR($B87=0,$B87=""),"",IF(AND($E$3="1st"),'Marks Entry class 1st'!AF86,IF(AND($E$3="2nd"),'Marks Entry class 2nd'!AF86,"")))</f>
        <v/>
      </c>
      <c r="BF87" s="55" t="str">
        <f t="shared" si="86"/>
        <v/>
      </c>
      <c r="BG87" s="51" t="str">
        <f t="shared" si="87"/>
        <v/>
      </c>
      <c r="BH87" s="89">
        <f t="shared" si="88"/>
        <v>0</v>
      </c>
      <c r="BI87" s="89" t="str">
        <f t="shared" si="89"/>
        <v/>
      </c>
      <c r="BJ87" s="89" t="str">
        <f t="shared" si="90"/>
        <v/>
      </c>
      <c r="BK87" s="89" t="str">
        <f t="shared" si="91"/>
        <v/>
      </c>
      <c r="BL87" s="89" t="str">
        <f t="shared" si="92"/>
        <v/>
      </c>
      <c r="BM87" s="93" t="str">
        <f t="shared" si="93"/>
        <v/>
      </c>
      <c r="BN87" s="105"/>
      <c r="BO87" s="105"/>
      <c r="BP87" s="105"/>
      <c r="BQ87" s="51"/>
      <c r="BR87" s="105" t="str">
        <f>IF(OR($B87=0,$B87=""),"",IF(AND($E$3="1st"),'Marks Entry class 1st'!AJ86,IF(AND($E$3="2nd"),'Marks Entry class 2nd'!AJ86,"")))</f>
        <v/>
      </c>
      <c r="BS87" s="105" t="str">
        <f>IF(OR($B87=0,$B87=""),"",IF(AND($E$3="1st"),'Marks Entry class 1st'!AK86,IF(AND($E$3="2nd"),'Marks Entry class 2nd'!AK86,"")))</f>
        <v/>
      </c>
      <c r="BT87" s="54" t="str">
        <f t="shared" si="94"/>
        <v/>
      </c>
      <c r="BU87" s="51">
        <f t="shared" si="95"/>
        <v>0</v>
      </c>
      <c r="BV87" s="105" t="str">
        <f>IF(OR($B87=0,$B87=""),"",IF(AND($E$3="1st"),'Marks Entry class 1st'!AL86,IF(AND($E$3="2nd"),'Marks Entry class 2nd'!AL86,"")))</f>
        <v/>
      </c>
      <c r="BW87" s="105" t="str">
        <f>IF(OR($B87=0,$B87=""),"",IF(AND($E$3="1st"),'Marks Entry class 1st'!AM86,IF(AND($E$3="2nd"),'Marks Entry class 2nd'!AM86,"")))</f>
        <v/>
      </c>
      <c r="BX87" s="55" t="str">
        <f t="shared" si="96"/>
        <v/>
      </c>
      <c r="BY87" s="51" t="str">
        <f t="shared" si="97"/>
        <v/>
      </c>
      <c r="BZ87" s="89">
        <f t="shared" si="98"/>
        <v>0</v>
      </c>
      <c r="CA87" s="89" t="str">
        <f t="shared" si="99"/>
        <v/>
      </c>
      <c r="CB87" s="89" t="str">
        <f t="shared" si="100"/>
        <v/>
      </c>
      <c r="CC87" s="89" t="str">
        <f t="shared" si="101"/>
        <v/>
      </c>
      <c r="CD87" s="89" t="str">
        <f t="shared" si="102"/>
        <v/>
      </c>
      <c r="CE87" s="93" t="str">
        <f t="shared" si="103"/>
        <v/>
      </c>
      <c r="CF87" s="105" t="str">
        <f>IF(OR($B87=0,$B87=""),"",IF(AND($E$3="1st"),'Marks Entry class 1st'!AN86,IF(AND($E$3="2nd"),'Marks Entry class 2nd'!AN86,"")))</f>
        <v/>
      </c>
      <c r="CG87" s="105" t="str">
        <f>IF(OR($B87=0,$B87=""),"",IF(AND($E$3="1st"),'Marks Entry class 1st'!AO86,IF(AND($E$3="2nd"),'Marks Entry class 2nd'!AO86,"")))</f>
        <v/>
      </c>
      <c r="CH87" s="106" t="str">
        <f t="shared" si="104"/>
        <v/>
      </c>
      <c r="CI87" s="107">
        <f t="shared" si="105"/>
        <v>0</v>
      </c>
      <c r="CJ87" s="107" t="str">
        <f t="shared" si="106"/>
        <v/>
      </c>
      <c r="CK87" s="107" t="str">
        <f t="shared" si="107"/>
        <v/>
      </c>
      <c r="CL87" s="92" t="str">
        <f t="shared" si="108"/>
        <v/>
      </c>
      <c r="CM87" s="105" t="str">
        <f>IF(OR($B87=0,$B87=""),"",IF(AND($E$3="1st"),'Marks Entry class 1st'!AP86,IF(AND($E$3="2nd"),'Marks Entry class 2nd'!AP86,"")))</f>
        <v/>
      </c>
      <c r="CN87" s="105" t="str">
        <f>IF(OR($B87=0,$B87=""),"",IF(AND($E$3="1st"),'Marks Entry class 1st'!AQ86,IF(AND($E$3="2nd"),'Marks Entry class 2nd'!AQ86,"")))</f>
        <v/>
      </c>
      <c r="CO87" s="106" t="str">
        <f t="shared" si="109"/>
        <v/>
      </c>
      <c r="CP87" s="107">
        <f t="shared" si="110"/>
        <v>0</v>
      </c>
      <c r="CQ87" s="107" t="str">
        <f t="shared" si="111"/>
        <v/>
      </c>
      <c r="CR87" s="107" t="str">
        <f t="shared" si="112"/>
        <v/>
      </c>
      <c r="CS87" s="92" t="str">
        <f t="shared" si="113"/>
        <v/>
      </c>
      <c r="CT87" s="105" t="str">
        <f>IF(OR($B87=0,$B87=""),"",IF(AND($E$3="1st"),'Marks Entry class 1st'!AR86,IF(AND($E$3="2nd"),'Marks Entry class 2nd'!AR86,"")))</f>
        <v/>
      </c>
      <c r="CU87" s="105" t="str">
        <f>IF(OR($B87=0,$B87=""),"",IF(AND($E$3="1st"),'Marks Entry class 1st'!AS86,IF(AND($E$3="2nd"),'Marks Entry class 2nd'!AS86,"")))</f>
        <v/>
      </c>
      <c r="CV87" s="106" t="str">
        <f t="shared" si="114"/>
        <v/>
      </c>
      <c r="CW87" s="107">
        <f t="shared" si="115"/>
        <v>0</v>
      </c>
      <c r="CX87" s="107" t="str">
        <f t="shared" si="116"/>
        <v/>
      </c>
      <c r="CY87" s="107" t="str">
        <f t="shared" si="117"/>
        <v/>
      </c>
      <c r="CZ87" s="92" t="str">
        <f t="shared" si="118"/>
        <v/>
      </c>
      <c r="DA87" s="105" t="str">
        <f>IF(OR($B87=0,$B87=""),"",IF(AND($E$3="1st"),'Marks Entry class 1st'!AT86,IF(AND($E$3="2nd"),'Marks Entry class 2nd'!AT86,"")))</f>
        <v/>
      </c>
      <c r="DB87" s="105" t="str">
        <f>IF(OR($B87=0,$B87=""),"",IF(AND($E$3="1st"),'Marks Entry class 1st'!AU86,IF(AND($E$3="2nd"),'Marks Entry class 2nd'!AU86,"")))</f>
        <v/>
      </c>
      <c r="DC87" s="357" t="str">
        <f t="shared" si="119"/>
        <v/>
      </c>
      <c r="DD87" s="93" t="str">
        <f t="shared" si="120"/>
        <v/>
      </c>
      <c r="DE87" s="105" t="str">
        <f>IF(OR($B87=0,$B87=""),"",IF(AND($E$3="1st"),'Marks Entry class 1st'!AV86,IF(AND($E$3="2nd"),'Marks Entry class 2nd'!AV86,"")))</f>
        <v/>
      </c>
      <c r="DF87" s="105" t="str">
        <f>IF(OR($B87=0,$B87=""),"",IF(AND($E$3="1st"),'Marks Entry class 1st'!AW86,IF(AND($E$3="2nd"),'Marks Entry class 2nd'!AW86,"")))</f>
        <v/>
      </c>
      <c r="DG87" s="357" t="str">
        <f t="shared" si="121"/>
        <v/>
      </c>
      <c r="DH87" s="93" t="str">
        <f t="shared" si="122"/>
        <v/>
      </c>
      <c r="DI87" s="63" t="str">
        <f t="shared" si="123"/>
        <v/>
      </c>
      <c r="DJ87" s="359" t="str">
        <f t="shared" si="124"/>
        <v/>
      </c>
      <c r="DK87" s="67" t="str">
        <f t="shared" si="125"/>
        <v/>
      </c>
      <c r="DL87" s="68" t="str">
        <f t="shared" si="126"/>
        <v/>
      </c>
      <c r="DM87" s="381" t="str">
        <f>IFERROR(IF(B87="NSO","NSO",IF(OR(D87="",G87="",F87="",B87="",DI87=0),"",IF('Master sheet'!$D$14="Hindi","कक्षोंन्नति","Promoted"))),"")</f>
        <v/>
      </c>
      <c r="DN87" s="42" t="str">
        <f>IF(OR(B87=0,B87=""),"",IF(AND($E$3="1st"),'Marks Entry class 1st'!AX86,IF(AND($E$3="2nd"),'Marks Entry class 2nd'!AX86,"")))</f>
        <v/>
      </c>
      <c r="DO87" s="42" t="str">
        <f>IF(OR(B87=0,B87=""),"",IF(AND($E$3="1st"),'Marks Entry class 1st'!AY86,IF(AND($E$3="2nd"),'Marks Entry class 2nd'!AY86,"")))</f>
        <v/>
      </c>
      <c r="DP87" s="214" t="str">
        <f t="shared" si="127"/>
        <v/>
      </c>
      <c r="DQ87" s="43"/>
      <c r="DX87" s="44">
        <f>IF(AND($E$3="1st"),'Marks Entry class 1st'!I86,IF(AND($E$3="2nd"),'Marks Entry class 2nd'!I86,""))</f>
        <v>0</v>
      </c>
    </row>
    <row r="88" spans="1:128" ht="18.95" customHeight="1">
      <c r="A88" s="56">
        <v>81</v>
      </c>
      <c r="B88" s="261" t="str">
        <f>IF(OR(DX88=0,DX88=""),"",IF(AND($E$3="1st"),'Marks Entry class 1st'!I87,IF(AND($E$3="2nd"),'Marks Entry class 2nd'!I87,"")))</f>
        <v/>
      </c>
      <c r="C88" s="57" t="str">
        <f>IF(OR($B88=0,$B88=""),"",IF(AND($E$3="1st"),'Marks Entry class 1st'!B87,IF(AND($E$3="2nd"),'Marks Entry class 2nd'!B87,"")))</f>
        <v/>
      </c>
      <c r="D88" s="57" t="str">
        <f>IF(OR($B88=0,$B88=""),"",IF(AND($E$3="1st"),'Marks Entry class 1st'!C87,IF(AND($E$3="2nd"),'Marks Entry class 2nd'!C87,"")))</f>
        <v/>
      </c>
      <c r="E88" s="396" t="str">
        <f>IF(OR(B88=0,B88=""),"",IF(AND($E$3="1st"),'Marks Entry class 1st'!E87,IF(AND($E$3="2nd"),'Marks Entry class 2nd'!E87,"")))</f>
        <v/>
      </c>
      <c r="F88" s="260" t="str">
        <f>IF(OR(B88=0,B88=""),"",IF(AND($E$3="1st"),'Marks Entry class 1st'!D87,IF(AND($E$3="2nd"),'Marks Entry class 2nd'!D87,"")))</f>
        <v/>
      </c>
      <c r="G88" s="398" t="str">
        <f>IF(OR($B88=0,$B88=""),"",IF(AND($E$3="1st"),'Marks Entry class 1st'!F87,IF(AND($E$3="2nd"),'Marks Entry class 2nd'!F87,"")))</f>
        <v/>
      </c>
      <c r="H88" s="398" t="str">
        <f>IF(OR($B88=0,$B88=""),"",IF(AND($E$3="1st"),'Marks Entry class 1st'!G87,IF(AND($E$3="2nd"),'Marks Entry class 2nd'!G87,"")))</f>
        <v/>
      </c>
      <c r="I88" s="398" t="str">
        <f>IF(OR($B88=0,$B88=""),"",IF(AND($E$3="1st"),'Marks Entry class 1st'!H87,IF(AND($E$3="2nd"),'Marks Entry class 2nd'!H87,"")))</f>
        <v/>
      </c>
      <c r="J88" s="229" t="str">
        <f>IF(OR($B88=0,$B88=""),"",IF(AND($E$3="1st"),'Marks Entry class 1st'!J87,IF(AND($E$3="2nd"),'Marks Entry class 2nd'!J87,"")))</f>
        <v/>
      </c>
      <c r="K88" s="229" t="str">
        <f>IF(OR($B88=0,$B88=""),"",IF(AND($E$3="1st"),'Marks Entry class 1st'!K87,IF(AND($E$3="2nd"),'Marks Entry class 2nd'!K87,"")))</f>
        <v/>
      </c>
      <c r="L88" s="105"/>
      <c r="M88" s="105"/>
      <c r="N88" s="105"/>
      <c r="O88" s="51"/>
      <c r="P88" s="105" t="str">
        <f>IF(OR($B88=0,$B88=""),"",IF(AND($E$3="1st"),'Marks Entry class 1st'!O87,IF(AND($E$3="2nd"),'Marks Entry class 2nd'!O87,"")))</f>
        <v/>
      </c>
      <c r="Q88" s="105" t="str">
        <f>IF(OR($B88=0,$B88=""),"",IF(AND($E$3="1st"),'Marks Entry class 1st'!P87,IF(AND($E$3="2nd"),'Marks Entry class 2nd'!P87,"")))</f>
        <v/>
      </c>
      <c r="R88" s="54" t="str">
        <f t="shared" si="64"/>
        <v/>
      </c>
      <c r="S88" s="51">
        <f t="shared" si="65"/>
        <v>0</v>
      </c>
      <c r="T88" s="105" t="str">
        <f>IF(OR($B88=0,$B88=""),"",IF(AND($E$3="1st"),'Marks Entry class 1st'!Q87,IF(AND($E$3="2nd"),'Marks Entry class 2nd'!Q87,"")))</f>
        <v/>
      </c>
      <c r="U88" s="105" t="str">
        <f>IF(OR($B88=0,$B88=""),"",IF(AND($E$3="1st"),'Marks Entry class 1st'!R87,IF(AND($E$3="2nd"),'Marks Entry class 2nd'!R87,"")))</f>
        <v/>
      </c>
      <c r="V88" s="55" t="str">
        <f t="shared" si="66"/>
        <v/>
      </c>
      <c r="W88" s="51" t="str">
        <f t="shared" si="67"/>
        <v/>
      </c>
      <c r="X88" s="89">
        <f t="shared" si="68"/>
        <v>0</v>
      </c>
      <c r="Y88" s="89" t="str">
        <f t="shared" si="69"/>
        <v/>
      </c>
      <c r="Z88" s="89" t="str">
        <f t="shared" si="70"/>
        <v/>
      </c>
      <c r="AA88" s="89" t="str">
        <f t="shared" si="71"/>
        <v/>
      </c>
      <c r="AB88" s="89" t="str">
        <f t="shared" si="72"/>
        <v/>
      </c>
      <c r="AC88" s="93" t="str">
        <f t="shared" si="73"/>
        <v/>
      </c>
      <c r="AD88" s="105"/>
      <c r="AE88" s="105"/>
      <c r="AF88" s="105"/>
      <c r="AG88" s="51"/>
      <c r="AH88" s="105" t="str">
        <f>IF(OR($B88=0,$B88=""),"",IF(AND($E$3="1st"),'Marks Entry class 1st'!V87,IF(AND($E$3="2nd"),'Marks Entry class 2nd'!V87,"")))</f>
        <v/>
      </c>
      <c r="AI88" s="105" t="str">
        <f>IF(OR($B88=0,$B88=""),"",IF(AND($E$3="1st"),'Marks Entry class 1st'!W87,IF(AND($E$3="2nd"),'Marks Entry class 2nd'!W87,"")))</f>
        <v/>
      </c>
      <c r="AJ88" s="54" t="str">
        <f t="shared" si="74"/>
        <v/>
      </c>
      <c r="AK88" s="51">
        <f t="shared" si="75"/>
        <v>0</v>
      </c>
      <c r="AL88" s="105" t="str">
        <f>IF(OR($B88=0,$B88=""),"",IF(AND($E$3="1st"),'Marks Entry class 1st'!X87,IF(AND($E$3="2nd"),'Marks Entry class 2nd'!X87,"")))</f>
        <v/>
      </c>
      <c r="AM88" s="105" t="str">
        <f>IF(OR($B88=0,$B88=""),"",IF(AND($E$3="1st"),'Marks Entry class 1st'!Y87,IF(AND($E$3="2nd"),'Marks Entry class 2nd'!Y87,"")))</f>
        <v/>
      </c>
      <c r="AN88" s="55" t="str">
        <f t="shared" si="76"/>
        <v/>
      </c>
      <c r="AO88" s="51" t="str">
        <f t="shared" si="77"/>
        <v/>
      </c>
      <c r="AP88" s="89">
        <f t="shared" si="78"/>
        <v>0</v>
      </c>
      <c r="AQ88" s="89" t="str">
        <f t="shared" si="79"/>
        <v/>
      </c>
      <c r="AR88" s="89" t="str">
        <f t="shared" si="80"/>
        <v/>
      </c>
      <c r="AS88" s="89" t="str">
        <f t="shared" si="81"/>
        <v/>
      </c>
      <c r="AT88" s="89" t="str">
        <f t="shared" si="82"/>
        <v/>
      </c>
      <c r="AU88" s="93" t="str">
        <f t="shared" si="83"/>
        <v/>
      </c>
      <c r="AV88" s="105"/>
      <c r="AW88" s="105"/>
      <c r="AX88" s="105"/>
      <c r="AY88" s="51"/>
      <c r="AZ88" s="105" t="str">
        <f>IF(OR($B88=0,$B88=""),"",IF(AND($E$3="1st"),'Marks Entry class 1st'!AC87,IF(AND($E$3="2nd"),'Marks Entry class 2nd'!AC87,"")))</f>
        <v/>
      </c>
      <c r="BA88" s="105" t="str">
        <f>IF(OR($B88=0,$B88=""),"",IF(AND($E$3="1st"),'Marks Entry class 1st'!AD87,IF(AND($E$3="2nd"),'Marks Entry class 2nd'!AD87,"")))</f>
        <v/>
      </c>
      <c r="BB88" s="54" t="str">
        <f t="shared" si="84"/>
        <v/>
      </c>
      <c r="BC88" s="51">
        <f t="shared" si="85"/>
        <v>0</v>
      </c>
      <c r="BD88" s="105" t="str">
        <f>IF(OR($B88=0,$B88=""),"",IF(AND($E$3="1st"),'Marks Entry class 1st'!AE87,IF(AND($E$3="2nd"),'Marks Entry class 2nd'!AE87,"")))</f>
        <v/>
      </c>
      <c r="BE88" s="105" t="str">
        <f>IF(OR($B88=0,$B88=""),"",IF(AND($E$3="1st"),'Marks Entry class 1st'!AF87,IF(AND($E$3="2nd"),'Marks Entry class 2nd'!AF87,"")))</f>
        <v/>
      </c>
      <c r="BF88" s="55" t="str">
        <f t="shared" si="86"/>
        <v/>
      </c>
      <c r="BG88" s="51" t="str">
        <f t="shared" si="87"/>
        <v/>
      </c>
      <c r="BH88" s="89">
        <f t="shared" si="88"/>
        <v>0</v>
      </c>
      <c r="BI88" s="89" t="str">
        <f t="shared" si="89"/>
        <v/>
      </c>
      <c r="BJ88" s="89" t="str">
        <f t="shared" si="90"/>
        <v/>
      </c>
      <c r="BK88" s="89" t="str">
        <f t="shared" si="91"/>
        <v/>
      </c>
      <c r="BL88" s="89" t="str">
        <f t="shared" si="92"/>
        <v/>
      </c>
      <c r="BM88" s="93" t="str">
        <f t="shared" si="93"/>
        <v/>
      </c>
      <c r="BN88" s="105"/>
      <c r="BO88" s="105"/>
      <c r="BP88" s="105"/>
      <c r="BQ88" s="51"/>
      <c r="BR88" s="105" t="str">
        <f>IF(OR($B88=0,$B88=""),"",IF(AND($E$3="1st"),'Marks Entry class 1st'!AJ87,IF(AND($E$3="2nd"),'Marks Entry class 2nd'!AJ87,"")))</f>
        <v/>
      </c>
      <c r="BS88" s="105" t="str">
        <f>IF(OR($B88=0,$B88=""),"",IF(AND($E$3="1st"),'Marks Entry class 1st'!AK87,IF(AND($E$3="2nd"),'Marks Entry class 2nd'!AK87,"")))</f>
        <v/>
      </c>
      <c r="BT88" s="54" t="str">
        <f t="shared" si="94"/>
        <v/>
      </c>
      <c r="BU88" s="51">
        <f t="shared" si="95"/>
        <v>0</v>
      </c>
      <c r="BV88" s="105" t="str">
        <f>IF(OR($B88=0,$B88=""),"",IF(AND($E$3="1st"),'Marks Entry class 1st'!AL87,IF(AND($E$3="2nd"),'Marks Entry class 2nd'!AL87,"")))</f>
        <v/>
      </c>
      <c r="BW88" s="105" t="str">
        <f>IF(OR($B88=0,$B88=""),"",IF(AND($E$3="1st"),'Marks Entry class 1st'!AM87,IF(AND($E$3="2nd"),'Marks Entry class 2nd'!AM87,"")))</f>
        <v/>
      </c>
      <c r="BX88" s="55" t="str">
        <f t="shared" si="96"/>
        <v/>
      </c>
      <c r="BY88" s="51" t="str">
        <f t="shared" si="97"/>
        <v/>
      </c>
      <c r="BZ88" s="89">
        <f t="shared" si="98"/>
        <v>0</v>
      </c>
      <c r="CA88" s="89" t="str">
        <f t="shared" si="99"/>
        <v/>
      </c>
      <c r="CB88" s="89" t="str">
        <f t="shared" si="100"/>
        <v/>
      </c>
      <c r="CC88" s="89" t="str">
        <f t="shared" si="101"/>
        <v/>
      </c>
      <c r="CD88" s="89" t="str">
        <f t="shared" si="102"/>
        <v/>
      </c>
      <c r="CE88" s="93" t="str">
        <f t="shared" si="103"/>
        <v/>
      </c>
      <c r="CF88" s="105" t="str">
        <f>IF(OR($B88=0,$B88=""),"",IF(AND($E$3="1st"),'Marks Entry class 1st'!AN87,IF(AND($E$3="2nd"),'Marks Entry class 2nd'!AN87,"")))</f>
        <v/>
      </c>
      <c r="CG88" s="105" t="str">
        <f>IF(OR($B88=0,$B88=""),"",IF(AND($E$3="1st"),'Marks Entry class 1st'!AO87,IF(AND($E$3="2nd"),'Marks Entry class 2nd'!AO87,"")))</f>
        <v/>
      </c>
      <c r="CH88" s="106" t="str">
        <f t="shared" si="104"/>
        <v/>
      </c>
      <c r="CI88" s="107">
        <f t="shared" si="105"/>
        <v>0</v>
      </c>
      <c r="CJ88" s="107" t="str">
        <f t="shared" si="106"/>
        <v/>
      </c>
      <c r="CK88" s="107" t="str">
        <f t="shared" si="107"/>
        <v/>
      </c>
      <c r="CL88" s="92" t="str">
        <f t="shared" si="108"/>
        <v/>
      </c>
      <c r="CM88" s="105" t="str">
        <f>IF(OR($B88=0,$B88=""),"",IF(AND($E$3="1st"),'Marks Entry class 1st'!AP87,IF(AND($E$3="2nd"),'Marks Entry class 2nd'!AP87,"")))</f>
        <v/>
      </c>
      <c r="CN88" s="105" t="str">
        <f>IF(OR($B88=0,$B88=""),"",IF(AND($E$3="1st"),'Marks Entry class 1st'!AQ87,IF(AND($E$3="2nd"),'Marks Entry class 2nd'!AQ87,"")))</f>
        <v/>
      </c>
      <c r="CO88" s="106" t="str">
        <f t="shared" si="109"/>
        <v/>
      </c>
      <c r="CP88" s="107">
        <f t="shared" si="110"/>
        <v>0</v>
      </c>
      <c r="CQ88" s="107" t="str">
        <f t="shared" si="111"/>
        <v/>
      </c>
      <c r="CR88" s="107" t="str">
        <f t="shared" si="112"/>
        <v/>
      </c>
      <c r="CS88" s="92" t="str">
        <f t="shared" si="113"/>
        <v/>
      </c>
      <c r="CT88" s="105" t="str">
        <f>IF(OR($B88=0,$B88=""),"",IF(AND($E$3="1st"),'Marks Entry class 1st'!AR87,IF(AND($E$3="2nd"),'Marks Entry class 2nd'!AR87,"")))</f>
        <v/>
      </c>
      <c r="CU88" s="105" t="str">
        <f>IF(OR($B88=0,$B88=""),"",IF(AND($E$3="1st"),'Marks Entry class 1st'!AS87,IF(AND($E$3="2nd"),'Marks Entry class 2nd'!AS87,"")))</f>
        <v/>
      </c>
      <c r="CV88" s="106" t="str">
        <f t="shared" si="114"/>
        <v/>
      </c>
      <c r="CW88" s="107">
        <f t="shared" si="115"/>
        <v>0</v>
      </c>
      <c r="CX88" s="107" t="str">
        <f t="shared" si="116"/>
        <v/>
      </c>
      <c r="CY88" s="107" t="str">
        <f t="shared" si="117"/>
        <v/>
      </c>
      <c r="CZ88" s="92" t="str">
        <f t="shared" si="118"/>
        <v/>
      </c>
      <c r="DA88" s="105" t="str">
        <f>IF(OR($B88=0,$B88=""),"",IF(AND($E$3="1st"),'Marks Entry class 1st'!AT87,IF(AND($E$3="2nd"),'Marks Entry class 2nd'!AT87,"")))</f>
        <v/>
      </c>
      <c r="DB88" s="105" t="str">
        <f>IF(OR($B88=0,$B88=""),"",IF(AND($E$3="1st"),'Marks Entry class 1st'!AU87,IF(AND($E$3="2nd"),'Marks Entry class 2nd'!AU87,"")))</f>
        <v/>
      </c>
      <c r="DC88" s="357" t="str">
        <f t="shared" si="119"/>
        <v/>
      </c>
      <c r="DD88" s="93" t="str">
        <f t="shared" si="120"/>
        <v/>
      </c>
      <c r="DE88" s="105" t="str">
        <f>IF(OR($B88=0,$B88=""),"",IF(AND($E$3="1st"),'Marks Entry class 1st'!AV87,IF(AND($E$3="2nd"),'Marks Entry class 2nd'!AV87,"")))</f>
        <v/>
      </c>
      <c r="DF88" s="105" t="str">
        <f>IF(OR($B88=0,$B88=""),"",IF(AND($E$3="1st"),'Marks Entry class 1st'!AW87,IF(AND($E$3="2nd"),'Marks Entry class 2nd'!AW87,"")))</f>
        <v/>
      </c>
      <c r="DG88" s="357" t="str">
        <f t="shared" si="121"/>
        <v/>
      </c>
      <c r="DH88" s="93" t="str">
        <f t="shared" si="122"/>
        <v/>
      </c>
      <c r="DI88" s="63" t="str">
        <f t="shared" si="123"/>
        <v/>
      </c>
      <c r="DJ88" s="359" t="str">
        <f t="shared" si="124"/>
        <v/>
      </c>
      <c r="DK88" s="67" t="str">
        <f t="shared" si="125"/>
        <v/>
      </c>
      <c r="DL88" s="68" t="str">
        <f t="shared" si="126"/>
        <v/>
      </c>
      <c r="DM88" s="381" t="str">
        <f>IFERROR(IF(B88="NSO","NSO",IF(OR(D88="",G88="",F88="",B88="",DI88=0),"",IF('Master sheet'!$D$14="Hindi","कक्षोंन्नति","Promoted"))),"")</f>
        <v/>
      </c>
      <c r="DN88" s="42" t="str">
        <f>IF(OR(B88=0,B88=""),"",IF(AND($E$3="1st"),'Marks Entry class 1st'!AX87,IF(AND($E$3="2nd"),'Marks Entry class 2nd'!AX87,"")))</f>
        <v/>
      </c>
      <c r="DO88" s="42" t="str">
        <f>IF(OR(B88=0,B88=""),"",IF(AND($E$3="1st"),'Marks Entry class 1st'!AY87,IF(AND($E$3="2nd"),'Marks Entry class 2nd'!AY87,"")))</f>
        <v/>
      </c>
      <c r="DP88" s="214" t="str">
        <f t="shared" si="127"/>
        <v/>
      </c>
      <c r="DQ88" s="43"/>
      <c r="DX88" s="44">
        <f>IF(AND($E$3="1st"),'Marks Entry class 1st'!I87,IF(AND($E$3="2nd"),'Marks Entry class 2nd'!I87,""))</f>
        <v>0</v>
      </c>
    </row>
    <row r="89" spans="1:128" ht="18.95" customHeight="1">
      <c r="A89" s="56">
        <v>82</v>
      </c>
      <c r="B89" s="261" t="str">
        <f>IF(OR(DX89=0,DX89=""),"",IF(AND($E$3="1st"),'Marks Entry class 1st'!I88,IF(AND($E$3="2nd"),'Marks Entry class 2nd'!I88,"")))</f>
        <v/>
      </c>
      <c r="C89" s="57" t="str">
        <f>IF(OR($B89=0,$B89=""),"",IF(AND($E$3="1st"),'Marks Entry class 1st'!B88,IF(AND($E$3="2nd"),'Marks Entry class 2nd'!B88,"")))</f>
        <v/>
      </c>
      <c r="D89" s="57" t="str">
        <f>IF(OR($B89=0,$B89=""),"",IF(AND($E$3="1st"),'Marks Entry class 1st'!C88,IF(AND($E$3="2nd"),'Marks Entry class 2nd'!C88,"")))</f>
        <v/>
      </c>
      <c r="E89" s="396" t="str">
        <f>IF(OR(B89=0,B89=""),"",IF(AND($E$3="1st"),'Marks Entry class 1st'!E88,IF(AND($E$3="2nd"),'Marks Entry class 2nd'!E88,"")))</f>
        <v/>
      </c>
      <c r="F89" s="260" t="str">
        <f>IF(OR(B89=0,B89=""),"",IF(AND($E$3="1st"),'Marks Entry class 1st'!D88,IF(AND($E$3="2nd"),'Marks Entry class 2nd'!D88,"")))</f>
        <v/>
      </c>
      <c r="G89" s="398" t="str">
        <f>IF(OR($B89=0,$B89=""),"",IF(AND($E$3="1st"),'Marks Entry class 1st'!F88,IF(AND($E$3="2nd"),'Marks Entry class 2nd'!F88,"")))</f>
        <v/>
      </c>
      <c r="H89" s="398" t="str">
        <f>IF(OR($B89=0,$B89=""),"",IF(AND($E$3="1st"),'Marks Entry class 1st'!G88,IF(AND($E$3="2nd"),'Marks Entry class 2nd'!G88,"")))</f>
        <v/>
      </c>
      <c r="I89" s="398" t="str">
        <f>IF(OR($B89=0,$B89=""),"",IF(AND($E$3="1st"),'Marks Entry class 1st'!H88,IF(AND($E$3="2nd"),'Marks Entry class 2nd'!H88,"")))</f>
        <v/>
      </c>
      <c r="J89" s="229" t="str">
        <f>IF(OR($B89=0,$B89=""),"",IF(AND($E$3="1st"),'Marks Entry class 1st'!J88,IF(AND($E$3="2nd"),'Marks Entry class 2nd'!J88,"")))</f>
        <v/>
      </c>
      <c r="K89" s="229" t="str">
        <f>IF(OR($B89=0,$B89=""),"",IF(AND($E$3="1st"),'Marks Entry class 1st'!K88,IF(AND($E$3="2nd"),'Marks Entry class 2nd'!K88,"")))</f>
        <v/>
      </c>
      <c r="L89" s="105"/>
      <c r="M89" s="105"/>
      <c r="N89" s="105"/>
      <c r="O89" s="51"/>
      <c r="P89" s="105" t="str">
        <f>IF(OR($B89=0,$B89=""),"",IF(AND($E$3="1st"),'Marks Entry class 1st'!O88,IF(AND($E$3="2nd"),'Marks Entry class 2nd'!O88,"")))</f>
        <v/>
      </c>
      <c r="Q89" s="105" t="str">
        <f>IF(OR($B89=0,$B89=""),"",IF(AND($E$3="1st"),'Marks Entry class 1st'!P88,IF(AND($E$3="2nd"),'Marks Entry class 2nd'!P88,"")))</f>
        <v/>
      </c>
      <c r="R89" s="54" t="str">
        <f t="shared" si="64"/>
        <v/>
      </c>
      <c r="S89" s="51">
        <f t="shared" si="65"/>
        <v>0</v>
      </c>
      <c r="T89" s="105" t="str">
        <f>IF(OR($B89=0,$B89=""),"",IF(AND($E$3="1st"),'Marks Entry class 1st'!Q88,IF(AND($E$3="2nd"),'Marks Entry class 2nd'!Q88,"")))</f>
        <v/>
      </c>
      <c r="U89" s="105" t="str">
        <f>IF(OR($B89=0,$B89=""),"",IF(AND($E$3="1st"),'Marks Entry class 1st'!R88,IF(AND($E$3="2nd"),'Marks Entry class 2nd'!R88,"")))</f>
        <v/>
      </c>
      <c r="V89" s="55" t="str">
        <f t="shared" si="66"/>
        <v/>
      </c>
      <c r="W89" s="51" t="str">
        <f t="shared" si="67"/>
        <v/>
      </c>
      <c r="X89" s="89">
        <f t="shared" si="68"/>
        <v>0</v>
      </c>
      <c r="Y89" s="89" t="str">
        <f t="shared" si="69"/>
        <v/>
      </c>
      <c r="Z89" s="89" t="str">
        <f t="shared" si="70"/>
        <v/>
      </c>
      <c r="AA89" s="89" t="str">
        <f t="shared" si="71"/>
        <v/>
      </c>
      <c r="AB89" s="89" t="str">
        <f t="shared" si="72"/>
        <v/>
      </c>
      <c r="AC89" s="93" t="str">
        <f t="shared" si="73"/>
        <v/>
      </c>
      <c r="AD89" s="105"/>
      <c r="AE89" s="105"/>
      <c r="AF89" s="105"/>
      <c r="AG89" s="51"/>
      <c r="AH89" s="105" t="str">
        <f>IF(OR($B89=0,$B89=""),"",IF(AND($E$3="1st"),'Marks Entry class 1st'!V88,IF(AND($E$3="2nd"),'Marks Entry class 2nd'!V88,"")))</f>
        <v/>
      </c>
      <c r="AI89" s="105" t="str">
        <f>IF(OR($B89=0,$B89=""),"",IF(AND($E$3="1st"),'Marks Entry class 1st'!W88,IF(AND($E$3="2nd"),'Marks Entry class 2nd'!W88,"")))</f>
        <v/>
      </c>
      <c r="AJ89" s="54" t="str">
        <f t="shared" si="74"/>
        <v/>
      </c>
      <c r="AK89" s="51">
        <f t="shared" si="75"/>
        <v>0</v>
      </c>
      <c r="AL89" s="105" t="str">
        <f>IF(OR($B89=0,$B89=""),"",IF(AND($E$3="1st"),'Marks Entry class 1st'!X88,IF(AND($E$3="2nd"),'Marks Entry class 2nd'!X88,"")))</f>
        <v/>
      </c>
      <c r="AM89" s="105" t="str">
        <f>IF(OR($B89=0,$B89=""),"",IF(AND($E$3="1st"),'Marks Entry class 1st'!Y88,IF(AND($E$3="2nd"),'Marks Entry class 2nd'!Y88,"")))</f>
        <v/>
      </c>
      <c r="AN89" s="55" t="str">
        <f t="shared" si="76"/>
        <v/>
      </c>
      <c r="AO89" s="51" t="str">
        <f t="shared" si="77"/>
        <v/>
      </c>
      <c r="AP89" s="89">
        <f t="shared" si="78"/>
        <v>0</v>
      </c>
      <c r="AQ89" s="89" t="str">
        <f t="shared" si="79"/>
        <v/>
      </c>
      <c r="AR89" s="89" t="str">
        <f t="shared" si="80"/>
        <v/>
      </c>
      <c r="AS89" s="89" t="str">
        <f t="shared" si="81"/>
        <v/>
      </c>
      <c r="AT89" s="89" t="str">
        <f t="shared" si="82"/>
        <v/>
      </c>
      <c r="AU89" s="93" t="str">
        <f t="shared" si="83"/>
        <v/>
      </c>
      <c r="AV89" s="105"/>
      <c r="AW89" s="105"/>
      <c r="AX89" s="105"/>
      <c r="AY89" s="51"/>
      <c r="AZ89" s="105" t="str">
        <f>IF(OR($B89=0,$B89=""),"",IF(AND($E$3="1st"),'Marks Entry class 1st'!AC88,IF(AND($E$3="2nd"),'Marks Entry class 2nd'!AC88,"")))</f>
        <v/>
      </c>
      <c r="BA89" s="105" t="str">
        <f>IF(OR($B89=0,$B89=""),"",IF(AND($E$3="1st"),'Marks Entry class 1st'!AD88,IF(AND($E$3="2nd"),'Marks Entry class 2nd'!AD88,"")))</f>
        <v/>
      </c>
      <c r="BB89" s="54" t="str">
        <f t="shared" si="84"/>
        <v/>
      </c>
      <c r="BC89" s="51">
        <f t="shared" si="85"/>
        <v>0</v>
      </c>
      <c r="BD89" s="105" t="str">
        <f>IF(OR($B89=0,$B89=""),"",IF(AND($E$3="1st"),'Marks Entry class 1st'!AE88,IF(AND($E$3="2nd"),'Marks Entry class 2nd'!AE88,"")))</f>
        <v/>
      </c>
      <c r="BE89" s="105" t="str">
        <f>IF(OR($B89=0,$B89=""),"",IF(AND($E$3="1st"),'Marks Entry class 1st'!AF88,IF(AND($E$3="2nd"),'Marks Entry class 2nd'!AF88,"")))</f>
        <v/>
      </c>
      <c r="BF89" s="55" t="str">
        <f t="shared" si="86"/>
        <v/>
      </c>
      <c r="BG89" s="51" t="str">
        <f t="shared" si="87"/>
        <v/>
      </c>
      <c r="BH89" s="89">
        <f t="shared" si="88"/>
        <v>0</v>
      </c>
      <c r="BI89" s="89" t="str">
        <f t="shared" si="89"/>
        <v/>
      </c>
      <c r="BJ89" s="89" t="str">
        <f t="shared" si="90"/>
        <v/>
      </c>
      <c r="BK89" s="89" t="str">
        <f t="shared" si="91"/>
        <v/>
      </c>
      <c r="BL89" s="89" t="str">
        <f t="shared" si="92"/>
        <v/>
      </c>
      <c r="BM89" s="93" t="str">
        <f t="shared" si="93"/>
        <v/>
      </c>
      <c r="BN89" s="105"/>
      <c r="BO89" s="105"/>
      <c r="BP89" s="105"/>
      <c r="BQ89" s="51"/>
      <c r="BR89" s="105" t="str">
        <f>IF(OR($B89=0,$B89=""),"",IF(AND($E$3="1st"),'Marks Entry class 1st'!AJ88,IF(AND($E$3="2nd"),'Marks Entry class 2nd'!AJ88,"")))</f>
        <v/>
      </c>
      <c r="BS89" s="105" t="str">
        <f>IF(OR($B89=0,$B89=""),"",IF(AND($E$3="1st"),'Marks Entry class 1st'!AK88,IF(AND($E$3="2nd"),'Marks Entry class 2nd'!AK88,"")))</f>
        <v/>
      </c>
      <c r="BT89" s="54" t="str">
        <f t="shared" si="94"/>
        <v/>
      </c>
      <c r="BU89" s="51">
        <f t="shared" si="95"/>
        <v>0</v>
      </c>
      <c r="BV89" s="105" t="str">
        <f>IF(OR($B89=0,$B89=""),"",IF(AND($E$3="1st"),'Marks Entry class 1st'!AL88,IF(AND($E$3="2nd"),'Marks Entry class 2nd'!AL88,"")))</f>
        <v/>
      </c>
      <c r="BW89" s="105" t="str">
        <f>IF(OR($B89=0,$B89=""),"",IF(AND($E$3="1st"),'Marks Entry class 1st'!AM88,IF(AND($E$3="2nd"),'Marks Entry class 2nd'!AM88,"")))</f>
        <v/>
      </c>
      <c r="BX89" s="55" t="str">
        <f t="shared" si="96"/>
        <v/>
      </c>
      <c r="BY89" s="51" t="str">
        <f t="shared" si="97"/>
        <v/>
      </c>
      <c r="BZ89" s="89">
        <f t="shared" si="98"/>
        <v>0</v>
      </c>
      <c r="CA89" s="89" t="str">
        <f t="shared" si="99"/>
        <v/>
      </c>
      <c r="CB89" s="89" t="str">
        <f t="shared" si="100"/>
        <v/>
      </c>
      <c r="CC89" s="89" t="str">
        <f t="shared" si="101"/>
        <v/>
      </c>
      <c r="CD89" s="89" t="str">
        <f t="shared" si="102"/>
        <v/>
      </c>
      <c r="CE89" s="93" t="str">
        <f t="shared" si="103"/>
        <v/>
      </c>
      <c r="CF89" s="105" t="str">
        <f>IF(OR($B89=0,$B89=""),"",IF(AND($E$3="1st"),'Marks Entry class 1st'!AN88,IF(AND($E$3="2nd"),'Marks Entry class 2nd'!AN88,"")))</f>
        <v/>
      </c>
      <c r="CG89" s="105" t="str">
        <f>IF(OR($B89=0,$B89=""),"",IF(AND($E$3="1st"),'Marks Entry class 1st'!AO88,IF(AND($E$3="2nd"),'Marks Entry class 2nd'!AO88,"")))</f>
        <v/>
      </c>
      <c r="CH89" s="106" t="str">
        <f t="shared" si="104"/>
        <v/>
      </c>
      <c r="CI89" s="107">
        <f t="shared" si="105"/>
        <v>0</v>
      </c>
      <c r="CJ89" s="107" t="str">
        <f t="shared" si="106"/>
        <v/>
      </c>
      <c r="CK89" s="107" t="str">
        <f t="shared" si="107"/>
        <v/>
      </c>
      <c r="CL89" s="92" t="str">
        <f t="shared" si="108"/>
        <v/>
      </c>
      <c r="CM89" s="105" t="str">
        <f>IF(OR($B89=0,$B89=""),"",IF(AND($E$3="1st"),'Marks Entry class 1st'!AP88,IF(AND($E$3="2nd"),'Marks Entry class 2nd'!AP88,"")))</f>
        <v/>
      </c>
      <c r="CN89" s="105" t="str">
        <f>IF(OR($B89=0,$B89=""),"",IF(AND($E$3="1st"),'Marks Entry class 1st'!AQ88,IF(AND($E$3="2nd"),'Marks Entry class 2nd'!AQ88,"")))</f>
        <v/>
      </c>
      <c r="CO89" s="106" t="str">
        <f t="shared" si="109"/>
        <v/>
      </c>
      <c r="CP89" s="107">
        <f t="shared" si="110"/>
        <v>0</v>
      </c>
      <c r="CQ89" s="107" t="str">
        <f t="shared" si="111"/>
        <v/>
      </c>
      <c r="CR89" s="107" t="str">
        <f t="shared" si="112"/>
        <v/>
      </c>
      <c r="CS89" s="92" t="str">
        <f t="shared" si="113"/>
        <v/>
      </c>
      <c r="CT89" s="105" t="str">
        <f>IF(OR($B89=0,$B89=""),"",IF(AND($E$3="1st"),'Marks Entry class 1st'!AR88,IF(AND($E$3="2nd"),'Marks Entry class 2nd'!AR88,"")))</f>
        <v/>
      </c>
      <c r="CU89" s="105" t="str">
        <f>IF(OR($B89=0,$B89=""),"",IF(AND($E$3="1st"),'Marks Entry class 1st'!AS88,IF(AND($E$3="2nd"),'Marks Entry class 2nd'!AS88,"")))</f>
        <v/>
      </c>
      <c r="CV89" s="106" t="str">
        <f t="shared" si="114"/>
        <v/>
      </c>
      <c r="CW89" s="107">
        <f t="shared" si="115"/>
        <v>0</v>
      </c>
      <c r="CX89" s="107" t="str">
        <f t="shared" si="116"/>
        <v/>
      </c>
      <c r="CY89" s="107" t="str">
        <f t="shared" si="117"/>
        <v/>
      </c>
      <c r="CZ89" s="92" t="str">
        <f t="shared" si="118"/>
        <v/>
      </c>
      <c r="DA89" s="105" t="str">
        <f>IF(OR($B89=0,$B89=""),"",IF(AND($E$3="1st"),'Marks Entry class 1st'!AT88,IF(AND($E$3="2nd"),'Marks Entry class 2nd'!AT88,"")))</f>
        <v/>
      </c>
      <c r="DB89" s="105" t="str">
        <f>IF(OR($B89=0,$B89=""),"",IF(AND($E$3="1st"),'Marks Entry class 1st'!AU88,IF(AND($E$3="2nd"),'Marks Entry class 2nd'!AU88,"")))</f>
        <v/>
      </c>
      <c r="DC89" s="357" t="str">
        <f t="shared" si="119"/>
        <v/>
      </c>
      <c r="DD89" s="93" t="str">
        <f t="shared" si="120"/>
        <v/>
      </c>
      <c r="DE89" s="105" t="str">
        <f>IF(OR($B89=0,$B89=""),"",IF(AND($E$3="1st"),'Marks Entry class 1st'!AV88,IF(AND($E$3="2nd"),'Marks Entry class 2nd'!AV88,"")))</f>
        <v/>
      </c>
      <c r="DF89" s="105" t="str">
        <f>IF(OR($B89=0,$B89=""),"",IF(AND($E$3="1st"),'Marks Entry class 1st'!AW88,IF(AND($E$3="2nd"),'Marks Entry class 2nd'!AW88,"")))</f>
        <v/>
      </c>
      <c r="DG89" s="357" t="str">
        <f t="shared" si="121"/>
        <v/>
      </c>
      <c r="DH89" s="93" t="str">
        <f t="shared" si="122"/>
        <v/>
      </c>
      <c r="DI89" s="63" t="str">
        <f t="shared" si="123"/>
        <v/>
      </c>
      <c r="DJ89" s="359" t="str">
        <f t="shared" si="124"/>
        <v/>
      </c>
      <c r="DK89" s="67" t="str">
        <f t="shared" si="125"/>
        <v/>
      </c>
      <c r="DL89" s="68" t="str">
        <f t="shared" si="126"/>
        <v/>
      </c>
      <c r="DM89" s="381" t="str">
        <f>IFERROR(IF(B89="NSO","NSO",IF(OR(D89="",G89="",F89="",B89="",DI89=0),"",IF('Master sheet'!$D$14="Hindi","कक्षोंन्नति","Promoted"))),"")</f>
        <v/>
      </c>
      <c r="DN89" s="42" t="str">
        <f>IF(OR(B89=0,B89=""),"",IF(AND($E$3="1st"),'Marks Entry class 1st'!AX88,IF(AND($E$3="2nd"),'Marks Entry class 2nd'!AX88,"")))</f>
        <v/>
      </c>
      <c r="DO89" s="42" t="str">
        <f>IF(OR(B89=0,B89=""),"",IF(AND($E$3="1st"),'Marks Entry class 1st'!AY88,IF(AND($E$3="2nd"),'Marks Entry class 2nd'!AY88,"")))</f>
        <v/>
      </c>
      <c r="DP89" s="214" t="str">
        <f t="shared" si="127"/>
        <v/>
      </c>
      <c r="DQ89" s="43"/>
      <c r="DX89" s="44">
        <f>IF(AND($E$3="1st"),'Marks Entry class 1st'!I88,IF(AND($E$3="2nd"),'Marks Entry class 2nd'!I88,""))</f>
        <v>0</v>
      </c>
    </row>
    <row r="90" spans="1:128" ht="18.95" customHeight="1">
      <c r="A90" s="56">
        <v>83</v>
      </c>
      <c r="B90" s="261" t="str">
        <f>IF(OR(DX90=0,DX90=""),"",IF(AND($E$3="1st"),'Marks Entry class 1st'!I89,IF(AND($E$3="2nd"),'Marks Entry class 2nd'!I89,"")))</f>
        <v/>
      </c>
      <c r="C90" s="57" t="str">
        <f>IF(OR($B90=0,$B90=""),"",IF(AND($E$3="1st"),'Marks Entry class 1st'!B89,IF(AND($E$3="2nd"),'Marks Entry class 2nd'!B89,"")))</f>
        <v/>
      </c>
      <c r="D90" s="57" t="str">
        <f>IF(OR($B90=0,$B90=""),"",IF(AND($E$3="1st"),'Marks Entry class 1st'!C89,IF(AND($E$3="2nd"),'Marks Entry class 2nd'!C89,"")))</f>
        <v/>
      </c>
      <c r="E90" s="396" t="str">
        <f>IF(OR(B90=0,B90=""),"",IF(AND($E$3="1st"),'Marks Entry class 1st'!E89,IF(AND($E$3="2nd"),'Marks Entry class 2nd'!E89,"")))</f>
        <v/>
      </c>
      <c r="F90" s="260" t="str">
        <f>IF(OR(B90=0,B90=""),"",IF(AND($E$3="1st"),'Marks Entry class 1st'!D89,IF(AND($E$3="2nd"),'Marks Entry class 2nd'!D89,"")))</f>
        <v/>
      </c>
      <c r="G90" s="398" t="str">
        <f>IF(OR($B90=0,$B90=""),"",IF(AND($E$3="1st"),'Marks Entry class 1st'!F89,IF(AND($E$3="2nd"),'Marks Entry class 2nd'!F89,"")))</f>
        <v/>
      </c>
      <c r="H90" s="398" t="str">
        <f>IF(OR($B90=0,$B90=""),"",IF(AND($E$3="1st"),'Marks Entry class 1st'!G89,IF(AND($E$3="2nd"),'Marks Entry class 2nd'!G89,"")))</f>
        <v/>
      </c>
      <c r="I90" s="398" t="str">
        <f>IF(OR($B90=0,$B90=""),"",IF(AND($E$3="1st"),'Marks Entry class 1st'!H89,IF(AND($E$3="2nd"),'Marks Entry class 2nd'!H89,"")))</f>
        <v/>
      </c>
      <c r="J90" s="229" t="str">
        <f>IF(OR($B90=0,$B90=""),"",IF(AND($E$3="1st"),'Marks Entry class 1st'!J89,IF(AND($E$3="2nd"),'Marks Entry class 2nd'!J89,"")))</f>
        <v/>
      </c>
      <c r="K90" s="229" t="str">
        <f>IF(OR($B90=0,$B90=""),"",IF(AND($E$3="1st"),'Marks Entry class 1st'!K89,IF(AND($E$3="2nd"),'Marks Entry class 2nd'!K89,"")))</f>
        <v/>
      </c>
      <c r="L90" s="105"/>
      <c r="M90" s="105"/>
      <c r="N90" s="105"/>
      <c r="O90" s="51"/>
      <c r="P90" s="105" t="str">
        <f>IF(OR($B90=0,$B90=""),"",IF(AND($E$3="1st"),'Marks Entry class 1st'!O89,IF(AND($E$3="2nd"),'Marks Entry class 2nd'!O89,"")))</f>
        <v/>
      </c>
      <c r="Q90" s="105" t="str">
        <f>IF(OR($B90=0,$B90=""),"",IF(AND($E$3="1st"),'Marks Entry class 1st'!P89,IF(AND($E$3="2nd"),'Marks Entry class 2nd'!P89,"")))</f>
        <v/>
      </c>
      <c r="R90" s="54" t="str">
        <f t="shared" si="64"/>
        <v/>
      </c>
      <c r="S90" s="51">
        <f t="shared" si="65"/>
        <v>0</v>
      </c>
      <c r="T90" s="105" t="str">
        <f>IF(OR($B90=0,$B90=""),"",IF(AND($E$3="1st"),'Marks Entry class 1st'!Q89,IF(AND($E$3="2nd"),'Marks Entry class 2nd'!Q89,"")))</f>
        <v/>
      </c>
      <c r="U90" s="105" t="str">
        <f>IF(OR($B90=0,$B90=""),"",IF(AND($E$3="1st"),'Marks Entry class 1st'!R89,IF(AND($E$3="2nd"),'Marks Entry class 2nd'!R89,"")))</f>
        <v/>
      </c>
      <c r="V90" s="55" t="str">
        <f t="shared" si="66"/>
        <v/>
      </c>
      <c r="W90" s="51" t="str">
        <f t="shared" si="67"/>
        <v/>
      </c>
      <c r="X90" s="89">
        <f t="shared" si="68"/>
        <v>0</v>
      </c>
      <c r="Y90" s="89" t="str">
        <f t="shared" si="69"/>
        <v/>
      </c>
      <c r="Z90" s="89" t="str">
        <f t="shared" si="70"/>
        <v/>
      </c>
      <c r="AA90" s="89" t="str">
        <f t="shared" si="71"/>
        <v/>
      </c>
      <c r="AB90" s="89" t="str">
        <f t="shared" si="72"/>
        <v/>
      </c>
      <c r="AC90" s="93" t="str">
        <f t="shared" si="73"/>
        <v/>
      </c>
      <c r="AD90" s="105"/>
      <c r="AE90" s="105"/>
      <c r="AF90" s="105"/>
      <c r="AG90" s="51"/>
      <c r="AH90" s="105" t="str">
        <f>IF(OR($B90=0,$B90=""),"",IF(AND($E$3="1st"),'Marks Entry class 1st'!V89,IF(AND($E$3="2nd"),'Marks Entry class 2nd'!V89,"")))</f>
        <v/>
      </c>
      <c r="AI90" s="105" t="str">
        <f>IF(OR($B90=0,$B90=""),"",IF(AND($E$3="1st"),'Marks Entry class 1st'!W89,IF(AND($E$3="2nd"),'Marks Entry class 2nd'!W89,"")))</f>
        <v/>
      </c>
      <c r="AJ90" s="54" t="str">
        <f t="shared" si="74"/>
        <v/>
      </c>
      <c r="AK90" s="51">
        <f t="shared" si="75"/>
        <v>0</v>
      </c>
      <c r="AL90" s="105" t="str">
        <f>IF(OR($B90=0,$B90=""),"",IF(AND($E$3="1st"),'Marks Entry class 1st'!X89,IF(AND($E$3="2nd"),'Marks Entry class 2nd'!X89,"")))</f>
        <v/>
      </c>
      <c r="AM90" s="105" t="str">
        <f>IF(OR($B90=0,$B90=""),"",IF(AND($E$3="1st"),'Marks Entry class 1st'!Y89,IF(AND($E$3="2nd"),'Marks Entry class 2nd'!Y89,"")))</f>
        <v/>
      </c>
      <c r="AN90" s="55" t="str">
        <f t="shared" si="76"/>
        <v/>
      </c>
      <c r="AO90" s="51" t="str">
        <f t="shared" si="77"/>
        <v/>
      </c>
      <c r="AP90" s="89">
        <f t="shared" si="78"/>
        <v>0</v>
      </c>
      <c r="AQ90" s="89" t="str">
        <f t="shared" si="79"/>
        <v/>
      </c>
      <c r="AR90" s="89" t="str">
        <f t="shared" si="80"/>
        <v/>
      </c>
      <c r="AS90" s="89" t="str">
        <f t="shared" si="81"/>
        <v/>
      </c>
      <c r="AT90" s="89" t="str">
        <f t="shared" si="82"/>
        <v/>
      </c>
      <c r="AU90" s="93" t="str">
        <f t="shared" si="83"/>
        <v/>
      </c>
      <c r="AV90" s="105"/>
      <c r="AW90" s="105"/>
      <c r="AX90" s="105"/>
      <c r="AY90" s="51"/>
      <c r="AZ90" s="105" t="str">
        <f>IF(OR($B90=0,$B90=""),"",IF(AND($E$3="1st"),'Marks Entry class 1st'!AC89,IF(AND($E$3="2nd"),'Marks Entry class 2nd'!AC89,"")))</f>
        <v/>
      </c>
      <c r="BA90" s="105" t="str">
        <f>IF(OR($B90=0,$B90=""),"",IF(AND($E$3="1st"),'Marks Entry class 1st'!AD89,IF(AND($E$3="2nd"),'Marks Entry class 2nd'!AD89,"")))</f>
        <v/>
      </c>
      <c r="BB90" s="54" t="str">
        <f t="shared" si="84"/>
        <v/>
      </c>
      <c r="BC90" s="51">
        <f t="shared" si="85"/>
        <v>0</v>
      </c>
      <c r="BD90" s="105" t="str">
        <f>IF(OR($B90=0,$B90=""),"",IF(AND($E$3="1st"),'Marks Entry class 1st'!AE89,IF(AND($E$3="2nd"),'Marks Entry class 2nd'!AE89,"")))</f>
        <v/>
      </c>
      <c r="BE90" s="105" t="str">
        <f>IF(OR($B90=0,$B90=""),"",IF(AND($E$3="1st"),'Marks Entry class 1st'!AF89,IF(AND($E$3="2nd"),'Marks Entry class 2nd'!AF89,"")))</f>
        <v/>
      </c>
      <c r="BF90" s="55" t="str">
        <f t="shared" si="86"/>
        <v/>
      </c>
      <c r="BG90" s="51" t="str">
        <f t="shared" si="87"/>
        <v/>
      </c>
      <c r="BH90" s="89">
        <f t="shared" si="88"/>
        <v>0</v>
      </c>
      <c r="BI90" s="89" t="str">
        <f t="shared" si="89"/>
        <v/>
      </c>
      <c r="BJ90" s="89" t="str">
        <f t="shared" si="90"/>
        <v/>
      </c>
      <c r="BK90" s="89" t="str">
        <f t="shared" si="91"/>
        <v/>
      </c>
      <c r="BL90" s="89" t="str">
        <f t="shared" si="92"/>
        <v/>
      </c>
      <c r="BM90" s="93" t="str">
        <f t="shared" si="93"/>
        <v/>
      </c>
      <c r="BN90" s="105"/>
      <c r="BO90" s="105"/>
      <c r="BP90" s="105"/>
      <c r="BQ90" s="51"/>
      <c r="BR90" s="105" t="str">
        <f>IF(OR($B90=0,$B90=""),"",IF(AND($E$3="1st"),'Marks Entry class 1st'!AJ89,IF(AND($E$3="2nd"),'Marks Entry class 2nd'!AJ89,"")))</f>
        <v/>
      </c>
      <c r="BS90" s="105" t="str">
        <f>IF(OR($B90=0,$B90=""),"",IF(AND($E$3="1st"),'Marks Entry class 1st'!AK89,IF(AND($E$3="2nd"),'Marks Entry class 2nd'!AK89,"")))</f>
        <v/>
      </c>
      <c r="BT90" s="54" t="str">
        <f t="shared" si="94"/>
        <v/>
      </c>
      <c r="BU90" s="51">
        <f t="shared" si="95"/>
        <v>0</v>
      </c>
      <c r="BV90" s="105" t="str">
        <f>IF(OR($B90=0,$B90=""),"",IF(AND($E$3="1st"),'Marks Entry class 1st'!AL89,IF(AND($E$3="2nd"),'Marks Entry class 2nd'!AL89,"")))</f>
        <v/>
      </c>
      <c r="BW90" s="105" t="str">
        <f>IF(OR($B90=0,$B90=""),"",IF(AND($E$3="1st"),'Marks Entry class 1st'!AM89,IF(AND($E$3="2nd"),'Marks Entry class 2nd'!AM89,"")))</f>
        <v/>
      </c>
      <c r="BX90" s="55" t="str">
        <f t="shared" si="96"/>
        <v/>
      </c>
      <c r="BY90" s="51" t="str">
        <f t="shared" si="97"/>
        <v/>
      </c>
      <c r="BZ90" s="89">
        <f t="shared" si="98"/>
        <v>0</v>
      </c>
      <c r="CA90" s="89" t="str">
        <f t="shared" si="99"/>
        <v/>
      </c>
      <c r="CB90" s="89" t="str">
        <f t="shared" si="100"/>
        <v/>
      </c>
      <c r="CC90" s="89" t="str">
        <f t="shared" si="101"/>
        <v/>
      </c>
      <c r="CD90" s="89" t="str">
        <f t="shared" si="102"/>
        <v/>
      </c>
      <c r="CE90" s="93" t="str">
        <f t="shared" si="103"/>
        <v/>
      </c>
      <c r="CF90" s="105" t="str">
        <f>IF(OR($B90=0,$B90=""),"",IF(AND($E$3="1st"),'Marks Entry class 1st'!AN89,IF(AND($E$3="2nd"),'Marks Entry class 2nd'!AN89,"")))</f>
        <v/>
      </c>
      <c r="CG90" s="105" t="str">
        <f>IF(OR($B90=0,$B90=""),"",IF(AND($E$3="1st"),'Marks Entry class 1st'!AO89,IF(AND($E$3="2nd"),'Marks Entry class 2nd'!AO89,"")))</f>
        <v/>
      </c>
      <c r="CH90" s="106" t="str">
        <f t="shared" si="104"/>
        <v/>
      </c>
      <c r="CI90" s="107">
        <f t="shared" si="105"/>
        <v>0</v>
      </c>
      <c r="CJ90" s="107" t="str">
        <f t="shared" si="106"/>
        <v/>
      </c>
      <c r="CK90" s="107" t="str">
        <f t="shared" si="107"/>
        <v/>
      </c>
      <c r="CL90" s="92" t="str">
        <f t="shared" si="108"/>
        <v/>
      </c>
      <c r="CM90" s="105" t="str">
        <f>IF(OR($B90=0,$B90=""),"",IF(AND($E$3="1st"),'Marks Entry class 1st'!AP89,IF(AND($E$3="2nd"),'Marks Entry class 2nd'!AP89,"")))</f>
        <v/>
      </c>
      <c r="CN90" s="105" t="str">
        <f>IF(OR($B90=0,$B90=""),"",IF(AND($E$3="1st"),'Marks Entry class 1st'!AQ89,IF(AND($E$3="2nd"),'Marks Entry class 2nd'!AQ89,"")))</f>
        <v/>
      </c>
      <c r="CO90" s="106" t="str">
        <f t="shared" si="109"/>
        <v/>
      </c>
      <c r="CP90" s="107">
        <f t="shared" si="110"/>
        <v>0</v>
      </c>
      <c r="CQ90" s="107" t="str">
        <f t="shared" si="111"/>
        <v/>
      </c>
      <c r="CR90" s="107" t="str">
        <f t="shared" si="112"/>
        <v/>
      </c>
      <c r="CS90" s="92" t="str">
        <f t="shared" si="113"/>
        <v/>
      </c>
      <c r="CT90" s="105" t="str">
        <f>IF(OR($B90=0,$B90=""),"",IF(AND($E$3="1st"),'Marks Entry class 1st'!AR89,IF(AND($E$3="2nd"),'Marks Entry class 2nd'!AR89,"")))</f>
        <v/>
      </c>
      <c r="CU90" s="105" t="str">
        <f>IF(OR($B90=0,$B90=""),"",IF(AND($E$3="1st"),'Marks Entry class 1st'!AS89,IF(AND($E$3="2nd"),'Marks Entry class 2nd'!AS89,"")))</f>
        <v/>
      </c>
      <c r="CV90" s="106" t="str">
        <f t="shared" si="114"/>
        <v/>
      </c>
      <c r="CW90" s="107">
        <f t="shared" si="115"/>
        <v>0</v>
      </c>
      <c r="CX90" s="107" t="str">
        <f t="shared" si="116"/>
        <v/>
      </c>
      <c r="CY90" s="107" t="str">
        <f t="shared" si="117"/>
        <v/>
      </c>
      <c r="CZ90" s="92" t="str">
        <f t="shared" si="118"/>
        <v/>
      </c>
      <c r="DA90" s="105" t="str">
        <f>IF(OR($B90=0,$B90=""),"",IF(AND($E$3="1st"),'Marks Entry class 1st'!AT89,IF(AND($E$3="2nd"),'Marks Entry class 2nd'!AT89,"")))</f>
        <v/>
      </c>
      <c r="DB90" s="105" t="str">
        <f>IF(OR($B90=0,$B90=""),"",IF(AND($E$3="1st"),'Marks Entry class 1st'!AU89,IF(AND($E$3="2nd"),'Marks Entry class 2nd'!AU89,"")))</f>
        <v/>
      </c>
      <c r="DC90" s="357" t="str">
        <f t="shared" si="119"/>
        <v/>
      </c>
      <c r="DD90" s="93" t="str">
        <f t="shared" si="120"/>
        <v/>
      </c>
      <c r="DE90" s="105" t="str">
        <f>IF(OR($B90=0,$B90=""),"",IF(AND($E$3="1st"),'Marks Entry class 1st'!AV89,IF(AND($E$3="2nd"),'Marks Entry class 2nd'!AV89,"")))</f>
        <v/>
      </c>
      <c r="DF90" s="105" t="str">
        <f>IF(OR($B90=0,$B90=""),"",IF(AND($E$3="1st"),'Marks Entry class 1st'!AW89,IF(AND($E$3="2nd"),'Marks Entry class 2nd'!AW89,"")))</f>
        <v/>
      </c>
      <c r="DG90" s="357" t="str">
        <f t="shared" si="121"/>
        <v/>
      </c>
      <c r="DH90" s="93" t="str">
        <f t="shared" si="122"/>
        <v/>
      </c>
      <c r="DI90" s="63" t="str">
        <f t="shared" si="123"/>
        <v/>
      </c>
      <c r="DJ90" s="359" t="str">
        <f t="shared" si="124"/>
        <v/>
      </c>
      <c r="DK90" s="67" t="str">
        <f t="shared" si="125"/>
        <v/>
      </c>
      <c r="DL90" s="68" t="str">
        <f t="shared" si="126"/>
        <v/>
      </c>
      <c r="DM90" s="381" t="str">
        <f>IFERROR(IF(B90="NSO","NSO",IF(OR(D90="",G90="",F90="",B90="",DI90=0),"",IF('Master sheet'!$D$14="Hindi","कक्षोंन्नति","Promoted"))),"")</f>
        <v/>
      </c>
      <c r="DN90" s="42" t="str">
        <f>IF(OR(B90=0,B90=""),"",IF(AND($E$3="1st"),'Marks Entry class 1st'!AX89,IF(AND($E$3="2nd"),'Marks Entry class 2nd'!AX89,"")))</f>
        <v/>
      </c>
      <c r="DO90" s="42" t="str">
        <f>IF(OR(B90=0,B90=""),"",IF(AND($E$3="1st"),'Marks Entry class 1st'!AY89,IF(AND($E$3="2nd"),'Marks Entry class 2nd'!AY89,"")))</f>
        <v/>
      </c>
      <c r="DP90" s="214" t="str">
        <f t="shared" si="127"/>
        <v/>
      </c>
      <c r="DQ90" s="43"/>
      <c r="DX90" s="44">
        <f>IF(AND($E$3="1st"),'Marks Entry class 1st'!I89,IF(AND($E$3="2nd"),'Marks Entry class 2nd'!I89,""))</f>
        <v>0</v>
      </c>
    </row>
    <row r="91" spans="1:128" ht="18.95" customHeight="1">
      <c r="A91" s="56">
        <v>84</v>
      </c>
      <c r="B91" s="261" t="str">
        <f>IF(OR(DX91=0,DX91=""),"",IF(AND($E$3="1st"),'Marks Entry class 1st'!I90,IF(AND($E$3="2nd"),'Marks Entry class 2nd'!I90,"")))</f>
        <v/>
      </c>
      <c r="C91" s="57" t="str">
        <f>IF(OR($B91=0,$B91=""),"",IF(AND($E$3="1st"),'Marks Entry class 1st'!B90,IF(AND($E$3="2nd"),'Marks Entry class 2nd'!B90,"")))</f>
        <v/>
      </c>
      <c r="D91" s="57" t="str">
        <f>IF(OR($B91=0,$B91=""),"",IF(AND($E$3="1st"),'Marks Entry class 1st'!C90,IF(AND($E$3="2nd"),'Marks Entry class 2nd'!C90,"")))</f>
        <v/>
      </c>
      <c r="E91" s="396" t="str">
        <f>IF(OR(B91=0,B91=""),"",IF(AND($E$3="1st"),'Marks Entry class 1st'!E90,IF(AND($E$3="2nd"),'Marks Entry class 2nd'!E90,"")))</f>
        <v/>
      </c>
      <c r="F91" s="260" t="str">
        <f>IF(OR(B91=0,B91=""),"",IF(AND($E$3="1st"),'Marks Entry class 1st'!D90,IF(AND($E$3="2nd"),'Marks Entry class 2nd'!D90,"")))</f>
        <v/>
      </c>
      <c r="G91" s="398" t="str">
        <f>IF(OR($B91=0,$B91=""),"",IF(AND($E$3="1st"),'Marks Entry class 1st'!F90,IF(AND($E$3="2nd"),'Marks Entry class 2nd'!F90,"")))</f>
        <v/>
      </c>
      <c r="H91" s="398" t="str">
        <f>IF(OR($B91=0,$B91=""),"",IF(AND($E$3="1st"),'Marks Entry class 1st'!G90,IF(AND($E$3="2nd"),'Marks Entry class 2nd'!G90,"")))</f>
        <v/>
      </c>
      <c r="I91" s="398" t="str">
        <f>IF(OR($B91=0,$B91=""),"",IF(AND($E$3="1st"),'Marks Entry class 1st'!H90,IF(AND($E$3="2nd"),'Marks Entry class 2nd'!H90,"")))</f>
        <v/>
      </c>
      <c r="J91" s="229" t="str">
        <f>IF(OR($B91=0,$B91=""),"",IF(AND($E$3="1st"),'Marks Entry class 1st'!J90,IF(AND($E$3="2nd"),'Marks Entry class 2nd'!J90,"")))</f>
        <v/>
      </c>
      <c r="K91" s="229" t="str">
        <f>IF(OR($B91=0,$B91=""),"",IF(AND($E$3="1st"),'Marks Entry class 1st'!K90,IF(AND($E$3="2nd"),'Marks Entry class 2nd'!K90,"")))</f>
        <v/>
      </c>
      <c r="L91" s="105"/>
      <c r="M91" s="105"/>
      <c r="N91" s="105"/>
      <c r="O91" s="51"/>
      <c r="P91" s="105" t="str">
        <f>IF(OR($B91=0,$B91=""),"",IF(AND($E$3="1st"),'Marks Entry class 1st'!O90,IF(AND($E$3="2nd"),'Marks Entry class 2nd'!O90,"")))</f>
        <v/>
      </c>
      <c r="Q91" s="105" t="str">
        <f>IF(OR($B91=0,$B91=""),"",IF(AND($E$3="1st"),'Marks Entry class 1st'!P90,IF(AND($E$3="2nd"),'Marks Entry class 2nd'!P90,"")))</f>
        <v/>
      </c>
      <c r="R91" s="54" t="str">
        <f t="shared" si="64"/>
        <v/>
      </c>
      <c r="S91" s="51">
        <f t="shared" si="65"/>
        <v>0</v>
      </c>
      <c r="T91" s="105" t="str">
        <f>IF(OR($B91=0,$B91=""),"",IF(AND($E$3="1st"),'Marks Entry class 1st'!Q90,IF(AND($E$3="2nd"),'Marks Entry class 2nd'!Q90,"")))</f>
        <v/>
      </c>
      <c r="U91" s="105" t="str">
        <f>IF(OR($B91=0,$B91=""),"",IF(AND($E$3="1st"),'Marks Entry class 1st'!R90,IF(AND($E$3="2nd"),'Marks Entry class 2nd'!R90,"")))</f>
        <v/>
      </c>
      <c r="V91" s="55" t="str">
        <f t="shared" si="66"/>
        <v/>
      </c>
      <c r="W91" s="51" t="str">
        <f t="shared" si="67"/>
        <v/>
      </c>
      <c r="X91" s="89">
        <f t="shared" si="68"/>
        <v>0</v>
      </c>
      <c r="Y91" s="89" t="str">
        <f t="shared" si="69"/>
        <v/>
      </c>
      <c r="Z91" s="89" t="str">
        <f t="shared" si="70"/>
        <v/>
      </c>
      <c r="AA91" s="89" t="str">
        <f t="shared" si="71"/>
        <v/>
      </c>
      <c r="AB91" s="89" t="str">
        <f t="shared" si="72"/>
        <v/>
      </c>
      <c r="AC91" s="93" t="str">
        <f t="shared" si="73"/>
        <v/>
      </c>
      <c r="AD91" s="105"/>
      <c r="AE91" s="105"/>
      <c r="AF91" s="105"/>
      <c r="AG91" s="51"/>
      <c r="AH91" s="105" t="str">
        <f>IF(OR($B91=0,$B91=""),"",IF(AND($E$3="1st"),'Marks Entry class 1st'!V90,IF(AND($E$3="2nd"),'Marks Entry class 2nd'!V90,"")))</f>
        <v/>
      </c>
      <c r="AI91" s="105" t="str">
        <f>IF(OR($B91=0,$B91=""),"",IF(AND($E$3="1st"),'Marks Entry class 1st'!W90,IF(AND($E$3="2nd"),'Marks Entry class 2nd'!W90,"")))</f>
        <v/>
      </c>
      <c r="AJ91" s="54" t="str">
        <f t="shared" si="74"/>
        <v/>
      </c>
      <c r="AK91" s="51">
        <f t="shared" si="75"/>
        <v>0</v>
      </c>
      <c r="AL91" s="105" t="str">
        <f>IF(OR($B91=0,$B91=""),"",IF(AND($E$3="1st"),'Marks Entry class 1st'!X90,IF(AND($E$3="2nd"),'Marks Entry class 2nd'!X90,"")))</f>
        <v/>
      </c>
      <c r="AM91" s="105" t="str">
        <f>IF(OR($B91=0,$B91=""),"",IF(AND($E$3="1st"),'Marks Entry class 1st'!Y90,IF(AND($E$3="2nd"),'Marks Entry class 2nd'!Y90,"")))</f>
        <v/>
      </c>
      <c r="AN91" s="55" t="str">
        <f t="shared" si="76"/>
        <v/>
      </c>
      <c r="AO91" s="51" t="str">
        <f t="shared" si="77"/>
        <v/>
      </c>
      <c r="AP91" s="89">
        <f t="shared" si="78"/>
        <v>0</v>
      </c>
      <c r="AQ91" s="89" t="str">
        <f t="shared" si="79"/>
        <v/>
      </c>
      <c r="AR91" s="89" t="str">
        <f t="shared" si="80"/>
        <v/>
      </c>
      <c r="AS91" s="89" t="str">
        <f t="shared" si="81"/>
        <v/>
      </c>
      <c r="AT91" s="89" t="str">
        <f t="shared" si="82"/>
        <v/>
      </c>
      <c r="AU91" s="93" t="str">
        <f t="shared" si="83"/>
        <v/>
      </c>
      <c r="AV91" s="105"/>
      <c r="AW91" s="105"/>
      <c r="AX91" s="105"/>
      <c r="AY91" s="51"/>
      <c r="AZ91" s="105" t="str">
        <f>IF(OR($B91=0,$B91=""),"",IF(AND($E$3="1st"),'Marks Entry class 1st'!AC90,IF(AND($E$3="2nd"),'Marks Entry class 2nd'!AC90,"")))</f>
        <v/>
      </c>
      <c r="BA91" s="105" t="str">
        <f>IF(OR($B91=0,$B91=""),"",IF(AND($E$3="1st"),'Marks Entry class 1st'!AD90,IF(AND($E$3="2nd"),'Marks Entry class 2nd'!AD90,"")))</f>
        <v/>
      </c>
      <c r="BB91" s="54" t="str">
        <f t="shared" si="84"/>
        <v/>
      </c>
      <c r="BC91" s="51">
        <f t="shared" si="85"/>
        <v>0</v>
      </c>
      <c r="BD91" s="105" t="str">
        <f>IF(OR($B91=0,$B91=""),"",IF(AND($E$3="1st"),'Marks Entry class 1st'!AE90,IF(AND($E$3="2nd"),'Marks Entry class 2nd'!AE90,"")))</f>
        <v/>
      </c>
      <c r="BE91" s="105" t="str">
        <f>IF(OR($B91=0,$B91=""),"",IF(AND($E$3="1st"),'Marks Entry class 1st'!AF90,IF(AND($E$3="2nd"),'Marks Entry class 2nd'!AF90,"")))</f>
        <v/>
      </c>
      <c r="BF91" s="55" t="str">
        <f t="shared" si="86"/>
        <v/>
      </c>
      <c r="BG91" s="51" t="str">
        <f t="shared" si="87"/>
        <v/>
      </c>
      <c r="BH91" s="89">
        <f t="shared" si="88"/>
        <v>0</v>
      </c>
      <c r="BI91" s="89" t="str">
        <f t="shared" si="89"/>
        <v/>
      </c>
      <c r="BJ91" s="89" t="str">
        <f t="shared" si="90"/>
        <v/>
      </c>
      <c r="BK91" s="89" t="str">
        <f t="shared" si="91"/>
        <v/>
      </c>
      <c r="BL91" s="89" t="str">
        <f t="shared" si="92"/>
        <v/>
      </c>
      <c r="BM91" s="93" t="str">
        <f t="shared" si="93"/>
        <v/>
      </c>
      <c r="BN91" s="105"/>
      <c r="BO91" s="105"/>
      <c r="BP91" s="105"/>
      <c r="BQ91" s="51"/>
      <c r="BR91" s="105" t="str">
        <f>IF(OR($B91=0,$B91=""),"",IF(AND($E$3="1st"),'Marks Entry class 1st'!AJ90,IF(AND($E$3="2nd"),'Marks Entry class 2nd'!AJ90,"")))</f>
        <v/>
      </c>
      <c r="BS91" s="105" t="str">
        <f>IF(OR($B91=0,$B91=""),"",IF(AND($E$3="1st"),'Marks Entry class 1st'!AK90,IF(AND($E$3="2nd"),'Marks Entry class 2nd'!AK90,"")))</f>
        <v/>
      </c>
      <c r="BT91" s="54" t="str">
        <f t="shared" si="94"/>
        <v/>
      </c>
      <c r="BU91" s="51">
        <f t="shared" si="95"/>
        <v>0</v>
      </c>
      <c r="BV91" s="105" t="str">
        <f>IF(OR($B91=0,$B91=""),"",IF(AND($E$3="1st"),'Marks Entry class 1st'!AL90,IF(AND($E$3="2nd"),'Marks Entry class 2nd'!AL90,"")))</f>
        <v/>
      </c>
      <c r="BW91" s="105" t="str">
        <f>IF(OR($B91=0,$B91=""),"",IF(AND($E$3="1st"),'Marks Entry class 1st'!AM90,IF(AND($E$3="2nd"),'Marks Entry class 2nd'!AM90,"")))</f>
        <v/>
      </c>
      <c r="BX91" s="55" t="str">
        <f t="shared" si="96"/>
        <v/>
      </c>
      <c r="BY91" s="51" t="str">
        <f t="shared" si="97"/>
        <v/>
      </c>
      <c r="BZ91" s="89">
        <f t="shared" si="98"/>
        <v>0</v>
      </c>
      <c r="CA91" s="89" t="str">
        <f t="shared" si="99"/>
        <v/>
      </c>
      <c r="CB91" s="89" t="str">
        <f t="shared" si="100"/>
        <v/>
      </c>
      <c r="CC91" s="89" t="str">
        <f t="shared" si="101"/>
        <v/>
      </c>
      <c r="CD91" s="89" t="str">
        <f t="shared" si="102"/>
        <v/>
      </c>
      <c r="CE91" s="93" t="str">
        <f t="shared" si="103"/>
        <v/>
      </c>
      <c r="CF91" s="105" t="str">
        <f>IF(OR($B91=0,$B91=""),"",IF(AND($E$3="1st"),'Marks Entry class 1st'!AN90,IF(AND($E$3="2nd"),'Marks Entry class 2nd'!AN90,"")))</f>
        <v/>
      </c>
      <c r="CG91" s="105" t="str">
        <f>IF(OR($B91=0,$B91=""),"",IF(AND($E$3="1st"),'Marks Entry class 1st'!AO90,IF(AND($E$3="2nd"),'Marks Entry class 2nd'!AO90,"")))</f>
        <v/>
      </c>
      <c r="CH91" s="106" t="str">
        <f t="shared" si="104"/>
        <v/>
      </c>
      <c r="CI91" s="107">
        <f t="shared" si="105"/>
        <v>0</v>
      </c>
      <c r="CJ91" s="107" t="str">
        <f t="shared" si="106"/>
        <v/>
      </c>
      <c r="CK91" s="107" t="str">
        <f t="shared" si="107"/>
        <v/>
      </c>
      <c r="CL91" s="92" t="str">
        <f t="shared" si="108"/>
        <v/>
      </c>
      <c r="CM91" s="105" t="str">
        <f>IF(OR($B91=0,$B91=""),"",IF(AND($E$3="1st"),'Marks Entry class 1st'!AP90,IF(AND($E$3="2nd"),'Marks Entry class 2nd'!AP90,"")))</f>
        <v/>
      </c>
      <c r="CN91" s="105" t="str">
        <f>IF(OR($B91=0,$B91=""),"",IF(AND($E$3="1st"),'Marks Entry class 1st'!AQ90,IF(AND($E$3="2nd"),'Marks Entry class 2nd'!AQ90,"")))</f>
        <v/>
      </c>
      <c r="CO91" s="106" t="str">
        <f t="shared" si="109"/>
        <v/>
      </c>
      <c r="CP91" s="107">
        <f t="shared" si="110"/>
        <v>0</v>
      </c>
      <c r="CQ91" s="107" t="str">
        <f t="shared" si="111"/>
        <v/>
      </c>
      <c r="CR91" s="107" t="str">
        <f t="shared" si="112"/>
        <v/>
      </c>
      <c r="CS91" s="92" t="str">
        <f t="shared" si="113"/>
        <v/>
      </c>
      <c r="CT91" s="105" t="str">
        <f>IF(OR($B91=0,$B91=""),"",IF(AND($E$3="1st"),'Marks Entry class 1st'!AR90,IF(AND($E$3="2nd"),'Marks Entry class 2nd'!AR90,"")))</f>
        <v/>
      </c>
      <c r="CU91" s="105" t="str">
        <f>IF(OR($B91=0,$B91=""),"",IF(AND($E$3="1st"),'Marks Entry class 1st'!AS90,IF(AND($E$3="2nd"),'Marks Entry class 2nd'!AS90,"")))</f>
        <v/>
      </c>
      <c r="CV91" s="106" t="str">
        <f t="shared" si="114"/>
        <v/>
      </c>
      <c r="CW91" s="107">
        <f t="shared" si="115"/>
        <v>0</v>
      </c>
      <c r="CX91" s="107" t="str">
        <f t="shared" si="116"/>
        <v/>
      </c>
      <c r="CY91" s="107" t="str">
        <f t="shared" si="117"/>
        <v/>
      </c>
      <c r="CZ91" s="92" t="str">
        <f t="shared" si="118"/>
        <v/>
      </c>
      <c r="DA91" s="105" t="str">
        <f>IF(OR($B91=0,$B91=""),"",IF(AND($E$3="1st"),'Marks Entry class 1st'!AT90,IF(AND($E$3="2nd"),'Marks Entry class 2nd'!AT90,"")))</f>
        <v/>
      </c>
      <c r="DB91" s="105" t="str">
        <f>IF(OR($B91=0,$B91=""),"",IF(AND($E$3="1st"),'Marks Entry class 1st'!AU90,IF(AND($E$3="2nd"),'Marks Entry class 2nd'!AU90,"")))</f>
        <v/>
      </c>
      <c r="DC91" s="357" t="str">
        <f t="shared" si="119"/>
        <v/>
      </c>
      <c r="DD91" s="93" t="str">
        <f t="shared" si="120"/>
        <v/>
      </c>
      <c r="DE91" s="105" t="str">
        <f>IF(OR($B91=0,$B91=""),"",IF(AND($E$3="1st"),'Marks Entry class 1st'!AV90,IF(AND($E$3="2nd"),'Marks Entry class 2nd'!AV90,"")))</f>
        <v/>
      </c>
      <c r="DF91" s="105" t="str">
        <f>IF(OR($B91=0,$B91=""),"",IF(AND($E$3="1st"),'Marks Entry class 1st'!AW90,IF(AND($E$3="2nd"),'Marks Entry class 2nd'!AW90,"")))</f>
        <v/>
      </c>
      <c r="DG91" s="357" t="str">
        <f t="shared" si="121"/>
        <v/>
      </c>
      <c r="DH91" s="93" t="str">
        <f t="shared" si="122"/>
        <v/>
      </c>
      <c r="DI91" s="63" t="str">
        <f t="shared" si="123"/>
        <v/>
      </c>
      <c r="DJ91" s="359" t="str">
        <f t="shared" si="124"/>
        <v/>
      </c>
      <c r="DK91" s="67" t="str">
        <f t="shared" si="125"/>
        <v/>
      </c>
      <c r="DL91" s="68" t="str">
        <f t="shared" si="126"/>
        <v/>
      </c>
      <c r="DM91" s="381" t="str">
        <f>IFERROR(IF(B91="NSO","NSO",IF(OR(D91="",G91="",F91="",B91="",DI91=0),"",IF('Master sheet'!$D$14="Hindi","कक्षोंन्नति","Promoted"))),"")</f>
        <v/>
      </c>
      <c r="DN91" s="42" t="str">
        <f>IF(OR(B91=0,B91=""),"",IF(AND($E$3="1st"),'Marks Entry class 1st'!AX90,IF(AND($E$3="2nd"),'Marks Entry class 2nd'!AX90,"")))</f>
        <v/>
      </c>
      <c r="DO91" s="42" t="str">
        <f>IF(OR(B91=0,B91=""),"",IF(AND($E$3="1st"),'Marks Entry class 1st'!AY90,IF(AND($E$3="2nd"),'Marks Entry class 2nd'!AY90,"")))</f>
        <v/>
      </c>
      <c r="DP91" s="214" t="str">
        <f t="shared" si="127"/>
        <v/>
      </c>
      <c r="DQ91" s="43"/>
      <c r="DX91" s="44">
        <f>IF(AND($E$3="1st"),'Marks Entry class 1st'!I90,IF(AND($E$3="2nd"),'Marks Entry class 2nd'!I90,""))</f>
        <v>0</v>
      </c>
    </row>
    <row r="92" spans="1:128" ht="18.95" customHeight="1">
      <c r="A92" s="56">
        <v>85</v>
      </c>
      <c r="B92" s="261" t="str">
        <f>IF(OR(DX92=0,DX92=""),"",IF(AND($E$3="1st"),'Marks Entry class 1st'!I91,IF(AND($E$3="2nd"),'Marks Entry class 2nd'!I91,"")))</f>
        <v/>
      </c>
      <c r="C92" s="57" t="str">
        <f>IF(OR($B92=0,$B92=""),"",IF(AND($E$3="1st"),'Marks Entry class 1st'!B91,IF(AND($E$3="2nd"),'Marks Entry class 2nd'!B91,"")))</f>
        <v/>
      </c>
      <c r="D92" s="57" t="str">
        <f>IF(OR($B92=0,$B92=""),"",IF(AND($E$3="1st"),'Marks Entry class 1st'!C91,IF(AND($E$3="2nd"),'Marks Entry class 2nd'!C91,"")))</f>
        <v/>
      </c>
      <c r="E92" s="396" t="str">
        <f>IF(OR(B92=0,B92=""),"",IF(AND($E$3="1st"),'Marks Entry class 1st'!E91,IF(AND($E$3="2nd"),'Marks Entry class 2nd'!E91,"")))</f>
        <v/>
      </c>
      <c r="F92" s="260" t="str">
        <f>IF(OR(B92=0,B92=""),"",IF(AND($E$3="1st"),'Marks Entry class 1st'!D91,IF(AND($E$3="2nd"),'Marks Entry class 2nd'!D91,"")))</f>
        <v/>
      </c>
      <c r="G92" s="398" t="str">
        <f>IF(OR($B92=0,$B92=""),"",IF(AND($E$3="1st"),'Marks Entry class 1st'!F91,IF(AND($E$3="2nd"),'Marks Entry class 2nd'!F91,"")))</f>
        <v/>
      </c>
      <c r="H92" s="398" t="str">
        <f>IF(OR($B92=0,$B92=""),"",IF(AND($E$3="1st"),'Marks Entry class 1st'!G91,IF(AND($E$3="2nd"),'Marks Entry class 2nd'!G91,"")))</f>
        <v/>
      </c>
      <c r="I92" s="398" t="str">
        <f>IF(OR($B92=0,$B92=""),"",IF(AND($E$3="1st"),'Marks Entry class 1st'!H91,IF(AND($E$3="2nd"),'Marks Entry class 2nd'!H91,"")))</f>
        <v/>
      </c>
      <c r="J92" s="229" t="str">
        <f>IF(OR($B92=0,$B92=""),"",IF(AND($E$3="1st"),'Marks Entry class 1st'!J91,IF(AND($E$3="2nd"),'Marks Entry class 2nd'!J91,"")))</f>
        <v/>
      </c>
      <c r="K92" s="229" t="str">
        <f>IF(OR($B92=0,$B92=""),"",IF(AND($E$3="1st"),'Marks Entry class 1st'!K91,IF(AND($E$3="2nd"),'Marks Entry class 2nd'!K91,"")))</f>
        <v/>
      </c>
      <c r="L92" s="105"/>
      <c r="M92" s="105"/>
      <c r="N92" s="105"/>
      <c r="O92" s="51"/>
      <c r="P92" s="105" t="str">
        <f>IF(OR($B92=0,$B92=""),"",IF(AND($E$3="1st"),'Marks Entry class 1st'!O91,IF(AND($E$3="2nd"),'Marks Entry class 2nd'!O91,"")))</f>
        <v/>
      </c>
      <c r="Q92" s="105" t="str">
        <f>IF(OR($B92=0,$B92=""),"",IF(AND($E$3="1st"),'Marks Entry class 1st'!P91,IF(AND($E$3="2nd"),'Marks Entry class 2nd'!P91,"")))</f>
        <v/>
      </c>
      <c r="R92" s="54" t="str">
        <f t="shared" si="64"/>
        <v/>
      </c>
      <c r="S92" s="51">
        <f t="shared" si="65"/>
        <v>0</v>
      </c>
      <c r="T92" s="105" t="str">
        <f>IF(OR($B92=0,$B92=""),"",IF(AND($E$3="1st"),'Marks Entry class 1st'!Q91,IF(AND($E$3="2nd"),'Marks Entry class 2nd'!Q91,"")))</f>
        <v/>
      </c>
      <c r="U92" s="105" t="str">
        <f>IF(OR($B92=0,$B92=""),"",IF(AND($E$3="1st"),'Marks Entry class 1st'!R91,IF(AND($E$3="2nd"),'Marks Entry class 2nd'!R91,"")))</f>
        <v/>
      </c>
      <c r="V92" s="55" t="str">
        <f t="shared" si="66"/>
        <v/>
      </c>
      <c r="W92" s="51" t="str">
        <f t="shared" si="67"/>
        <v/>
      </c>
      <c r="X92" s="89">
        <f t="shared" si="68"/>
        <v>0</v>
      </c>
      <c r="Y92" s="89" t="str">
        <f t="shared" si="69"/>
        <v/>
      </c>
      <c r="Z92" s="89" t="str">
        <f t="shared" si="70"/>
        <v/>
      </c>
      <c r="AA92" s="89" t="str">
        <f t="shared" si="71"/>
        <v/>
      </c>
      <c r="AB92" s="89" t="str">
        <f t="shared" si="72"/>
        <v/>
      </c>
      <c r="AC92" s="93" t="str">
        <f t="shared" si="73"/>
        <v/>
      </c>
      <c r="AD92" s="105"/>
      <c r="AE92" s="105"/>
      <c r="AF92" s="105"/>
      <c r="AG92" s="51"/>
      <c r="AH92" s="105" t="str">
        <f>IF(OR($B92=0,$B92=""),"",IF(AND($E$3="1st"),'Marks Entry class 1st'!V91,IF(AND($E$3="2nd"),'Marks Entry class 2nd'!V91,"")))</f>
        <v/>
      </c>
      <c r="AI92" s="105" t="str">
        <f>IF(OR($B92=0,$B92=""),"",IF(AND($E$3="1st"),'Marks Entry class 1st'!W91,IF(AND($E$3="2nd"),'Marks Entry class 2nd'!W91,"")))</f>
        <v/>
      </c>
      <c r="AJ92" s="54" t="str">
        <f t="shared" si="74"/>
        <v/>
      </c>
      <c r="AK92" s="51">
        <f t="shared" si="75"/>
        <v>0</v>
      </c>
      <c r="AL92" s="105" t="str">
        <f>IF(OR($B92=0,$B92=""),"",IF(AND($E$3="1st"),'Marks Entry class 1st'!X91,IF(AND($E$3="2nd"),'Marks Entry class 2nd'!X91,"")))</f>
        <v/>
      </c>
      <c r="AM92" s="105" t="str">
        <f>IF(OR($B92=0,$B92=""),"",IF(AND($E$3="1st"),'Marks Entry class 1st'!Y91,IF(AND($E$3="2nd"),'Marks Entry class 2nd'!Y91,"")))</f>
        <v/>
      </c>
      <c r="AN92" s="55" t="str">
        <f t="shared" si="76"/>
        <v/>
      </c>
      <c r="AO92" s="51" t="str">
        <f t="shared" si="77"/>
        <v/>
      </c>
      <c r="AP92" s="89">
        <f t="shared" si="78"/>
        <v>0</v>
      </c>
      <c r="AQ92" s="89" t="str">
        <f t="shared" si="79"/>
        <v/>
      </c>
      <c r="AR92" s="89" t="str">
        <f t="shared" si="80"/>
        <v/>
      </c>
      <c r="AS92" s="89" t="str">
        <f t="shared" si="81"/>
        <v/>
      </c>
      <c r="AT92" s="89" t="str">
        <f t="shared" si="82"/>
        <v/>
      </c>
      <c r="AU92" s="93" t="str">
        <f t="shared" si="83"/>
        <v/>
      </c>
      <c r="AV92" s="105"/>
      <c r="AW92" s="105"/>
      <c r="AX92" s="105"/>
      <c r="AY92" s="51"/>
      <c r="AZ92" s="105" t="str">
        <f>IF(OR($B92=0,$B92=""),"",IF(AND($E$3="1st"),'Marks Entry class 1st'!AC91,IF(AND($E$3="2nd"),'Marks Entry class 2nd'!AC91,"")))</f>
        <v/>
      </c>
      <c r="BA92" s="105" t="str">
        <f>IF(OR($B92=0,$B92=""),"",IF(AND($E$3="1st"),'Marks Entry class 1st'!AD91,IF(AND($E$3="2nd"),'Marks Entry class 2nd'!AD91,"")))</f>
        <v/>
      </c>
      <c r="BB92" s="54" t="str">
        <f t="shared" si="84"/>
        <v/>
      </c>
      <c r="BC92" s="51">
        <f t="shared" si="85"/>
        <v>0</v>
      </c>
      <c r="BD92" s="105" t="str">
        <f>IF(OR($B92=0,$B92=""),"",IF(AND($E$3="1st"),'Marks Entry class 1st'!AE91,IF(AND($E$3="2nd"),'Marks Entry class 2nd'!AE91,"")))</f>
        <v/>
      </c>
      <c r="BE92" s="105" t="str">
        <f>IF(OR($B92=0,$B92=""),"",IF(AND($E$3="1st"),'Marks Entry class 1st'!AF91,IF(AND($E$3="2nd"),'Marks Entry class 2nd'!AF91,"")))</f>
        <v/>
      </c>
      <c r="BF92" s="55" t="str">
        <f t="shared" si="86"/>
        <v/>
      </c>
      <c r="BG92" s="51" t="str">
        <f t="shared" si="87"/>
        <v/>
      </c>
      <c r="BH92" s="89">
        <f t="shared" si="88"/>
        <v>0</v>
      </c>
      <c r="BI92" s="89" t="str">
        <f t="shared" si="89"/>
        <v/>
      </c>
      <c r="BJ92" s="89" t="str">
        <f t="shared" si="90"/>
        <v/>
      </c>
      <c r="BK92" s="89" t="str">
        <f t="shared" si="91"/>
        <v/>
      </c>
      <c r="BL92" s="89" t="str">
        <f t="shared" si="92"/>
        <v/>
      </c>
      <c r="BM92" s="93" t="str">
        <f t="shared" si="93"/>
        <v/>
      </c>
      <c r="BN92" s="105"/>
      <c r="BO92" s="105"/>
      <c r="BP92" s="105"/>
      <c r="BQ92" s="51"/>
      <c r="BR92" s="105" t="str">
        <f>IF(OR($B92=0,$B92=""),"",IF(AND($E$3="1st"),'Marks Entry class 1st'!AJ91,IF(AND($E$3="2nd"),'Marks Entry class 2nd'!AJ91,"")))</f>
        <v/>
      </c>
      <c r="BS92" s="105" t="str">
        <f>IF(OR($B92=0,$B92=""),"",IF(AND($E$3="1st"),'Marks Entry class 1st'!AK91,IF(AND($E$3="2nd"),'Marks Entry class 2nd'!AK91,"")))</f>
        <v/>
      </c>
      <c r="BT92" s="54" t="str">
        <f t="shared" si="94"/>
        <v/>
      </c>
      <c r="BU92" s="51">
        <f t="shared" si="95"/>
        <v>0</v>
      </c>
      <c r="BV92" s="105" t="str">
        <f>IF(OR($B92=0,$B92=""),"",IF(AND($E$3="1st"),'Marks Entry class 1st'!AL91,IF(AND($E$3="2nd"),'Marks Entry class 2nd'!AL91,"")))</f>
        <v/>
      </c>
      <c r="BW92" s="105" t="str">
        <f>IF(OR($B92=0,$B92=""),"",IF(AND($E$3="1st"),'Marks Entry class 1st'!AM91,IF(AND($E$3="2nd"),'Marks Entry class 2nd'!AM91,"")))</f>
        <v/>
      </c>
      <c r="BX92" s="55" t="str">
        <f t="shared" si="96"/>
        <v/>
      </c>
      <c r="BY92" s="51" t="str">
        <f t="shared" si="97"/>
        <v/>
      </c>
      <c r="BZ92" s="89">
        <f t="shared" si="98"/>
        <v>0</v>
      </c>
      <c r="CA92" s="89" t="str">
        <f t="shared" si="99"/>
        <v/>
      </c>
      <c r="CB92" s="89" t="str">
        <f t="shared" si="100"/>
        <v/>
      </c>
      <c r="CC92" s="89" t="str">
        <f t="shared" si="101"/>
        <v/>
      </c>
      <c r="CD92" s="89" t="str">
        <f t="shared" si="102"/>
        <v/>
      </c>
      <c r="CE92" s="93" t="str">
        <f t="shared" si="103"/>
        <v/>
      </c>
      <c r="CF92" s="105" t="str">
        <f>IF(OR($B92=0,$B92=""),"",IF(AND($E$3="1st"),'Marks Entry class 1st'!AN91,IF(AND($E$3="2nd"),'Marks Entry class 2nd'!AN91,"")))</f>
        <v/>
      </c>
      <c r="CG92" s="105" t="str">
        <f>IF(OR($B92=0,$B92=""),"",IF(AND($E$3="1st"),'Marks Entry class 1st'!AO91,IF(AND($E$3="2nd"),'Marks Entry class 2nd'!AO91,"")))</f>
        <v/>
      </c>
      <c r="CH92" s="106" t="str">
        <f t="shared" si="104"/>
        <v/>
      </c>
      <c r="CI92" s="107">
        <f t="shared" si="105"/>
        <v>0</v>
      </c>
      <c r="CJ92" s="107" t="str">
        <f t="shared" si="106"/>
        <v/>
      </c>
      <c r="CK92" s="107" t="str">
        <f t="shared" si="107"/>
        <v/>
      </c>
      <c r="CL92" s="92" t="str">
        <f t="shared" si="108"/>
        <v/>
      </c>
      <c r="CM92" s="105" t="str">
        <f>IF(OR($B92=0,$B92=""),"",IF(AND($E$3="1st"),'Marks Entry class 1st'!AP91,IF(AND($E$3="2nd"),'Marks Entry class 2nd'!AP91,"")))</f>
        <v/>
      </c>
      <c r="CN92" s="105" t="str">
        <f>IF(OR($B92=0,$B92=""),"",IF(AND($E$3="1st"),'Marks Entry class 1st'!AQ91,IF(AND($E$3="2nd"),'Marks Entry class 2nd'!AQ91,"")))</f>
        <v/>
      </c>
      <c r="CO92" s="106" t="str">
        <f t="shared" si="109"/>
        <v/>
      </c>
      <c r="CP92" s="107">
        <f t="shared" si="110"/>
        <v>0</v>
      </c>
      <c r="CQ92" s="107" t="str">
        <f t="shared" si="111"/>
        <v/>
      </c>
      <c r="CR92" s="107" t="str">
        <f t="shared" si="112"/>
        <v/>
      </c>
      <c r="CS92" s="92" t="str">
        <f t="shared" si="113"/>
        <v/>
      </c>
      <c r="CT92" s="105" t="str">
        <f>IF(OR($B92=0,$B92=""),"",IF(AND($E$3="1st"),'Marks Entry class 1st'!AR91,IF(AND($E$3="2nd"),'Marks Entry class 2nd'!AR91,"")))</f>
        <v/>
      </c>
      <c r="CU92" s="105" t="str">
        <f>IF(OR($B92=0,$B92=""),"",IF(AND($E$3="1st"),'Marks Entry class 1st'!AS91,IF(AND($E$3="2nd"),'Marks Entry class 2nd'!AS91,"")))</f>
        <v/>
      </c>
      <c r="CV92" s="106" t="str">
        <f t="shared" si="114"/>
        <v/>
      </c>
      <c r="CW92" s="107">
        <f t="shared" si="115"/>
        <v>0</v>
      </c>
      <c r="CX92" s="107" t="str">
        <f t="shared" si="116"/>
        <v/>
      </c>
      <c r="CY92" s="107" t="str">
        <f t="shared" si="117"/>
        <v/>
      </c>
      <c r="CZ92" s="92" t="str">
        <f t="shared" si="118"/>
        <v/>
      </c>
      <c r="DA92" s="105" t="str">
        <f>IF(OR($B92=0,$B92=""),"",IF(AND($E$3="1st"),'Marks Entry class 1st'!AT91,IF(AND($E$3="2nd"),'Marks Entry class 2nd'!AT91,"")))</f>
        <v/>
      </c>
      <c r="DB92" s="105" t="str">
        <f>IF(OR($B92=0,$B92=""),"",IF(AND($E$3="1st"),'Marks Entry class 1st'!AU91,IF(AND($E$3="2nd"),'Marks Entry class 2nd'!AU91,"")))</f>
        <v/>
      </c>
      <c r="DC92" s="357" t="str">
        <f t="shared" si="119"/>
        <v/>
      </c>
      <c r="DD92" s="93" t="str">
        <f t="shared" si="120"/>
        <v/>
      </c>
      <c r="DE92" s="105" t="str">
        <f>IF(OR($B92=0,$B92=""),"",IF(AND($E$3="1st"),'Marks Entry class 1st'!AV91,IF(AND($E$3="2nd"),'Marks Entry class 2nd'!AV91,"")))</f>
        <v/>
      </c>
      <c r="DF92" s="105" t="str">
        <f>IF(OR($B92=0,$B92=""),"",IF(AND($E$3="1st"),'Marks Entry class 1st'!AW91,IF(AND($E$3="2nd"),'Marks Entry class 2nd'!AW91,"")))</f>
        <v/>
      </c>
      <c r="DG92" s="357" t="str">
        <f t="shared" si="121"/>
        <v/>
      </c>
      <c r="DH92" s="93" t="str">
        <f t="shared" si="122"/>
        <v/>
      </c>
      <c r="DI92" s="63" t="str">
        <f t="shared" si="123"/>
        <v/>
      </c>
      <c r="DJ92" s="359" t="str">
        <f t="shared" si="124"/>
        <v/>
      </c>
      <c r="DK92" s="67" t="str">
        <f t="shared" si="125"/>
        <v/>
      </c>
      <c r="DL92" s="68" t="str">
        <f t="shared" si="126"/>
        <v/>
      </c>
      <c r="DM92" s="381" t="str">
        <f>IFERROR(IF(B92="NSO","NSO",IF(OR(D92="",G92="",F92="",B92="",DI92=0),"",IF('Master sheet'!$D$14="Hindi","कक्षोंन्नति","Promoted"))),"")</f>
        <v/>
      </c>
      <c r="DN92" s="42" t="str">
        <f>IF(OR(B92=0,B92=""),"",IF(AND($E$3="1st"),'Marks Entry class 1st'!AX91,IF(AND($E$3="2nd"),'Marks Entry class 2nd'!AX91,"")))</f>
        <v/>
      </c>
      <c r="DO92" s="42" t="str">
        <f>IF(OR(B92=0,B92=""),"",IF(AND($E$3="1st"),'Marks Entry class 1st'!AY91,IF(AND($E$3="2nd"),'Marks Entry class 2nd'!AY91,"")))</f>
        <v/>
      </c>
      <c r="DP92" s="214" t="str">
        <f t="shared" si="127"/>
        <v/>
      </c>
      <c r="DQ92" s="43"/>
      <c r="DX92" s="44">
        <f>IF(AND($E$3="1st"),'Marks Entry class 1st'!I91,IF(AND($E$3="2nd"),'Marks Entry class 2nd'!I91,""))</f>
        <v>0</v>
      </c>
    </row>
    <row r="93" spans="1:128" ht="18.95" customHeight="1">
      <c r="A93" s="56">
        <v>86</v>
      </c>
      <c r="B93" s="261" t="str">
        <f>IF(OR(DX93=0,DX93=""),"",IF(AND($E$3="1st"),'Marks Entry class 1st'!I92,IF(AND($E$3="2nd"),'Marks Entry class 2nd'!I92,"")))</f>
        <v/>
      </c>
      <c r="C93" s="57" t="str">
        <f>IF(OR($B93=0,$B93=""),"",IF(AND($E$3="1st"),'Marks Entry class 1st'!B92,IF(AND($E$3="2nd"),'Marks Entry class 2nd'!B92,"")))</f>
        <v/>
      </c>
      <c r="D93" s="57" t="str">
        <f>IF(OR($B93=0,$B93=""),"",IF(AND($E$3="1st"),'Marks Entry class 1st'!C92,IF(AND($E$3="2nd"),'Marks Entry class 2nd'!C92,"")))</f>
        <v/>
      </c>
      <c r="E93" s="396" t="str">
        <f>IF(OR(B93=0,B93=""),"",IF(AND($E$3="1st"),'Marks Entry class 1st'!E92,IF(AND($E$3="2nd"),'Marks Entry class 2nd'!E92,"")))</f>
        <v/>
      </c>
      <c r="F93" s="260" t="str">
        <f>IF(OR(B93=0,B93=""),"",IF(AND($E$3="1st"),'Marks Entry class 1st'!D92,IF(AND($E$3="2nd"),'Marks Entry class 2nd'!D92,"")))</f>
        <v/>
      </c>
      <c r="G93" s="398" t="str">
        <f>IF(OR($B93=0,$B93=""),"",IF(AND($E$3="1st"),'Marks Entry class 1st'!F92,IF(AND($E$3="2nd"),'Marks Entry class 2nd'!F92,"")))</f>
        <v/>
      </c>
      <c r="H93" s="398" t="str">
        <f>IF(OR($B93=0,$B93=""),"",IF(AND($E$3="1st"),'Marks Entry class 1st'!G92,IF(AND($E$3="2nd"),'Marks Entry class 2nd'!G92,"")))</f>
        <v/>
      </c>
      <c r="I93" s="398" t="str">
        <f>IF(OR($B93=0,$B93=""),"",IF(AND($E$3="1st"),'Marks Entry class 1st'!H92,IF(AND($E$3="2nd"),'Marks Entry class 2nd'!H92,"")))</f>
        <v/>
      </c>
      <c r="J93" s="229" t="str">
        <f>IF(OR($B93=0,$B93=""),"",IF(AND($E$3="1st"),'Marks Entry class 1st'!J92,IF(AND($E$3="2nd"),'Marks Entry class 2nd'!J92,"")))</f>
        <v/>
      </c>
      <c r="K93" s="229" t="str">
        <f>IF(OR($B93=0,$B93=""),"",IF(AND($E$3="1st"),'Marks Entry class 1st'!K92,IF(AND($E$3="2nd"),'Marks Entry class 2nd'!K92,"")))</f>
        <v/>
      </c>
      <c r="L93" s="105"/>
      <c r="M93" s="105"/>
      <c r="N93" s="105"/>
      <c r="O93" s="51"/>
      <c r="P93" s="105" t="str">
        <f>IF(OR($B93=0,$B93=""),"",IF(AND($E$3="1st"),'Marks Entry class 1st'!O92,IF(AND($E$3="2nd"),'Marks Entry class 2nd'!O92,"")))</f>
        <v/>
      </c>
      <c r="Q93" s="105" t="str">
        <f>IF(OR($B93=0,$B93=""),"",IF(AND($E$3="1st"),'Marks Entry class 1st'!P92,IF(AND($E$3="2nd"),'Marks Entry class 2nd'!P92,"")))</f>
        <v/>
      </c>
      <c r="R93" s="54" t="str">
        <f t="shared" si="64"/>
        <v/>
      </c>
      <c r="S93" s="51">
        <f t="shared" si="65"/>
        <v>0</v>
      </c>
      <c r="T93" s="105" t="str">
        <f>IF(OR($B93=0,$B93=""),"",IF(AND($E$3="1st"),'Marks Entry class 1st'!Q92,IF(AND($E$3="2nd"),'Marks Entry class 2nd'!Q92,"")))</f>
        <v/>
      </c>
      <c r="U93" s="105" t="str">
        <f>IF(OR($B93=0,$B93=""),"",IF(AND($E$3="1st"),'Marks Entry class 1st'!R92,IF(AND($E$3="2nd"),'Marks Entry class 2nd'!R92,"")))</f>
        <v/>
      </c>
      <c r="V93" s="55" t="str">
        <f t="shared" si="66"/>
        <v/>
      </c>
      <c r="W93" s="51" t="str">
        <f t="shared" si="67"/>
        <v/>
      </c>
      <c r="X93" s="89">
        <f t="shared" si="68"/>
        <v>0</v>
      </c>
      <c r="Y93" s="89" t="str">
        <f t="shared" si="69"/>
        <v/>
      </c>
      <c r="Z93" s="89" t="str">
        <f t="shared" si="70"/>
        <v/>
      </c>
      <c r="AA93" s="89" t="str">
        <f t="shared" si="71"/>
        <v/>
      </c>
      <c r="AB93" s="89" t="str">
        <f t="shared" si="72"/>
        <v/>
      </c>
      <c r="AC93" s="93" t="str">
        <f t="shared" si="73"/>
        <v/>
      </c>
      <c r="AD93" s="105"/>
      <c r="AE93" s="105"/>
      <c r="AF93" s="105"/>
      <c r="AG93" s="51"/>
      <c r="AH93" s="105" t="str">
        <f>IF(OR($B93=0,$B93=""),"",IF(AND($E$3="1st"),'Marks Entry class 1st'!V92,IF(AND($E$3="2nd"),'Marks Entry class 2nd'!V92,"")))</f>
        <v/>
      </c>
      <c r="AI93" s="105" t="str">
        <f>IF(OR($B93=0,$B93=""),"",IF(AND($E$3="1st"),'Marks Entry class 1st'!W92,IF(AND($E$3="2nd"),'Marks Entry class 2nd'!W92,"")))</f>
        <v/>
      </c>
      <c r="AJ93" s="54" t="str">
        <f t="shared" si="74"/>
        <v/>
      </c>
      <c r="AK93" s="51">
        <f t="shared" si="75"/>
        <v>0</v>
      </c>
      <c r="AL93" s="105" t="str">
        <f>IF(OR($B93=0,$B93=""),"",IF(AND($E$3="1st"),'Marks Entry class 1st'!X92,IF(AND($E$3="2nd"),'Marks Entry class 2nd'!X92,"")))</f>
        <v/>
      </c>
      <c r="AM93" s="105" t="str">
        <f>IF(OR($B93=0,$B93=""),"",IF(AND($E$3="1st"),'Marks Entry class 1st'!Y92,IF(AND($E$3="2nd"),'Marks Entry class 2nd'!Y92,"")))</f>
        <v/>
      </c>
      <c r="AN93" s="55" t="str">
        <f t="shared" si="76"/>
        <v/>
      </c>
      <c r="AO93" s="51" t="str">
        <f t="shared" si="77"/>
        <v/>
      </c>
      <c r="AP93" s="89">
        <f t="shared" si="78"/>
        <v>0</v>
      </c>
      <c r="AQ93" s="89" t="str">
        <f t="shared" si="79"/>
        <v/>
      </c>
      <c r="AR93" s="89" t="str">
        <f t="shared" si="80"/>
        <v/>
      </c>
      <c r="AS93" s="89" t="str">
        <f t="shared" si="81"/>
        <v/>
      </c>
      <c r="AT93" s="89" t="str">
        <f t="shared" si="82"/>
        <v/>
      </c>
      <c r="AU93" s="93" t="str">
        <f t="shared" si="83"/>
        <v/>
      </c>
      <c r="AV93" s="105"/>
      <c r="AW93" s="105"/>
      <c r="AX93" s="105"/>
      <c r="AY93" s="51"/>
      <c r="AZ93" s="105" t="str">
        <f>IF(OR($B93=0,$B93=""),"",IF(AND($E$3="1st"),'Marks Entry class 1st'!AC92,IF(AND($E$3="2nd"),'Marks Entry class 2nd'!AC92,"")))</f>
        <v/>
      </c>
      <c r="BA93" s="105" t="str">
        <f>IF(OR($B93=0,$B93=""),"",IF(AND($E$3="1st"),'Marks Entry class 1st'!AD92,IF(AND($E$3="2nd"),'Marks Entry class 2nd'!AD92,"")))</f>
        <v/>
      </c>
      <c r="BB93" s="54" t="str">
        <f t="shared" si="84"/>
        <v/>
      </c>
      <c r="BC93" s="51">
        <f t="shared" si="85"/>
        <v>0</v>
      </c>
      <c r="BD93" s="105" t="str">
        <f>IF(OR($B93=0,$B93=""),"",IF(AND($E$3="1st"),'Marks Entry class 1st'!AE92,IF(AND($E$3="2nd"),'Marks Entry class 2nd'!AE92,"")))</f>
        <v/>
      </c>
      <c r="BE93" s="105" t="str">
        <f>IF(OR($B93=0,$B93=""),"",IF(AND($E$3="1st"),'Marks Entry class 1st'!AF92,IF(AND($E$3="2nd"),'Marks Entry class 2nd'!AF92,"")))</f>
        <v/>
      </c>
      <c r="BF93" s="55" t="str">
        <f t="shared" si="86"/>
        <v/>
      </c>
      <c r="BG93" s="51" t="str">
        <f t="shared" si="87"/>
        <v/>
      </c>
      <c r="BH93" s="89">
        <f t="shared" si="88"/>
        <v>0</v>
      </c>
      <c r="BI93" s="89" t="str">
        <f t="shared" si="89"/>
        <v/>
      </c>
      <c r="BJ93" s="89" t="str">
        <f t="shared" si="90"/>
        <v/>
      </c>
      <c r="BK93" s="89" t="str">
        <f t="shared" si="91"/>
        <v/>
      </c>
      <c r="BL93" s="89" t="str">
        <f t="shared" si="92"/>
        <v/>
      </c>
      <c r="BM93" s="93" t="str">
        <f t="shared" si="93"/>
        <v/>
      </c>
      <c r="BN93" s="105"/>
      <c r="BO93" s="105"/>
      <c r="BP93" s="105"/>
      <c r="BQ93" s="51"/>
      <c r="BR93" s="105" t="str">
        <f>IF(OR($B93=0,$B93=""),"",IF(AND($E$3="1st"),'Marks Entry class 1st'!AJ92,IF(AND($E$3="2nd"),'Marks Entry class 2nd'!AJ92,"")))</f>
        <v/>
      </c>
      <c r="BS93" s="105" t="str">
        <f>IF(OR($B93=0,$B93=""),"",IF(AND($E$3="1st"),'Marks Entry class 1st'!AK92,IF(AND($E$3="2nd"),'Marks Entry class 2nd'!AK92,"")))</f>
        <v/>
      </c>
      <c r="BT93" s="54" t="str">
        <f t="shared" si="94"/>
        <v/>
      </c>
      <c r="BU93" s="51">
        <f t="shared" si="95"/>
        <v>0</v>
      </c>
      <c r="BV93" s="105" t="str">
        <f>IF(OR($B93=0,$B93=""),"",IF(AND($E$3="1st"),'Marks Entry class 1st'!AL92,IF(AND($E$3="2nd"),'Marks Entry class 2nd'!AL92,"")))</f>
        <v/>
      </c>
      <c r="BW93" s="105" t="str">
        <f>IF(OR($B93=0,$B93=""),"",IF(AND($E$3="1st"),'Marks Entry class 1st'!AM92,IF(AND($E$3="2nd"),'Marks Entry class 2nd'!AM92,"")))</f>
        <v/>
      </c>
      <c r="BX93" s="55" t="str">
        <f t="shared" si="96"/>
        <v/>
      </c>
      <c r="BY93" s="51" t="str">
        <f t="shared" si="97"/>
        <v/>
      </c>
      <c r="BZ93" s="89">
        <f t="shared" si="98"/>
        <v>0</v>
      </c>
      <c r="CA93" s="89" t="str">
        <f t="shared" si="99"/>
        <v/>
      </c>
      <c r="CB93" s="89" t="str">
        <f t="shared" si="100"/>
        <v/>
      </c>
      <c r="CC93" s="89" t="str">
        <f t="shared" si="101"/>
        <v/>
      </c>
      <c r="CD93" s="89" t="str">
        <f t="shared" si="102"/>
        <v/>
      </c>
      <c r="CE93" s="93" t="str">
        <f t="shared" si="103"/>
        <v/>
      </c>
      <c r="CF93" s="105" t="str">
        <f>IF(OR($B93=0,$B93=""),"",IF(AND($E$3="1st"),'Marks Entry class 1st'!AN92,IF(AND($E$3="2nd"),'Marks Entry class 2nd'!AN92,"")))</f>
        <v/>
      </c>
      <c r="CG93" s="105" t="str">
        <f>IF(OR($B93=0,$B93=""),"",IF(AND($E$3="1st"),'Marks Entry class 1st'!AO92,IF(AND($E$3="2nd"),'Marks Entry class 2nd'!AO92,"")))</f>
        <v/>
      </c>
      <c r="CH93" s="106" t="str">
        <f t="shared" si="104"/>
        <v/>
      </c>
      <c r="CI93" s="107">
        <f t="shared" si="105"/>
        <v>0</v>
      </c>
      <c r="CJ93" s="107" t="str">
        <f t="shared" si="106"/>
        <v/>
      </c>
      <c r="CK93" s="107" t="str">
        <f t="shared" si="107"/>
        <v/>
      </c>
      <c r="CL93" s="92" t="str">
        <f t="shared" si="108"/>
        <v/>
      </c>
      <c r="CM93" s="105" t="str">
        <f>IF(OR($B93=0,$B93=""),"",IF(AND($E$3="1st"),'Marks Entry class 1st'!AP92,IF(AND($E$3="2nd"),'Marks Entry class 2nd'!AP92,"")))</f>
        <v/>
      </c>
      <c r="CN93" s="105" t="str">
        <f>IF(OR($B93=0,$B93=""),"",IF(AND($E$3="1st"),'Marks Entry class 1st'!AQ92,IF(AND($E$3="2nd"),'Marks Entry class 2nd'!AQ92,"")))</f>
        <v/>
      </c>
      <c r="CO93" s="106" t="str">
        <f t="shared" si="109"/>
        <v/>
      </c>
      <c r="CP93" s="107">
        <f t="shared" si="110"/>
        <v>0</v>
      </c>
      <c r="CQ93" s="107" t="str">
        <f t="shared" si="111"/>
        <v/>
      </c>
      <c r="CR93" s="107" t="str">
        <f t="shared" si="112"/>
        <v/>
      </c>
      <c r="CS93" s="92" t="str">
        <f t="shared" si="113"/>
        <v/>
      </c>
      <c r="CT93" s="105" t="str">
        <f>IF(OR($B93=0,$B93=""),"",IF(AND($E$3="1st"),'Marks Entry class 1st'!AR92,IF(AND($E$3="2nd"),'Marks Entry class 2nd'!AR92,"")))</f>
        <v/>
      </c>
      <c r="CU93" s="105" t="str">
        <f>IF(OR($B93=0,$B93=""),"",IF(AND($E$3="1st"),'Marks Entry class 1st'!AS92,IF(AND($E$3="2nd"),'Marks Entry class 2nd'!AS92,"")))</f>
        <v/>
      </c>
      <c r="CV93" s="106" t="str">
        <f t="shared" si="114"/>
        <v/>
      </c>
      <c r="CW93" s="107">
        <f t="shared" si="115"/>
        <v>0</v>
      </c>
      <c r="CX93" s="107" t="str">
        <f t="shared" si="116"/>
        <v/>
      </c>
      <c r="CY93" s="107" t="str">
        <f t="shared" si="117"/>
        <v/>
      </c>
      <c r="CZ93" s="92" t="str">
        <f t="shared" si="118"/>
        <v/>
      </c>
      <c r="DA93" s="105" t="str">
        <f>IF(OR($B93=0,$B93=""),"",IF(AND($E$3="1st"),'Marks Entry class 1st'!AT92,IF(AND($E$3="2nd"),'Marks Entry class 2nd'!AT92,"")))</f>
        <v/>
      </c>
      <c r="DB93" s="105" t="str">
        <f>IF(OR($B93=0,$B93=""),"",IF(AND($E$3="1st"),'Marks Entry class 1st'!AU92,IF(AND($E$3="2nd"),'Marks Entry class 2nd'!AU92,"")))</f>
        <v/>
      </c>
      <c r="DC93" s="357" t="str">
        <f t="shared" si="119"/>
        <v/>
      </c>
      <c r="DD93" s="93" t="str">
        <f t="shared" si="120"/>
        <v/>
      </c>
      <c r="DE93" s="105" t="str">
        <f>IF(OR($B93=0,$B93=""),"",IF(AND($E$3="1st"),'Marks Entry class 1st'!AV92,IF(AND($E$3="2nd"),'Marks Entry class 2nd'!AV92,"")))</f>
        <v/>
      </c>
      <c r="DF93" s="105" t="str">
        <f>IF(OR($B93=0,$B93=""),"",IF(AND($E$3="1st"),'Marks Entry class 1st'!AW92,IF(AND($E$3="2nd"),'Marks Entry class 2nd'!AW92,"")))</f>
        <v/>
      </c>
      <c r="DG93" s="357" t="str">
        <f t="shared" si="121"/>
        <v/>
      </c>
      <c r="DH93" s="93" t="str">
        <f t="shared" si="122"/>
        <v/>
      </c>
      <c r="DI93" s="63" t="str">
        <f t="shared" si="123"/>
        <v/>
      </c>
      <c r="DJ93" s="359" t="str">
        <f t="shared" si="124"/>
        <v/>
      </c>
      <c r="DK93" s="67" t="str">
        <f t="shared" si="125"/>
        <v/>
      </c>
      <c r="DL93" s="68" t="str">
        <f t="shared" si="126"/>
        <v/>
      </c>
      <c r="DM93" s="381" t="str">
        <f>IFERROR(IF(B93="NSO","NSO",IF(OR(D93="",G93="",F93="",B93="",DI93=0),"",IF('Master sheet'!$D$14="Hindi","कक्षोंन्नति","Promoted"))),"")</f>
        <v/>
      </c>
      <c r="DN93" s="42" t="str">
        <f>IF(OR(B93=0,B93=""),"",IF(AND($E$3="1st"),'Marks Entry class 1st'!AX92,IF(AND($E$3="2nd"),'Marks Entry class 2nd'!AX92,"")))</f>
        <v/>
      </c>
      <c r="DO93" s="42" t="str">
        <f>IF(OR(B93=0,B93=""),"",IF(AND($E$3="1st"),'Marks Entry class 1st'!AY92,IF(AND($E$3="2nd"),'Marks Entry class 2nd'!AY92,"")))</f>
        <v/>
      </c>
      <c r="DP93" s="214" t="str">
        <f t="shared" si="127"/>
        <v/>
      </c>
      <c r="DQ93" s="43"/>
      <c r="DX93" s="44">
        <f>IF(AND($E$3="1st"),'Marks Entry class 1st'!I92,IF(AND($E$3="2nd"),'Marks Entry class 2nd'!I92,""))</f>
        <v>0</v>
      </c>
    </row>
    <row r="94" spans="1:128" ht="18.95" customHeight="1">
      <c r="A94" s="56">
        <v>87</v>
      </c>
      <c r="B94" s="261" t="str">
        <f>IF(OR(DX94=0,DX94=""),"",IF(AND($E$3="1st"),'Marks Entry class 1st'!I93,IF(AND($E$3="2nd"),'Marks Entry class 2nd'!I93,"")))</f>
        <v/>
      </c>
      <c r="C94" s="57" t="str">
        <f>IF(OR($B94=0,$B94=""),"",IF(AND($E$3="1st"),'Marks Entry class 1st'!B93,IF(AND($E$3="2nd"),'Marks Entry class 2nd'!B93,"")))</f>
        <v/>
      </c>
      <c r="D94" s="57" t="str">
        <f>IF(OR($B94=0,$B94=""),"",IF(AND($E$3="1st"),'Marks Entry class 1st'!C93,IF(AND($E$3="2nd"),'Marks Entry class 2nd'!C93,"")))</f>
        <v/>
      </c>
      <c r="E94" s="396" t="str">
        <f>IF(OR(B94=0,B94=""),"",IF(AND($E$3="1st"),'Marks Entry class 1st'!E93,IF(AND($E$3="2nd"),'Marks Entry class 2nd'!E93,"")))</f>
        <v/>
      </c>
      <c r="F94" s="260" t="str">
        <f>IF(OR(B94=0,B94=""),"",IF(AND($E$3="1st"),'Marks Entry class 1st'!D93,IF(AND($E$3="2nd"),'Marks Entry class 2nd'!D93,"")))</f>
        <v/>
      </c>
      <c r="G94" s="398" t="str">
        <f>IF(OR($B94=0,$B94=""),"",IF(AND($E$3="1st"),'Marks Entry class 1st'!F93,IF(AND($E$3="2nd"),'Marks Entry class 2nd'!F93,"")))</f>
        <v/>
      </c>
      <c r="H94" s="398" t="str">
        <f>IF(OR($B94=0,$B94=""),"",IF(AND($E$3="1st"),'Marks Entry class 1st'!G93,IF(AND($E$3="2nd"),'Marks Entry class 2nd'!G93,"")))</f>
        <v/>
      </c>
      <c r="I94" s="398" t="str">
        <f>IF(OR($B94=0,$B94=""),"",IF(AND($E$3="1st"),'Marks Entry class 1st'!H93,IF(AND($E$3="2nd"),'Marks Entry class 2nd'!H93,"")))</f>
        <v/>
      </c>
      <c r="J94" s="229" t="str">
        <f>IF(OR($B94=0,$B94=""),"",IF(AND($E$3="1st"),'Marks Entry class 1st'!J93,IF(AND($E$3="2nd"),'Marks Entry class 2nd'!J93,"")))</f>
        <v/>
      </c>
      <c r="K94" s="229" t="str">
        <f>IF(OR($B94=0,$B94=""),"",IF(AND($E$3="1st"),'Marks Entry class 1st'!K93,IF(AND($E$3="2nd"),'Marks Entry class 2nd'!K93,"")))</f>
        <v/>
      </c>
      <c r="L94" s="105"/>
      <c r="M94" s="105"/>
      <c r="N94" s="105"/>
      <c r="O94" s="51"/>
      <c r="P94" s="105" t="str">
        <f>IF(OR($B94=0,$B94=""),"",IF(AND($E$3="1st"),'Marks Entry class 1st'!O93,IF(AND($E$3="2nd"),'Marks Entry class 2nd'!O93,"")))</f>
        <v/>
      </c>
      <c r="Q94" s="105" t="str">
        <f>IF(OR($B94=0,$B94=""),"",IF(AND($E$3="1st"),'Marks Entry class 1st'!P93,IF(AND($E$3="2nd"),'Marks Entry class 2nd'!P93,"")))</f>
        <v/>
      </c>
      <c r="R94" s="54" t="str">
        <f t="shared" si="64"/>
        <v/>
      </c>
      <c r="S94" s="51">
        <f t="shared" si="65"/>
        <v>0</v>
      </c>
      <c r="T94" s="105" t="str">
        <f>IF(OR($B94=0,$B94=""),"",IF(AND($E$3="1st"),'Marks Entry class 1st'!Q93,IF(AND($E$3="2nd"),'Marks Entry class 2nd'!Q93,"")))</f>
        <v/>
      </c>
      <c r="U94" s="105" t="str">
        <f>IF(OR($B94=0,$B94=""),"",IF(AND($E$3="1st"),'Marks Entry class 1st'!R93,IF(AND($E$3="2nd"),'Marks Entry class 2nd'!R93,"")))</f>
        <v/>
      </c>
      <c r="V94" s="55" t="str">
        <f t="shared" si="66"/>
        <v/>
      </c>
      <c r="W94" s="51" t="str">
        <f t="shared" si="67"/>
        <v/>
      </c>
      <c r="X94" s="89">
        <f t="shared" si="68"/>
        <v>0</v>
      </c>
      <c r="Y94" s="89" t="str">
        <f t="shared" si="69"/>
        <v/>
      </c>
      <c r="Z94" s="89" t="str">
        <f t="shared" si="70"/>
        <v/>
      </c>
      <c r="AA94" s="89" t="str">
        <f t="shared" si="71"/>
        <v/>
      </c>
      <c r="AB94" s="89" t="str">
        <f t="shared" si="72"/>
        <v/>
      </c>
      <c r="AC94" s="93" t="str">
        <f t="shared" si="73"/>
        <v/>
      </c>
      <c r="AD94" s="105"/>
      <c r="AE94" s="105"/>
      <c r="AF94" s="105"/>
      <c r="AG94" s="51"/>
      <c r="AH94" s="105" t="str">
        <f>IF(OR($B94=0,$B94=""),"",IF(AND($E$3="1st"),'Marks Entry class 1st'!V93,IF(AND($E$3="2nd"),'Marks Entry class 2nd'!V93,"")))</f>
        <v/>
      </c>
      <c r="AI94" s="105" t="str">
        <f>IF(OR($B94=0,$B94=""),"",IF(AND($E$3="1st"),'Marks Entry class 1st'!W93,IF(AND($E$3="2nd"),'Marks Entry class 2nd'!W93,"")))</f>
        <v/>
      </c>
      <c r="AJ94" s="54" t="str">
        <f t="shared" si="74"/>
        <v/>
      </c>
      <c r="AK94" s="51">
        <f t="shared" si="75"/>
        <v>0</v>
      </c>
      <c r="AL94" s="105" t="str">
        <f>IF(OR($B94=0,$B94=""),"",IF(AND($E$3="1st"),'Marks Entry class 1st'!X93,IF(AND($E$3="2nd"),'Marks Entry class 2nd'!X93,"")))</f>
        <v/>
      </c>
      <c r="AM94" s="105" t="str">
        <f>IF(OR($B94=0,$B94=""),"",IF(AND($E$3="1st"),'Marks Entry class 1st'!Y93,IF(AND($E$3="2nd"),'Marks Entry class 2nd'!Y93,"")))</f>
        <v/>
      </c>
      <c r="AN94" s="55" t="str">
        <f t="shared" si="76"/>
        <v/>
      </c>
      <c r="AO94" s="51" t="str">
        <f t="shared" si="77"/>
        <v/>
      </c>
      <c r="AP94" s="89">
        <f t="shared" si="78"/>
        <v>0</v>
      </c>
      <c r="AQ94" s="89" t="str">
        <f t="shared" si="79"/>
        <v/>
      </c>
      <c r="AR94" s="89" t="str">
        <f t="shared" si="80"/>
        <v/>
      </c>
      <c r="AS94" s="89" t="str">
        <f t="shared" si="81"/>
        <v/>
      </c>
      <c r="AT94" s="89" t="str">
        <f t="shared" si="82"/>
        <v/>
      </c>
      <c r="AU94" s="93" t="str">
        <f t="shared" si="83"/>
        <v/>
      </c>
      <c r="AV94" s="105"/>
      <c r="AW94" s="105"/>
      <c r="AX94" s="105"/>
      <c r="AY94" s="51"/>
      <c r="AZ94" s="105" t="str">
        <f>IF(OR($B94=0,$B94=""),"",IF(AND($E$3="1st"),'Marks Entry class 1st'!AC93,IF(AND($E$3="2nd"),'Marks Entry class 2nd'!AC93,"")))</f>
        <v/>
      </c>
      <c r="BA94" s="105" t="str">
        <f>IF(OR($B94=0,$B94=""),"",IF(AND($E$3="1st"),'Marks Entry class 1st'!AD93,IF(AND($E$3="2nd"),'Marks Entry class 2nd'!AD93,"")))</f>
        <v/>
      </c>
      <c r="BB94" s="54" t="str">
        <f t="shared" si="84"/>
        <v/>
      </c>
      <c r="BC94" s="51">
        <f t="shared" si="85"/>
        <v>0</v>
      </c>
      <c r="BD94" s="105" t="str">
        <f>IF(OR($B94=0,$B94=""),"",IF(AND($E$3="1st"),'Marks Entry class 1st'!AE93,IF(AND($E$3="2nd"),'Marks Entry class 2nd'!AE93,"")))</f>
        <v/>
      </c>
      <c r="BE94" s="105" t="str">
        <f>IF(OR($B94=0,$B94=""),"",IF(AND($E$3="1st"),'Marks Entry class 1st'!AF93,IF(AND($E$3="2nd"),'Marks Entry class 2nd'!AF93,"")))</f>
        <v/>
      </c>
      <c r="BF94" s="55" t="str">
        <f t="shared" si="86"/>
        <v/>
      </c>
      <c r="BG94" s="51" t="str">
        <f t="shared" si="87"/>
        <v/>
      </c>
      <c r="BH94" s="89">
        <f t="shared" si="88"/>
        <v>0</v>
      </c>
      <c r="BI94" s="89" t="str">
        <f t="shared" si="89"/>
        <v/>
      </c>
      <c r="BJ94" s="89" t="str">
        <f t="shared" si="90"/>
        <v/>
      </c>
      <c r="BK94" s="89" t="str">
        <f t="shared" si="91"/>
        <v/>
      </c>
      <c r="BL94" s="89" t="str">
        <f t="shared" si="92"/>
        <v/>
      </c>
      <c r="BM94" s="93" t="str">
        <f t="shared" si="93"/>
        <v/>
      </c>
      <c r="BN94" s="105"/>
      <c r="BO94" s="105"/>
      <c r="BP94" s="105"/>
      <c r="BQ94" s="51"/>
      <c r="BR94" s="105" t="str">
        <f>IF(OR($B94=0,$B94=""),"",IF(AND($E$3="1st"),'Marks Entry class 1st'!AJ93,IF(AND($E$3="2nd"),'Marks Entry class 2nd'!AJ93,"")))</f>
        <v/>
      </c>
      <c r="BS94" s="105" t="str">
        <f>IF(OR($B94=0,$B94=""),"",IF(AND($E$3="1st"),'Marks Entry class 1st'!AK93,IF(AND($E$3="2nd"),'Marks Entry class 2nd'!AK93,"")))</f>
        <v/>
      </c>
      <c r="BT94" s="54" t="str">
        <f t="shared" si="94"/>
        <v/>
      </c>
      <c r="BU94" s="51">
        <f t="shared" si="95"/>
        <v>0</v>
      </c>
      <c r="BV94" s="105" t="str">
        <f>IF(OR($B94=0,$B94=""),"",IF(AND($E$3="1st"),'Marks Entry class 1st'!AL93,IF(AND($E$3="2nd"),'Marks Entry class 2nd'!AL93,"")))</f>
        <v/>
      </c>
      <c r="BW94" s="105" t="str">
        <f>IF(OR($B94=0,$B94=""),"",IF(AND($E$3="1st"),'Marks Entry class 1st'!AM93,IF(AND($E$3="2nd"),'Marks Entry class 2nd'!AM93,"")))</f>
        <v/>
      </c>
      <c r="BX94" s="55" t="str">
        <f t="shared" si="96"/>
        <v/>
      </c>
      <c r="BY94" s="51" t="str">
        <f t="shared" si="97"/>
        <v/>
      </c>
      <c r="BZ94" s="89">
        <f t="shared" si="98"/>
        <v>0</v>
      </c>
      <c r="CA94" s="89" t="str">
        <f t="shared" si="99"/>
        <v/>
      </c>
      <c r="CB94" s="89" t="str">
        <f t="shared" si="100"/>
        <v/>
      </c>
      <c r="CC94" s="89" t="str">
        <f t="shared" si="101"/>
        <v/>
      </c>
      <c r="CD94" s="89" t="str">
        <f t="shared" si="102"/>
        <v/>
      </c>
      <c r="CE94" s="93" t="str">
        <f t="shared" si="103"/>
        <v/>
      </c>
      <c r="CF94" s="105" t="str">
        <f>IF(OR($B94=0,$B94=""),"",IF(AND($E$3="1st"),'Marks Entry class 1st'!AN93,IF(AND($E$3="2nd"),'Marks Entry class 2nd'!AN93,"")))</f>
        <v/>
      </c>
      <c r="CG94" s="105" t="str">
        <f>IF(OR($B94=0,$B94=""),"",IF(AND($E$3="1st"),'Marks Entry class 1st'!AO93,IF(AND($E$3="2nd"),'Marks Entry class 2nd'!AO93,"")))</f>
        <v/>
      </c>
      <c r="CH94" s="106" t="str">
        <f t="shared" si="104"/>
        <v/>
      </c>
      <c r="CI94" s="107">
        <f t="shared" si="105"/>
        <v>0</v>
      </c>
      <c r="CJ94" s="107" t="str">
        <f t="shared" si="106"/>
        <v/>
      </c>
      <c r="CK94" s="107" t="str">
        <f t="shared" si="107"/>
        <v/>
      </c>
      <c r="CL94" s="92" t="str">
        <f t="shared" si="108"/>
        <v/>
      </c>
      <c r="CM94" s="105" t="str">
        <f>IF(OR($B94=0,$B94=""),"",IF(AND($E$3="1st"),'Marks Entry class 1st'!AP93,IF(AND($E$3="2nd"),'Marks Entry class 2nd'!AP93,"")))</f>
        <v/>
      </c>
      <c r="CN94" s="105" t="str">
        <f>IF(OR($B94=0,$B94=""),"",IF(AND($E$3="1st"),'Marks Entry class 1st'!AQ93,IF(AND($E$3="2nd"),'Marks Entry class 2nd'!AQ93,"")))</f>
        <v/>
      </c>
      <c r="CO94" s="106" t="str">
        <f t="shared" si="109"/>
        <v/>
      </c>
      <c r="CP94" s="107">
        <f t="shared" si="110"/>
        <v>0</v>
      </c>
      <c r="CQ94" s="107" t="str">
        <f t="shared" si="111"/>
        <v/>
      </c>
      <c r="CR94" s="107" t="str">
        <f t="shared" si="112"/>
        <v/>
      </c>
      <c r="CS94" s="92" t="str">
        <f t="shared" si="113"/>
        <v/>
      </c>
      <c r="CT94" s="105" t="str">
        <f>IF(OR($B94=0,$B94=""),"",IF(AND($E$3="1st"),'Marks Entry class 1st'!AR93,IF(AND($E$3="2nd"),'Marks Entry class 2nd'!AR93,"")))</f>
        <v/>
      </c>
      <c r="CU94" s="105" t="str">
        <f>IF(OR($B94=0,$B94=""),"",IF(AND($E$3="1st"),'Marks Entry class 1st'!AS93,IF(AND($E$3="2nd"),'Marks Entry class 2nd'!AS93,"")))</f>
        <v/>
      </c>
      <c r="CV94" s="106" t="str">
        <f t="shared" si="114"/>
        <v/>
      </c>
      <c r="CW94" s="107">
        <f t="shared" si="115"/>
        <v>0</v>
      </c>
      <c r="CX94" s="107" t="str">
        <f t="shared" si="116"/>
        <v/>
      </c>
      <c r="CY94" s="107" t="str">
        <f t="shared" si="117"/>
        <v/>
      </c>
      <c r="CZ94" s="92" t="str">
        <f t="shared" si="118"/>
        <v/>
      </c>
      <c r="DA94" s="105" t="str">
        <f>IF(OR($B94=0,$B94=""),"",IF(AND($E$3="1st"),'Marks Entry class 1st'!AT93,IF(AND($E$3="2nd"),'Marks Entry class 2nd'!AT93,"")))</f>
        <v/>
      </c>
      <c r="DB94" s="105" t="str">
        <f>IF(OR($B94=0,$B94=""),"",IF(AND($E$3="1st"),'Marks Entry class 1st'!AU93,IF(AND($E$3="2nd"),'Marks Entry class 2nd'!AU93,"")))</f>
        <v/>
      </c>
      <c r="DC94" s="357" t="str">
        <f t="shared" si="119"/>
        <v/>
      </c>
      <c r="DD94" s="93" t="str">
        <f t="shared" si="120"/>
        <v/>
      </c>
      <c r="DE94" s="105" t="str">
        <f>IF(OR($B94=0,$B94=""),"",IF(AND($E$3="1st"),'Marks Entry class 1st'!AV93,IF(AND($E$3="2nd"),'Marks Entry class 2nd'!AV93,"")))</f>
        <v/>
      </c>
      <c r="DF94" s="105" t="str">
        <f>IF(OR($B94=0,$B94=""),"",IF(AND($E$3="1st"),'Marks Entry class 1st'!AW93,IF(AND($E$3="2nd"),'Marks Entry class 2nd'!AW93,"")))</f>
        <v/>
      </c>
      <c r="DG94" s="357" t="str">
        <f t="shared" si="121"/>
        <v/>
      </c>
      <c r="DH94" s="93" t="str">
        <f t="shared" si="122"/>
        <v/>
      </c>
      <c r="DI94" s="63" t="str">
        <f t="shared" si="123"/>
        <v/>
      </c>
      <c r="DJ94" s="359" t="str">
        <f t="shared" si="124"/>
        <v/>
      </c>
      <c r="DK94" s="67" t="str">
        <f t="shared" si="125"/>
        <v/>
      </c>
      <c r="DL94" s="68" t="str">
        <f t="shared" si="126"/>
        <v/>
      </c>
      <c r="DM94" s="381" t="str">
        <f>IFERROR(IF(B94="NSO","NSO",IF(OR(D94="",G94="",F94="",B94="",DI94=0),"",IF('Master sheet'!$D$14="Hindi","कक्षोंन्नति","Promoted"))),"")</f>
        <v/>
      </c>
      <c r="DN94" s="42" t="str">
        <f>IF(OR(B94=0,B94=""),"",IF(AND($E$3="1st"),'Marks Entry class 1st'!AX93,IF(AND($E$3="2nd"),'Marks Entry class 2nd'!AX93,"")))</f>
        <v/>
      </c>
      <c r="DO94" s="42" t="str">
        <f>IF(OR(B94=0,B94=""),"",IF(AND($E$3="1st"),'Marks Entry class 1st'!AY93,IF(AND($E$3="2nd"),'Marks Entry class 2nd'!AY93,"")))</f>
        <v/>
      </c>
      <c r="DP94" s="214" t="str">
        <f t="shared" si="127"/>
        <v/>
      </c>
      <c r="DQ94" s="43"/>
      <c r="DX94" s="44">
        <f>IF(AND($E$3="1st"),'Marks Entry class 1st'!I93,IF(AND($E$3="2nd"),'Marks Entry class 2nd'!I93,""))</f>
        <v>0</v>
      </c>
    </row>
    <row r="95" spans="1:128" ht="18.95" customHeight="1">
      <c r="A95" s="56">
        <v>88</v>
      </c>
      <c r="B95" s="261" t="str">
        <f>IF(OR(DX95=0,DX95=""),"",IF(AND($E$3="1st"),'Marks Entry class 1st'!I94,IF(AND($E$3="2nd"),'Marks Entry class 2nd'!I94,"")))</f>
        <v/>
      </c>
      <c r="C95" s="57" t="str">
        <f>IF(OR($B95=0,$B95=""),"",IF(AND($E$3="1st"),'Marks Entry class 1st'!B94,IF(AND($E$3="2nd"),'Marks Entry class 2nd'!B94,"")))</f>
        <v/>
      </c>
      <c r="D95" s="57" t="str">
        <f>IF(OR($B95=0,$B95=""),"",IF(AND($E$3="1st"),'Marks Entry class 1st'!C94,IF(AND($E$3="2nd"),'Marks Entry class 2nd'!C94,"")))</f>
        <v/>
      </c>
      <c r="E95" s="396" t="str">
        <f>IF(OR(B95=0,B95=""),"",IF(AND($E$3="1st"),'Marks Entry class 1st'!E94,IF(AND($E$3="2nd"),'Marks Entry class 2nd'!E94,"")))</f>
        <v/>
      </c>
      <c r="F95" s="260" t="str">
        <f>IF(OR(B95=0,B95=""),"",IF(AND($E$3="1st"),'Marks Entry class 1st'!D94,IF(AND($E$3="2nd"),'Marks Entry class 2nd'!D94,"")))</f>
        <v/>
      </c>
      <c r="G95" s="398" t="str">
        <f>IF(OR($B95=0,$B95=""),"",IF(AND($E$3="1st"),'Marks Entry class 1st'!F94,IF(AND($E$3="2nd"),'Marks Entry class 2nd'!F94,"")))</f>
        <v/>
      </c>
      <c r="H95" s="398" t="str">
        <f>IF(OR($B95=0,$B95=""),"",IF(AND($E$3="1st"),'Marks Entry class 1st'!G94,IF(AND($E$3="2nd"),'Marks Entry class 2nd'!G94,"")))</f>
        <v/>
      </c>
      <c r="I95" s="398" t="str">
        <f>IF(OR($B95=0,$B95=""),"",IF(AND($E$3="1st"),'Marks Entry class 1st'!H94,IF(AND($E$3="2nd"),'Marks Entry class 2nd'!H94,"")))</f>
        <v/>
      </c>
      <c r="J95" s="229" t="str">
        <f>IF(OR($B95=0,$B95=""),"",IF(AND($E$3="1st"),'Marks Entry class 1st'!J94,IF(AND($E$3="2nd"),'Marks Entry class 2nd'!J94,"")))</f>
        <v/>
      </c>
      <c r="K95" s="229" t="str">
        <f>IF(OR($B95=0,$B95=""),"",IF(AND($E$3="1st"),'Marks Entry class 1st'!K94,IF(AND($E$3="2nd"),'Marks Entry class 2nd'!K94,"")))</f>
        <v/>
      </c>
      <c r="L95" s="105"/>
      <c r="M95" s="105"/>
      <c r="N95" s="105"/>
      <c r="O95" s="51"/>
      <c r="P95" s="105" t="str">
        <f>IF(OR($B95=0,$B95=""),"",IF(AND($E$3="1st"),'Marks Entry class 1st'!O94,IF(AND($E$3="2nd"),'Marks Entry class 2nd'!O94,"")))</f>
        <v/>
      </c>
      <c r="Q95" s="105" t="str">
        <f>IF(OR($B95=0,$B95=""),"",IF(AND($E$3="1st"),'Marks Entry class 1st'!P94,IF(AND($E$3="2nd"),'Marks Entry class 2nd'!P94,"")))</f>
        <v/>
      </c>
      <c r="R95" s="54" t="str">
        <f t="shared" si="64"/>
        <v/>
      </c>
      <c r="S95" s="51">
        <f t="shared" si="65"/>
        <v>0</v>
      </c>
      <c r="T95" s="105" t="str">
        <f>IF(OR($B95=0,$B95=""),"",IF(AND($E$3="1st"),'Marks Entry class 1st'!Q94,IF(AND($E$3="2nd"),'Marks Entry class 2nd'!Q94,"")))</f>
        <v/>
      </c>
      <c r="U95" s="105" t="str">
        <f>IF(OR($B95=0,$B95=""),"",IF(AND($E$3="1st"),'Marks Entry class 1st'!R94,IF(AND($E$3="2nd"),'Marks Entry class 2nd'!R94,"")))</f>
        <v/>
      </c>
      <c r="V95" s="55" t="str">
        <f t="shared" si="66"/>
        <v/>
      </c>
      <c r="W95" s="51" t="str">
        <f t="shared" si="67"/>
        <v/>
      </c>
      <c r="X95" s="89">
        <f t="shared" si="68"/>
        <v>0</v>
      </c>
      <c r="Y95" s="89" t="str">
        <f t="shared" si="69"/>
        <v/>
      </c>
      <c r="Z95" s="89" t="str">
        <f t="shared" si="70"/>
        <v/>
      </c>
      <c r="AA95" s="89" t="str">
        <f t="shared" si="71"/>
        <v/>
      </c>
      <c r="AB95" s="89" t="str">
        <f t="shared" si="72"/>
        <v/>
      </c>
      <c r="AC95" s="93" t="str">
        <f t="shared" si="73"/>
        <v/>
      </c>
      <c r="AD95" s="105"/>
      <c r="AE95" s="105"/>
      <c r="AF95" s="105"/>
      <c r="AG95" s="51"/>
      <c r="AH95" s="105" t="str">
        <f>IF(OR($B95=0,$B95=""),"",IF(AND($E$3="1st"),'Marks Entry class 1st'!V94,IF(AND($E$3="2nd"),'Marks Entry class 2nd'!V94,"")))</f>
        <v/>
      </c>
      <c r="AI95" s="105" t="str">
        <f>IF(OR($B95=0,$B95=""),"",IF(AND($E$3="1st"),'Marks Entry class 1st'!W94,IF(AND($E$3="2nd"),'Marks Entry class 2nd'!W94,"")))</f>
        <v/>
      </c>
      <c r="AJ95" s="54" t="str">
        <f t="shared" si="74"/>
        <v/>
      </c>
      <c r="AK95" s="51">
        <f t="shared" si="75"/>
        <v>0</v>
      </c>
      <c r="AL95" s="105" t="str">
        <f>IF(OR($B95=0,$B95=""),"",IF(AND($E$3="1st"),'Marks Entry class 1st'!X94,IF(AND($E$3="2nd"),'Marks Entry class 2nd'!X94,"")))</f>
        <v/>
      </c>
      <c r="AM95" s="105" t="str">
        <f>IF(OR($B95=0,$B95=""),"",IF(AND($E$3="1st"),'Marks Entry class 1st'!Y94,IF(AND($E$3="2nd"),'Marks Entry class 2nd'!Y94,"")))</f>
        <v/>
      </c>
      <c r="AN95" s="55" t="str">
        <f t="shared" si="76"/>
        <v/>
      </c>
      <c r="AO95" s="51" t="str">
        <f t="shared" si="77"/>
        <v/>
      </c>
      <c r="AP95" s="89">
        <f t="shared" si="78"/>
        <v>0</v>
      </c>
      <c r="AQ95" s="89" t="str">
        <f t="shared" si="79"/>
        <v/>
      </c>
      <c r="AR95" s="89" t="str">
        <f t="shared" si="80"/>
        <v/>
      </c>
      <c r="AS95" s="89" t="str">
        <f t="shared" si="81"/>
        <v/>
      </c>
      <c r="AT95" s="89" t="str">
        <f t="shared" si="82"/>
        <v/>
      </c>
      <c r="AU95" s="93" t="str">
        <f t="shared" si="83"/>
        <v/>
      </c>
      <c r="AV95" s="105"/>
      <c r="AW95" s="105"/>
      <c r="AX95" s="105"/>
      <c r="AY95" s="51"/>
      <c r="AZ95" s="105" t="str">
        <f>IF(OR($B95=0,$B95=""),"",IF(AND($E$3="1st"),'Marks Entry class 1st'!AC94,IF(AND($E$3="2nd"),'Marks Entry class 2nd'!AC94,"")))</f>
        <v/>
      </c>
      <c r="BA95" s="105" t="str">
        <f>IF(OR($B95=0,$B95=""),"",IF(AND($E$3="1st"),'Marks Entry class 1st'!AD94,IF(AND($E$3="2nd"),'Marks Entry class 2nd'!AD94,"")))</f>
        <v/>
      </c>
      <c r="BB95" s="54" t="str">
        <f t="shared" si="84"/>
        <v/>
      </c>
      <c r="BC95" s="51">
        <f t="shared" si="85"/>
        <v>0</v>
      </c>
      <c r="BD95" s="105" t="str">
        <f>IF(OR($B95=0,$B95=""),"",IF(AND($E$3="1st"),'Marks Entry class 1st'!AE94,IF(AND($E$3="2nd"),'Marks Entry class 2nd'!AE94,"")))</f>
        <v/>
      </c>
      <c r="BE95" s="105" t="str">
        <f>IF(OR($B95=0,$B95=""),"",IF(AND($E$3="1st"),'Marks Entry class 1st'!AF94,IF(AND($E$3="2nd"),'Marks Entry class 2nd'!AF94,"")))</f>
        <v/>
      </c>
      <c r="BF95" s="55" t="str">
        <f t="shared" si="86"/>
        <v/>
      </c>
      <c r="BG95" s="51" t="str">
        <f t="shared" si="87"/>
        <v/>
      </c>
      <c r="BH95" s="89">
        <f t="shared" si="88"/>
        <v>0</v>
      </c>
      <c r="BI95" s="89" t="str">
        <f t="shared" si="89"/>
        <v/>
      </c>
      <c r="BJ95" s="89" t="str">
        <f t="shared" si="90"/>
        <v/>
      </c>
      <c r="BK95" s="89" t="str">
        <f t="shared" si="91"/>
        <v/>
      </c>
      <c r="BL95" s="89" t="str">
        <f t="shared" si="92"/>
        <v/>
      </c>
      <c r="BM95" s="93" t="str">
        <f t="shared" si="93"/>
        <v/>
      </c>
      <c r="BN95" s="105"/>
      <c r="BO95" s="105"/>
      <c r="BP95" s="105"/>
      <c r="BQ95" s="51"/>
      <c r="BR95" s="105" t="str">
        <f>IF(OR($B95=0,$B95=""),"",IF(AND($E$3="1st"),'Marks Entry class 1st'!AJ94,IF(AND($E$3="2nd"),'Marks Entry class 2nd'!AJ94,"")))</f>
        <v/>
      </c>
      <c r="BS95" s="105" t="str">
        <f>IF(OR($B95=0,$B95=""),"",IF(AND($E$3="1st"),'Marks Entry class 1st'!AK94,IF(AND($E$3="2nd"),'Marks Entry class 2nd'!AK94,"")))</f>
        <v/>
      </c>
      <c r="BT95" s="54" t="str">
        <f t="shared" si="94"/>
        <v/>
      </c>
      <c r="BU95" s="51">
        <f t="shared" si="95"/>
        <v>0</v>
      </c>
      <c r="BV95" s="105" t="str">
        <f>IF(OR($B95=0,$B95=""),"",IF(AND($E$3="1st"),'Marks Entry class 1st'!AL94,IF(AND($E$3="2nd"),'Marks Entry class 2nd'!AL94,"")))</f>
        <v/>
      </c>
      <c r="BW95" s="105" t="str">
        <f>IF(OR($B95=0,$B95=""),"",IF(AND($E$3="1st"),'Marks Entry class 1st'!AM94,IF(AND($E$3="2nd"),'Marks Entry class 2nd'!AM94,"")))</f>
        <v/>
      </c>
      <c r="BX95" s="55" t="str">
        <f t="shared" si="96"/>
        <v/>
      </c>
      <c r="BY95" s="51" t="str">
        <f t="shared" si="97"/>
        <v/>
      </c>
      <c r="BZ95" s="89">
        <f t="shared" si="98"/>
        <v>0</v>
      </c>
      <c r="CA95" s="89" t="str">
        <f t="shared" si="99"/>
        <v/>
      </c>
      <c r="CB95" s="89" t="str">
        <f t="shared" si="100"/>
        <v/>
      </c>
      <c r="CC95" s="89" t="str">
        <f t="shared" si="101"/>
        <v/>
      </c>
      <c r="CD95" s="89" t="str">
        <f t="shared" si="102"/>
        <v/>
      </c>
      <c r="CE95" s="93" t="str">
        <f t="shared" si="103"/>
        <v/>
      </c>
      <c r="CF95" s="105" t="str">
        <f>IF(OR($B95=0,$B95=""),"",IF(AND($E$3="1st"),'Marks Entry class 1st'!AN94,IF(AND($E$3="2nd"),'Marks Entry class 2nd'!AN94,"")))</f>
        <v/>
      </c>
      <c r="CG95" s="105" t="str">
        <f>IF(OR($B95=0,$B95=""),"",IF(AND($E$3="1st"),'Marks Entry class 1st'!AO94,IF(AND($E$3="2nd"),'Marks Entry class 2nd'!AO94,"")))</f>
        <v/>
      </c>
      <c r="CH95" s="106" t="str">
        <f t="shared" si="104"/>
        <v/>
      </c>
      <c r="CI95" s="107">
        <f t="shared" si="105"/>
        <v>0</v>
      </c>
      <c r="CJ95" s="107" t="str">
        <f t="shared" si="106"/>
        <v/>
      </c>
      <c r="CK95" s="107" t="str">
        <f t="shared" si="107"/>
        <v/>
      </c>
      <c r="CL95" s="92" t="str">
        <f t="shared" si="108"/>
        <v/>
      </c>
      <c r="CM95" s="105" t="str">
        <f>IF(OR($B95=0,$B95=""),"",IF(AND($E$3="1st"),'Marks Entry class 1st'!AP94,IF(AND($E$3="2nd"),'Marks Entry class 2nd'!AP94,"")))</f>
        <v/>
      </c>
      <c r="CN95" s="105" t="str">
        <f>IF(OR($B95=0,$B95=""),"",IF(AND($E$3="1st"),'Marks Entry class 1st'!AQ94,IF(AND($E$3="2nd"),'Marks Entry class 2nd'!AQ94,"")))</f>
        <v/>
      </c>
      <c r="CO95" s="106" t="str">
        <f t="shared" si="109"/>
        <v/>
      </c>
      <c r="CP95" s="107">
        <f t="shared" si="110"/>
        <v>0</v>
      </c>
      <c r="CQ95" s="107" t="str">
        <f t="shared" si="111"/>
        <v/>
      </c>
      <c r="CR95" s="107" t="str">
        <f t="shared" si="112"/>
        <v/>
      </c>
      <c r="CS95" s="92" t="str">
        <f t="shared" si="113"/>
        <v/>
      </c>
      <c r="CT95" s="105" t="str">
        <f>IF(OR($B95=0,$B95=""),"",IF(AND($E$3="1st"),'Marks Entry class 1st'!AR94,IF(AND($E$3="2nd"),'Marks Entry class 2nd'!AR94,"")))</f>
        <v/>
      </c>
      <c r="CU95" s="105" t="str">
        <f>IF(OR($B95=0,$B95=""),"",IF(AND($E$3="1st"),'Marks Entry class 1st'!AS94,IF(AND($E$3="2nd"),'Marks Entry class 2nd'!AS94,"")))</f>
        <v/>
      </c>
      <c r="CV95" s="106" t="str">
        <f t="shared" si="114"/>
        <v/>
      </c>
      <c r="CW95" s="107">
        <f t="shared" si="115"/>
        <v>0</v>
      </c>
      <c r="CX95" s="107" t="str">
        <f t="shared" si="116"/>
        <v/>
      </c>
      <c r="CY95" s="107" t="str">
        <f t="shared" si="117"/>
        <v/>
      </c>
      <c r="CZ95" s="92" t="str">
        <f t="shared" si="118"/>
        <v/>
      </c>
      <c r="DA95" s="105" t="str">
        <f>IF(OR($B95=0,$B95=""),"",IF(AND($E$3="1st"),'Marks Entry class 1st'!AT94,IF(AND($E$3="2nd"),'Marks Entry class 2nd'!AT94,"")))</f>
        <v/>
      </c>
      <c r="DB95" s="105" t="str">
        <f>IF(OR($B95=0,$B95=""),"",IF(AND($E$3="1st"),'Marks Entry class 1st'!AU94,IF(AND($E$3="2nd"),'Marks Entry class 2nd'!AU94,"")))</f>
        <v/>
      </c>
      <c r="DC95" s="357" t="str">
        <f t="shared" si="119"/>
        <v/>
      </c>
      <c r="DD95" s="93" t="str">
        <f t="shared" si="120"/>
        <v/>
      </c>
      <c r="DE95" s="105" t="str">
        <f>IF(OR($B95=0,$B95=""),"",IF(AND($E$3="1st"),'Marks Entry class 1st'!AV94,IF(AND($E$3="2nd"),'Marks Entry class 2nd'!AV94,"")))</f>
        <v/>
      </c>
      <c r="DF95" s="105" t="str">
        <f>IF(OR($B95=0,$B95=""),"",IF(AND($E$3="1st"),'Marks Entry class 1st'!AW94,IF(AND($E$3="2nd"),'Marks Entry class 2nd'!AW94,"")))</f>
        <v/>
      </c>
      <c r="DG95" s="357" t="str">
        <f t="shared" si="121"/>
        <v/>
      </c>
      <c r="DH95" s="93" t="str">
        <f t="shared" si="122"/>
        <v/>
      </c>
      <c r="DI95" s="63" t="str">
        <f t="shared" si="123"/>
        <v/>
      </c>
      <c r="DJ95" s="359" t="str">
        <f t="shared" si="124"/>
        <v/>
      </c>
      <c r="DK95" s="67" t="str">
        <f t="shared" si="125"/>
        <v/>
      </c>
      <c r="DL95" s="68" t="str">
        <f t="shared" si="126"/>
        <v/>
      </c>
      <c r="DM95" s="381" t="str">
        <f>IFERROR(IF(B95="NSO","NSO",IF(OR(D95="",G95="",F95="",B95="",DI95=0),"",IF('Master sheet'!$D$14="Hindi","कक्षोंन्नति","Promoted"))),"")</f>
        <v/>
      </c>
      <c r="DN95" s="42" t="str">
        <f>IF(OR(B95=0,B95=""),"",IF(AND($E$3="1st"),'Marks Entry class 1st'!AX94,IF(AND($E$3="2nd"),'Marks Entry class 2nd'!AX94,"")))</f>
        <v/>
      </c>
      <c r="DO95" s="42" t="str">
        <f>IF(OR(B95=0,B95=""),"",IF(AND($E$3="1st"),'Marks Entry class 1st'!AY94,IF(AND($E$3="2nd"),'Marks Entry class 2nd'!AY94,"")))</f>
        <v/>
      </c>
      <c r="DP95" s="214" t="str">
        <f t="shared" si="127"/>
        <v/>
      </c>
      <c r="DQ95" s="43"/>
      <c r="DX95" s="44">
        <f>IF(AND($E$3="1st"),'Marks Entry class 1st'!I94,IF(AND($E$3="2nd"),'Marks Entry class 2nd'!I94,""))</f>
        <v>0</v>
      </c>
    </row>
    <row r="96" spans="1:128" ht="18.95" customHeight="1">
      <c r="A96" s="56">
        <v>89</v>
      </c>
      <c r="B96" s="261" t="str">
        <f>IF(OR(DX96=0,DX96=""),"",IF(AND($E$3="1st"),'Marks Entry class 1st'!I95,IF(AND($E$3="2nd"),'Marks Entry class 2nd'!I95,"")))</f>
        <v/>
      </c>
      <c r="C96" s="57" t="str">
        <f>IF(OR($B96=0,$B96=""),"",IF(AND($E$3="1st"),'Marks Entry class 1st'!B95,IF(AND($E$3="2nd"),'Marks Entry class 2nd'!B95,"")))</f>
        <v/>
      </c>
      <c r="D96" s="57" t="str">
        <f>IF(OR($B96=0,$B96=""),"",IF(AND($E$3="1st"),'Marks Entry class 1st'!C95,IF(AND($E$3="2nd"),'Marks Entry class 2nd'!C95,"")))</f>
        <v/>
      </c>
      <c r="E96" s="396" t="str">
        <f>IF(OR(B96=0,B96=""),"",IF(AND($E$3="1st"),'Marks Entry class 1st'!E95,IF(AND($E$3="2nd"),'Marks Entry class 2nd'!E95,"")))</f>
        <v/>
      </c>
      <c r="F96" s="260" t="str">
        <f>IF(OR(B96=0,B96=""),"",IF(AND($E$3="1st"),'Marks Entry class 1st'!D95,IF(AND($E$3="2nd"),'Marks Entry class 2nd'!D95,"")))</f>
        <v/>
      </c>
      <c r="G96" s="398" t="str">
        <f>IF(OR($B96=0,$B96=""),"",IF(AND($E$3="1st"),'Marks Entry class 1st'!F95,IF(AND($E$3="2nd"),'Marks Entry class 2nd'!F95,"")))</f>
        <v/>
      </c>
      <c r="H96" s="398" t="str">
        <f>IF(OR($B96=0,$B96=""),"",IF(AND($E$3="1st"),'Marks Entry class 1st'!G95,IF(AND($E$3="2nd"),'Marks Entry class 2nd'!G95,"")))</f>
        <v/>
      </c>
      <c r="I96" s="398" t="str">
        <f>IF(OR($B96=0,$B96=""),"",IF(AND($E$3="1st"),'Marks Entry class 1st'!H95,IF(AND($E$3="2nd"),'Marks Entry class 2nd'!H95,"")))</f>
        <v/>
      </c>
      <c r="J96" s="229" t="str">
        <f>IF(OR($B96=0,$B96=""),"",IF(AND($E$3="1st"),'Marks Entry class 1st'!J95,IF(AND($E$3="2nd"),'Marks Entry class 2nd'!J95,"")))</f>
        <v/>
      </c>
      <c r="K96" s="229" t="str">
        <f>IF(OR($B96=0,$B96=""),"",IF(AND($E$3="1st"),'Marks Entry class 1st'!K95,IF(AND($E$3="2nd"),'Marks Entry class 2nd'!K95,"")))</f>
        <v/>
      </c>
      <c r="L96" s="105"/>
      <c r="M96" s="105"/>
      <c r="N96" s="105"/>
      <c r="O96" s="51"/>
      <c r="P96" s="105" t="str">
        <f>IF(OR($B96=0,$B96=""),"",IF(AND($E$3="1st"),'Marks Entry class 1st'!O95,IF(AND($E$3="2nd"),'Marks Entry class 2nd'!O95,"")))</f>
        <v/>
      </c>
      <c r="Q96" s="105" t="str">
        <f>IF(OR($B96=0,$B96=""),"",IF(AND($E$3="1st"),'Marks Entry class 1st'!P95,IF(AND($E$3="2nd"),'Marks Entry class 2nd'!P95,"")))</f>
        <v/>
      </c>
      <c r="R96" s="54" t="str">
        <f t="shared" si="64"/>
        <v/>
      </c>
      <c r="S96" s="51">
        <f t="shared" si="65"/>
        <v>0</v>
      </c>
      <c r="T96" s="105" t="str">
        <f>IF(OR($B96=0,$B96=""),"",IF(AND($E$3="1st"),'Marks Entry class 1st'!Q95,IF(AND($E$3="2nd"),'Marks Entry class 2nd'!Q95,"")))</f>
        <v/>
      </c>
      <c r="U96" s="105" t="str">
        <f>IF(OR($B96=0,$B96=""),"",IF(AND($E$3="1st"),'Marks Entry class 1st'!R95,IF(AND($E$3="2nd"),'Marks Entry class 2nd'!R95,"")))</f>
        <v/>
      </c>
      <c r="V96" s="55" t="str">
        <f t="shared" si="66"/>
        <v/>
      </c>
      <c r="W96" s="51" t="str">
        <f t="shared" si="67"/>
        <v/>
      </c>
      <c r="X96" s="89">
        <f t="shared" si="68"/>
        <v>0</v>
      </c>
      <c r="Y96" s="89" t="str">
        <f t="shared" si="69"/>
        <v/>
      </c>
      <c r="Z96" s="89" t="str">
        <f t="shared" si="70"/>
        <v/>
      </c>
      <c r="AA96" s="89" t="str">
        <f t="shared" si="71"/>
        <v/>
      </c>
      <c r="AB96" s="89" t="str">
        <f t="shared" si="72"/>
        <v/>
      </c>
      <c r="AC96" s="93" t="str">
        <f t="shared" si="73"/>
        <v/>
      </c>
      <c r="AD96" s="105"/>
      <c r="AE96" s="105"/>
      <c r="AF96" s="105"/>
      <c r="AG96" s="51"/>
      <c r="AH96" s="105" t="str">
        <f>IF(OR($B96=0,$B96=""),"",IF(AND($E$3="1st"),'Marks Entry class 1st'!V95,IF(AND($E$3="2nd"),'Marks Entry class 2nd'!V95,"")))</f>
        <v/>
      </c>
      <c r="AI96" s="105" t="str">
        <f>IF(OR($B96=0,$B96=""),"",IF(AND($E$3="1st"),'Marks Entry class 1st'!W95,IF(AND($E$3="2nd"),'Marks Entry class 2nd'!W95,"")))</f>
        <v/>
      </c>
      <c r="AJ96" s="54" t="str">
        <f t="shared" si="74"/>
        <v/>
      </c>
      <c r="AK96" s="51">
        <f t="shared" si="75"/>
        <v>0</v>
      </c>
      <c r="AL96" s="105" t="str">
        <f>IF(OR($B96=0,$B96=""),"",IF(AND($E$3="1st"),'Marks Entry class 1st'!X95,IF(AND($E$3="2nd"),'Marks Entry class 2nd'!X95,"")))</f>
        <v/>
      </c>
      <c r="AM96" s="105" t="str">
        <f>IF(OR($B96=0,$B96=""),"",IF(AND($E$3="1st"),'Marks Entry class 1st'!Y95,IF(AND($E$3="2nd"),'Marks Entry class 2nd'!Y95,"")))</f>
        <v/>
      </c>
      <c r="AN96" s="55" t="str">
        <f t="shared" si="76"/>
        <v/>
      </c>
      <c r="AO96" s="51" t="str">
        <f t="shared" si="77"/>
        <v/>
      </c>
      <c r="AP96" s="89">
        <f t="shared" si="78"/>
        <v>0</v>
      </c>
      <c r="AQ96" s="89" t="str">
        <f t="shared" si="79"/>
        <v/>
      </c>
      <c r="AR96" s="89" t="str">
        <f t="shared" si="80"/>
        <v/>
      </c>
      <c r="AS96" s="89" t="str">
        <f t="shared" si="81"/>
        <v/>
      </c>
      <c r="AT96" s="89" t="str">
        <f t="shared" si="82"/>
        <v/>
      </c>
      <c r="AU96" s="93" t="str">
        <f t="shared" si="83"/>
        <v/>
      </c>
      <c r="AV96" s="105"/>
      <c r="AW96" s="105"/>
      <c r="AX96" s="105"/>
      <c r="AY96" s="51"/>
      <c r="AZ96" s="105" t="str">
        <f>IF(OR($B96=0,$B96=""),"",IF(AND($E$3="1st"),'Marks Entry class 1st'!AC95,IF(AND($E$3="2nd"),'Marks Entry class 2nd'!AC95,"")))</f>
        <v/>
      </c>
      <c r="BA96" s="105" t="str">
        <f>IF(OR($B96=0,$B96=""),"",IF(AND($E$3="1st"),'Marks Entry class 1st'!AD95,IF(AND($E$3="2nd"),'Marks Entry class 2nd'!AD95,"")))</f>
        <v/>
      </c>
      <c r="BB96" s="54" t="str">
        <f t="shared" si="84"/>
        <v/>
      </c>
      <c r="BC96" s="51">
        <f t="shared" si="85"/>
        <v>0</v>
      </c>
      <c r="BD96" s="105" t="str">
        <f>IF(OR($B96=0,$B96=""),"",IF(AND($E$3="1st"),'Marks Entry class 1st'!AE95,IF(AND($E$3="2nd"),'Marks Entry class 2nd'!AE95,"")))</f>
        <v/>
      </c>
      <c r="BE96" s="105" t="str">
        <f>IF(OR($B96=0,$B96=""),"",IF(AND($E$3="1st"),'Marks Entry class 1st'!AF95,IF(AND($E$3="2nd"),'Marks Entry class 2nd'!AF95,"")))</f>
        <v/>
      </c>
      <c r="BF96" s="55" t="str">
        <f t="shared" si="86"/>
        <v/>
      </c>
      <c r="BG96" s="51" t="str">
        <f t="shared" si="87"/>
        <v/>
      </c>
      <c r="BH96" s="89">
        <f t="shared" si="88"/>
        <v>0</v>
      </c>
      <c r="BI96" s="89" t="str">
        <f t="shared" si="89"/>
        <v/>
      </c>
      <c r="BJ96" s="89" t="str">
        <f t="shared" si="90"/>
        <v/>
      </c>
      <c r="BK96" s="89" t="str">
        <f t="shared" si="91"/>
        <v/>
      </c>
      <c r="BL96" s="89" t="str">
        <f t="shared" si="92"/>
        <v/>
      </c>
      <c r="BM96" s="93" t="str">
        <f t="shared" si="93"/>
        <v/>
      </c>
      <c r="BN96" s="105"/>
      <c r="BO96" s="105"/>
      <c r="BP96" s="105"/>
      <c r="BQ96" s="51"/>
      <c r="BR96" s="105" t="str">
        <f>IF(OR($B96=0,$B96=""),"",IF(AND($E$3="1st"),'Marks Entry class 1st'!AJ95,IF(AND($E$3="2nd"),'Marks Entry class 2nd'!AJ95,"")))</f>
        <v/>
      </c>
      <c r="BS96" s="105" t="str">
        <f>IF(OR($B96=0,$B96=""),"",IF(AND($E$3="1st"),'Marks Entry class 1st'!AK95,IF(AND($E$3="2nd"),'Marks Entry class 2nd'!AK95,"")))</f>
        <v/>
      </c>
      <c r="BT96" s="54" t="str">
        <f t="shared" si="94"/>
        <v/>
      </c>
      <c r="BU96" s="51">
        <f t="shared" si="95"/>
        <v>0</v>
      </c>
      <c r="BV96" s="105" t="str">
        <f>IF(OR($B96=0,$B96=""),"",IF(AND($E$3="1st"),'Marks Entry class 1st'!AL95,IF(AND($E$3="2nd"),'Marks Entry class 2nd'!AL95,"")))</f>
        <v/>
      </c>
      <c r="BW96" s="105" t="str">
        <f>IF(OR($B96=0,$B96=""),"",IF(AND($E$3="1st"),'Marks Entry class 1st'!AM95,IF(AND($E$3="2nd"),'Marks Entry class 2nd'!AM95,"")))</f>
        <v/>
      </c>
      <c r="BX96" s="55" t="str">
        <f t="shared" si="96"/>
        <v/>
      </c>
      <c r="BY96" s="51" t="str">
        <f t="shared" si="97"/>
        <v/>
      </c>
      <c r="BZ96" s="89">
        <f t="shared" si="98"/>
        <v>0</v>
      </c>
      <c r="CA96" s="89" t="str">
        <f t="shared" si="99"/>
        <v/>
      </c>
      <c r="CB96" s="89" t="str">
        <f t="shared" si="100"/>
        <v/>
      </c>
      <c r="CC96" s="89" t="str">
        <f t="shared" si="101"/>
        <v/>
      </c>
      <c r="CD96" s="89" t="str">
        <f t="shared" si="102"/>
        <v/>
      </c>
      <c r="CE96" s="93" t="str">
        <f t="shared" si="103"/>
        <v/>
      </c>
      <c r="CF96" s="105" t="str">
        <f>IF(OR($B96=0,$B96=""),"",IF(AND($E$3="1st"),'Marks Entry class 1st'!AN95,IF(AND($E$3="2nd"),'Marks Entry class 2nd'!AN95,"")))</f>
        <v/>
      </c>
      <c r="CG96" s="105" t="str">
        <f>IF(OR($B96=0,$B96=""),"",IF(AND($E$3="1st"),'Marks Entry class 1st'!AO95,IF(AND($E$3="2nd"),'Marks Entry class 2nd'!AO95,"")))</f>
        <v/>
      </c>
      <c r="CH96" s="106" t="str">
        <f t="shared" si="104"/>
        <v/>
      </c>
      <c r="CI96" s="107">
        <f t="shared" si="105"/>
        <v>0</v>
      </c>
      <c r="CJ96" s="107" t="str">
        <f t="shared" si="106"/>
        <v/>
      </c>
      <c r="CK96" s="107" t="str">
        <f t="shared" si="107"/>
        <v/>
      </c>
      <c r="CL96" s="92" t="str">
        <f t="shared" si="108"/>
        <v/>
      </c>
      <c r="CM96" s="105" t="str">
        <f>IF(OR($B96=0,$B96=""),"",IF(AND($E$3="1st"),'Marks Entry class 1st'!AP95,IF(AND($E$3="2nd"),'Marks Entry class 2nd'!AP95,"")))</f>
        <v/>
      </c>
      <c r="CN96" s="105" t="str">
        <f>IF(OR($B96=0,$B96=""),"",IF(AND($E$3="1st"),'Marks Entry class 1st'!AQ95,IF(AND($E$3="2nd"),'Marks Entry class 2nd'!AQ95,"")))</f>
        <v/>
      </c>
      <c r="CO96" s="106" t="str">
        <f t="shared" si="109"/>
        <v/>
      </c>
      <c r="CP96" s="107">
        <f t="shared" si="110"/>
        <v>0</v>
      </c>
      <c r="CQ96" s="107" t="str">
        <f t="shared" si="111"/>
        <v/>
      </c>
      <c r="CR96" s="107" t="str">
        <f t="shared" si="112"/>
        <v/>
      </c>
      <c r="CS96" s="92" t="str">
        <f t="shared" si="113"/>
        <v/>
      </c>
      <c r="CT96" s="105" t="str">
        <f>IF(OR($B96=0,$B96=""),"",IF(AND($E$3="1st"),'Marks Entry class 1st'!AR95,IF(AND($E$3="2nd"),'Marks Entry class 2nd'!AR95,"")))</f>
        <v/>
      </c>
      <c r="CU96" s="105" t="str">
        <f>IF(OR($B96=0,$B96=""),"",IF(AND($E$3="1st"),'Marks Entry class 1st'!AS95,IF(AND($E$3="2nd"),'Marks Entry class 2nd'!AS95,"")))</f>
        <v/>
      </c>
      <c r="CV96" s="106" t="str">
        <f t="shared" si="114"/>
        <v/>
      </c>
      <c r="CW96" s="107">
        <f t="shared" si="115"/>
        <v>0</v>
      </c>
      <c r="CX96" s="107" t="str">
        <f t="shared" si="116"/>
        <v/>
      </c>
      <c r="CY96" s="107" t="str">
        <f t="shared" si="117"/>
        <v/>
      </c>
      <c r="CZ96" s="92" t="str">
        <f t="shared" si="118"/>
        <v/>
      </c>
      <c r="DA96" s="105" t="str">
        <f>IF(OR($B96=0,$B96=""),"",IF(AND($E$3="1st"),'Marks Entry class 1st'!AT95,IF(AND($E$3="2nd"),'Marks Entry class 2nd'!AT95,"")))</f>
        <v/>
      </c>
      <c r="DB96" s="105" t="str">
        <f>IF(OR($B96=0,$B96=""),"",IF(AND($E$3="1st"),'Marks Entry class 1st'!AU95,IF(AND($E$3="2nd"),'Marks Entry class 2nd'!AU95,"")))</f>
        <v/>
      </c>
      <c r="DC96" s="357" t="str">
        <f t="shared" si="119"/>
        <v/>
      </c>
      <c r="DD96" s="93" t="str">
        <f t="shared" si="120"/>
        <v/>
      </c>
      <c r="DE96" s="105" t="str">
        <f>IF(OR($B96=0,$B96=""),"",IF(AND($E$3="1st"),'Marks Entry class 1st'!AV95,IF(AND($E$3="2nd"),'Marks Entry class 2nd'!AV95,"")))</f>
        <v/>
      </c>
      <c r="DF96" s="105" t="str">
        <f>IF(OR($B96=0,$B96=""),"",IF(AND($E$3="1st"),'Marks Entry class 1st'!AW95,IF(AND($E$3="2nd"),'Marks Entry class 2nd'!AW95,"")))</f>
        <v/>
      </c>
      <c r="DG96" s="357" t="str">
        <f t="shared" si="121"/>
        <v/>
      </c>
      <c r="DH96" s="93" t="str">
        <f t="shared" si="122"/>
        <v/>
      </c>
      <c r="DI96" s="63" t="str">
        <f t="shared" si="123"/>
        <v/>
      </c>
      <c r="DJ96" s="359" t="str">
        <f t="shared" si="124"/>
        <v/>
      </c>
      <c r="DK96" s="67" t="str">
        <f t="shared" si="125"/>
        <v/>
      </c>
      <c r="DL96" s="68" t="str">
        <f t="shared" si="126"/>
        <v/>
      </c>
      <c r="DM96" s="381" t="str">
        <f>IFERROR(IF(B96="NSO","NSO",IF(OR(D96="",G96="",F96="",B96="",DI96=0),"",IF('Master sheet'!$D$14="Hindi","कक्षोंन्नति","Promoted"))),"")</f>
        <v/>
      </c>
      <c r="DN96" s="42" t="str">
        <f>IF(OR(B96=0,B96=""),"",IF(AND($E$3="1st"),'Marks Entry class 1st'!AX95,IF(AND($E$3="2nd"),'Marks Entry class 2nd'!AX95,"")))</f>
        <v/>
      </c>
      <c r="DO96" s="42" t="str">
        <f>IF(OR(B96=0,B96=""),"",IF(AND($E$3="1st"),'Marks Entry class 1st'!AY95,IF(AND($E$3="2nd"),'Marks Entry class 2nd'!AY95,"")))</f>
        <v/>
      </c>
      <c r="DP96" s="214" t="str">
        <f t="shared" si="127"/>
        <v/>
      </c>
      <c r="DQ96" s="43"/>
      <c r="DX96" s="44">
        <f>IF(AND($E$3="1st"),'Marks Entry class 1st'!I95,IF(AND($E$3="2nd"),'Marks Entry class 2nd'!I95,""))</f>
        <v>0</v>
      </c>
    </row>
    <row r="97" spans="1:128" ht="18.95" customHeight="1">
      <c r="A97" s="56">
        <v>90</v>
      </c>
      <c r="B97" s="261" t="str">
        <f>IF(OR(DX97=0,DX97=""),"",IF(AND($E$3="1st"),'Marks Entry class 1st'!I96,IF(AND($E$3="2nd"),'Marks Entry class 2nd'!I96,"")))</f>
        <v/>
      </c>
      <c r="C97" s="57" t="str">
        <f>IF(OR($B97=0,$B97=""),"",IF(AND($E$3="1st"),'Marks Entry class 1st'!B96,IF(AND($E$3="2nd"),'Marks Entry class 2nd'!B96,"")))</f>
        <v/>
      </c>
      <c r="D97" s="57" t="str">
        <f>IF(OR($B97=0,$B97=""),"",IF(AND($E$3="1st"),'Marks Entry class 1st'!C96,IF(AND($E$3="2nd"),'Marks Entry class 2nd'!C96,"")))</f>
        <v/>
      </c>
      <c r="E97" s="396" t="str">
        <f>IF(OR(B97=0,B97=""),"",IF(AND($E$3="1st"),'Marks Entry class 1st'!E96,IF(AND($E$3="2nd"),'Marks Entry class 2nd'!E96,"")))</f>
        <v/>
      </c>
      <c r="F97" s="260" t="str">
        <f>IF(OR(B97=0,B97=""),"",IF(AND($E$3="1st"),'Marks Entry class 1st'!D96,IF(AND($E$3="2nd"),'Marks Entry class 2nd'!D96,"")))</f>
        <v/>
      </c>
      <c r="G97" s="398" t="str">
        <f>IF(OR($B97=0,$B97=""),"",IF(AND($E$3="1st"),'Marks Entry class 1st'!F96,IF(AND($E$3="2nd"),'Marks Entry class 2nd'!F96,"")))</f>
        <v/>
      </c>
      <c r="H97" s="398" t="str">
        <f>IF(OR($B97=0,$B97=""),"",IF(AND($E$3="1st"),'Marks Entry class 1st'!G96,IF(AND($E$3="2nd"),'Marks Entry class 2nd'!G96,"")))</f>
        <v/>
      </c>
      <c r="I97" s="398" t="str">
        <f>IF(OR($B97=0,$B97=""),"",IF(AND($E$3="1st"),'Marks Entry class 1st'!H96,IF(AND($E$3="2nd"),'Marks Entry class 2nd'!H96,"")))</f>
        <v/>
      </c>
      <c r="J97" s="229" t="str">
        <f>IF(OR($B97=0,$B97=""),"",IF(AND($E$3="1st"),'Marks Entry class 1st'!J96,IF(AND($E$3="2nd"),'Marks Entry class 2nd'!J96,"")))</f>
        <v/>
      </c>
      <c r="K97" s="229" t="str">
        <f>IF(OR($B97=0,$B97=""),"",IF(AND($E$3="1st"),'Marks Entry class 1st'!K96,IF(AND($E$3="2nd"),'Marks Entry class 2nd'!K96,"")))</f>
        <v/>
      </c>
      <c r="L97" s="105"/>
      <c r="M97" s="105"/>
      <c r="N97" s="105"/>
      <c r="O97" s="51"/>
      <c r="P97" s="105" t="str">
        <f>IF(OR($B97=0,$B97=""),"",IF(AND($E$3="1st"),'Marks Entry class 1st'!O96,IF(AND($E$3="2nd"),'Marks Entry class 2nd'!O96,"")))</f>
        <v/>
      </c>
      <c r="Q97" s="105" t="str">
        <f>IF(OR($B97=0,$B97=""),"",IF(AND($E$3="1st"),'Marks Entry class 1st'!P96,IF(AND($E$3="2nd"),'Marks Entry class 2nd'!P96,"")))</f>
        <v/>
      </c>
      <c r="R97" s="54" t="str">
        <f t="shared" si="64"/>
        <v/>
      </c>
      <c r="S97" s="51">
        <f t="shared" si="65"/>
        <v>0</v>
      </c>
      <c r="T97" s="105" t="str">
        <f>IF(OR($B97=0,$B97=""),"",IF(AND($E$3="1st"),'Marks Entry class 1st'!Q96,IF(AND($E$3="2nd"),'Marks Entry class 2nd'!Q96,"")))</f>
        <v/>
      </c>
      <c r="U97" s="105" t="str">
        <f>IF(OR($B97=0,$B97=""),"",IF(AND($E$3="1st"),'Marks Entry class 1st'!R96,IF(AND($E$3="2nd"),'Marks Entry class 2nd'!R96,"")))</f>
        <v/>
      </c>
      <c r="V97" s="55" t="str">
        <f t="shared" si="66"/>
        <v/>
      </c>
      <c r="W97" s="51" t="str">
        <f t="shared" si="67"/>
        <v/>
      </c>
      <c r="X97" s="89">
        <f t="shared" si="68"/>
        <v>0</v>
      </c>
      <c r="Y97" s="89" t="str">
        <f t="shared" si="69"/>
        <v/>
      </c>
      <c r="Z97" s="89" t="str">
        <f t="shared" si="70"/>
        <v/>
      </c>
      <c r="AA97" s="89" t="str">
        <f t="shared" si="71"/>
        <v/>
      </c>
      <c r="AB97" s="89" t="str">
        <f t="shared" si="72"/>
        <v/>
      </c>
      <c r="AC97" s="93" t="str">
        <f t="shared" si="73"/>
        <v/>
      </c>
      <c r="AD97" s="105"/>
      <c r="AE97" s="105"/>
      <c r="AF97" s="105"/>
      <c r="AG97" s="51"/>
      <c r="AH97" s="105" t="str">
        <f>IF(OR($B97=0,$B97=""),"",IF(AND($E$3="1st"),'Marks Entry class 1st'!V96,IF(AND($E$3="2nd"),'Marks Entry class 2nd'!V96,"")))</f>
        <v/>
      </c>
      <c r="AI97" s="105" t="str">
        <f>IF(OR($B97=0,$B97=""),"",IF(AND($E$3="1st"),'Marks Entry class 1st'!W96,IF(AND($E$3="2nd"),'Marks Entry class 2nd'!W96,"")))</f>
        <v/>
      </c>
      <c r="AJ97" s="54" t="str">
        <f t="shared" si="74"/>
        <v/>
      </c>
      <c r="AK97" s="51">
        <f t="shared" si="75"/>
        <v>0</v>
      </c>
      <c r="AL97" s="105" t="str">
        <f>IF(OR($B97=0,$B97=""),"",IF(AND($E$3="1st"),'Marks Entry class 1st'!X96,IF(AND($E$3="2nd"),'Marks Entry class 2nd'!X96,"")))</f>
        <v/>
      </c>
      <c r="AM97" s="105" t="str">
        <f>IF(OR($B97=0,$B97=""),"",IF(AND($E$3="1st"),'Marks Entry class 1st'!Y96,IF(AND($E$3="2nd"),'Marks Entry class 2nd'!Y96,"")))</f>
        <v/>
      </c>
      <c r="AN97" s="55" t="str">
        <f t="shared" si="76"/>
        <v/>
      </c>
      <c r="AO97" s="51" t="str">
        <f t="shared" si="77"/>
        <v/>
      </c>
      <c r="AP97" s="89">
        <f t="shared" si="78"/>
        <v>0</v>
      </c>
      <c r="AQ97" s="89" t="str">
        <f t="shared" si="79"/>
        <v/>
      </c>
      <c r="AR97" s="89" t="str">
        <f t="shared" si="80"/>
        <v/>
      </c>
      <c r="AS97" s="89" t="str">
        <f t="shared" si="81"/>
        <v/>
      </c>
      <c r="AT97" s="89" t="str">
        <f t="shared" si="82"/>
        <v/>
      </c>
      <c r="AU97" s="93" t="str">
        <f t="shared" si="83"/>
        <v/>
      </c>
      <c r="AV97" s="105"/>
      <c r="AW97" s="105"/>
      <c r="AX97" s="105"/>
      <c r="AY97" s="51"/>
      <c r="AZ97" s="105" t="str">
        <f>IF(OR($B97=0,$B97=""),"",IF(AND($E$3="1st"),'Marks Entry class 1st'!AC96,IF(AND($E$3="2nd"),'Marks Entry class 2nd'!AC96,"")))</f>
        <v/>
      </c>
      <c r="BA97" s="105" t="str">
        <f>IF(OR($B97=0,$B97=""),"",IF(AND($E$3="1st"),'Marks Entry class 1st'!AD96,IF(AND($E$3="2nd"),'Marks Entry class 2nd'!AD96,"")))</f>
        <v/>
      </c>
      <c r="BB97" s="54" t="str">
        <f t="shared" si="84"/>
        <v/>
      </c>
      <c r="BC97" s="51">
        <f t="shared" si="85"/>
        <v>0</v>
      </c>
      <c r="BD97" s="105" t="str">
        <f>IF(OR($B97=0,$B97=""),"",IF(AND($E$3="1st"),'Marks Entry class 1st'!AE96,IF(AND($E$3="2nd"),'Marks Entry class 2nd'!AE96,"")))</f>
        <v/>
      </c>
      <c r="BE97" s="105" t="str">
        <f>IF(OR($B97=0,$B97=""),"",IF(AND($E$3="1st"),'Marks Entry class 1st'!AF96,IF(AND($E$3="2nd"),'Marks Entry class 2nd'!AF96,"")))</f>
        <v/>
      </c>
      <c r="BF97" s="55" t="str">
        <f t="shared" si="86"/>
        <v/>
      </c>
      <c r="BG97" s="51" t="str">
        <f t="shared" si="87"/>
        <v/>
      </c>
      <c r="BH97" s="89">
        <f t="shared" si="88"/>
        <v>0</v>
      </c>
      <c r="BI97" s="89" t="str">
        <f t="shared" si="89"/>
        <v/>
      </c>
      <c r="BJ97" s="89" t="str">
        <f t="shared" si="90"/>
        <v/>
      </c>
      <c r="BK97" s="89" t="str">
        <f t="shared" si="91"/>
        <v/>
      </c>
      <c r="BL97" s="89" t="str">
        <f t="shared" si="92"/>
        <v/>
      </c>
      <c r="BM97" s="93" t="str">
        <f t="shared" si="93"/>
        <v/>
      </c>
      <c r="BN97" s="105"/>
      <c r="BO97" s="105"/>
      <c r="BP97" s="105"/>
      <c r="BQ97" s="51"/>
      <c r="BR97" s="105" t="str">
        <f>IF(OR($B97=0,$B97=""),"",IF(AND($E$3="1st"),'Marks Entry class 1st'!AJ96,IF(AND($E$3="2nd"),'Marks Entry class 2nd'!AJ96,"")))</f>
        <v/>
      </c>
      <c r="BS97" s="105" t="str">
        <f>IF(OR($B97=0,$B97=""),"",IF(AND($E$3="1st"),'Marks Entry class 1st'!AK96,IF(AND($E$3="2nd"),'Marks Entry class 2nd'!AK96,"")))</f>
        <v/>
      </c>
      <c r="BT97" s="54" t="str">
        <f t="shared" si="94"/>
        <v/>
      </c>
      <c r="BU97" s="51">
        <f t="shared" si="95"/>
        <v>0</v>
      </c>
      <c r="BV97" s="105" t="str">
        <f>IF(OR($B97=0,$B97=""),"",IF(AND($E$3="1st"),'Marks Entry class 1st'!AL96,IF(AND($E$3="2nd"),'Marks Entry class 2nd'!AL96,"")))</f>
        <v/>
      </c>
      <c r="BW97" s="105" t="str">
        <f>IF(OR($B97=0,$B97=""),"",IF(AND($E$3="1st"),'Marks Entry class 1st'!AM96,IF(AND($E$3="2nd"),'Marks Entry class 2nd'!AM96,"")))</f>
        <v/>
      </c>
      <c r="BX97" s="55" t="str">
        <f t="shared" si="96"/>
        <v/>
      </c>
      <c r="BY97" s="51" t="str">
        <f t="shared" si="97"/>
        <v/>
      </c>
      <c r="BZ97" s="89">
        <f t="shared" si="98"/>
        <v>0</v>
      </c>
      <c r="CA97" s="89" t="str">
        <f t="shared" si="99"/>
        <v/>
      </c>
      <c r="CB97" s="89" t="str">
        <f t="shared" si="100"/>
        <v/>
      </c>
      <c r="CC97" s="89" t="str">
        <f t="shared" si="101"/>
        <v/>
      </c>
      <c r="CD97" s="89" t="str">
        <f t="shared" si="102"/>
        <v/>
      </c>
      <c r="CE97" s="93" t="str">
        <f t="shared" si="103"/>
        <v/>
      </c>
      <c r="CF97" s="105" t="str">
        <f>IF(OR($B97=0,$B97=""),"",IF(AND($E$3="1st"),'Marks Entry class 1st'!AN96,IF(AND($E$3="2nd"),'Marks Entry class 2nd'!AN96,"")))</f>
        <v/>
      </c>
      <c r="CG97" s="105" t="str">
        <f>IF(OR($B97=0,$B97=""),"",IF(AND($E$3="1st"),'Marks Entry class 1st'!AO96,IF(AND($E$3="2nd"),'Marks Entry class 2nd'!AO96,"")))</f>
        <v/>
      </c>
      <c r="CH97" s="106" t="str">
        <f t="shared" si="104"/>
        <v/>
      </c>
      <c r="CI97" s="107">
        <f t="shared" si="105"/>
        <v>0</v>
      </c>
      <c r="CJ97" s="107" t="str">
        <f t="shared" si="106"/>
        <v/>
      </c>
      <c r="CK97" s="107" t="str">
        <f t="shared" si="107"/>
        <v/>
      </c>
      <c r="CL97" s="92" t="str">
        <f t="shared" si="108"/>
        <v/>
      </c>
      <c r="CM97" s="105" t="str">
        <f>IF(OR($B97=0,$B97=""),"",IF(AND($E$3="1st"),'Marks Entry class 1st'!AP96,IF(AND($E$3="2nd"),'Marks Entry class 2nd'!AP96,"")))</f>
        <v/>
      </c>
      <c r="CN97" s="105" t="str">
        <f>IF(OR($B97=0,$B97=""),"",IF(AND($E$3="1st"),'Marks Entry class 1st'!AQ96,IF(AND($E$3="2nd"),'Marks Entry class 2nd'!AQ96,"")))</f>
        <v/>
      </c>
      <c r="CO97" s="106" t="str">
        <f t="shared" si="109"/>
        <v/>
      </c>
      <c r="CP97" s="107">
        <f t="shared" si="110"/>
        <v>0</v>
      </c>
      <c r="CQ97" s="107" t="str">
        <f t="shared" si="111"/>
        <v/>
      </c>
      <c r="CR97" s="107" t="str">
        <f t="shared" si="112"/>
        <v/>
      </c>
      <c r="CS97" s="92" t="str">
        <f t="shared" si="113"/>
        <v/>
      </c>
      <c r="CT97" s="105" t="str">
        <f>IF(OR($B97=0,$B97=""),"",IF(AND($E$3="1st"),'Marks Entry class 1st'!AR96,IF(AND($E$3="2nd"),'Marks Entry class 2nd'!AR96,"")))</f>
        <v/>
      </c>
      <c r="CU97" s="105" t="str">
        <f>IF(OR($B97=0,$B97=""),"",IF(AND($E$3="1st"),'Marks Entry class 1st'!AS96,IF(AND($E$3="2nd"),'Marks Entry class 2nd'!AS96,"")))</f>
        <v/>
      </c>
      <c r="CV97" s="106" t="str">
        <f t="shared" si="114"/>
        <v/>
      </c>
      <c r="CW97" s="107">
        <f t="shared" si="115"/>
        <v>0</v>
      </c>
      <c r="CX97" s="107" t="str">
        <f t="shared" si="116"/>
        <v/>
      </c>
      <c r="CY97" s="107" t="str">
        <f t="shared" si="117"/>
        <v/>
      </c>
      <c r="CZ97" s="92" t="str">
        <f t="shared" si="118"/>
        <v/>
      </c>
      <c r="DA97" s="105" t="str">
        <f>IF(OR($B97=0,$B97=""),"",IF(AND($E$3="1st"),'Marks Entry class 1st'!AT96,IF(AND($E$3="2nd"),'Marks Entry class 2nd'!AT96,"")))</f>
        <v/>
      </c>
      <c r="DB97" s="105" t="str">
        <f>IF(OR($B97=0,$B97=""),"",IF(AND($E$3="1st"),'Marks Entry class 1st'!AU96,IF(AND($E$3="2nd"),'Marks Entry class 2nd'!AU96,"")))</f>
        <v/>
      </c>
      <c r="DC97" s="357" t="str">
        <f t="shared" si="119"/>
        <v/>
      </c>
      <c r="DD97" s="93" t="str">
        <f t="shared" si="120"/>
        <v/>
      </c>
      <c r="DE97" s="105" t="str">
        <f>IF(OR($B97=0,$B97=""),"",IF(AND($E$3="1st"),'Marks Entry class 1st'!AV96,IF(AND($E$3="2nd"),'Marks Entry class 2nd'!AV96,"")))</f>
        <v/>
      </c>
      <c r="DF97" s="105" t="str">
        <f>IF(OR($B97=0,$B97=""),"",IF(AND($E$3="1st"),'Marks Entry class 1st'!AW96,IF(AND($E$3="2nd"),'Marks Entry class 2nd'!AW96,"")))</f>
        <v/>
      </c>
      <c r="DG97" s="357" t="str">
        <f t="shared" si="121"/>
        <v/>
      </c>
      <c r="DH97" s="93" t="str">
        <f t="shared" si="122"/>
        <v/>
      </c>
      <c r="DI97" s="63" t="str">
        <f t="shared" si="123"/>
        <v/>
      </c>
      <c r="DJ97" s="359" t="str">
        <f t="shared" si="124"/>
        <v/>
      </c>
      <c r="DK97" s="67" t="str">
        <f t="shared" si="125"/>
        <v/>
      </c>
      <c r="DL97" s="68" t="str">
        <f t="shared" si="126"/>
        <v/>
      </c>
      <c r="DM97" s="381" t="str">
        <f>IFERROR(IF(B97="NSO","NSO",IF(OR(D97="",G97="",F97="",B97="",DI97=0),"",IF('Master sheet'!$D$14="Hindi","कक्षोंन्नति","Promoted"))),"")</f>
        <v/>
      </c>
      <c r="DN97" s="42" t="str">
        <f>IF(OR(B97=0,B97=""),"",IF(AND($E$3="1st"),'Marks Entry class 1st'!AX96,IF(AND($E$3="2nd"),'Marks Entry class 2nd'!AX96,"")))</f>
        <v/>
      </c>
      <c r="DO97" s="42" t="str">
        <f>IF(OR(B97=0,B97=""),"",IF(AND($E$3="1st"),'Marks Entry class 1st'!AY96,IF(AND($E$3="2nd"),'Marks Entry class 2nd'!AY96,"")))</f>
        <v/>
      </c>
      <c r="DP97" s="214" t="str">
        <f t="shared" si="127"/>
        <v/>
      </c>
      <c r="DQ97" s="43"/>
      <c r="DX97" s="44">
        <f>IF(AND($E$3="1st"),'Marks Entry class 1st'!I96,IF(AND($E$3="2nd"),'Marks Entry class 2nd'!I96,""))</f>
        <v>0</v>
      </c>
    </row>
    <row r="98" spans="1:128" ht="18.95" customHeight="1">
      <c r="A98" s="56">
        <v>91</v>
      </c>
      <c r="B98" s="261" t="str">
        <f>IF(OR(DX98=0,DX98=""),"",IF(AND($E$3="1st"),'Marks Entry class 1st'!I97,IF(AND($E$3="2nd"),'Marks Entry class 2nd'!I97,"")))</f>
        <v/>
      </c>
      <c r="C98" s="57" t="str">
        <f>IF(OR($B98=0,$B98=""),"",IF(AND($E$3="1st"),'Marks Entry class 1st'!B97,IF(AND($E$3="2nd"),'Marks Entry class 2nd'!B97,"")))</f>
        <v/>
      </c>
      <c r="D98" s="57" t="str">
        <f>IF(OR($B98=0,$B98=""),"",IF(AND($E$3="1st"),'Marks Entry class 1st'!C97,IF(AND($E$3="2nd"),'Marks Entry class 2nd'!C97,"")))</f>
        <v/>
      </c>
      <c r="E98" s="396" t="str">
        <f>IF(OR(B98=0,B98=""),"",IF(AND($E$3="1st"),'Marks Entry class 1st'!E97,IF(AND($E$3="2nd"),'Marks Entry class 2nd'!E97,"")))</f>
        <v/>
      </c>
      <c r="F98" s="260" t="str">
        <f>IF(OR(B98=0,B98=""),"",IF(AND($E$3="1st"),'Marks Entry class 1st'!D97,IF(AND($E$3="2nd"),'Marks Entry class 2nd'!D97,"")))</f>
        <v/>
      </c>
      <c r="G98" s="398" t="str">
        <f>IF(OR($B98=0,$B98=""),"",IF(AND($E$3="1st"),'Marks Entry class 1st'!F97,IF(AND($E$3="2nd"),'Marks Entry class 2nd'!F97,"")))</f>
        <v/>
      </c>
      <c r="H98" s="398" t="str">
        <f>IF(OR($B98=0,$B98=""),"",IF(AND($E$3="1st"),'Marks Entry class 1st'!G97,IF(AND($E$3="2nd"),'Marks Entry class 2nd'!G97,"")))</f>
        <v/>
      </c>
      <c r="I98" s="398" t="str">
        <f>IF(OR($B98=0,$B98=""),"",IF(AND($E$3="1st"),'Marks Entry class 1st'!H97,IF(AND($E$3="2nd"),'Marks Entry class 2nd'!H97,"")))</f>
        <v/>
      </c>
      <c r="J98" s="229" t="str">
        <f>IF(OR($B98=0,$B98=""),"",IF(AND($E$3="1st"),'Marks Entry class 1st'!J97,IF(AND($E$3="2nd"),'Marks Entry class 2nd'!J97,"")))</f>
        <v/>
      </c>
      <c r="K98" s="229" t="str">
        <f>IF(OR($B98=0,$B98=""),"",IF(AND($E$3="1st"),'Marks Entry class 1st'!K97,IF(AND($E$3="2nd"),'Marks Entry class 2nd'!K97,"")))</f>
        <v/>
      </c>
      <c r="L98" s="105"/>
      <c r="M98" s="105"/>
      <c r="N98" s="105"/>
      <c r="O98" s="51"/>
      <c r="P98" s="105" t="str">
        <f>IF(OR($B98=0,$B98=""),"",IF(AND($E$3="1st"),'Marks Entry class 1st'!O97,IF(AND($E$3="2nd"),'Marks Entry class 2nd'!O97,"")))</f>
        <v/>
      </c>
      <c r="Q98" s="105" t="str">
        <f>IF(OR($B98=0,$B98=""),"",IF(AND($E$3="1st"),'Marks Entry class 1st'!P97,IF(AND($E$3="2nd"),'Marks Entry class 2nd'!P97,"")))</f>
        <v/>
      </c>
      <c r="R98" s="54" t="str">
        <f t="shared" si="64"/>
        <v/>
      </c>
      <c r="S98" s="51">
        <f t="shared" si="65"/>
        <v>0</v>
      </c>
      <c r="T98" s="105" t="str">
        <f>IF(OR($B98=0,$B98=""),"",IF(AND($E$3="1st"),'Marks Entry class 1st'!Q97,IF(AND($E$3="2nd"),'Marks Entry class 2nd'!Q97,"")))</f>
        <v/>
      </c>
      <c r="U98" s="105" t="str">
        <f>IF(OR($B98=0,$B98=""),"",IF(AND($E$3="1st"),'Marks Entry class 1st'!R97,IF(AND($E$3="2nd"),'Marks Entry class 2nd'!R97,"")))</f>
        <v/>
      </c>
      <c r="V98" s="55" t="str">
        <f t="shared" si="66"/>
        <v/>
      </c>
      <c r="W98" s="51" t="str">
        <f t="shared" si="67"/>
        <v/>
      </c>
      <c r="X98" s="89">
        <f t="shared" si="68"/>
        <v>0</v>
      </c>
      <c r="Y98" s="89" t="str">
        <f t="shared" si="69"/>
        <v/>
      </c>
      <c r="Z98" s="89" t="str">
        <f t="shared" si="70"/>
        <v/>
      </c>
      <c r="AA98" s="89" t="str">
        <f t="shared" si="71"/>
        <v/>
      </c>
      <c r="AB98" s="89" t="str">
        <f t="shared" si="72"/>
        <v/>
      </c>
      <c r="AC98" s="93" t="str">
        <f t="shared" si="73"/>
        <v/>
      </c>
      <c r="AD98" s="105"/>
      <c r="AE98" s="105"/>
      <c r="AF98" s="105"/>
      <c r="AG98" s="51"/>
      <c r="AH98" s="105" t="str">
        <f>IF(OR($B98=0,$B98=""),"",IF(AND($E$3="1st"),'Marks Entry class 1st'!V97,IF(AND($E$3="2nd"),'Marks Entry class 2nd'!V97,"")))</f>
        <v/>
      </c>
      <c r="AI98" s="105" t="str">
        <f>IF(OR($B98=0,$B98=""),"",IF(AND($E$3="1st"),'Marks Entry class 1st'!W97,IF(AND($E$3="2nd"),'Marks Entry class 2nd'!W97,"")))</f>
        <v/>
      </c>
      <c r="AJ98" s="54" t="str">
        <f t="shared" si="74"/>
        <v/>
      </c>
      <c r="AK98" s="51">
        <f t="shared" si="75"/>
        <v>0</v>
      </c>
      <c r="AL98" s="105" t="str">
        <f>IF(OR($B98=0,$B98=""),"",IF(AND($E$3="1st"),'Marks Entry class 1st'!X97,IF(AND($E$3="2nd"),'Marks Entry class 2nd'!X97,"")))</f>
        <v/>
      </c>
      <c r="AM98" s="105" t="str">
        <f>IF(OR($B98=0,$B98=""),"",IF(AND($E$3="1st"),'Marks Entry class 1st'!Y97,IF(AND($E$3="2nd"),'Marks Entry class 2nd'!Y97,"")))</f>
        <v/>
      </c>
      <c r="AN98" s="55" t="str">
        <f t="shared" si="76"/>
        <v/>
      </c>
      <c r="AO98" s="51" t="str">
        <f t="shared" si="77"/>
        <v/>
      </c>
      <c r="AP98" s="89">
        <f t="shared" si="78"/>
        <v>0</v>
      </c>
      <c r="AQ98" s="89" t="str">
        <f t="shared" si="79"/>
        <v/>
      </c>
      <c r="AR98" s="89" t="str">
        <f t="shared" si="80"/>
        <v/>
      </c>
      <c r="AS98" s="89" t="str">
        <f t="shared" si="81"/>
        <v/>
      </c>
      <c r="AT98" s="89" t="str">
        <f t="shared" si="82"/>
        <v/>
      </c>
      <c r="AU98" s="93" t="str">
        <f t="shared" si="83"/>
        <v/>
      </c>
      <c r="AV98" s="105"/>
      <c r="AW98" s="105"/>
      <c r="AX98" s="105"/>
      <c r="AY98" s="51"/>
      <c r="AZ98" s="105" t="str">
        <f>IF(OR($B98=0,$B98=""),"",IF(AND($E$3="1st"),'Marks Entry class 1st'!AC97,IF(AND($E$3="2nd"),'Marks Entry class 2nd'!AC97,"")))</f>
        <v/>
      </c>
      <c r="BA98" s="105" t="str">
        <f>IF(OR($B98=0,$B98=""),"",IF(AND($E$3="1st"),'Marks Entry class 1st'!AD97,IF(AND($E$3="2nd"),'Marks Entry class 2nd'!AD97,"")))</f>
        <v/>
      </c>
      <c r="BB98" s="54" t="str">
        <f t="shared" si="84"/>
        <v/>
      </c>
      <c r="BC98" s="51">
        <f t="shared" si="85"/>
        <v>0</v>
      </c>
      <c r="BD98" s="105" t="str">
        <f>IF(OR($B98=0,$B98=""),"",IF(AND($E$3="1st"),'Marks Entry class 1st'!AE97,IF(AND($E$3="2nd"),'Marks Entry class 2nd'!AE97,"")))</f>
        <v/>
      </c>
      <c r="BE98" s="105" t="str">
        <f>IF(OR($B98=0,$B98=""),"",IF(AND($E$3="1st"),'Marks Entry class 1st'!AF97,IF(AND($E$3="2nd"),'Marks Entry class 2nd'!AF97,"")))</f>
        <v/>
      </c>
      <c r="BF98" s="55" t="str">
        <f t="shared" si="86"/>
        <v/>
      </c>
      <c r="BG98" s="51" t="str">
        <f t="shared" si="87"/>
        <v/>
      </c>
      <c r="BH98" s="89">
        <f t="shared" si="88"/>
        <v>0</v>
      </c>
      <c r="BI98" s="89" t="str">
        <f t="shared" si="89"/>
        <v/>
      </c>
      <c r="BJ98" s="89" t="str">
        <f t="shared" si="90"/>
        <v/>
      </c>
      <c r="BK98" s="89" t="str">
        <f t="shared" si="91"/>
        <v/>
      </c>
      <c r="BL98" s="89" t="str">
        <f t="shared" si="92"/>
        <v/>
      </c>
      <c r="BM98" s="93" t="str">
        <f t="shared" si="93"/>
        <v/>
      </c>
      <c r="BN98" s="105"/>
      <c r="BO98" s="105"/>
      <c r="BP98" s="105"/>
      <c r="BQ98" s="51"/>
      <c r="BR98" s="105" t="str">
        <f>IF(OR($B98=0,$B98=""),"",IF(AND($E$3="1st"),'Marks Entry class 1st'!AJ97,IF(AND($E$3="2nd"),'Marks Entry class 2nd'!AJ97,"")))</f>
        <v/>
      </c>
      <c r="BS98" s="105" t="str">
        <f>IF(OR($B98=0,$B98=""),"",IF(AND($E$3="1st"),'Marks Entry class 1st'!AK97,IF(AND($E$3="2nd"),'Marks Entry class 2nd'!AK97,"")))</f>
        <v/>
      </c>
      <c r="BT98" s="54" t="str">
        <f t="shared" si="94"/>
        <v/>
      </c>
      <c r="BU98" s="51">
        <f t="shared" si="95"/>
        <v>0</v>
      </c>
      <c r="BV98" s="105" t="str">
        <f>IF(OR($B98=0,$B98=""),"",IF(AND($E$3="1st"),'Marks Entry class 1st'!AL97,IF(AND($E$3="2nd"),'Marks Entry class 2nd'!AL97,"")))</f>
        <v/>
      </c>
      <c r="BW98" s="105" t="str">
        <f>IF(OR($B98=0,$B98=""),"",IF(AND($E$3="1st"),'Marks Entry class 1st'!AM97,IF(AND($E$3="2nd"),'Marks Entry class 2nd'!AM97,"")))</f>
        <v/>
      </c>
      <c r="BX98" s="55" t="str">
        <f t="shared" si="96"/>
        <v/>
      </c>
      <c r="BY98" s="51" t="str">
        <f t="shared" si="97"/>
        <v/>
      </c>
      <c r="BZ98" s="89">
        <f t="shared" si="98"/>
        <v>0</v>
      </c>
      <c r="CA98" s="89" t="str">
        <f t="shared" si="99"/>
        <v/>
      </c>
      <c r="CB98" s="89" t="str">
        <f t="shared" si="100"/>
        <v/>
      </c>
      <c r="CC98" s="89" t="str">
        <f t="shared" si="101"/>
        <v/>
      </c>
      <c r="CD98" s="89" t="str">
        <f t="shared" si="102"/>
        <v/>
      </c>
      <c r="CE98" s="93" t="str">
        <f t="shared" si="103"/>
        <v/>
      </c>
      <c r="CF98" s="105" t="str">
        <f>IF(OR($B98=0,$B98=""),"",IF(AND($E$3="1st"),'Marks Entry class 1st'!AN97,IF(AND($E$3="2nd"),'Marks Entry class 2nd'!AN97,"")))</f>
        <v/>
      </c>
      <c r="CG98" s="105" t="str">
        <f>IF(OR($B98=0,$B98=""),"",IF(AND($E$3="1st"),'Marks Entry class 1st'!AO97,IF(AND($E$3="2nd"),'Marks Entry class 2nd'!AO97,"")))</f>
        <v/>
      </c>
      <c r="CH98" s="106" t="str">
        <f t="shared" si="104"/>
        <v/>
      </c>
      <c r="CI98" s="107">
        <f t="shared" si="105"/>
        <v>0</v>
      </c>
      <c r="CJ98" s="107" t="str">
        <f t="shared" si="106"/>
        <v/>
      </c>
      <c r="CK98" s="107" t="str">
        <f t="shared" si="107"/>
        <v/>
      </c>
      <c r="CL98" s="92" t="str">
        <f t="shared" si="108"/>
        <v/>
      </c>
      <c r="CM98" s="105" t="str">
        <f>IF(OR($B98=0,$B98=""),"",IF(AND($E$3="1st"),'Marks Entry class 1st'!AP97,IF(AND($E$3="2nd"),'Marks Entry class 2nd'!AP97,"")))</f>
        <v/>
      </c>
      <c r="CN98" s="105" t="str">
        <f>IF(OR($B98=0,$B98=""),"",IF(AND($E$3="1st"),'Marks Entry class 1st'!AQ97,IF(AND($E$3="2nd"),'Marks Entry class 2nd'!AQ97,"")))</f>
        <v/>
      </c>
      <c r="CO98" s="106" t="str">
        <f t="shared" si="109"/>
        <v/>
      </c>
      <c r="CP98" s="107">
        <f t="shared" si="110"/>
        <v>0</v>
      </c>
      <c r="CQ98" s="107" t="str">
        <f t="shared" si="111"/>
        <v/>
      </c>
      <c r="CR98" s="107" t="str">
        <f t="shared" si="112"/>
        <v/>
      </c>
      <c r="CS98" s="92" t="str">
        <f t="shared" si="113"/>
        <v/>
      </c>
      <c r="CT98" s="105" t="str">
        <f>IF(OR($B98=0,$B98=""),"",IF(AND($E$3="1st"),'Marks Entry class 1st'!AR97,IF(AND($E$3="2nd"),'Marks Entry class 2nd'!AR97,"")))</f>
        <v/>
      </c>
      <c r="CU98" s="105" t="str">
        <f>IF(OR($B98=0,$B98=""),"",IF(AND($E$3="1st"),'Marks Entry class 1st'!AS97,IF(AND($E$3="2nd"),'Marks Entry class 2nd'!AS97,"")))</f>
        <v/>
      </c>
      <c r="CV98" s="106" t="str">
        <f t="shared" si="114"/>
        <v/>
      </c>
      <c r="CW98" s="107">
        <f t="shared" si="115"/>
        <v>0</v>
      </c>
      <c r="CX98" s="107" t="str">
        <f t="shared" si="116"/>
        <v/>
      </c>
      <c r="CY98" s="107" t="str">
        <f t="shared" si="117"/>
        <v/>
      </c>
      <c r="CZ98" s="92" t="str">
        <f t="shared" si="118"/>
        <v/>
      </c>
      <c r="DA98" s="105" t="str">
        <f>IF(OR($B98=0,$B98=""),"",IF(AND($E$3="1st"),'Marks Entry class 1st'!AT97,IF(AND($E$3="2nd"),'Marks Entry class 2nd'!AT97,"")))</f>
        <v/>
      </c>
      <c r="DB98" s="105" t="str">
        <f>IF(OR($B98=0,$B98=""),"",IF(AND($E$3="1st"),'Marks Entry class 1st'!AU97,IF(AND($E$3="2nd"),'Marks Entry class 2nd'!AU97,"")))</f>
        <v/>
      </c>
      <c r="DC98" s="357" t="str">
        <f t="shared" si="119"/>
        <v/>
      </c>
      <c r="DD98" s="93" t="str">
        <f t="shared" si="120"/>
        <v/>
      </c>
      <c r="DE98" s="105" t="str">
        <f>IF(OR($B98=0,$B98=""),"",IF(AND($E$3="1st"),'Marks Entry class 1st'!AV97,IF(AND($E$3="2nd"),'Marks Entry class 2nd'!AV97,"")))</f>
        <v/>
      </c>
      <c r="DF98" s="105" t="str">
        <f>IF(OR($B98=0,$B98=""),"",IF(AND($E$3="1st"),'Marks Entry class 1st'!AW97,IF(AND($E$3="2nd"),'Marks Entry class 2nd'!AW97,"")))</f>
        <v/>
      </c>
      <c r="DG98" s="357" t="str">
        <f t="shared" si="121"/>
        <v/>
      </c>
      <c r="DH98" s="93" t="str">
        <f t="shared" si="122"/>
        <v/>
      </c>
      <c r="DI98" s="63" t="str">
        <f t="shared" si="123"/>
        <v/>
      </c>
      <c r="DJ98" s="359" t="str">
        <f t="shared" si="124"/>
        <v/>
      </c>
      <c r="DK98" s="67" t="str">
        <f t="shared" si="125"/>
        <v/>
      </c>
      <c r="DL98" s="68" t="str">
        <f t="shared" si="126"/>
        <v/>
      </c>
      <c r="DM98" s="381" t="str">
        <f>IFERROR(IF(B98="NSO","NSO",IF(OR(D98="",G98="",F98="",B98="",DI98=0),"",IF('Master sheet'!$D$14="Hindi","कक्षोंन्नति","Promoted"))),"")</f>
        <v/>
      </c>
      <c r="DN98" s="42" t="str">
        <f>IF(OR(B98=0,B98=""),"",IF(AND($E$3="1st"),'Marks Entry class 1st'!AX97,IF(AND($E$3="2nd"),'Marks Entry class 2nd'!AX97,"")))</f>
        <v/>
      </c>
      <c r="DO98" s="42" t="str">
        <f>IF(OR(B98=0,B98=""),"",IF(AND($E$3="1st"),'Marks Entry class 1st'!AY97,IF(AND($E$3="2nd"),'Marks Entry class 2nd'!AY97,"")))</f>
        <v/>
      </c>
      <c r="DP98" s="214" t="str">
        <f t="shared" si="127"/>
        <v/>
      </c>
      <c r="DQ98" s="43"/>
      <c r="DX98" s="44">
        <f>IF(AND($E$3="1st"),'Marks Entry class 1st'!I97,IF(AND($E$3="2nd"),'Marks Entry class 2nd'!I97,""))</f>
        <v>0</v>
      </c>
    </row>
    <row r="99" spans="1:128" ht="18.95" customHeight="1">
      <c r="A99" s="56">
        <v>92</v>
      </c>
      <c r="B99" s="261" t="str">
        <f>IF(OR(DX99=0,DX99=""),"",IF(AND($E$3="1st"),'Marks Entry class 1st'!I98,IF(AND($E$3="2nd"),'Marks Entry class 2nd'!I98,"")))</f>
        <v/>
      </c>
      <c r="C99" s="57" t="str">
        <f>IF(OR($B99=0,$B99=""),"",IF(AND($E$3="1st"),'Marks Entry class 1st'!B98,IF(AND($E$3="2nd"),'Marks Entry class 2nd'!B98,"")))</f>
        <v/>
      </c>
      <c r="D99" s="57" t="str">
        <f>IF(OR($B99=0,$B99=""),"",IF(AND($E$3="1st"),'Marks Entry class 1st'!C98,IF(AND($E$3="2nd"),'Marks Entry class 2nd'!C98,"")))</f>
        <v/>
      </c>
      <c r="E99" s="396" t="str">
        <f>IF(OR(B99=0,B99=""),"",IF(AND($E$3="1st"),'Marks Entry class 1st'!E98,IF(AND($E$3="2nd"),'Marks Entry class 2nd'!E98,"")))</f>
        <v/>
      </c>
      <c r="F99" s="260" t="str">
        <f>IF(OR(B99=0,B99=""),"",IF(AND($E$3="1st"),'Marks Entry class 1st'!D98,IF(AND($E$3="2nd"),'Marks Entry class 2nd'!D98,"")))</f>
        <v/>
      </c>
      <c r="G99" s="398" t="str">
        <f>IF(OR($B99=0,$B99=""),"",IF(AND($E$3="1st"),'Marks Entry class 1st'!F98,IF(AND($E$3="2nd"),'Marks Entry class 2nd'!F98,"")))</f>
        <v/>
      </c>
      <c r="H99" s="398" t="str">
        <f>IF(OR($B99=0,$B99=""),"",IF(AND($E$3="1st"),'Marks Entry class 1st'!G98,IF(AND($E$3="2nd"),'Marks Entry class 2nd'!G98,"")))</f>
        <v/>
      </c>
      <c r="I99" s="398" t="str">
        <f>IF(OR($B99=0,$B99=""),"",IF(AND($E$3="1st"),'Marks Entry class 1st'!H98,IF(AND($E$3="2nd"),'Marks Entry class 2nd'!H98,"")))</f>
        <v/>
      </c>
      <c r="J99" s="229" t="str">
        <f>IF(OR($B99=0,$B99=""),"",IF(AND($E$3="1st"),'Marks Entry class 1st'!J98,IF(AND($E$3="2nd"),'Marks Entry class 2nd'!J98,"")))</f>
        <v/>
      </c>
      <c r="K99" s="229" t="str">
        <f>IF(OR($B99=0,$B99=""),"",IF(AND($E$3="1st"),'Marks Entry class 1st'!K98,IF(AND($E$3="2nd"),'Marks Entry class 2nd'!K98,"")))</f>
        <v/>
      </c>
      <c r="L99" s="105"/>
      <c r="M99" s="105"/>
      <c r="N99" s="105"/>
      <c r="O99" s="51"/>
      <c r="P99" s="105" t="str">
        <f>IF(OR($B99=0,$B99=""),"",IF(AND($E$3="1st"),'Marks Entry class 1st'!O98,IF(AND($E$3="2nd"),'Marks Entry class 2nd'!O98,"")))</f>
        <v/>
      </c>
      <c r="Q99" s="105" t="str">
        <f>IF(OR($B99=0,$B99=""),"",IF(AND($E$3="1st"),'Marks Entry class 1st'!P98,IF(AND($E$3="2nd"),'Marks Entry class 2nd'!P98,"")))</f>
        <v/>
      </c>
      <c r="R99" s="54" t="str">
        <f t="shared" si="64"/>
        <v/>
      </c>
      <c r="S99" s="51">
        <f t="shared" si="65"/>
        <v>0</v>
      </c>
      <c r="T99" s="105" t="str">
        <f>IF(OR($B99=0,$B99=""),"",IF(AND($E$3="1st"),'Marks Entry class 1st'!Q98,IF(AND($E$3="2nd"),'Marks Entry class 2nd'!Q98,"")))</f>
        <v/>
      </c>
      <c r="U99" s="105" t="str">
        <f>IF(OR($B99=0,$B99=""),"",IF(AND($E$3="1st"),'Marks Entry class 1st'!R98,IF(AND($E$3="2nd"),'Marks Entry class 2nd'!R98,"")))</f>
        <v/>
      </c>
      <c r="V99" s="55" t="str">
        <f t="shared" si="66"/>
        <v/>
      </c>
      <c r="W99" s="51" t="str">
        <f t="shared" si="67"/>
        <v/>
      </c>
      <c r="X99" s="89">
        <f t="shared" si="68"/>
        <v>0</v>
      </c>
      <c r="Y99" s="89" t="str">
        <f t="shared" si="69"/>
        <v/>
      </c>
      <c r="Z99" s="89" t="str">
        <f t="shared" si="70"/>
        <v/>
      </c>
      <c r="AA99" s="89" t="str">
        <f t="shared" si="71"/>
        <v/>
      </c>
      <c r="AB99" s="89" t="str">
        <f t="shared" si="72"/>
        <v/>
      </c>
      <c r="AC99" s="93" t="str">
        <f t="shared" si="73"/>
        <v/>
      </c>
      <c r="AD99" s="105"/>
      <c r="AE99" s="105"/>
      <c r="AF99" s="105"/>
      <c r="AG99" s="51"/>
      <c r="AH99" s="105" t="str">
        <f>IF(OR($B99=0,$B99=""),"",IF(AND($E$3="1st"),'Marks Entry class 1st'!V98,IF(AND($E$3="2nd"),'Marks Entry class 2nd'!V98,"")))</f>
        <v/>
      </c>
      <c r="AI99" s="105" t="str">
        <f>IF(OR($B99=0,$B99=""),"",IF(AND($E$3="1st"),'Marks Entry class 1st'!W98,IF(AND($E$3="2nd"),'Marks Entry class 2nd'!W98,"")))</f>
        <v/>
      </c>
      <c r="AJ99" s="54" t="str">
        <f t="shared" si="74"/>
        <v/>
      </c>
      <c r="AK99" s="51">
        <f t="shared" si="75"/>
        <v>0</v>
      </c>
      <c r="AL99" s="105" t="str">
        <f>IF(OR($B99=0,$B99=""),"",IF(AND($E$3="1st"),'Marks Entry class 1st'!X98,IF(AND($E$3="2nd"),'Marks Entry class 2nd'!X98,"")))</f>
        <v/>
      </c>
      <c r="AM99" s="105" t="str">
        <f>IF(OR($B99=0,$B99=""),"",IF(AND($E$3="1st"),'Marks Entry class 1st'!Y98,IF(AND($E$3="2nd"),'Marks Entry class 2nd'!Y98,"")))</f>
        <v/>
      </c>
      <c r="AN99" s="55" t="str">
        <f t="shared" si="76"/>
        <v/>
      </c>
      <c r="AO99" s="51" t="str">
        <f t="shared" si="77"/>
        <v/>
      </c>
      <c r="AP99" s="89">
        <f t="shared" si="78"/>
        <v>0</v>
      </c>
      <c r="AQ99" s="89" t="str">
        <f t="shared" si="79"/>
        <v/>
      </c>
      <c r="AR99" s="89" t="str">
        <f t="shared" si="80"/>
        <v/>
      </c>
      <c r="AS99" s="89" t="str">
        <f t="shared" si="81"/>
        <v/>
      </c>
      <c r="AT99" s="89" t="str">
        <f t="shared" si="82"/>
        <v/>
      </c>
      <c r="AU99" s="93" t="str">
        <f t="shared" si="83"/>
        <v/>
      </c>
      <c r="AV99" s="105"/>
      <c r="AW99" s="105"/>
      <c r="AX99" s="105"/>
      <c r="AY99" s="51"/>
      <c r="AZ99" s="105" t="str">
        <f>IF(OR($B99=0,$B99=""),"",IF(AND($E$3="1st"),'Marks Entry class 1st'!AC98,IF(AND($E$3="2nd"),'Marks Entry class 2nd'!AC98,"")))</f>
        <v/>
      </c>
      <c r="BA99" s="105" t="str">
        <f>IF(OR($B99=0,$B99=""),"",IF(AND($E$3="1st"),'Marks Entry class 1st'!AD98,IF(AND($E$3="2nd"),'Marks Entry class 2nd'!AD98,"")))</f>
        <v/>
      </c>
      <c r="BB99" s="54" t="str">
        <f t="shared" si="84"/>
        <v/>
      </c>
      <c r="BC99" s="51">
        <f t="shared" si="85"/>
        <v>0</v>
      </c>
      <c r="BD99" s="105" t="str">
        <f>IF(OR($B99=0,$B99=""),"",IF(AND($E$3="1st"),'Marks Entry class 1st'!AE98,IF(AND($E$3="2nd"),'Marks Entry class 2nd'!AE98,"")))</f>
        <v/>
      </c>
      <c r="BE99" s="105" t="str">
        <f>IF(OR($B99=0,$B99=""),"",IF(AND($E$3="1st"),'Marks Entry class 1st'!AF98,IF(AND($E$3="2nd"),'Marks Entry class 2nd'!AF98,"")))</f>
        <v/>
      </c>
      <c r="BF99" s="55" t="str">
        <f t="shared" si="86"/>
        <v/>
      </c>
      <c r="BG99" s="51" t="str">
        <f t="shared" si="87"/>
        <v/>
      </c>
      <c r="BH99" s="89">
        <f t="shared" si="88"/>
        <v>0</v>
      </c>
      <c r="BI99" s="89" t="str">
        <f t="shared" si="89"/>
        <v/>
      </c>
      <c r="BJ99" s="89" t="str">
        <f t="shared" si="90"/>
        <v/>
      </c>
      <c r="BK99" s="89" t="str">
        <f t="shared" si="91"/>
        <v/>
      </c>
      <c r="BL99" s="89" t="str">
        <f t="shared" si="92"/>
        <v/>
      </c>
      <c r="BM99" s="93" t="str">
        <f t="shared" si="93"/>
        <v/>
      </c>
      <c r="BN99" s="105"/>
      <c r="BO99" s="105"/>
      <c r="BP99" s="105"/>
      <c r="BQ99" s="51"/>
      <c r="BR99" s="105" t="str">
        <f>IF(OR($B99=0,$B99=""),"",IF(AND($E$3="1st"),'Marks Entry class 1st'!AJ98,IF(AND($E$3="2nd"),'Marks Entry class 2nd'!AJ98,"")))</f>
        <v/>
      </c>
      <c r="BS99" s="105" t="str">
        <f>IF(OR($B99=0,$B99=""),"",IF(AND($E$3="1st"),'Marks Entry class 1st'!AK98,IF(AND($E$3="2nd"),'Marks Entry class 2nd'!AK98,"")))</f>
        <v/>
      </c>
      <c r="BT99" s="54" t="str">
        <f t="shared" si="94"/>
        <v/>
      </c>
      <c r="BU99" s="51">
        <f t="shared" si="95"/>
        <v>0</v>
      </c>
      <c r="BV99" s="105" t="str">
        <f>IF(OR($B99=0,$B99=""),"",IF(AND($E$3="1st"),'Marks Entry class 1st'!AL98,IF(AND($E$3="2nd"),'Marks Entry class 2nd'!AL98,"")))</f>
        <v/>
      </c>
      <c r="BW99" s="105" t="str">
        <f>IF(OR($B99=0,$B99=""),"",IF(AND($E$3="1st"),'Marks Entry class 1st'!AM98,IF(AND($E$3="2nd"),'Marks Entry class 2nd'!AM98,"")))</f>
        <v/>
      </c>
      <c r="BX99" s="55" t="str">
        <f t="shared" si="96"/>
        <v/>
      </c>
      <c r="BY99" s="51" t="str">
        <f t="shared" si="97"/>
        <v/>
      </c>
      <c r="BZ99" s="89">
        <f t="shared" si="98"/>
        <v>0</v>
      </c>
      <c r="CA99" s="89" t="str">
        <f t="shared" si="99"/>
        <v/>
      </c>
      <c r="CB99" s="89" t="str">
        <f t="shared" si="100"/>
        <v/>
      </c>
      <c r="CC99" s="89" t="str">
        <f t="shared" si="101"/>
        <v/>
      </c>
      <c r="CD99" s="89" t="str">
        <f t="shared" si="102"/>
        <v/>
      </c>
      <c r="CE99" s="93" t="str">
        <f t="shared" si="103"/>
        <v/>
      </c>
      <c r="CF99" s="105" t="str">
        <f>IF(OR($B99=0,$B99=""),"",IF(AND($E$3="1st"),'Marks Entry class 1st'!AN98,IF(AND($E$3="2nd"),'Marks Entry class 2nd'!AN98,"")))</f>
        <v/>
      </c>
      <c r="CG99" s="105" t="str">
        <f>IF(OR($B99=0,$B99=""),"",IF(AND($E$3="1st"),'Marks Entry class 1st'!AO98,IF(AND($E$3="2nd"),'Marks Entry class 2nd'!AO98,"")))</f>
        <v/>
      </c>
      <c r="CH99" s="106" t="str">
        <f t="shared" si="104"/>
        <v/>
      </c>
      <c r="CI99" s="107">
        <f t="shared" si="105"/>
        <v>0</v>
      </c>
      <c r="CJ99" s="107" t="str">
        <f t="shared" si="106"/>
        <v/>
      </c>
      <c r="CK99" s="107" t="str">
        <f t="shared" si="107"/>
        <v/>
      </c>
      <c r="CL99" s="92" t="str">
        <f t="shared" si="108"/>
        <v/>
      </c>
      <c r="CM99" s="105" t="str">
        <f>IF(OR($B99=0,$B99=""),"",IF(AND($E$3="1st"),'Marks Entry class 1st'!AP98,IF(AND($E$3="2nd"),'Marks Entry class 2nd'!AP98,"")))</f>
        <v/>
      </c>
      <c r="CN99" s="105" t="str">
        <f>IF(OR($B99=0,$B99=""),"",IF(AND($E$3="1st"),'Marks Entry class 1st'!AQ98,IF(AND($E$3="2nd"),'Marks Entry class 2nd'!AQ98,"")))</f>
        <v/>
      </c>
      <c r="CO99" s="106" t="str">
        <f t="shared" si="109"/>
        <v/>
      </c>
      <c r="CP99" s="107">
        <f t="shared" si="110"/>
        <v>0</v>
      </c>
      <c r="CQ99" s="107" t="str">
        <f t="shared" si="111"/>
        <v/>
      </c>
      <c r="CR99" s="107" t="str">
        <f t="shared" si="112"/>
        <v/>
      </c>
      <c r="CS99" s="92" t="str">
        <f t="shared" si="113"/>
        <v/>
      </c>
      <c r="CT99" s="105" t="str">
        <f>IF(OR($B99=0,$B99=""),"",IF(AND($E$3="1st"),'Marks Entry class 1st'!AR98,IF(AND($E$3="2nd"),'Marks Entry class 2nd'!AR98,"")))</f>
        <v/>
      </c>
      <c r="CU99" s="105" t="str">
        <f>IF(OR($B99=0,$B99=""),"",IF(AND($E$3="1st"),'Marks Entry class 1st'!AS98,IF(AND($E$3="2nd"),'Marks Entry class 2nd'!AS98,"")))</f>
        <v/>
      </c>
      <c r="CV99" s="106" t="str">
        <f t="shared" si="114"/>
        <v/>
      </c>
      <c r="CW99" s="107">
        <f t="shared" si="115"/>
        <v>0</v>
      </c>
      <c r="CX99" s="107" t="str">
        <f t="shared" si="116"/>
        <v/>
      </c>
      <c r="CY99" s="107" t="str">
        <f t="shared" si="117"/>
        <v/>
      </c>
      <c r="CZ99" s="92" t="str">
        <f t="shared" si="118"/>
        <v/>
      </c>
      <c r="DA99" s="105" t="str">
        <f>IF(OR($B99=0,$B99=""),"",IF(AND($E$3="1st"),'Marks Entry class 1st'!AT98,IF(AND($E$3="2nd"),'Marks Entry class 2nd'!AT98,"")))</f>
        <v/>
      </c>
      <c r="DB99" s="105" t="str">
        <f>IF(OR($B99=0,$B99=""),"",IF(AND($E$3="1st"),'Marks Entry class 1st'!AU98,IF(AND($E$3="2nd"),'Marks Entry class 2nd'!AU98,"")))</f>
        <v/>
      </c>
      <c r="DC99" s="357" t="str">
        <f t="shared" si="119"/>
        <v/>
      </c>
      <c r="DD99" s="93" t="str">
        <f t="shared" si="120"/>
        <v/>
      </c>
      <c r="DE99" s="105" t="str">
        <f>IF(OR($B99=0,$B99=""),"",IF(AND($E$3="1st"),'Marks Entry class 1st'!AV98,IF(AND($E$3="2nd"),'Marks Entry class 2nd'!AV98,"")))</f>
        <v/>
      </c>
      <c r="DF99" s="105" t="str">
        <f>IF(OR($B99=0,$B99=""),"",IF(AND($E$3="1st"),'Marks Entry class 1st'!AW98,IF(AND($E$3="2nd"),'Marks Entry class 2nd'!AW98,"")))</f>
        <v/>
      </c>
      <c r="DG99" s="357" t="str">
        <f t="shared" si="121"/>
        <v/>
      </c>
      <c r="DH99" s="93" t="str">
        <f t="shared" si="122"/>
        <v/>
      </c>
      <c r="DI99" s="63" t="str">
        <f t="shared" si="123"/>
        <v/>
      </c>
      <c r="DJ99" s="359" t="str">
        <f t="shared" si="124"/>
        <v/>
      </c>
      <c r="DK99" s="67" t="str">
        <f t="shared" si="125"/>
        <v/>
      </c>
      <c r="DL99" s="68" t="str">
        <f t="shared" si="126"/>
        <v/>
      </c>
      <c r="DM99" s="381" t="str">
        <f>IFERROR(IF(B99="NSO","NSO",IF(OR(D99="",G99="",F99="",B99="",DI99=0),"",IF('Master sheet'!$D$14="Hindi","कक्षोंन्नति","Promoted"))),"")</f>
        <v/>
      </c>
      <c r="DN99" s="42" t="str">
        <f>IF(OR(B99=0,B99=""),"",IF(AND($E$3="1st"),'Marks Entry class 1st'!AX98,IF(AND($E$3="2nd"),'Marks Entry class 2nd'!AX98,"")))</f>
        <v/>
      </c>
      <c r="DO99" s="42" t="str">
        <f>IF(OR(B99=0,B99=""),"",IF(AND($E$3="1st"),'Marks Entry class 1st'!AY98,IF(AND($E$3="2nd"),'Marks Entry class 2nd'!AY98,"")))</f>
        <v/>
      </c>
      <c r="DP99" s="214" t="str">
        <f t="shared" si="127"/>
        <v/>
      </c>
      <c r="DQ99" s="43"/>
      <c r="DX99" s="44">
        <f>IF(AND($E$3="1st"),'Marks Entry class 1st'!I98,IF(AND($E$3="2nd"),'Marks Entry class 2nd'!I98,""))</f>
        <v>0</v>
      </c>
    </row>
    <row r="100" spans="1:128" ht="18.95" customHeight="1">
      <c r="A100" s="56">
        <v>93</v>
      </c>
      <c r="B100" s="261" t="str">
        <f>IF(OR(DX100=0,DX100=""),"",IF(AND($E$3="1st"),'Marks Entry class 1st'!I99,IF(AND($E$3="2nd"),'Marks Entry class 2nd'!I99,"")))</f>
        <v/>
      </c>
      <c r="C100" s="57" t="str">
        <f>IF(OR($B100=0,$B100=""),"",IF(AND($E$3="1st"),'Marks Entry class 1st'!B99,IF(AND($E$3="2nd"),'Marks Entry class 2nd'!B99,"")))</f>
        <v/>
      </c>
      <c r="D100" s="57" t="str">
        <f>IF(OR($B100=0,$B100=""),"",IF(AND($E$3="1st"),'Marks Entry class 1st'!C99,IF(AND($E$3="2nd"),'Marks Entry class 2nd'!C99,"")))</f>
        <v/>
      </c>
      <c r="E100" s="396" t="str">
        <f>IF(OR(B100=0,B100=""),"",IF(AND($E$3="1st"),'Marks Entry class 1st'!E99,IF(AND($E$3="2nd"),'Marks Entry class 2nd'!E99,"")))</f>
        <v/>
      </c>
      <c r="F100" s="260" t="str">
        <f>IF(OR(B100=0,B100=""),"",IF(AND($E$3="1st"),'Marks Entry class 1st'!D99,IF(AND($E$3="2nd"),'Marks Entry class 2nd'!D99,"")))</f>
        <v/>
      </c>
      <c r="G100" s="398" t="str">
        <f>IF(OR($B100=0,$B100=""),"",IF(AND($E$3="1st"),'Marks Entry class 1st'!F99,IF(AND($E$3="2nd"),'Marks Entry class 2nd'!F99,"")))</f>
        <v/>
      </c>
      <c r="H100" s="398" t="str">
        <f>IF(OR($B100=0,$B100=""),"",IF(AND($E$3="1st"),'Marks Entry class 1st'!G99,IF(AND($E$3="2nd"),'Marks Entry class 2nd'!G99,"")))</f>
        <v/>
      </c>
      <c r="I100" s="398" t="str">
        <f>IF(OR($B100=0,$B100=""),"",IF(AND($E$3="1st"),'Marks Entry class 1st'!H99,IF(AND($E$3="2nd"),'Marks Entry class 2nd'!H99,"")))</f>
        <v/>
      </c>
      <c r="J100" s="229" t="str">
        <f>IF(OR($B100=0,$B100=""),"",IF(AND($E$3="1st"),'Marks Entry class 1st'!J99,IF(AND($E$3="2nd"),'Marks Entry class 2nd'!J99,"")))</f>
        <v/>
      </c>
      <c r="K100" s="229" t="str">
        <f>IF(OR($B100=0,$B100=""),"",IF(AND($E$3="1st"),'Marks Entry class 1st'!K99,IF(AND($E$3="2nd"),'Marks Entry class 2nd'!K99,"")))</f>
        <v/>
      </c>
      <c r="L100" s="105"/>
      <c r="M100" s="105"/>
      <c r="N100" s="105"/>
      <c r="O100" s="51"/>
      <c r="P100" s="105" t="str">
        <f>IF(OR($B100=0,$B100=""),"",IF(AND($E$3="1st"),'Marks Entry class 1st'!O99,IF(AND($E$3="2nd"),'Marks Entry class 2nd'!O99,"")))</f>
        <v/>
      </c>
      <c r="Q100" s="105" t="str">
        <f>IF(OR($B100=0,$B100=""),"",IF(AND($E$3="1st"),'Marks Entry class 1st'!P99,IF(AND($E$3="2nd"),'Marks Entry class 2nd'!P99,"")))</f>
        <v/>
      </c>
      <c r="R100" s="54" t="str">
        <f t="shared" si="64"/>
        <v/>
      </c>
      <c r="S100" s="51">
        <f t="shared" si="65"/>
        <v>0</v>
      </c>
      <c r="T100" s="105" t="str">
        <f>IF(OR($B100=0,$B100=""),"",IF(AND($E$3="1st"),'Marks Entry class 1st'!Q99,IF(AND($E$3="2nd"),'Marks Entry class 2nd'!Q99,"")))</f>
        <v/>
      </c>
      <c r="U100" s="105" t="str">
        <f>IF(OR($B100=0,$B100=""),"",IF(AND($E$3="1st"),'Marks Entry class 1st'!R99,IF(AND($E$3="2nd"),'Marks Entry class 2nd'!R99,"")))</f>
        <v/>
      </c>
      <c r="V100" s="55" t="str">
        <f t="shared" si="66"/>
        <v/>
      </c>
      <c r="W100" s="51" t="str">
        <f t="shared" si="67"/>
        <v/>
      </c>
      <c r="X100" s="89">
        <f t="shared" si="68"/>
        <v>0</v>
      </c>
      <c r="Y100" s="89" t="str">
        <f t="shared" si="69"/>
        <v/>
      </c>
      <c r="Z100" s="89" t="str">
        <f t="shared" si="70"/>
        <v/>
      </c>
      <c r="AA100" s="89" t="str">
        <f t="shared" si="71"/>
        <v/>
      </c>
      <c r="AB100" s="89" t="str">
        <f t="shared" si="72"/>
        <v/>
      </c>
      <c r="AC100" s="93" t="str">
        <f t="shared" si="73"/>
        <v/>
      </c>
      <c r="AD100" s="105"/>
      <c r="AE100" s="105"/>
      <c r="AF100" s="105"/>
      <c r="AG100" s="51"/>
      <c r="AH100" s="105" t="str">
        <f>IF(OR($B100=0,$B100=""),"",IF(AND($E$3="1st"),'Marks Entry class 1st'!V99,IF(AND($E$3="2nd"),'Marks Entry class 2nd'!V99,"")))</f>
        <v/>
      </c>
      <c r="AI100" s="105" t="str">
        <f>IF(OR($B100=0,$B100=""),"",IF(AND($E$3="1st"),'Marks Entry class 1st'!W99,IF(AND($E$3="2nd"),'Marks Entry class 2nd'!W99,"")))</f>
        <v/>
      </c>
      <c r="AJ100" s="54" t="str">
        <f t="shared" si="74"/>
        <v/>
      </c>
      <c r="AK100" s="51">
        <f t="shared" si="75"/>
        <v>0</v>
      </c>
      <c r="AL100" s="105" t="str">
        <f>IF(OR($B100=0,$B100=""),"",IF(AND($E$3="1st"),'Marks Entry class 1st'!X99,IF(AND($E$3="2nd"),'Marks Entry class 2nd'!X99,"")))</f>
        <v/>
      </c>
      <c r="AM100" s="105" t="str">
        <f>IF(OR($B100=0,$B100=""),"",IF(AND($E$3="1st"),'Marks Entry class 1st'!Y99,IF(AND($E$3="2nd"),'Marks Entry class 2nd'!Y99,"")))</f>
        <v/>
      </c>
      <c r="AN100" s="55" t="str">
        <f t="shared" si="76"/>
        <v/>
      </c>
      <c r="AO100" s="51" t="str">
        <f t="shared" si="77"/>
        <v/>
      </c>
      <c r="AP100" s="89">
        <f t="shared" si="78"/>
        <v>0</v>
      </c>
      <c r="AQ100" s="89" t="str">
        <f t="shared" si="79"/>
        <v/>
      </c>
      <c r="AR100" s="89" t="str">
        <f t="shared" si="80"/>
        <v/>
      </c>
      <c r="AS100" s="89" t="str">
        <f t="shared" si="81"/>
        <v/>
      </c>
      <c r="AT100" s="89" t="str">
        <f t="shared" si="82"/>
        <v/>
      </c>
      <c r="AU100" s="93" t="str">
        <f t="shared" si="83"/>
        <v/>
      </c>
      <c r="AV100" s="105"/>
      <c r="AW100" s="105"/>
      <c r="AX100" s="105"/>
      <c r="AY100" s="51"/>
      <c r="AZ100" s="105" t="str">
        <f>IF(OR($B100=0,$B100=""),"",IF(AND($E$3="1st"),'Marks Entry class 1st'!AC99,IF(AND($E$3="2nd"),'Marks Entry class 2nd'!AC99,"")))</f>
        <v/>
      </c>
      <c r="BA100" s="105" t="str">
        <f>IF(OR($B100=0,$B100=""),"",IF(AND($E$3="1st"),'Marks Entry class 1st'!AD99,IF(AND($E$3="2nd"),'Marks Entry class 2nd'!AD99,"")))</f>
        <v/>
      </c>
      <c r="BB100" s="54" t="str">
        <f t="shared" si="84"/>
        <v/>
      </c>
      <c r="BC100" s="51">
        <f t="shared" si="85"/>
        <v>0</v>
      </c>
      <c r="BD100" s="105" t="str">
        <f>IF(OR($B100=0,$B100=""),"",IF(AND($E$3="1st"),'Marks Entry class 1st'!AE99,IF(AND($E$3="2nd"),'Marks Entry class 2nd'!AE99,"")))</f>
        <v/>
      </c>
      <c r="BE100" s="105" t="str">
        <f>IF(OR($B100=0,$B100=""),"",IF(AND($E$3="1st"),'Marks Entry class 1st'!AF99,IF(AND($E$3="2nd"),'Marks Entry class 2nd'!AF99,"")))</f>
        <v/>
      </c>
      <c r="BF100" s="55" t="str">
        <f t="shared" si="86"/>
        <v/>
      </c>
      <c r="BG100" s="51" t="str">
        <f t="shared" si="87"/>
        <v/>
      </c>
      <c r="BH100" s="89">
        <f t="shared" si="88"/>
        <v>0</v>
      </c>
      <c r="BI100" s="89" t="str">
        <f t="shared" si="89"/>
        <v/>
      </c>
      <c r="BJ100" s="89" t="str">
        <f t="shared" si="90"/>
        <v/>
      </c>
      <c r="BK100" s="89" t="str">
        <f t="shared" si="91"/>
        <v/>
      </c>
      <c r="BL100" s="89" t="str">
        <f t="shared" si="92"/>
        <v/>
      </c>
      <c r="BM100" s="93" t="str">
        <f t="shared" si="93"/>
        <v/>
      </c>
      <c r="BN100" s="105"/>
      <c r="BO100" s="105"/>
      <c r="BP100" s="105"/>
      <c r="BQ100" s="51"/>
      <c r="BR100" s="105" t="str">
        <f>IF(OR($B100=0,$B100=""),"",IF(AND($E$3="1st"),'Marks Entry class 1st'!AJ99,IF(AND($E$3="2nd"),'Marks Entry class 2nd'!AJ99,"")))</f>
        <v/>
      </c>
      <c r="BS100" s="105" t="str">
        <f>IF(OR($B100=0,$B100=""),"",IF(AND($E$3="1st"),'Marks Entry class 1st'!AK99,IF(AND($E$3="2nd"),'Marks Entry class 2nd'!AK99,"")))</f>
        <v/>
      </c>
      <c r="BT100" s="54" t="str">
        <f t="shared" si="94"/>
        <v/>
      </c>
      <c r="BU100" s="51">
        <f t="shared" si="95"/>
        <v>0</v>
      </c>
      <c r="BV100" s="105" t="str">
        <f>IF(OR($B100=0,$B100=""),"",IF(AND($E$3="1st"),'Marks Entry class 1st'!AL99,IF(AND($E$3="2nd"),'Marks Entry class 2nd'!AL99,"")))</f>
        <v/>
      </c>
      <c r="BW100" s="105" t="str">
        <f>IF(OR($B100=0,$B100=""),"",IF(AND($E$3="1st"),'Marks Entry class 1st'!AM99,IF(AND($E$3="2nd"),'Marks Entry class 2nd'!AM99,"")))</f>
        <v/>
      </c>
      <c r="BX100" s="55" t="str">
        <f t="shared" si="96"/>
        <v/>
      </c>
      <c r="BY100" s="51" t="str">
        <f t="shared" si="97"/>
        <v/>
      </c>
      <c r="BZ100" s="89">
        <f t="shared" si="98"/>
        <v>0</v>
      </c>
      <c r="CA100" s="89" t="str">
        <f t="shared" si="99"/>
        <v/>
      </c>
      <c r="CB100" s="89" t="str">
        <f t="shared" si="100"/>
        <v/>
      </c>
      <c r="CC100" s="89" t="str">
        <f t="shared" si="101"/>
        <v/>
      </c>
      <c r="CD100" s="89" t="str">
        <f t="shared" si="102"/>
        <v/>
      </c>
      <c r="CE100" s="93" t="str">
        <f t="shared" si="103"/>
        <v/>
      </c>
      <c r="CF100" s="105" t="str">
        <f>IF(OR($B100=0,$B100=""),"",IF(AND($E$3="1st"),'Marks Entry class 1st'!AN99,IF(AND($E$3="2nd"),'Marks Entry class 2nd'!AN99,"")))</f>
        <v/>
      </c>
      <c r="CG100" s="105" t="str">
        <f>IF(OR($B100=0,$B100=""),"",IF(AND($E$3="1st"),'Marks Entry class 1st'!AO99,IF(AND($E$3="2nd"),'Marks Entry class 2nd'!AO99,"")))</f>
        <v/>
      </c>
      <c r="CH100" s="106" t="str">
        <f t="shared" si="104"/>
        <v/>
      </c>
      <c r="CI100" s="107">
        <f t="shared" si="105"/>
        <v>0</v>
      </c>
      <c r="CJ100" s="107" t="str">
        <f t="shared" si="106"/>
        <v/>
      </c>
      <c r="CK100" s="107" t="str">
        <f t="shared" si="107"/>
        <v/>
      </c>
      <c r="CL100" s="92" t="str">
        <f t="shared" si="108"/>
        <v/>
      </c>
      <c r="CM100" s="105" t="str">
        <f>IF(OR($B100=0,$B100=""),"",IF(AND($E$3="1st"),'Marks Entry class 1st'!AP99,IF(AND($E$3="2nd"),'Marks Entry class 2nd'!AP99,"")))</f>
        <v/>
      </c>
      <c r="CN100" s="105" t="str">
        <f>IF(OR($B100=0,$B100=""),"",IF(AND($E$3="1st"),'Marks Entry class 1st'!AQ99,IF(AND($E$3="2nd"),'Marks Entry class 2nd'!AQ99,"")))</f>
        <v/>
      </c>
      <c r="CO100" s="106" t="str">
        <f t="shared" si="109"/>
        <v/>
      </c>
      <c r="CP100" s="107">
        <f t="shared" si="110"/>
        <v>0</v>
      </c>
      <c r="CQ100" s="107" t="str">
        <f t="shared" si="111"/>
        <v/>
      </c>
      <c r="CR100" s="107" t="str">
        <f t="shared" si="112"/>
        <v/>
      </c>
      <c r="CS100" s="92" t="str">
        <f t="shared" si="113"/>
        <v/>
      </c>
      <c r="CT100" s="105" t="str">
        <f>IF(OR($B100=0,$B100=""),"",IF(AND($E$3="1st"),'Marks Entry class 1st'!AR99,IF(AND($E$3="2nd"),'Marks Entry class 2nd'!AR99,"")))</f>
        <v/>
      </c>
      <c r="CU100" s="105" t="str">
        <f>IF(OR($B100=0,$B100=""),"",IF(AND($E$3="1st"),'Marks Entry class 1st'!AS99,IF(AND($E$3="2nd"),'Marks Entry class 2nd'!AS99,"")))</f>
        <v/>
      </c>
      <c r="CV100" s="106" t="str">
        <f t="shared" si="114"/>
        <v/>
      </c>
      <c r="CW100" s="107">
        <f t="shared" si="115"/>
        <v>0</v>
      </c>
      <c r="CX100" s="107" t="str">
        <f t="shared" si="116"/>
        <v/>
      </c>
      <c r="CY100" s="107" t="str">
        <f t="shared" si="117"/>
        <v/>
      </c>
      <c r="CZ100" s="92" t="str">
        <f t="shared" si="118"/>
        <v/>
      </c>
      <c r="DA100" s="105" t="str">
        <f>IF(OR($B100=0,$B100=""),"",IF(AND($E$3="1st"),'Marks Entry class 1st'!AT99,IF(AND($E$3="2nd"),'Marks Entry class 2nd'!AT99,"")))</f>
        <v/>
      </c>
      <c r="DB100" s="105" t="str">
        <f>IF(OR($B100=0,$B100=""),"",IF(AND($E$3="1st"),'Marks Entry class 1st'!AU99,IF(AND($E$3="2nd"),'Marks Entry class 2nd'!AU99,"")))</f>
        <v/>
      </c>
      <c r="DC100" s="357" t="str">
        <f t="shared" si="119"/>
        <v/>
      </c>
      <c r="DD100" s="93" t="str">
        <f t="shared" si="120"/>
        <v/>
      </c>
      <c r="DE100" s="105" t="str">
        <f>IF(OR($B100=0,$B100=""),"",IF(AND($E$3="1st"),'Marks Entry class 1st'!AV99,IF(AND($E$3="2nd"),'Marks Entry class 2nd'!AV99,"")))</f>
        <v/>
      </c>
      <c r="DF100" s="105" t="str">
        <f>IF(OR($B100=0,$B100=""),"",IF(AND($E$3="1st"),'Marks Entry class 1st'!AW99,IF(AND($E$3="2nd"),'Marks Entry class 2nd'!AW99,"")))</f>
        <v/>
      </c>
      <c r="DG100" s="357" t="str">
        <f t="shared" si="121"/>
        <v/>
      </c>
      <c r="DH100" s="93" t="str">
        <f t="shared" si="122"/>
        <v/>
      </c>
      <c r="DI100" s="63" t="str">
        <f t="shared" si="123"/>
        <v/>
      </c>
      <c r="DJ100" s="359" t="str">
        <f t="shared" si="124"/>
        <v/>
      </c>
      <c r="DK100" s="67" t="str">
        <f t="shared" si="125"/>
        <v/>
      </c>
      <c r="DL100" s="68" t="str">
        <f t="shared" si="126"/>
        <v/>
      </c>
      <c r="DM100" s="381" t="str">
        <f>IFERROR(IF(B100="NSO","NSO",IF(OR(D100="",G100="",F100="",B100="",DI100=0),"",IF('Master sheet'!$D$14="Hindi","कक्षोंन्नति","Promoted"))),"")</f>
        <v/>
      </c>
      <c r="DN100" s="42" t="str">
        <f>IF(OR(B100=0,B100=""),"",IF(AND($E$3="1st"),'Marks Entry class 1st'!AX99,IF(AND($E$3="2nd"),'Marks Entry class 2nd'!AX99,"")))</f>
        <v/>
      </c>
      <c r="DO100" s="42" t="str">
        <f>IF(OR(B100=0,B100=""),"",IF(AND($E$3="1st"),'Marks Entry class 1st'!AY99,IF(AND($E$3="2nd"),'Marks Entry class 2nd'!AY99,"")))</f>
        <v/>
      </c>
      <c r="DP100" s="214" t="str">
        <f t="shared" si="127"/>
        <v/>
      </c>
      <c r="DQ100" s="43"/>
      <c r="DX100" s="44">
        <f>IF(AND($E$3="1st"),'Marks Entry class 1st'!I99,IF(AND($E$3="2nd"),'Marks Entry class 2nd'!I99,""))</f>
        <v>0</v>
      </c>
    </row>
    <row r="101" spans="1:128" ht="18.95" customHeight="1">
      <c r="A101" s="56">
        <v>94</v>
      </c>
      <c r="B101" s="261" t="str">
        <f>IF(OR(DX101=0,DX101=""),"",IF(AND($E$3="1st"),'Marks Entry class 1st'!I100,IF(AND($E$3="2nd"),'Marks Entry class 2nd'!I100,"")))</f>
        <v/>
      </c>
      <c r="C101" s="57" t="str">
        <f>IF(OR($B101=0,$B101=""),"",IF(AND($E$3="1st"),'Marks Entry class 1st'!B100,IF(AND($E$3="2nd"),'Marks Entry class 2nd'!B100,"")))</f>
        <v/>
      </c>
      <c r="D101" s="57" t="str">
        <f>IF(OR($B101=0,$B101=""),"",IF(AND($E$3="1st"),'Marks Entry class 1st'!C100,IF(AND($E$3="2nd"),'Marks Entry class 2nd'!C100,"")))</f>
        <v/>
      </c>
      <c r="E101" s="396" t="str">
        <f>IF(OR(B101=0,B101=""),"",IF(AND($E$3="1st"),'Marks Entry class 1st'!E100,IF(AND($E$3="2nd"),'Marks Entry class 2nd'!E100,"")))</f>
        <v/>
      </c>
      <c r="F101" s="260" t="str">
        <f>IF(OR(B101=0,B101=""),"",IF(AND($E$3="1st"),'Marks Entry class 1st'!D100,IF(AND($E$3="2nd"),'Marks Entry class 2nd'!D100,"")))</f>
        <v/>
      </c>
      <c r="G101" s="398" t="str">
        <f>IF(OR($B101=0,$B101=""),"",IF(AND($E$3="1st"),'Marks Entry class 1st'!F100,IF(AND($E$3="2nd"),'Marks Entry class 2nd'!F100,"")))</f>
        <v/>
      </c>
      <c r="H101" s="398" t="str">
        <f>IF(OR($B101=0,$B101=""),"",IF(AND($E$3="1st"),'Marks Entry class 1st'!G100,IF(AND($E$3="2nd"),'Marks Entry class 2nd'!G100,"")))</f>
        <v/>
      </c>
      <c r="I101" s="398" t="str">
        <f>IF(OR($B101=0,$B101=""),"",IF(AND($E$3="1st"),'Marks Entry class 1st'!H100,IF(AND($E$3="2nd"),'Marks Entry class 2nd'!H100,"")))</f>
        <v/>
      </c>
      <c r="J101" s="229" t="str">
        <f>IF(OR($B101=0,$B101=""),"",IF(AND($E$3="1st"),'Marks Entry class 1st'!J100,IF(AND($E$3="2nd"),'Marks Entry class 2nd'!J100,"")))</f>
        <v/>
      </c>
      <c r="K101" s="229" t="str">
        <f>IF(OR($B101=0,$B101=""),"",IF(AND($E$3="1st"),'Marks Entry class 1st'!K100,IF(AND($E$3="2nd"),'Marks Entry class 2nd'!K100,"")))</f>
        <v/>
      </c>
      <c r="L101" s="105"/>
      <c r="M101" s="105"/>
      <c r="N101" s="105"/>
      <c r="O101" s="51"/>
      <c r="P101" s="105" t="str">
        <f>IF(OR($B101=0,$B101=""),"",IF(AND($E$3="1st"),'Marks Entry class 1st'!O100,IF(AND($E$3="2nd"),'Marks Entry class 2nd'!O100,"")))</f>
        <v/>
      </c>
      <c r="Q101" s="105" t="str">
        <f>IF(OR($B101=0,$B101=""),"",IF(AND($E$3="1st"),'Marks Entry class 1st'!P100,IF(AND($E$3="2nd"),'Marks Entry class 2nd'!P100,"")))</f>
        <v/>
      </c>
      <c r="R101" s="54" t="str">
        <f t="shared" si="64"/>
        <v/>
      </c>
      <c r="S101" s="51">
        <f t="shared" si="65"/>
        <v>0</v>
      </c>
      <c r="T101" s="105" t="str">
        <f>IF(OR($B101=0,$B101=""),"",IF(AND($E$3="1st"),'Marks Entry class 1st'!Q100,IF(AND($E$3="2nd"),'Marks Entry class 2nd'!Q100,"")))</f>
        <v/>
      </c>
      <c r="U101" s="105" t="str">
        <f>IF(OR($B101=0,$B101=""),"",IF(AND($E$3="1st"),'Marks Entry class 1st'!R100,IF(AND($E$3="2nd"),'Marks Entry class 2nd'!R100,"")))</f>
        <v/>
      </c>
      <c r="V101" s="55" t="str">
        <f t="shared" si="66"/>
        <v/>
      </c>
      <c r="W101" s="51" t="str">
        <f t="shared" si="67"/>
        <v/>
      </c>
      <c r="X101" s="89">
        <f t="shared" si="68"/>
        <v>0</v>
      </c>
      <c r="Y101" s="89" t="str">
        <f t="shared" si="69"/>
        <v/>
      </c>
      <c r="Z101" s="89" t="str">
        <f t="shared" si="70"/>
        <v/>
      </c>
      <c r="AA101" s="89" t="str">
        <f t="shared" si="71"/>
        <v/>
      </c>
      <c r="AB101" s="89" t="str">
        <f t="shared" si="72"/>
        <v/>
      </c>
      <c r="AC101" s="93" t="str">
        <f t="shared" si="73"/>
        <v/>
      </c>
      <c r="AD101" s="105"/>
      <c r="AE101" s="105"/>
      <c r="AF101" s="105"/>
      <c r="AG101" s="51"/>
      <c r="AH101" s="105" t="str">
        <f>IF(OR($B101=0,$B101=""),"",IF(AND($E$3="1st"),'Marks Entry class 1st'!V100,IF(AND($E$3="2nd"),'Marks Entry class 2nd'!V100,"")))</f>
        <v/>
      </c>
      <c r="AI101" s="105" t="str">
        <f>IF(OR($B101=0,$B101=""),"",IF(AND($E$3="1st"),'Marks Entry class 1st'!W100,IF(AND($E$3="2nd"),'Marks Entry class 2nd'!W100,"")))</f>
        <v/>
      </c>
      <c r="AJ101" s="54" t="str">
        <f t="shared" si="74"/>
        <v/>
      </c>
      <c r="AK101" s="51">
        <f t="shared" si="75"/>
        <v>0</v>
      </c>
      <c r="AL101" s="105" t="str">
        <f>IF(OR($B101=0,$B101=""),"",IF(AND($E$3="1st"),'Marks Entry class 1st'!X100,IF(AND($E$3="2nd"),'Marks Entry class 2nd'!X100,"")))</f>
        <v/>
      </c>
      <c r="AM101" s="105" t="str">
        <f>IF(OR($B101=0,$B101=""),"",IF(AND($E$3="1st"),'Marks Entry class 1st'!Y100,IF(AND($E$3="2nd"),'Marks Entry class 2nd'!Y100,"")))</f>
        <v/>
      </c>
      <c r="AN101" s="55" t="str">
        <f t="shared" si="76"/>
        <v/>
      </c>
      <c r="AO101" s="51" t="str">
        <f t="shared" si="77"/>
        <v/>
      </c>
      <c r="AP101" s="89">
        <f t="shared" si="78"/>
        <v>0</v>
      </c>
      <c r="AQ101" s="89" t="str">
        <f t="shared" si="79"/>
        <v/>
      </c>
      <c r="AR101" s="89" t="str">
        <f t="shared" si="80"/>
        <v/>
      </c>
      <c r="AS101" s="89" t="str">
        <f t="shared" si="81"/>
        <v/>
      </c>
      <c r="AT101" s="89" t="str">
        <f t="shared" si="82"/>
        <v/>
      </c>
      <c r="AU101" s="93" t="str">
        <f t="shared" si="83"/>
        <v/>
      </c>
      <c r="AV101" s="105"/>
      <c r="AW101" s="105"/>
      <c r="AX101" s="105"/>
      <c r="AY101" s="51"/>
      <c r="AZ101" s="105" t="str">
        <f>IF(OR($B101=0,$B101=""),"",IF(AND($E$3="1st"),'Marks Entry class 1st'!AC100,IF(AND($E$3="2nd"),'Marks Entry class 2nd'!AC100,"")))</f>
        <v/>
      </c>
      <c r="BA101" s="105" t="str">
        <f>IF(OR($B101=0,$B101=""),"",IF(AND($E$3="1st"),'Marks Entry class 1st'!AD100,IF(AND($E$3="2nd"),'Marks Entry class 2nd'!AD100,"")))</f>
        <v/>
      </c>
      <c r="BB101" s="54" t="str">
        <f t="shared" si="84"/>
        <v/>
      </c>
      <c r="BC101" s="51">
        <f t="shared" si="85"/>
        <v>0</v>
      </c>
      <c r="BD101" s="105" t="str">
        <f>IF(OR($B101=0,$B101=""),"",IF(AND($E$3="1st"),'Marks Entry class 1st'!AE100,IF(AND($E$3="2nd"),'Marks Entry class 2nd'!AE100,"")))</f>
        <v/>
      </c>
      <c r="BE101" s="105" t="str">
        <f>IF(OR($B101=0,$B101=""),"",IF(AND($E$3="1st"),'Marks Entry class 1st'!AF100,IF(AND($E$3="2nd"),'Marks Entry class 2nd'!AF100,"")))</f>
        <v/>
      </c>
      <c r="BF101" s="55" t="str">
        <f t="shared" si="86"/>
        <v/>
      </c>
      <c r="BG101" s="51" t="str">
        <f t="shared" si="87"/>
        <v/>
      </c>
      <c r="BH101" s="89">
        <f t="shared" si="88"/>
        <v>0</v>
      </c>
      <c r="BI101" s="89" t="str">
        <f t="shared" si="89"/>
        <v/>
      </c>
      <c r="BJ101" s="89" t="str">
        <f t="shared" si="90"/>
        <v/>
      </c>
      <c r="BK101" s="89" t="str">
        <f t="shared" si="91"/>
        <v/>
      </c>
      <c r="BL101" s="89" t="str">
        <f t="shared" si="92"/>
        <v/>
      </c>
      <c r="BM101" s="93" t="str">
        <f t="shared" si="93"/>
        <v/>
      </c>
      <c r="BN101" s="105"/>
      <c r="BO101" s="105"/>
      <c r="BP101" s="105"/>
      <c r="BQ101" s="51"/>
      <c r="BR101" s="105" t="str">
        <f>IF(OR($B101=0,$B101=""),"",IF(AND($E$3="1st"),'Marks Entry class 1st'!AJ100,IF(AND($E$3="2nd"),'Marks Entry class 2nd'!AJ100,"")))</f>
        <v/>
      </c>
      <c r="BS101" s="105" t="str">
        <f>IF(OR($B101=0,$B101=""),"",IF(AND($E$3="1st"),'Marks Entry class 1st'!AK100,IF(AND($E$3="2nd"),'Marks Entry class 2nd'!AK100,"")))</f>
        <v/>
      </c>
      <c r="BT101" s="54" t="str">
        <f t="shared" si="94"/>
        <v/>
      </c>
      <c r="BU101" s="51">
        <f t="shared" si="95"/>
        <v>0</v>
      </c>
      <c r="BV101" s="105" t="str">
        <f>IF(OR($B101=0,$B101=""),"",IF(AND($E$3="1st"),'Marks Entry class 1st'!AL100,IF(AND($E$3="2nd"),'Marks Entry class 2nd'!AL100,"")))</f>
        <v/>
      </c>
      <c r="BW101" s="105" t="str">
        <f>IF(OR($B101=0,$B101=""),"",IF(AND($E$3="1st"),'Marks Entry class 1st'!AM100,IF(AND($E$3="2nd"),'Marks Entry class 2nd'!AM100,"")))</f>
        <v/>
      </c>
      <c r="BX101" s="55" t="str">
        <f t="shared" si="96"/>
        <v/>
      </c>
      <c r="BY101" s="51" t="str">
        <f t="shared" si="97"/>
        <v/>
      </c>
      <c r="BZ101" s="89">
        <f t="shared" si="98"/>
        <v>0</v>
      </c>
      <c r="CA101" s="89" t="str">
        <f t="shared" si="99"/>
        <v/>
      </c>
      <c r="CB101" s="89" t="str">
        <f t="shared" si="100"/>
        <v/>
      </c>
      <c r="CC101" s="89" t="str">
        <f t="shared" si="101"/>
        <v/>
      </c>
      <c r="CD101" s="89" t="str">
        <f t="shared" si="102"/>
        <v/>
      </c>
      <c r="CE101" s="93" t="str">
        <f t="shared" si="103"/>
        <v/>
      </c>
      <c r="CF101" s="105" t="str">
        <f>IF(OR($B101=0,$B101=""),"",IF(AND($E$3="1st"),'Marks Entry class 1st'!AN100,IF(AND($E$3="2nd"),'Marks Entry class 2nd'!AN100,"")))</f>
        <v/>
      </c>
      <c r="CG101" s="105" t="str">
        <f>IF(OR($B101=0,$B101=""),"",IF(AND($E$3="1st"),'Marks Entry class 1st'!AO100,IF(AND($E$3="2nd"),'Marks Entry class 2nd'!AO100,"")))</f>
        <v/>
      </c>
      <c r="CH101" s="106" t="str">
        <f t="shared" si="104"/>
        <v/>
      </c>
      <c r="CI101" s="107">
        <f t="shared" si="105"/>
        <v>0</v>
      </c>
      <c r="CJ101" s="107" t="str">
        <f t="shared" si="106"/>
        <v/>
      </c>
      <c r="CK101" s="107" t="str">
        <f t="shared" si="107"/>
        <v/>
      </c>
      <c r="CL101" s="92" t="str">
        <f t="shared" si="108"/>
        <v/>
      </c>
      <c r="CM101" s="105" t="str">
        <f>IF(OR($B101=0,$B101=""),"",IF(AND($E$3="1st"),'Marks Entry class 1st'!AP100,IF(AND($E$3="2nd"),'Marks Entry class 2nd'!AP100,"")))</f>
        <v/>
      </c>
      <c r="CN101" s="105" t="str">
        <f>IF(OR($B101=0,$B101=""),"",IF(AND($E$3="1st"),'Marks Entry class 1st'!AQ100,IF(AND($E$3="2nd"),'Marks Entry class 2nd'!AQ100,"")))</f>
        <v/>
      </c>
      <c r="CO101" s="106" t="str">
        <f t="shared" si="109"/>
        <v/>
      </c>
      <c r="CP101" s="107">
        <f t="shared" si="110"/>
        <v>0</v>
      </c>
      <c r="CQ101" s="107" t="str">
        <f t="shared" si="111"/>
        <v/>
      </c>
      <c r="CR101" s="107" t="str">
        <f t="shared" si="112"/>
        <v/>
      </c>
      <c r="CS101" s="92" t="str">
        <f t="shared" si="113"/>
        <v/>
      </c>
      <c r="CT101" s="105" t="str">
        <f>IF(OR($B101=0,$B101=""),"",IF(AND($E$3="1st"),'Marks Entry class 1st'!AR100,IF(AND($E$3="2nd"),'Marks Entry class 2nd'!AR100,"")))</f>
        <v/>
      </c>
      <c r="CU101" s="105" t="str">
        <f>IF(OR($B101=0,$B101=""),"",IF(AND($E$3="1st"),'Marks Entry class 1st'!AS100,IF(AND($E$3="2nd"),'Marks Entry class 2nd'!AS100,"")))</f>
        <v/>
      </c>
      <c r="CV101" s="106" t="str">
        <f t="shared" si="114"/>
        <v/>
      </c>
      <c r="CW101" s="107">
        <f t="shared" si="115"/>
        <v>0</v>
      </c>
      <c r="CX101" s="107" t="str">
        <f t="shared" si="116"/>
        <v/>
      </c>
      <c r="CY101" s="107" t="str">
        <f t="shared" si="117"/>
        <v/>
      </c>
      <c r="CZ101" s="92" t="str">
        <f t="shared" si="118"/>
        <v/>
      </c>
      <c r="DA101" s="105" t="str">
        <f>IF(OR($B101=0,$B101=""),"",IF(AND($E$3="1st"),'Marks Entry class 1st'!AT100,IF(AND($E$3="2nd"),'Marks Entry class 2nd'!AT100,"")))</f>
        <v/>
      </c>
      <c r="DB101" s="105" t="str">
        <f>IF(OR($B101=0,$B101=""),"",IF(AND($E$3="1st"),'Marks Entry class 1st'!AU100,IF(AND($E$3="2nd"),'Marks Entry class 2nd'!AU100,"")))</f>
        <v/>
      </c>
      <c r="DC101" s="357" t="str">
        <f t="shared" si="119"/>
        <v/>
      </c>
      <c r="DD101" s="93" t="str">
        <f t="shared" si="120"/>
        <v/>
      </c>
      <c r="DE101" s="105" t="str">
        <f>IF(OR($B101=0,$B101=""),"",IF(AND($E$3="1st"),'Marks Entry class 1st'!AV100,IF(AND($E$3="2nd"),'Marks Entry class 2nd'!AV100,"")))</f>
        <v/>
      </c>
      <c r="DF101" s="105" t="str">
        <f>IF(OR($B101=0,$B101=""),"",IF(AND($E$3="1st"),'Marks Entry class 1st'!AW100,IF(AND($E$3="2nd"),'Marks Entry class 2nd'!AW100,"")))</f>
        <v/>
      </c>
      <c r="DG101" s="357" t="str">
        <f t="shared" si="121"/>
        <v/>
      </c>
      <c r="DH101" s="93" t="str">
        <f t="shared" si="122"/>
        <v/>
      </c>
      <c r="DI101" s="63" t="str">
        <f t="shared" si="123"/>
        <v/>
      </c>
      <c r="DJ101" s="359" t="str">
        <f t="shared" si="124"/>
        <v/>
      </c>
      <c r="DK101" s="67" t="str">
        <f t="shared" si="125"/>
        <v/>
      </c>
      <c r="DL101" s="68" t="str">
        <f t="shared" si="126"/>
        <v/>
      </c>
      <c r="DM101" s="381" t="str">
        <f>IFERROR(IF(B101="NSO","NSO",IF(OR(D101="",G101="",F101="",B101="",DI101=0),"",IF('Master sheet'!$D$14="Hindi","कक्षोंन्नति","Promoted"))),"")</f>
        <v/>
      </c>
      <c r="DN101" s="42" t="str">
        <f>IF(OR(B101=0,B101=""),"",IF(AND($E$3="1st"),'Marks Entry class 1st'!AX100,IF(AND($E$3="2nd"),'Marks Entry class 2nd'!AX100,"")))</f>
        <v/>
      </c>
      <c r="DO101" s="42" t="str">
        <f>IF(OR(B101=0,B101=""),"",IF(AND($E$3="1st"),'Marks Entry class 1st'!AY100,IF(AND($E$3="2nd"),'Marks Entry class 2nd'!AY100,"")))</f>
        <v/>
      </c>
      <c r="DP101" s="214" t="str">
        <f t="shared" si="127"/>
        <v/>
      </c>
      <c r="DQ101" s="43"/>
      <c r="DX101" s="44">
        <f>IF(AND($E$3="1st"),'Marks Entry class 1st'!I100,IF(AND($E$3="2nd"),'Marks Entry class 2nd'!I100,""))</f>
        <v>0</v>
      </c>
    </row>
    <row r="102" spans="1:128" ht="18.95" customHeight="1">
      <c r="A102" s="56">
        <v>95</v>
      </c>
      <c r="B102" s="261" t="str">
        <f>IF(OR(DX102=0,DX102=""),"",IF(AND($E$3="1st"),'Marks Entry class 1st'!I101,IF(AND($E$3="2nd"),'Marks Entry class 2nd'!I101,"")))</f>
        <v/>
      </c>
      <c r="C102" s="57" t="str">
        <f>IF(OR($B102=0,$B102=""),"",IF(AND($E$3="1st"),'Marks Entry class 1st'!B101,IF(AND($E$3="2nd"),'Marks Entry class 2nd'!B101,"")))</f>
        <v/>
      </c>
      <c r="D102" s="57" t="str">
        <f>IF(OR($B102=0,$B102=""),"",IF(AND($E$3="1st"),'Marks Entry class 1st'!C101,IF(AND($E$3="2nd"),'Marks Entry class 2nd'!C101,"")))</f>
        <v/>
      </c>
      <c r="E102" s="396" t="str">
        <f>IF(OR(B102=0,B102=""),"",IF(AND($E$3="1st"),'Marks Entry class 1st'!E101,IF(AND($E$3="2nd"),'Marks Entry class 2nd'!E101,"")))</f>
        <v/>
      </c>
      <c r="F102" s="260" t="str">
        <f>IF(OR(B102=0,B102=""),"",IF(AND($E$3="1st"),'Marks Entry class 1st'!D101,IF(AND($E$3="2nd"),'Marks Entry class 2nd'!D101,"")))</f>
        <v/>
      </c>
      <c r="G102" s="398" t="str">
        <f>IF(OR($B102=0,$B102=""),"",IF(AND($E$3="1st"),'Marks Entry class 1st'!F101,IF(AND($E$3="2nd"),'Marks Entry class 2nd'!F101,"")))</f>
        <v/>
      </c>
      <c r="H102" s="398" t="str">
        <f>IF(OR($B102=0,$B102=""),"",IF(AND($E$3="1st"),'Marks Entry class 1st'!G101,IF(AND($E$3="2nd"),'Marks Entry class 2nd'!G101,"")))</f>
        <v/>
      </c>
      <c r="I102" s="398" t="str">
        <f>IF(OR($B102=0,$B102=""),"",IF(AND($E$3="1st"),'Marks Entry class 1st'!H101,IF(AND($E$3="2nd"),'Marks Entry class 2nd'!H101,"")))</f>
        <v/>
      </c>
      <c r="J102" s="229" t="str">
        <f>IF(OR($B102=0,$B102=""),"",IF(AND($E$3="1st"),'Marks Entry class 1st'!J101,IF(AND($E$3="2nd"),'Marks Entry class 2nd'!J101,"")))</f>
        <v/>
      </c>
      <c r="K102" s="229" t="str">
        <f>IF(OR($B102=0,$B102=""),"",IF(AND($E$3="1st"),'Marks Entry class 1st'!K101,IF(AND($E$3="2nd"),'Marks Entry class 2nd'!K101,"")))</f>
        <v/>
      </c>
      <c r="L102" s="105"/>
      <c r="M102" s="105"/>
      <c r="N102" s="105"/>
      <c r="O102" s="51"/>
      <c r="P102" s="105" t="str">
        <f>IF(OR($B102=0,$B102=""),"",IF(AND($E$3="1st"),'Marks Entry class 1st'!O101,IF(AND($E$3="2nd"),'Marks Entry class 2nd'!O101,"")))</f>
        <v/>
      </c>
      <c r="Q102" s="105" t="str">
        <f>IF(OR($B102=0,$B102=""),"",IF(AND($E$3="1st"),'Marks Entry class 1st'!P101,IF(AND($E$3="2nd"),'Marks Entry class 2nd'!P101,"")))</f>
        <v/>
      </c>
      <c r="R102" s="54" t="str">
        <f t="shared" si="64"/>
        <v/>
      </c>
      <c r="S102" s="51">
        <f t="shared" si="65"/>
        <v>0</v>
      </c>
      <c r="T102" s="105" t="str">
        <f>IF(OR($B102=0,$B102=""),"",IF(AND($E$3="1st"),'Marks Entry class 1st'!Q101,IF(AND($E$3="2nd"),'Marks Entry class 2nd'!Q101,"")))</f>
        <v/>
      </c>
      <c r="U102" s="105" t="str">
        <f>IF(OR($B102=0,$B102=""),"",IF(AND($E$3="1st"),'Marks Entry class 1st'!R101,IF(AND($E$3="2nd"),'Marks Entry class 2nd'!R101,"")))</f>
        <v/>
      </c>
      <c r="V102" s="55" t="str">
        <f t="shared" si="66"/>
        <v/>
      </c>
      <c r="W102" s="51" t="str">
        <f t="shared" si="67"/>
        <v/>
      </c>
      <c r="X102" s="89">
        <f t="shared" si="68"/>
        <v>0</v>
      </c>
      <c r="Y102" s="89" t="str">
        <f t="shared" si="69"/>
        <v/>
      </c>
      <c r="Z102" s="89" t="str">
        <f t="shared" si="70"/>
        <v/>
      </c>
      <c r="AA102" s="89" t="str">
        <f t="shared" si="71"/>
        <v/>
      </c>
      <c r="AB102" s="89" t="str">
        <f t="shared" si="72"/>
        <v/>
      </c>
      <c r="AC102" s="93" t="str">
        <f t="shared" si="73"/>
        <v/>
      </c>
      <c r="AD102" s="105"/>
      <c r="AE102" s="105"/>
      <c r="AF102" s="105"/>
      <c r="AG102" s="51"/>
      <c r="AH102" s="105" t="str">
        <f>IF(OR($B102=0,$B102=""),"",IF(AND($E$3="1st"),'Marks Entry class 1st'!V101,IF(AND($E$3="2nd"),'Marks Entry class 2nd'!V101,"")))</f>
        <v/>
      </c>
      <c r="AI102" s="105" t="str">
        <f>IF(OR($B102=0,$B102=""),"",IF(AND($E$3="1st"),'Marks Entry class 1st'!W101,IF(AND($E$3="2nd"),'Marks Entry class 2nd'!W101,"")))</f>
        <v/>
      </c>
      <c r="AJ102" s="54" t="str">
        <f t="shared" si="74"/>
        <v/>
      </c>
      <c r="AK102" s="51">
        <f t="shared" si="75"/>
        <v>0</v>
      </c>
      <c r="AL102" s="105" t="str">
        <f>IF(OR($B102=0,$B102=""),"",IF(AND($E$3="1st"),'Marks Entry class 1st'!X101,IF(AND($E$3="2nd"),'Marks Entry class 2nd'!X101,"")))</f>
        <v/>
      </c>
      <c r="AM102" s="105" t="str">
        <f>IF(OR($B102=0,$B102=""),"",IF(AND($E$3="1st"),'Marks Entry class 1st'!Y101,IF(AND($E$3="2nd"),'Marks Entry class 2nd'!Y101,"")))</f>
        <v/>
      </c>
      <c r="AN102" s="55" t="str">
        <f t="shared" si="76"/>
        <v/>
      </c>
      <c r="AO102" s="51" t="str">
        <f t="shared" si="77"/>
        <v/>
      </c>
      <c r="AP102" s="89">
        <f t="shared" si="78"/>
        <v>0</v>
      </c>
      <c r="AQ102" s="89" t="str">
        <f t="shared" si="79"/>
        <v/>
      </c>
      <c r="AR102" s="89" t="str">
        <f t="shared" si="80"/>
        <v/>
      </c>
      <c r="AS102" s="89" t="str">
        <f t="shared" si="81"/>
        <v/>
      </c>
      <c r="AT102" s="89" t="str">
        <f t="shared" si="82"/>
        <v/>
      </c>
      <c r="AU102" s="93" t="str">
        <f t="shared" si="83"/>
        <v/>
      </c>
      <c r="AV102" s="105"/>
      <c r="AW102" s="105"/>
      <c r="AX102" s="105"/>
      <c r="AY102" s="51"/>
      <c r="AZ102" s="105" t="str">
        <f>IF(OR($B102=0,$B102=""),"",IF(AND($E$3="1st"),'Marks Entry class 1st'!AC101,IF(AND($E$3="2nd"),'Marks Entry class 2nd'!AC101,"")))</f>
        <v/>
      </c>
      <c r="BA102" s="105" t="str">
        <f>IF(OR($B102=0,$B102=""),"",IF(AND($E$3="1st"),'Marks Entry class 1st'!AD101,IF(AND($E$3="2nd"),'Marks Entry class 2nd'!AD101,"")))</f>
        <v/>
      </c>
      <c r="BB102" s="54" t="str">
        <f t="shared" si="84"/>
        <v/>
      </c>
      <c r="BC102" s="51">
        <f t="shared" si="85"/>
        <v>0</v>
      </c>
      <c r="BD102" s="105" t="str">
        <f>IF(OR($B102=0,$B102=""),"",IF(AND($E$3="1st"),'Marks Entry class 1st'!AE101,IF(AND($E$3="2nd"),'Marks Entry class 2nd'!AE101,"")))</f>
        <v/>
      </c>
      <c r="BE102" s="105" t="str">
        <f>IF(OR($B102=0,$B102=""),"",IF(AND($E$3="1st"),'Marks Entry class 1st'!AF101,IF(AND($E$3="2nd"),'Marks Entry class 2nd'!AF101,"")))</f>
        <v/>
      </c>
      <c r="BF102" s="55" t="str">
        <f t="shared" si="86"/>
        <v/>
      </c>
      <c r="BG102" s="51" t="str">
        <f t="shared" si="87"/>
        <v/>
      </c>
      <c r="BH102" s="89">
        <f t="shared" si="88"/>
        <v>0</v>
      </c>
      <c r="BI102" s="89" t="str">
        <f t="shared" si="89"/>
        <v/>
      </c>
      <c r="BJ102" s="89" t="str">
        <f t="shared" si="90"/>
        <v/>
      </c>
      <c r="BK102" s="89" t="str">
        <f t="shared" si="91"/>
        <v/>
      </c>
      <c r="BL102" s="89" t="str">
        <f t="shared" si="92"/>
        <v/>
      </c>
      <c r="BM102" s="93" t="str">
        <f t="shared" si="93"/>
        <v/>
      </c>
      <c r="BN102" s="105"/>
      <c r="BO102" s="105"/>
      <c r="BP102" s="105"/>
      <c r="BQ102" s="51"/>
      <c r="BR102" s="105" t="str">
        <f>IF(OR($B102=0,$B102=""),"",IF(AND($E$3="1st"),'Marks Entry class 1st'!AJ101,IF(AND($E$3="2nd"),'Marks Entry class 2nd'!AJ101,"")))</f>
        <v/>
      </c>
      <c r="BS102" s="105" t="str">
        <f>IF(OR($B102=0,$B102=""),"",IF(AND($E$3="1st"),'Marks Entry class 1st'!AK101,IF(AND($E$3="2nd"),'Marks Entry class 2nd'!AK101,"")))</f>
        <v/>
      </c>
      <c r="BT102" s="54" t="str">
        <f t="shared" si="94"/>
        <v/>
      </c>
      <c r="BU102" s="51">
        <f t="shared" si="95"/>
        <v>0</v>
      </c>
      <c r="BV102" s="105" t="str">
        <f>IF(OR($B102=0,$B102=""),"",IF(AND($E$3="1st"),'Marks Entry class 1st'!AL101,IF(AND($E$3="2nd"),'Marks Entry class 2nd'!AL101,"")))</f>
        <v/>
      </c>
      <c r="BW102" s="105" t="str">
        <f>IF(OR($B102=0,$B102=""),"",IF(AND($E$3="1st"),'Marks Entry class 1st'!AM101,IF(AND($E$3="2nd"),'Marks Entry class 2nd'!AM101,"")))</f>
        <v/>
      </c>
      <c r="BX102" s="55" t="str">
        <f t="shared" si="96"/>
        <v/>
      </c>
      <c r="BY102" s="51" t="str">
        <f t="shared" si="97"/>
        <v/>
      </c>
      <c r="BZ102" s="89">
        <f t="shared" si="98"/>
        <v>0</v>
      </c>
      <c r="CA102" s="89" t="str">
        <f t="shared" si="99"/>
        <v/>
      </c>
      <c r="CB102" s="89" t="str">
        <f t="shared" si="100"/>
        <v/>
      </c>
      <c r="CC102" s="89" t="str">
        <f t="shared" si="101"/>
        <v/>
      </c>
      <c r="CD102" s="89" t="str">
        <f t="shared" si="102"/>
        <v/>
      </c>
      <c r="CE102" s="93" t="str">
        <f t="shared" si="103"/>
        <v/>
      </c>
      <c r="CF102" s="105" t="str">
        <f>IF(OR($B102=0,$B102=""),"",IF(AND($E$3="1st"),'Marks Entry class 1st'!AN101,IF(AND($E$3="2nd"),'Marks Entry class 2nd'!AN101,"")))</f>
        <v/>
      </c>
      <c r="CG102" s="105" t="str">
        <f>IF(OR($B102=0,$B102=""),"",IF(AND($E$3="1st"),'Marks Entry class 1st'!AO101,IF(AND($E$3="2nd"),'Marks Entry class 2nd'!AO101,"")))</f>
        <v/>
      </c>
      <c r="CH102" s="106" t="str">
        <f t="shared" si="104"/>
        <v/>
      </c>
      <c r="CI102" s="107">
        <f t="shared" si="105"/>
        <v>0</v>
      </c>
      <c r="CJ102" s="107" t="str">
        <f t="shared" si="106"/>
        <v/>
      </c>
      <c r="CK102" s="107" t="str">
        <f t="shared" si="107"/>
        <v/>
      </c>
      <c r="CL102" s="92" t="str">
        <f t="shared" si="108"/>
        <v/>
      </c>
      <c r="CM102" s="105" t="str">
        <f>IF(OR($B102=0,$B102=""),"",IF(AND($E$3="1st"),'Marks Entry class 1st'!AP101,IF(AND($E$3="2nd"),'Marks Entry class 2nd'!AP101,"")))</f>
        <v/>
      </c>
      <c r="CN102" s="105" t="str">
        <f>IF(OR($B102=0,$B102=""),"",IF(AND($E$3="1st"),'Marks Entry class 1st'!AQ101,IF(AND($E$3="2nd"),'Marks Entry class 2nd'!AQ101,"")))</f>
        <v/>
      </c>
      <c r="CO102" s="106" t="str">
        <f t="shared" si="109"/>
        <v/>
      </c>
      <c r="CP102" s="107">
        <f t="shared" si="110"/>
        <v>0</v>
      </c>
      <c r="CQ102" s="107" t="str">
        <f t="shared" si="111"/>
        <v/>
      </c>
      <c r="CR102" s="107" t="str">
        <f t="shared" si="112"/>
        <v/>
      </c>
      <c r="CS102" s="92" t="str">
        <f t="shared" si="113"/>
        <v/>
      </c>
      <c r="CT102" s="105" t="str">
        <f>IF(OR($B102=0,$B102=""),"",IF(AND($E$3="1st"),'Marks Entry class 1st'!AR101,IF(AND($E$3="2nd"),'Marks Entry class 2nd'!AR101,"")))</f>
        <v/>
      </c>
      <c r="CU102" s="105" t="str">
        <f>IF(OR($B102=0,$B102=""),"",IF(AND($E$3="1st"),'Marks Entry class 1st'!AS101,IF(AND($E$3="2nd"),'Marks Entry class 2nd'!AS101,"")))</f>
        <v/>
      </c>
      <c r="CV102" s="106" t="str">
        <f t="shared" si="114"/>
        <v/>
      </c>
      <c r="CW102" s="107">
        <f t="shared" si="115"/>
        <v>0</v>
      </c>
      <c r="CX102" s="107" t="str">
        <f t="shared" si="116"/>
        <v/>
      </c>
      <c r="CY102" s="107" t="str">
        <f t="shared" si="117"/>
        <v/>
      </c>
      <c r="CZ102" s="92" t="str">
        <f t="shared" si="118"/>
        <v/>
      </c>
      <c r="DA102" s="105" t="str">
        <f>IF(OR($B102=0,$B102=""),"",IF(AND($E$3="1st"),'Marks Entry class 1st'!AT101,IF(AND($E$3="2nd"),'Marks Entry class 2nd'!AT101,"")))</f>
        <v/>
      </c>
      <c r="DB102" s="105" t="str">
        <f>IF(OR($B102=0,$B102=""),"",IF(AND($E$3="1st"),'Marks Entry class 1st'!AU101,IF(AND($E$3="2nd"),'Marks Entry class 2nd'!AU101,"")))</f>
        <v/>
      </c>
      <c r="DC102" s="357" t="str">
        <f t="shared" si="119"/>
        <v/>
      </c>
      <c r="DD102" s="93" t="str">
        <f t="shared" si="120"/>
        <v/>
      </c>
      <c r="DE102" s="105" t="str">
        <f>IF(OR($B102=0,$B102=""),"",IF(AND($E$3="1st"),'Marks Entry class 1st'!AV101,IF(AND($E$3="2nd"),'Marks Entry class 2nd'!AV101,"")))</f>
        <v/>
      </c>
      <c r="DF102" s="105" t="str">
        <f>IF(OR($B102=0,$B102=""),"",IF(AND($E$3="1st"),'Marks Entry class 1st'!AW101,IF(AND($E$3="2nd"),'Marks Entry class 2nd'!AW101,"")))</f>
        <v/>
      </c>
      <c r="DG102" s="357" t="str">
        <f t="shared" si="121"/>
        <v/>
      </c>
      <c r="DH102" s="93" t="str">
        <f t="shared" si="122"/>
        <v/>
      </c>
      <c r="DI102" s="63" t="str">
        <f t="shared" si="123"/>
        <v/>
      </c>
      <c r="DJ102" s="359" t="str">
        <f t="shared" si="124"/>
        <v/>
      </c>
      <c r="DK102" s="67" t="str">
        <f t="shared" si="125"/>
        <v/>
      </c>
      <c r="DL102" s="68" t="str">
        <f t="shared" si="126"/>
        <v/>
      </c>
      <c r="DM102" s="381" t="str">
        <f>IFERROR(IF(B102="NSO","NSO",IF(OR(D102="",G102="",F102="",B102="",DI102=0),"",IF('Master sheet'!$D$14="Hindi","कक्षोंन्नति","Promoted"))),"")</f>
        <v/>
      </c>
      <c r="DN102" s="42" t="str">
        <f>IF(OR(B102=0,B102=""),"",IF(AND($E$3="1st"),'Marks Entry class 1st'!AX101,IF(AND($E$3="2nd"),'Marks Entry class 2nd'!AX101,"")))</f>
        <v/>
      </c>
      <c r="DO102" s="42" t="str">
        <f>IF(OR(B102=0,B102=""),"",IF(AND($E$3="1st"),'Marks Entry class 1st'!AY101,IF(AND($E$3="2nd"),'Marks Entry class 2nd'!AY101,"")))</f>
        <v/>
      </c>
      <c r="DP102" s="214" t="str">
        <f t="shared" si="127"/>
        <v/>
      </c>
      <c r="DQ102" s="43"/>
      <c r="DX102" s="44">
        <f>IF(AND($E$3="1st"),'Marks Entry class 1st'!I101,IF(AND($E$3="2nd"),'Marks Entry class 2nd'!I101,""))</f>
        <v>0</v>
      </c>
    </row>
    <row r="103" spans="1:128" ht="18.95" customHeight="1">
      <c r="A103" s="56">
        <v>96</v>
      </c>
      <c r="B103" s="261" t="str">
        <f>IF(OR(DX103=0,DX103=""),"",IF(AND($E$3="1st"),'Marks Entry class 1st'!I102,IF(AND($E$3="2nd"),'Marks Entry class 2nd'!I102,"")))</f>
        <v/>
      </c>
      <c r="C103" s="57" t="str">
        <f>IF(OR($B103=0,$B103=""),"",IF(AND($E$3="1st"),'Marks Entry class 1st'!B102,IF(AND($E$3="2nd"),'Marks Entry class 2nd'!B102,"")))</f>
        <v/>
      </c>
      <c r="D103" s="57" t="str">
        <f>IF(OR($B103=0,$B103=""),"",IF(AND($E$3="1st"),'Marks Entry class 1st'!C102,IF(AND($E$3="2nd"),'Marks Entry class 2nd'!C102,"")))</f>
        <v/>
      </c>
      <c r="E103" s="396" t="str">
        <f>IF(OR(B103=0,B103=""),"",IF(AND($E$3="1st"),'Marks Entry class 1st'!E102,IF(AND($E$3="2nd"),'Marks Entry class 2nd'!E102,"")))</f>
        <v/>
      </c>
      <c r="F103" s="260" t="str">
        <f>IF(OR(B103=0,B103=""),"",IF(AND($E$3="1st"),'Marks Entry class 1st'!D102,IF(AND($E$3="2nd"),'Marks Entry class 2nd'!D102,"")))</f>
        <v/>
      </c>
      <c r="G103" s="398" t="str">
        <f>IF(OR($B103=0,$B103=""),"",IF(AND($E$3="1st"),'Marks Entry class 1st'!F102,IF(AND($E$3="2nd"),'Marks Entry class 2nd'!F102,"")))</f>
        <v/>
      </c>
      <c r="H103" s="398" t="str">
        <f>IF(OR($B103=0,$B103=""),"",IF(AND($E$3="1st"),'Marks Entry class 1st'!G102,IF(AND($E$3="2nd"),'Marks Entry class 2nd'!G102,"")))</f>
        <v/>
      </c>
      <c r="I103" s="398" t="str">
        <f>IF(OR($B103=0,$B103=""),"",IF(AND($E$3="1st"),'Marks Entry class 1st'!H102,IF(AND($E$3="2nd"),'Marks Entry class 2nd'!H102,"")))</f>
        <v/>
      </c>
      <c r="J103" s="229" t="str">
        <f>IF(OR($B103=0,$B103=""),"",IF(AND($E$3="1st"),'Marks Entry class 1st'!J102,IF(AND($E$3="2nd"),'Marks Entry class 2nd'!J102,"")))</f>
        <v/>
      </c>
      <c r="K103" s="229" t="str">
        <f>IF(OR($B103=0,$B103=""),"",IF(AND($E$3="1st"),'Marks Entry class 1st'!K102,IF(AND($E$3="2nd"),'Marks Entry class 2nd'!K102,"")))</f>
        <v/>
      </c>
      <c r="L103" s="105"/>
      <c r="M103" s="105"/>
      <c r="N103" s="105"/>
      <c r="O103" s="51"/>
      <c r="P103" s="105" t="str">
        <f>IF(OR($B103=0,$B103=""),"",IF(AND($E$3="1st"),'Marks Entry class 1st'!O102,IF(AND($E$3="2nd"),'Marks Entry class 2nd'!O102,"")))</f>
        <v/>
      </c>
      <c r="Q103" s="105" t="str">
        <f>IF(OR($B103=0,$B103=""),"",IF(AND($E$3="1st"),'Marks Entry class 1st'!P102,IF(AND($E$3="2nd"),'Marks Entry class 2nd'!P102,"")))</f>
        <v/>
      </c>
      <c r="R103" s="54" t="str">
        <f t="shared" si="64"/>
        <v/>
      </c>
      <c r="S103" s="51">
        <f t="shared" si="65"/>
        <v>0</v>
      </c>
      <c r="T103" s="105" t="str">
        <f>IF(OR($B103=0,$B103=""),"",IF(AND($E$3="1st"),'Marks Entry class 1st'!Q102,IF(AND($E$3="2nd"),'Marks Entry class 2nd'!Q102,"")))</f>
        <v/>
      </c>
      <c r="U103" s="105" t="str">
        <f>IF(OR($B103=0,$B103=""),"",IF(AND($E$3="1st"),'Marks Entry class 1st'!R102,IF(AND($E$3="2nd"),'Marks Entry class 2nd'!R102,"")))</f>
        <v/>
      </c>
      <c r="V103" s="55" t="str">
        <f t="shared" si="66"/>
        <v/>
      </c>
      <c r="W103" s="51" t="str">
        <f t="shared" si="67"/>
        <v/>
      </c>
      <c r="X103" s="89">
        <f t="shared" si="68"/>
        <v>0</v>
      </c>
      <c r="Y103" s="89" t="str">
        <f t="shared" si="69"/>
        <v/>
      </c>
      <c r="Z103" s="89" t="str">
        <f t="shared" si="70"/>
        <v/>
      </c>
      <c r="AA103" s="89" t="str">
        <f t="shared" si="71"/>
        <v/>
      </c>
      <c r="AB103" s="89" t="str">
        <f t="shared" si="72"/>
        <v/>
      </c>
      <c r="AC103" s="93" t="str">
        <f t="shared" si="73"/>
        <v/>
      </c>
      <c r="AD103" s="105"/>
      <c r="AE103" s="105"/>
      <c r="AF103" s="105"/>
      <c r="AG103" s="51"/>
      <c r="AH103" s="105" t="str">
        <f>IF(OR($B103=0,$B103=""),"",IF(AND($E$3="1st"),'Marks Entry class 1st'!V102,IF(AND($E$3="2nd"),'Marks Entry class 2nd'!V102,"")))</f>
        <v/>
      </c>
      <c r="AI103" s="105" t="str">
        <f>IF(OR($B103=0,$B103=""),"",IF(AND($E$3="1st"),'Marks Entry class 1st'!W102,IF(AND($E$3="2nd"),'Marks Entry class 2nd'!W102,"")))</f>
        <v/>
      </c>
      <c r="AJ103" s="54" t="str">
        <f t="shared" si="74"/>
        <v/>
      </c>
      <c r="AK103" s="51">
        <f t="shared" si="75"/>
        <v>0</v>
      </c>
      <c r="AL103" s="105" t="str">
        <f>IF(OR($B103=0,$B103=""),"",IF(AND($E$3="1st"),'Marks Entry class 1st'!X102,IF(AND($E$3="2nd"),'Marks Entry class 2nd'!X102,"")))</f>
        <v/>
      </c>
      <c r="AM103" s="105" t="str">
        <f>IF(OR($B103=0,$B103=""),"",IF(AND($E$3="1st"),'Marks Entry class 1st'!Y102,IF(AND($E$3="2nd"),'Marks Entry class 2nd'!Y102,"")))</f>
        <v/>
      </c>
      <c r="AN103" s="55" t="str">
        <f t="shared" si="76"/>
        <v/>
      </c>
      <c r="AO103" s="51" t="str">
        <f t="shared" si="77"/>
        <v/>
      </c>
      <c r="AP103" s="89">
        <f t="shared" si="78"/>
        <v>0</v>
      </c>
      <c r="AQ103" s="89" t="str">
        <f t="shared" si="79"/>
        <v/>
      </c>
      <c r="AR103" s="89" t="str">
        <f t="shared" si="80"/>
        <v/>
      </c>
      <c r="AS103" s="89" t="str">
        <f t="shared" si="81"/>
        <v/>
      </c>
      <c r="AT103" s="89" t="str">
        <f t="shared" si="82"/>
        <v/>
      </c>
      <c r="AU103" s="93" t="str">
        <f t="shared" si="83"/>
        <v/>
      </c>
      <c r="AV103" s="105"/>
      <c r="AW103" s="105"/>
      <c r="AX103" s="105"/>
      <c r="AY103" s="51"/>
      <c r="AZ103" s="105" t="str">
        <f>IF(OR($B103=0,$B103=""),"",IF(AND($E$3="1st"),'Marks Entry class 1st'!AC102,IF(AND($E$3="2nd"),'Marks Entry class 2nd'!AC102,"")))</f>
        <v/>
      </c>
      <c r="BA103" s="105" t="str">
        <f>IF(OR($B103=0,$B103=""),"",IF(AND($E$3="1st"),'Marks Entry class 1st'!AD102,IF(AND($E$3="2nd"),'Marks Entry class 2nd'!AD102,"")))</f>
        <v/>
      </c>
      <c r="BB103" s="54" t="str">
        <f t="shared" si="84"/>
        <v/>
      </c>
      <c r="BC103" s="51">
        <f t="shared" si="85"/>
        <v>0</v>
      </c>
      <c r="BD103" s="105" t="str">
        <f>IF(OR($B103=0,$B103=""),"",IF(AND($E$3="1st"),'Marks Entry class 1st'!AE102,IF(AND($E$3="2nd"),'Marks Entry class 2nd'!AE102,"")))</f>
        <v/>
      </c>
      <c r="BE103" s="105" t="str">
        <f>IF(OR($B103=0,$B103=""),"",IF(AND($E$3="1st"),'Marks Entry class 1st'!AF102,IF(AND($E$3="2nd"),'Marks Entry class 2nd'!AF102,"")))</f>
        <v/>
      </c>
      <c r="BF103" s="55" t="str">
        <f t="shared" si="86"/>
        <v/>
      </c>
      <c r="BG103" s="51" t="str">
        <f t="shared" si="87"/>
        <v/>
      </c>
      <c r="BH103" s="89">
        <f t="shared" si="88"/>
        <v>0</v>
      </c>
      <c r="BI103" s="89" t="str">
        <f t="shared" si="89"/>
        <v/>
      </c>
      <c r="BJ103" s="89" t="str">
        <f t="shared" si="90"/>
        <v/>
      </c>
      <c r="BK103" s="89" t="str">
        <f t="shared" si="91"/>
        <v/>
      </c>
      <c r="BL103" s="89" t="str">
        <f t="shared" si="92"/>
        <v/>
      </c>
      <c r="BM103" s="93" t="str">
        <f t="shared" si="93"/>
        <v/>
      </c>
      <c r="BN103" s="105"/>
      <c r="BO103" s="105"/>
      <c r="BP103" s="105"/>
      <c r="BQ103" s="51"/>
      <c r="BR103" s="105" t="str">
        <f>IF(OR($B103=0,$B103=""),"",IF(AND($E$3="1st"),'Marks Entry class 1st'!AJ102,IF(AND($E$3="2nd"),'Marks Entry class 2nd'!AJ102,"")))</f>
        <v/>
      </c>
      <c r="BS103" s="105" t="str">
        <f>IF(OR($B103=0,$B103=""),"",IF(AND($E$3="1st"),'Marks Entry class 1st'!AK102,IF(AND($E$3="2nd"),'Marks Entry class 2nd'!AK102,"")))</f>
        <v/>
      </c>
      <c r="BT103" s="54" t="str">
        <f t="shared" si="94"/>
        <v/>
      </c>
      <c r="BU103" s="51">
        <f t="shared" si="95"/>
        <v>0</v>
      </c>
      <c r="BV103" s="105" t="str">
        <f>IF(OR($B103=0,$B103=""),"",IF(AND($E$3="1st"),'Marks Entry class 1st'!AL102,IF(AND($E$3="2nd"),'Marks Entry class 2nd'!AL102,"")))</f>
        <v/>
      </c>
      <c r="BW103" s="105" t="str">
        <f>IF(OR($B103=0,$B103=""),"",IF(AND($E$3="1st"),'Marks Entry class 1st'!AM102,IF(AND($E$3="2nd"),'Marks Entry class 2nd'!AM102,"")))</f>
        <v/>
      </c>
      <c r="BX103" s="55" t="str">
        <f t="shared" si="96"/>
        <v/>
      </c>
      <c r="BY103" s="51" t="str">
        <f t="shared" si="97"/>
        <v/>
      </c>
      <c r="BZ103" s="89">
        <f t="shared" si="98"/>
        <v>0</v>
      </c>
      <c r="CA103" s="89" t="str">
        <f t="shared" si="99"/>
        <v/>
      </c>
      <c r="CB103" s="89" t="str">
        <f t="shared" si="100"/>
        <v/>
      </c>
      <c r="CC103" s="89" t="str">
        <f t="shared" si="101"/>
        <v/>
      </c>
      <c r="CD103" s="89" t="str">
        <f t="shared" si="102"/>
        <v/>
      </c>
      <c r="CE103" s="93" t="str">
        <f t="shared" si="103"/>
        <v/>
      </c>
      <c r="CF103" s="105" t="str">
        <f>IF(OR($B103=0,$B103=""),"",IF(AND($E$3="1st"),'Marks Entry class 1st'!AN102,IF(AND($E$3="2nd"),'Marks Entry class 2nd'!AN102,"")))</f>
        <v/>
      </c>
      <c r="CG103" s="105" t="str">
        <f>IF(OR($B103=0,$B103=""),"",IF(AND($E$3="1st"),'Marks Entry class 1st'!AO102,IF(AND($E$3="2nd"),'Marks Entry class 2nd'!AO102,"")))</f>
        <v/>
      </c>
      <c r="CH103" s="106" t="str">
        <f t="shared" si="104"/>
        <v/>
      </c>
      <c r="CI103" s="107">
        <f t="shared" si="105"/>
        <v>0</v>
      </c>
      <c r="CJ103" s="107" t="str">
        <f t="shared" si="106"/>
        <v/>
      </c>
      <c r="CK103" s="107" t="str">
        <f t="shared" si="107"/>
        <v/>
      </c>
      <c r="CL103" s="92" t="str">
        <f t="shared" si="108"/>
        <v/>
      </c>
      <c r="CM103" s="105" t="str">
        <f>IF(OR($B103=0,$B103=""),"",IF(AND($E$3="1st"),'Marks Entry class 1st'!AP102,IF(AND($E$3="2nd"),'Marks Entry class 2nd'!AP102,"")))</f>
        <v/>
      </c>
      <c r="CN103" s="105" t="str">
        <f>IF(OR($B103=0,$B103=""),"",IF(AND($E$3="1st"),'Marks Entry class 1st'!AQ102,IF(AND($E$3="2nd"),'Marks Entry class 2nd'!AQ102,"")))</f>
        <v/>
      </c>
      <c r="CO103" s="106" t="str">
        <f t="shared" si="109"/>
        <v/>
      </c>
      <c r="CP103" s="107">
        <f t="shared" si="110"/>
        <v>0</v>
      </c>
      <c r="CQ103" s="107" t="str">
        <f t="shared" si="111"/>
        <v/>
      </c>
      <c r="CR103" s="107" t="str">
        <f t="shared" si="112"/>
        <v/>
      </c>
      <c r="CS103" s="92" t="str">
        <f t="shared" si="113"/>
        <v/>
      </c>
      <c r="CT103" s="105" t="str">
        <f>IF(OR($B103=0,$B103=""),"",IF(AND($E$3="1st"),'Marks Entry class 1st'!AR102,IF(AND($E$3="2nd"),'Marks Entry class 2nd'!AR102,"")))</f>
        <v/>
      </c>
      <c r="CU103" s="105" t="str">
        <f>IF(OR($B103=0,$B103=""),"",IF(AND($E$3="1st"),'Marks Entry class 1st'!AS102,IF(AND($E$3="2nd"),'Marks Entry class 2nd'!AS102,"")))</f>
        <v/>
      </c>
      <c r="CV103" s="106" t="str">
        <f t="shared" si="114"/>
        <v/>
      </c>
      <c r="CW103" s="107">
        <f t="shared" si="115"/>
        <v>0</v>
      </c>
      <c r="CX103" s="107" t="str">
        <f t="shared" si="116"/>
        <v/>
      </c>
      <c r="CY103" s="107" t="str">
        <f t="shared" si="117"/>
        <v/>
      </c>
      <c r="CZ103" s="92" t="str">
        <f t="shared" si="118"/>
        <v/>
      </c>
      <c r="DA103" s="105" t="str">
        <f>IF(OR($B103=0,$B103=""),"",IF(AND($E$3="1st"),'Marks Entry class 1st'!AT102,IF(AND($E$3="2nd"),'Marks Entry class 2nd'!AT102,"")))</f>
        <v/>
      </c>
      <c r="DB103" s="105" t="str">
        <f>IF(OR($B103=0,$B103=""),"",IF(AND($E$3="1st"),'Marks Entry class 1st'!AU102,IF(AND($E$3="2nd"),'Marks Entry class 2nd'!AU102,"")))</f>
        <v/>
      </c>
      <c r="DC103" s="357" t="str">
        <f t="shared" si="119"/>
        <v/>
      </c>
      <c r="DD103" s="93" t="str">
        <f t="shared" si="120"/>
        <v/>
      </c>
      <c r="DE103" s="105" t="str">
        <f>IF(OR($B103=0,$B103=""),"",IF(AND($E$3="1st"),'Marks Entry class 1st'!AV102,IF(AND($E$3="2nd"),'Marks Entry class 2nd'!AV102,"")))</f>
        <v/>
      </c>
      <c r="DF103" s="105" t="str">
        <f>IF(OR($B103=0,$B103=""),"",IF(AND($E$3="1st"),'Marks Entry class 1st'!AW102,IF(AND($E$3="2nd"),'Marks Entry class 2nd'!AW102,"")))</f>
        <v/>
      </c>
      <c r="DG103" s="357" t="str">
        <f t="shared" si="121"/>
        <v/>
      </c>
      <c r="DH103" s="93" t="str">
        <f t="shared" si="122"/>
        <v/>
      </c>
      <c r="DI103" s="63" t="str">
        <f t="shared" si="123"/>
        <v/>
      </c>
      <c r="DJ103" s="359" t="str">
        <f t="shared" si="124"/>
        <v/>
      </c>
      <c r="DK103" s="67" t="str">
        <f t="shared" si="125"/>
        <v/>
      </c>
      <c r="DL103" s="68" t="str">
        <f t="shared" si="126"/>
        <v/>
      </c>
      <c r="DM103" s="381" t="str">
        <f>IFERROR(IF(B103="NSO","NSO",IF(OR(D103="",G103="",F103="",B103="",DI103=0),"",IF('Master sheet'!$D$14="Hindi","कक्षोंन्नति","Promoted"))),"")</f>
        <v/>
      </c>
      <c r="DN103" s="42" t="str">
        <f>IF(OR(B103=0,B103=""),"",IF(AND($E$3="1st"),'Marks Entry class 1st'!AX102,IF(AND($E$3="2nd"),'Marks Entry class 2nd'!AX102,"")))</f>
        <v/>
      </c>
      <c r="DO103" s="42" t="str">
        <f>IF(OR(B103=0,B103=""),"",IF(AND($E$3="1st"),'Marks Entry class 1st'!AY102,IF(AND($E$3="2nd"),'Marks Entry class 2nd'!AY102,"")))</f>
        <v/>
      </c>
      <c r="DP103" s="214" t="str">
        <f t="shared" si="127"/>
        <v/>
      </c>
      <c r="DQ103" s="43"/>
      <c r="DX103" s="44">
        <f>IF(AND($E$3="1st"),'Marks Entry class 1st'!I102,IF(AND($E$3="2nd"),'Marks Entry class 2nd'!I102,""))</f>
        <v>0</v>
      </c>
    </row>
    <row r="104" spans="1:128" ht="18.95" customHeight="1">
      <c r="A104" s="56">
        <v>97</v>
      </c>
      <c r="B104" s="261" t="str">
        <f>IF(OR(DX104=0,DX104=""),"",IF(AND($E$3="1st"),'Marks Entry class 1st'!I103,IF(AND($E$3="2nd"),'Marks Entry class 2nd'!I103,"")))</f>
        <v/>
      </c>
      <c r="C104" s="57" t="str">
        <f>IF(OR($B104=0,$B104=""),"",IF(AND($E$3="1st"),'Marks Entry class 1st'!B103,IF(AND($E$3="2nd"),'Marks Entry class 2nd'!B103,"")))</f>
        <v/>
      </c>
      <c r="D104" s="57" t="str">
        <f>IF(OR($B104=0,$B104=""),"",IF(AND($E$3="1st"),'Marks Entry class 1st'!C103,IF(AND($E$3="2nd"),'Marks Entry class 2nd'!C103,"")))</f>
        <v/>
      </c>
      <c r="E104" s="396" t="str">
        <f>IF(OR(B104=0,B104=""),"",IF(AND($E$3="1st"),'Marks Entry class 1st'!E103,IF(AND($E$3="2nd"),'Marks Entry class 2nd'!E103,"")))</f>
        <v/>
      </c>
      <c r="F104" s="260" t="str">
        <f>IF(OR(B104=0,B104=""),"",IF(AND($E$3="1st"),'Marks Entry class 1st'!D103,IF(AND($E$3="2nd"),'Marks Entry class 2nd'!D103,"")))</f>
        <v/>
      </c>
      <c r="G104" s="398" t="str">
        <f>IF(OR($B104=0,$B104=""),"",IF(AND($E$3="1st"),'Marks Entry class 1st'!F103,IF(AND($E$3="2nd"),'Marks Entry class 2nd'!F103,"")))</f>
        <v/>
      </c>
      <c r="H104" s="398" t="str">
        <f>IF(OR($B104=0,$B104=""),"",IF(AND($E$3="1st"),'Marks Entry class 1st'!G103,IF(AND($E$3="2nd"),'Marks Entry class 2nd'!G103,"")))</f>
        <v/>
      </c>
      <c r="I104" s="398" t="str">
        <f>IF(OR($B104=0,$B104=""),"",IF(AND($E$3="1st"),'Marks Entry class 1st'!H103,IF(AND($E$3="2nd"),'Marks Entry class 2nd'!H103,"")))</f>
        <v/>
      </c>
      <c r="J104" s="229" t="str">
        <f>IF(OR($B104=0,$B104=""),"",IF(AND($E$3="1st"),'Marks Entry class 1st'!J103,IF(AND($E$3="2nd"),'Marks Entry class 2nd'!J103,"")))</f>
        <v/>
      </c>
      <c r="K104" s="229" t="str">
        <f>IF(OR($B104=0,$B104=""),"",IF(AND($E$3="1st"),'Marks Entry class 1st'!K103,IF(AND($E$3="2nd"),'Marks Entry class 2nd'!K103,"")))</f>
        <v/>
      </c>
      <c r="L104" s="105"/>
      <c r="M104" s="105"/>
      <c r="N104" s="105"/>
      <c r="O104" s="51"/>
      <c r="P104" s="105" t="str">
        <f>IF(OR($B104=0,$B104=""),"",IF(AND($E$3="1st"),'Marks Entry class 1st'!O103,IF(AND($E$3="2nd"),'Marks Entry class 2nd'!O103,"")))</f>
        <v/>
      </c>
      <c r="Q104" s="105" t="str">
        <f>IF(OR($B104=0,$B104=""),"",IF(AND($E$3="1st"),'Marks Entry class 1st'!P103,IF(AND($E$3="2nd"),'Marks Entry class 2nd'!P103,"")))</f>
        <v/>
      </c>
      <c r="R104" s="54" t="str">
        <f t="shared" si="64"/>
        <v/>
      </c>
      <c r="S104" s="51">
        <f t="shared" si="65"/>
        <v>0</v>
      </c>
      <c r="T104" s="105" t="str">
        <f>IF(OR($B104=0,$B104=""),"",IF(AND($E$3="1st"),'Marks Entry class 1st'!Q103,IF(AND($E$3="2nd"),'Marks Entry class 2nd'!Q103,"")))</f>
        <v/>
      </c>
      <c r="U104" s="105" t="str">
        <f>IF(OR($B104=0,$B104=""),"",IF(AND($E$3="1st"),'Marks Entry class 1st'!R103,IF(AND($E$3="2nd"),'Marks Entry class 2nd'!R103,"")))</f>
        <v/>
      </c>
      <c r="V104" s="55" t="str">
        <f t="shared" si="66"/>
        <v/>
      </c>
      <c r="W104" s="51" t="str">
        <f t="shared" si="67"/>
        <v/>
      </c>
      <c r="X104" s="89">
        <f t="shared" si="68"/>
        <v>0</v>
      </c>
      <c r="Y104" s="89" t="str">
        <f t="shared" si="69"/>
        <v/>
      </c>
      <c r="Z104" s="89" t="str">
        <f t="shared" si="70"/>
        <v/>
      </c>
      <c r="AA104" s="89" t="str">
        <f t="shared" si="71"/>
        <v/>
      </c>
      <c r="AB104" s="89" t="str">
        <f t="shared" si="72"/>
        <v/>
      </c>
      <c r="AC104" s="93" t="str">
        <f t="shared" si="73"/>
        <v/>
      </c>
      <c r="AD104" s="105"/>
      <c r="AE104" s="105"/>
      <c r="AF104" s="105"/>
      <c r="AG104" s="51"/>
      <c r="AH104" s="105" t="str">
        <f>IF(OR($B104=0,$B104=""),"",IF(AND($E$3="1st"),'Marks Entry class 1st'!V103,IF(AND($E$3="2nd"),'Marks Entry class 2nd'!V103,"")))</f>
        <v/>
      </c>
      <c r="AI104" s="105" t="str">
        <f>IF(OR($B104=0,$B104=""),"",IF(AND($E$3="1st"),'Marks Entry class 1st'!W103,IF(AND($E$3="2nd"),'Marks Entry class 2nd'!W103,"")))</f>
        <v/>
      </c>
      <c r="AJ104" s="54" t="str">
        <f t="shared" si="74"/>
        <v/>
      </c>
      <c r="AK104" s="51">
        <f t="shared" si="75"/>
        <v>0</v>
      </c>
      <c r="AL104" s="105" t="str">
        <f>IF(OR($B104=0,$B104=""),"",IF(AND($E$3="1st"),'Marks Entry class 1st'!X103,IF(AND($E$3="2nd"),'Marks Entry class 2nd'!X103,"")))</f>
        <v/>
      </c>
      <c r="AM104" s="105" t="str">
        <f>IF(OR($B104=0,$B104=""),"",IF(AND($E$3="1st"),'Marks Entry class 1st'!Y103,IF(AND($E$3="2nd"),'Marks Entry class 2nd'!Y103,"")))</f>
        <v/>
      </c>
      <c r="AN104" s="55" t="str">
        <f t="shared" si="76"/>
        <v/>
      </c>
      <c r="AO104" s="51" t="str">
        <f t="shared" si="77"/>
        <v/>
      </c>
      <c r="AP104" s="89">
        <f t="shared" si="78"/>
        <v>0</v>
      </c>
      <c r="AQ104" s="89" t="str">
        <f t="shared" si="79"/>
        <v/>
      </c>
      <c r="AR104" s="89" t="str">
        <f t="shared" si="80"/>
        <v/>
      </c>
      <c r="AS104" s="89" t="str">
        <f t="shared" si="81"/>
        <v/>
      </c>
      <c r="AT104" s="89" t="str">
        <f t="shared" si="82"/>
        <v/>
      </c>
      <c r="AU104" s="93" t="str">
        <f t="shared" si="83"/>
        <v/>
      </c>
      <c r="AV104" s="105"/>
      <c r="AW104" s="105"/>
      <c r="AX104" s="105"/>
      <c r="AY104" s="51"/>
      <c r="AZ104" s="105" t="str">
        <f>IF(OR($B104=0,$B104=""),"",IF(AND($E$3="1st"),'Marks Entry class 1st'!AC103,IF(AND($E$3="2nd"),'Marks Entry class 2nd'!AC103,"")))</f>
        <v/>
      </c>
      <c r="BA104" s="105" t="str">
        <f>IF(OR($B104=0,$B104=""),"",IF(AND($E$3="1st"),'Marks Entry class 1st'!AD103,IF(AND($E$3="2nd"),'Marks Entry class 2nd'!AD103,"")))</f>
        <v/>
      </c>
      <c r="BB104" s="54" t="str">
        <f t="shared" si="84"/>
        <v/>
      </c>
      <c r="BC104" s="51">
        <f t="shared" si="85"/>
        <v>0</v>
      </c>
      <c r="BD104" s="105" t="str">
        <f>IF(OR($B104=0,$B104=""),"",IF(AND($E$3="1st"),'Marks Entry class 1st'!AE103,IF(AND($E$3="2nd"),'Marks Entry class 2nd'!AE103,"")))</f>
        <v/>
      </c>
      <c r="BE104" s="105" t="str">
        <f>IF(OR($B104=0,$B104=""),"",IF(AND($E$3="1st"),'Marks Entry class 1st'!AF103,IF(AND($E$3="2nd"),'Marks Entry class 2nd'!AF103,"")))</f>
        <v/>
      </c>
      <c r="BF104" s="55" t="str">
        <f t="shared" si="86"/>
        <v/>
      </c>
      <c r="BG104" s="51" t="str">
        <f t="shared" si="87"/>
        <v/>
      </c>
      <c r="BH104" s="89">
        <f t="shared" si="88"/>
        <v>0</v>
      </c>
      <c r="BI104" s="89" t="str">
        <f t="shared" si="89"/>
        <v/>
      </c>
      <c r="BJ104" s="89" t="str">
        <f t="shared" si="90"/>
        <v/>
      </c>
      <c r="BK104" s="89" t="str">
        <f t="shared" si="91"/>
        <v/>
      </c>
      <c r="BL104" s="89" t="str">
        <f t="shared" si="92"/>
        <v/>
      </c>
      <c r="BM104" s="93" t="str">
        <f t="shared" si="93"/>
        <v/>
      </c>
      <c r="BN104" s="105"/>
      <c r="BO104" s="105"/>
      <c r="BP104" s="105"/>
      <c r="BQ104" s="51"/>
      <c r="BR104" s="105" t="str">
        <f>IF(OR($B104=0,$B104=""),"",IF(AND($E$3="1st"),'Marks Entry class 1st'!AJ103,IF(AND($E$3="2nd"),'Marks Entry class 2nd'!AJ103,"")))</f>
        <v/>
      </c>
      <c r="BS104" s="105" t="str">
        <f>IF(OR($B104=0,$B104=""),"",IF(AND($E$3="1st"),'Marks Entry class 1st'!AK103,IF(AND($E$3="2nd"),'Marks Entry class 2nd'!AK103,"")))</f>
        <v/>
      </c>
      <c r="BT104" s="54" t="str">
        <f t="shared" si="94"/>
        <v/>
      </c>
      <c r="BU104" s="51">
        <f t="shared" si="95"/>
        <v>0</v>
      </c>
      <c r="BV104" s="105" t="str">
        <f>IF(OR($B104=0,$B104=""),"",IF(AND($E$3="1st"),'Marks Entry class 1st'!AL103,IF(AND($E$3="2nd"),'Marks Entry class 2nd'!AL103,"")))</f>
        <v/>
      </c>
      <c r="BW104" s="105" t="str">
        <f>IF(OR($B104=0,$B104=""),"",IF(AND($E$3="1st"),'Marks Entry class 1st'!AM103,IF(AND($E$3="2nd"),'Marks Entry class 2nd'!AM103,"")))</f>
        <v/>
      </c>
      <c r="BX104" s="55" t="str">
        <f t="shared" si="96"/>
        <v/>
      </c>
      <c r="BY104" s="51" t="str">
        <f t="shared" si="97"/>
        <v/>
      </c>
      <c r="BZ104" s="89">
        <f t="shared" si="98"/>
        <v>0</v>
      </c>
      <c r="CA104" s="89" t="str">
        <f t="shared" si="99"/>
        <v/>
      </c>
      <c r="CB104" s="89" t="str">
        <f t="shared" si="100"/>
        <v/>
      </c>
      <c r="CC104" s="89" t="str">
        <f t="shared" si="101"/>
        <v/>
      </c>
      <c r="CD104" s="89" t="str">
        <f t="shared" si="102"/>
        <v/>
      </c>
      <c r="CE104" s="93" t="str">
        <f t="shared" si="103"/>
        <v/>
      </c>
      <c r="CF104" s="105" t="str">
        <f>IF(OR($B104=0,$B104=""),"",IF(AND($E$3="1st"),'Marks Entry class 1st'!AN103,IF(AND($E$3="2nd"),'Marks Entry class 2nd'!AN103,"")))</f>
        <v/>
      </c>
      <c r="CG104" s="105" t="str">
        <f>IF(OR($B104=0,$B104=""),"",IF(AND($E$3="1st"),'Marks Entry class 1st'!AO103,IF(AND($E$3="2nd"),'Marks Entry class 2nd'!AO103,"")))</f>
        <v/>
      </c>
      <c r="CH104" s="106" t="str">
        <f t="shared" si="104"/>
        <v/>
      </c>
      <c r="CI104" s="107">
        <f t="shared" si="105"/>
        <v>0</v>
      </c>
      <c r="CJ104" s="107" t="str">
        <f t="shared" si="106"/>
        <v/>
      </c>
      <c r="CK104" s="107" t="str">
        <f t="shared" si="107"/>
        <v/>
      </c>
      <c r="CL104" s="92" t="str">
        <f t="shared" si="108"/>
        <v/>
      </c>
      <c r="CM104" s="105" t="str">
        <f>IF(OR($B104=0,$B104=""),"",IF(AND($E$3="1st"),'Marks Entry class 1st'!AP103,IF(AND($E$3="2nd"),'Marks Entry class 2nd'!AP103,"")))</f>
        <v/>
      </c>
      <c r="CN104" s="105" t="str">
        <f>IF(OR($B104=0,$B104=""),"",IF(AND($E$3="1st"),'Marks Entry class 1st'!AQ103,IF(AND($E$3="2nd"),'Marks Entry class 2nd'!AQ103,"")))</f>
        <v/>
      </c>
      <c r="CO104" s="106" t="str">
        <f t="shared" si="109"/>
        <v/>
      </c>
      <c r="CP104" s="107">
        <f t="shared" si="110"/>
        <v>0</v>
      </c>
      <c r="CQ104" s="107" t="str">
        <f t="shared" si="111"/>
        <v/>
      </c>
      <c r="CR104" s="107" t="str">
        <f t="shared" si="112"/>
        <v/>
      </c>
      <c r="CS104" s="92" t="str">
        <f t="shared" si="113"/>
        <v/>
      </c>
      <c r="CT104" s="105" t="str">
        <f>IF(OR($B104=0,$B104=""),"",IF(AND($E$3="1st"),'Marks Entry class 1st'!AR103,IF(AND($E$3="2nd"),'Marks Entry class 2nd'!AR103,"")))</f>
        <v/>
      </c>
      <c r="CU104" s="105" t="str">
        <f>IF(OR($B104=0,$B104=""),"",IF(AND($E$3="1st"),'Marks Entry class 1st'!AS103,IF(AND($E$3="2nd"),'Marks Entry class 2nd'!AS103,"")))</f>
        <v/>
      </c>
      <c r="CV104" s="106" t="str">
        <f t="shared" si="114"/>
        <v/>
      </c>
      <c r="CW104" s="107">
        <f t="shared" si="115"/>
        <v>0</v>
      </c>
      <c r="CX104" s="107" t="str">
        <f t="shared" si="116"/>
        <v/>
      </c>
      <c r="CY104" s="107" t="str">
        <f t="shared" si="117"/>
        <v/>
      </c>
      <c r="CZ104" s="92" t="str">
        <f t="shared" si="118"/>
        <v/>
      </c>
      <c r="DA104" s="105" t="str">
        <f>IF(OR($B104=0,$B104=""),"",IF(AND($E$3="1st"),'Marks Entry class 1st'!AT103,IF(AND($E$3="2nd"),'Marks Entry class 2nd'!AT103,"")))</f>
        <v/>
      </c>
      <c r="DB104" s="105" t="str">
        <f>IF(OR($B104=0,$B104=""),"",IF(AND($E$3="1st"),'Marks Entry class 1st'!AU103,IF(AND($E$3="2nd"),'Marks Entry class 2nd'!AU103,"")))</f>
        <v/>
      </c>
      <c r="DC104" s="357" t="str">
        <f t="shared" si="119"/>
        <v/>
      </c>
      <c r="DD104" s="93" t="str">
        <f t="shared" si="120"/>
        <v/>
      </c>
      <c r="DE104" s="105" t="str">
        <f>IF(OR($B104=0,$B104=""),"",IF(AND($E$3="1st"),'Marks Entry class 1st'!AV103,IF(AND($E$3="2nd"),'Marks Entry class 2nd'!AV103,"")))</f>
        <v/>
      </c>
      <c r="DF104" s="105" t="str">
        <f>IF(OR($B104=0,$B104=""),"",IF(AND($E$3="1st"),'Marks Entry class 1st'!AW103,IF(AND($E$3="2nd"),'Marks Entry class 2nd'!AW103,"")))</f>
        <v/>
      </c>
      <c r="DG104" s="357" t="str">
        <f t="shared" si="121"/>
        <v/>
      </c>
      <c r="DH104" s="93" t="str">
        <f t="shared" si="122"/>
        <v/>
      </c>
      <c r="DI104" s="63" t="str">
        <f t="shared" si="123"/>
        <v/>
      </c>
      <c r="DJ104" s="359" t="str">
        <f t="shared" si="124"/>
        <v/>
      </c>
      <c r="DK104" s="67" t="str">
        <f t="shared" si="125"/>
        <v/>
      </c>
      <c r="DL104" s="68" t="str">
        <f t="shared" si="126"/>
        <v/>
      </c>
      <c r="DM104" s="381" t="str">
        <f>IFERROR(IF(B104="NSO","NSO",IF(OR(D104="",G104="",F104="",B104="",DI104=0),"",IF('Master sheet'!$D$14="Hindi","कक्षोंन्नति","Promoted"))),"")</f>
        <v/>
      </c>
      <c r="DN104" s="42" t="str">
        <f>IF(OR(B104=0,B104=""),"",IF(AND($E$3="1st"),'Marks Entry class 1st'!AX103,IF(AND($E$3="2nd"),'Marks Entry class 2nd'!AX103,"")))</f>
        <v/>
      </c>
      <c r="DO104" s="42" t="str">
        <f>IF(OR(B104=0,B104=""),"",IF(AND($E$3="1st"),'Marks Entry class 1st'!AY103,IF(AND($E$3="2nd"),'Marks Entry class 2nd'!AY103,"")))</f>
        <v/>
      </c>
      <c r="DP104" s="214" t="str">
        <f t="shared" si="127"/>
        <v/>
      </c>
      <c r="DQ104" s="43"/>
      <c r="DX104" s="44">
        <f>IF(AND($E$3="1st"),'Marks Entry class 1st'!I103,IF(AND($E$3="2nd"),'Marks Entry class 2nd'!I103,""))</f>
        <v>0</v>
      </c>
    </row>
    <row r="105" spans="1:128" ht="18.95" customHeight="1">
      <c r="A105" s="56">
        <v>98</v>
      </c>
      <c r="B105" s="261" t="str">
        <f>IF(OR(DX105=0,DX105=""),"",IF(AND($E$3="1st"),'Marks Entry class 1st'!I104,IF(AND($E$3="2nd"),'Marks Entry class 2nd'!I104,"")))</f>
        <v/>
      </c>
      <c r="C105" s="57" t="str">
        <f>IF(OR($B105=0,$B105=""),"",IF(AND($E$3="1st"),'Marks Entry class 1st'!B104,IF(AND($E$3="2nd"),'Marks Entry class 2nd'!B104,"")))</f>
        <v/>
      </c>
      <c r="D105" s="57" t="str">
        <f>IF(OR($B105=0,$B105=""),"",IF(AND($E$3="1st"),'Marks Entry class 1st'!C104,IF(AND($E$3="2nd"),'Marks Entry class 2nd'!C104,"")))</f>
        <v/>
      </c>
      <c r="E105" s="396" t="str">
        <f>IF(OR(B105=0,B105=""),"",IF(AND($E$3="1st"),'Marks Entry class 1st'!E104,IF(AND($E$3="2nd"),'Marks Entry class 2nd'!E104,"")))</f>
        <v/>
      </c>
      <c r="F105" s="260" t="str">
        <f>IF(OR(B105=0,B105=""),"",IF(AND($E$3="1st"),'Marks Entry class 1st'!D104,IF(AND($E$3="2nd"),'Marks Entry class 2nd'!D104,"")))</f>
        <v/>
      </c>
      <c r="G105" s="398" t="str">
        <f>IF(OR($B105=0,$B105=""),"",IF(AND($E$3="1st"),'Marks Entry class 1st'!F104,IF(AND($E$3="2nd"),'Marks Entry class 2nd'!F104,"")))</f>
        <v/>
      </c>
      <c r="H105" s="398" t="str">
        <f>IF(OR($B105=0,$B105=""),"",IF(AND($E$3="1st"),'Marks Entry class 1st'!G104,IF(AND($E$3="2nd"),'Marks Entry class 2nd'!G104,"")))</f>
        <v/>
      </c>
      <c r="I105" s="398" t="str">
        <f>IF(OR($B105=0,$B105=""),"",IF(AND($E$3="1st"),'Marks Entry class 1st'!H104,IF(AND($E$3="2nd"),'Marks Entry class 2nd'!H104,"")))</f>
        <v/>
      </c>
      <c r="J105" s="229" t="str">
        <f>IF(OR($B105=0,$B105=""),"",IF(AND($E$3="1st"),'Marks Entry class 1st'!J104,IF(AND($E$3="2nd"),'Marks Entry class 2nd'!J104,"")))</f>
        <v/>
      </c>
      <c r="K105" s="229" t="str">
        <f>IF(OR($B105=0,$B105=""),"",IF(AND($E$3="1st"),'Marks Entry class 1st'!K104,IF(AND($E$3="2nd"),'Marks Entry class 2nd'!K104,"")))</f>
        <v/>
      </c>
      <c r="L105" s="105"/>
      <c r="M105" s="105"/>
      <c r="N105" s="105"/>
      <c r="O105" s="51"/>
      <c r="P105" s="105" t="str">
        <f>IF(OR($B105=0,$B105=""),"",IF(AND($E$3="1st"),'Marks Entry class 1st'!O104,IF(AND($E$3="2nd"),'Marks Entry class 2nd'!O104,"")))</f>
        <v/>
      </c>
      <c r="Q105" s="105" t="str">
        <f>IF(OR($B105=0,$B105=""),"",IF(AND($E$3="1st"),'Marks Entry class 1st'!P104,IF(AND($E$3="2nd"),'Marks Entry class 2nd'!P104,"")))</f>
        <v/>
      </c>
      <c r="R105" s="54" t="str">
        <f t="shared" si="64"/>
        <v/>
      </c>
      <c r="S105" s="51">
        <f t="shared" si="65"/>
        <v>0</v>
      </c>
      <c r="T105" s="105" t="str">
        <f>IF(OR($B105=0,$B105=""),"",IF(AND($E$3="1st"),'Marks Entry class 1st'!Q104,IF(AND($E$3="2nd"),'Marks Entry class 2nd'!Q104,"")))</f>
        <v/>
      </c>
      <c r="U105" s="105" t="str">
        <f>IF(OR($B105=0,$B105=""),"",IF(AND($E$3="1st"),'Marks Entry class 1st'!R104,IF(AND($E$3="2nd"),'Marks Entry class 2nd'!R104,"")))</f>
        <v/>
      </c>
      <c r="V105" s="55" t="str">
        <f t="shared" si="66"/>
        <v/>
      </c>
      <c r="W105" s="51" t="str">
        <f t="shared" si="67"/>
        <v/>
      </c>
      <c r="X105" s="89">
        <f t="shared" si="68"/>
        <v>0</v>
      </c>
      <c r="Y105" s="89" t="str">
        <f t="shared" si="69"/>
        <v/>
      </c>
      <c r="Z105" s="89" t="str">
        <f t="shared" si="70"/>
        <v/>
      </c>
      <c r="AA105" s="89" t="str">
        <f t="shared" si="71"/>
        <v/>
      </c>
      <c r="AB105" s="89" t="str">
        <f t="shared" si="72"/>
        <v/>
      </c>
      <c r="AC105" s="93" t="str">
        <f t="shared" si="73"/>
        <v/>
      </c>
      <c r="AD105" s="105"/>
      <c r="AE105" s="105"/>
      <c r="AF105" s="105"/>
      <c r="AG105" s="51"/>
      <c r="AH105" s="105" t="str">
        <f>IF(OR($B105=0,$B105=""),"",IF(AND($E$3="1st"),'Marks Entry class 1st'!V104,IF(AND($E$3="2nd"),'Marks Entry class 2nd'!V104,"")))</f>
        <v/>
      </c>
      <c r="AI105" s="105" t="str">
        <f>IF(OR($B105=0,$B105=""),"",IF(AND($E$3="1st"),'Marks Entry class 1st'!W104,IF(AND($E$3="2nd"),'Marks Entry class 2nd'!W104,"")))</f>
        <v/>
      </c>
      <c r="AJ105" s="54" t="str">
        <f t="shared" si="74"/>
        <v/>
      </c>
      <c r="AK105" s="51">
        <f t="shared" si="75"/>
        <v>0</v>
      </c>
      <c r="AL105" s="105" t="str">
        <f>IF(OR($B105=0,$B105=""),"",IF(AND($E$3="1st"),'Marks Entry class 1st'!X104,IF(AND($E$3="2nd"),'Marks Entry class 2nd'!X104,"")))</f>
        <v/>
      </c>
      <c r="AM105" s="105" t="str">
        <f>IF(OR($B105=0,$B105=""),"",IF(AND($E$3="1st"),'Marks Entry class 1st'!Y104,IF(AND($E$3="2nd"),'Marks Entry class 2nd'!Y104,"")))</f>
        <v/>
      </c>
      <c r="AN105" s="55" t="str">
        <f t="shared" si="76"/>
        <v/>
      </c>
      <c r="AO105" s="51" t="str">
        <f t="shared" si="77"/>
        <v/>
      </c>
      <c r="AP105" s="89">
        <f t="shared" si="78"/>
        <v>0</v>
      </c>
      <c r="AQ105" s="89" t="str">
        <f t="shared" si="79"/>
        <v/>
      </c>
      <c r="AR105" s="89" t="str">
        <f t="shared" si="80"/>
        <v/>
      </c>
      <c r="AS105" s="89" t="str">
        <f t="shared" si="81"/>
        <v/>
      </c>
      <c r="AT105" s="89" t="str">
        <f t="shared" si="82"/>
        <v/>
      </c>
      <c r="AU105" s="93" t="str">
        <f t="shared" si="83"/>
        <v/>
      </c>
      <c r="AV105" s="105"/>
      <c r="AW105" s="105"/>
      <c r="AX105" s="105"/>
      <c r="AY105" s="51"/>
      <c r="AZ105" s="105" t="str">
        <f>IF(OR($B105=0,$B105=""),"",IF(AND($E$3="1st"),'Marks Entry class 1st'!AC104,IF(AND($E$3="2nd"),'Marks Entry class 2nd'!AC104,"")))</f>
        <v/>
      </c>
      <c r="BA105" s="105" t="str">
        <f>IF(OR($B105=0,$B105=""),"",IF(AND($E$3="1st"),'Marks Entry class 1st'!AD104,IF(AND($E$3="2nd"),'Marks Entry class 2nd'!AD104,"")))</f>
        <v/>
      </c>
      <c r="BB105" s="54" t="str">
        <f t="shared" si="84"/>
        <v/>
      </c>
      <c r="BC105" s="51">
        <f t="shared" si="85"/>
        <v>0</v>
      </c>
      <c r="BD105" s="105" t="str">
        <f>IF(OR($B105=0,$B105=""),"",IF(AND($E$3="1st"),'Marks Entry class 1st'!AE104,IF(AND($E$3="2nd"),'Marks Entry class 2nd'!AE104,"")))</f>
        <v/>
      </c>
      <c r="BE105" s="105" t="str">
        <f>IF(OR($B105=0,$B105=""),"",IF(AND($E$3="1st"),'Marks Entry class 1st'!AF104,IF(AND($E$3="2nd"),'Marks Entry class 2nd'!AF104,"")))</f>
        <v/>
      </c>
      <c r="BF105" s="55" t="str">
        <f t="shared" si="86"/>
        <v/>
      </c>
      <c r="BG105" s="51" t="str">
        <f t="shared" si="87"/>
        <v/>
      </c>
      <c r="BH105" s="89">
        <f t="shared" si="88"/>
        <v>0</v>
      </c>
      <c r="BI105" s="89" t="str">
        <f t="shared" si="89"/>
        <v/>
      </c>
      <c r="BJ105" s="89" t="str">
        <f t="shared" si="90"/>
        <v/>
      </c>
      <c r="BK105" s="89" t="str">
        <f t="shared" si="91"/>
        <v/>
      </c>
      <c r="BL105" s="89" t="str">
        <f t="shared" si="92"/>
        <v/>
      </c>
      <c r="BM105" s="93" t="str">
        <f t="shared" si="93"/>
        <v/>
      </c>
      <c r="BN105" s="105"/>
      <c r="BO105" s="105"/>
      <c r="BP105" s="105"/>
      <c r="BQ105" s="51"/>
      <c r="BR105" s="105" t="str">
        <f>IF(OR($B105=0,$B105=""),"",IF(AND($E$3="1st"),'Marks Entry class 1st'!AJ104,IF(AND($E$3="2nd"),'Marks Entry class 2nd'!AJ104,"")))</f>
        <v/>
      </c>
      <c r="BS105" s="105" t="str">
        <f>IF(OR($B105=0,$B105=""),"",IF(AND($E$3="1st"),'Marks Entry class 1st'!AK104,IF(AND($E$3="2nd"),'Marks Entry class 2nd'!AK104,"")))</f>
        <v/>
      </c>
      <c r="BT105" s="54" t="str">
        <f t="shared" si="94"/>
        <v/>
      </c>
      <c r="BU105" s="51">
        <f t="shared" si="95"/>
        <v>0</v>
      </c>
      <c r="BV105" s="105" t="str">
        <f>IF(OR($B105=0,$B105=""),"",IF(AND($E$3="1st"),'Marks Entry class 1st'!AL104,IF(AND($E$3="2nd"),'Marks Entry class 2nd'!AL104,"")))</f>
        <v/>
      </c>
      <c r="BW105" s="105" t="str">
        <f>IF(OR($B105=0,$B105=""),"",IF(AND($E$3="1st"),'Marks Entry class 1st'!AM104,IF(AND($E$3="2nd"),'Marks Entry class 2nd'!AM104,"")))</f>
        <v/>
      </c>
      <c r="BX105" s="55" t="str">
        <f t="shared" si="96"/>
        <v/>
      </c>
      <c r="BY105" s="51" t="str">
        <f t="shared" si="97"/>
        <v/>
      </c>
      <c r="BZ105" s="89">
        <f t="shared" si="98"/>
        <v>0</v>
      </c>
      <c r="CA105" s="89" t="str">
        <f t="shared" si="99"/>
        <v/>
      </c>
      <c r="CB105" s="89" t="str">
        <f t="shared" si="100"/>
        <v/>
      </c>
      <c r="CC105" s="89" t="str">
        <f t="shared" si="101"/>
        <v/>
      </c>
      <c r="CD105" s="89" t="str">
        <f t="shared" si="102"/>
        <v/>
      </c>
      <c r="CE105" s="93" t="str">
        <f t="shared" si="103"/>
        <v/>
      </c>
      <c r="CF105" s="105" t="str">
        <f>IF(OR($B105=0,$B105=""),"",IF(AND($E$3="1st"),'Marks Entry class 1st'!AN104,IF(AND($E$3="2nd"),'Marks Entry class 2nd'!AN104,"")))</f>
        <v/>
      </c>
      <c r="CG105" s="105" t="str">
        <f>IF(OR($B105=0,$B105=""),"",IF(AND($E$3="1st"),'Marks Entry class 1st'!AO104,IF(AND($E$3="2nd"),'Marks Entry class 2nd'!AO104,"")))</f>
        <v/>
      </c>
      <c r="CH105" s="106" t="str">
        <f t="shared" si="104"/>
        <v/>
      </c>
      <c r="CI105" s="107">
        <f t="shared" si="105"/>
        <v>0</v>
      </c>
      <c r="CJ105" s="107" t="str">
        <f t="shared" si="106"/>
        <v/>
      </c>
      <c r="CK105" s="107" t="str">
        <f t="shared" si="107"/>
        <v/>
      </c>
      <c r="CL105" s="92" t="str">
        <f t="shared" si="108"/>
        <v/>
      </c>
      <c r="CM105" s="105" t="str">
        <f>IF(OR($B105=0,$B105=""),"",IF(AND($E$3="1st"),'Marks Entry class 1st'!AP104,IF(AND($E$3="2nd"),'Marks Entry class 2nd'!AP104,"")))</f>
        <v/>
      </c>
      <c r="CN105" s="105" t="str">
        <f>IF(OR($B105=0,$B105=""),"",IF(AND($E$3="1st"),'Marks Entry class 1st'!AQ104,IF(AND($E$3="2nd"),'Marks Entry class 2nd'!AQ104,"")))</f>
        <v/>
      </c>
      <c r="CO105" s="106" t="str">
        <f t="shared" si="109"/>
        <v/>
      </c>
      <c r="CP105" s="107">
        <f t="shared" si="110"/>
        <v>0</v>
      </c>
      <c r="CQ105" s="107" t="str">
        <f t="shared" si="111"/>
        <v/>
      </c>
      <c r="CR105" s="107" t="str">
        <f t="shared" si="112"/>
        <v/>
      </c>
      <c r="CS105" s="92" t="str">
        <f t="shared" si="113"/>
        <v/>
      </c>
      <c r="CT105" s="105" t="str">
        <f>IF(OR($B105=0,$B105=""),"",IF(AND($E$3="1st"),'Marks Entry class 1st'!AR104,IF(AND($E$3="2nd"),'Marks Entry class 2nd'!AR104,"")))</f>
        <v/>
      </c>
      <c r="CU105" s="105" t="str">
        <f>IF(OR($B105=0,$B105=""),"",IF(AND($E$3="1st"),'Marks Entry class 1st'!AS104,IF(AND($E$3="2nd"),'Marks Entry class 2nd'!AS104,"")))</f>
        <v/>
      </c>
      <c r="CV105" s="106" t="str">
        <f t="shared" si="114"/>
        <v/>
      </c>
      <c r="CW105" s="107">
        <f t="shared" si="115"/>
        <v>0</v>
      </c>
      <c r="CX105" s="107" t="str">
        <f t="shared" si="116"/>
        <v/>
      </c>
      <c r="CY105" s="107" t="str">
        <f t="shared" si="117"/>
        <v/>
      </c>
      <c r="CZ105" s="92" t="str">
        <f t="shared" si="118"/>
        <v/>
      </c>
      <c r="DA105" s="105" t="str">
        <f>IF(OR($B105=0,$B105=""),"",IF(AND($E$3="1st"),'Marks Entry class 1st'!AT104,IF(AND($E$3="2nd"),'Marks Entry class 2nd'!AT104,"")))</f>
        <v/>
      </c>
      <c r="DB105" s="105" t="str">
        <f>IF(OR($B105=0,$B105=""),"",IF(AND($E$3="1st"),'Marks Entry class 1st'!AU104,IF(AND($E$3="2nd"),'Marks Entry class 2nd'!AU104,"")))</f>
        <v/>
      </c>
      <c r="DC105" s="357" t="str">
        <f t="shared" si="119"/>
        <v/>
      </c>
      <c r="DD105" s="93" t="str">
        <f t="shared" si="120"/>
        <v/>
      </c>
      <c r="DE105" s="105" t="str">
        <f>IF(OR($B105=0,$B105=""),"",IF(AND($E$3="1st"),'Marks Entry class 1st'!AV104,IF(AND($E$3="2nd"),'Marks Entry class 2nd'!AV104,"")))</f>
        <v/>
      </c>
      <c r="DF105" s="105" t="str">
        <f>IF(OR($B105=0,$B105=""),"",IF(AND($E$3="1st"),'Marks Entry class 1st'!AW104,IF(AND($E$3="2nd"),'Marks Entry class 2nd'!AW104,"")))</f>
        <v/>
      </c>
      <c r="DG105" s="357" t="str">
        <f t="shared" si="121"/>
        <v/>
      </c>
      <c r="DH105" s="93" t="str">
        <f t="shared" si="122"/>
        <v/>
      </c>
      <c r="DI105" s="63" t="str">
        <f t="shared" si="123"/>
        <v/>
      </c>
      <c r="DJ105" s="359" t="str">
        <f t="shared" si="124"/>
        <v/>
      </c>
      <c r="DK105" s="67" t="str">
        <f t="shared" si="125"/>
        <v/>
      </c>
      <c r="DL105" s="68" t="str">
        <f t="shared" si="126"/>
        <v/>
      </c>
      <c r="DM105" s="381" t="str">
        <f>IFERROR(IF(B105="NSO","NSO",IF(OR(D105="",G105="",F105="",B105="",DI105=0),"",IF('Master sheet'!$D$14="Hindi","कक्षोंन्नति","Promoted"))),"")</f>
        <v/>
      </c>
      <c r="DN105" s="42" t="str">
        <f>IF(OR(B105=0,B105=""),"",IF(AND($E$3="1st"),'Marks Entry class 1st'!AX104,IF(AND($E$3="2nd"),'Marks Entry class 2nd'!AX104,"")))</f>
        <v/>
      </c>
      <c r="DO105" s="42" t="str">
        <f>IF(OR(B105=0,B105=""),"",IF(AND($E$3="1st"),'Marks Entry class 1st'!AY104,IF(AND($E$3="2nd"),'Marks Entry class 2nd'!AY104,"")))</f>
        <v/>
      </c>
      <c r="DP105" s="214" t="str">
        <f t="shared" si="127"/>
        <v/>
      </c>
      <c r="DQ105" s="43"/>
      <c r="DX105" s="44">
        <f>IF(AND($E$3="1st"),'Marks Entry class 1st'!I104,IF(AND($E$3="2nd"),'Marks Entry class 2nd'!I104,""))</f>
        <v>0</v>
      </c>
    </row>
    <row r="106" spans="1:128" ht="18.95" customHeight="1">
      <c r="A106" s="56">
        <v>99</v>
      </c>
      <c r="B106" s="261" t="str">
        <f>IF(OR(DX106=0,DX106=""),"",IF(AND($E$3="1st"),'Marks Entry class 1st'!I105,IF(AND($E$3="2nd"),'Marks Entry class 2nd'!I105,"")))</f>
        <v/>
      </c>
      <c r="C106" s="57" t="str">
        <f>IF(OR($B106=0,$B106=""),"",IF(AND($E$3="1st"),'Marks Entry class 1st'!B105,IF(AND($E$3="2nd"),'Marks Entry class 2nd'!B105,"")))</f>
        <v/>
      </c>
      <c r="D106" s="57" t="str">
        <f>IF(OR($B106=0,$B106=""),"",IF(AND($E$3="1st"),'Marks Entry class 1st'!C105,IF(AND($E$3="2nd"),'Marks Entry class 2nd'!C105,"")))</f>
        <v/>
      </c>
      <c r="E106" s="396" t="str">
        <f>IF(OR(B106=0,B106=""),"",IF(AND($E$3="1st"),'Marks Entry class 1st'!E105,IF(AND($E$3="2nd"),'Marks Entry class 2nd'!E105,"")))</f>
        <v/>
      </c>
      <c r="F106" s="260" t="str">
        <f>IF(OR(B106=0,B106=""),"",IF(AND($E$3="1st"),'Marks Entry class 1st'!D105,IF(AND($E$3="2nd"),'Marks Entry class 2nd'!D105,"")))</f>
        <v/>
      </c>
      <c r="G106" s="398" t="str">
        <f>IF(OR($B106=0,$B106=""),"",IF(AND($E$3="1st"),'Marks Entry class 1st'!F105,IF(AND($E$3="2nd"),'Marks Entry class 2nd'!F105,"")))</f>
        <v/>
      </c>
      <c r="H106" s="398" t="str">
        <f>IF(OR($B106=0,$B106=""),"",IF(AND($E$3="1st"),'Marks Entry class 1st'!G105,IF(AND($E$3="2nd"),'Marks Entry class 2nd'!G105,"")))</f>
        <v/>
      </c>
      <c r="I106" s="398" t="str">
        <f>IF(OR($B106=0,$B106=""),"",IF(AND($E$3="1st"),'Marks Entry class 1st'!H105,IF(AND($E$3="2nd"),'Marks Entry class 2nd'!H105,"")))</f>
        <v/>
      </c>
      <c r="J106" s="229" t="str">
        <f>IF(OR($B106=0,$B106=""),"",IF(AND($E$3="1st"),'Marks Entry class 1st'!J105,IF(AND($E$3="2nd"),'Marks Entry class 2nd'!J105,"")))</f>
        <v/>
      </c>
      <c r="K106" s="229" t="str">
        <f>IF(OR($B106=0,$B106=""),"",IF(AND($E$3="1st"),'Marks Entry class 1st'!K105,IF(AND($E$3="2nd"),'Marks Entry class 2nd'!K105,"")))</f>
        <v/>
      </c>
      <c r="L106" s="105"/>
      <c r="M106" s="105"/>
      <c r="N106" s="105"/>
      <c r="O106" s="51"/>
      <c r="P106" s="105" t="str">
        <f>IF(OR($B106=0,$B106=""),"",IF(AND($E$3="1st"),'Marks Entry class 1st'!O105,IF(AND($E$3="2nd"),'Marks Entry class 2nd'!O105,"")))</f>
        <v/>
      </c>
      <c r="Q106" s="105" t="str">
        <f>IF(OR($B106=0,$B106=""),"",IF(AND($E$3="1st"),'Marks Entry class 1st'!P105,IF(AND($E$3="2nd"),'Marks Entry class 2nd'!P105,"")))</f>
        <v/>
      </c>
      <c r="R106" s="54" t="str">
        <f t="shared" si="64"/>
        <v/>
      </c>
      <c r="S106" s="51">
        <f t="shared" si="65"/>
        <v>0</v>
      </c>
      <c r="T106" s="105" t="str">
        <f>IF(OR($B106=0,$B106=""),"",IF(AND($E$3="1st"),'Marks Entry class 1st'!Q105,IF(AND($E$3="2nd"),'Marks Entry class 2nd'!Q105,"")))</f>
        <v/>
      </c>
      <c r="U106" s="105" t="str">
        <f>IF(OR($B106=0,$B106=""),"",IF(AND($E$3="1st"),'Marks Entry class 1st'!R105,IF(AND($E$3="2nd"),'Marks Entry class 2nd'!R105,"")))</f>
        <v/>
      </c>
      <c r="V106" s="55" t="str">
        <f t="shared" si="66"/>
        <v/>
      </c>
      <c r="W106" s="51" t="str">
        <f t="shared" si="67"/>
        <v/>
      </c>
      <c r="X106" s="89">
        <f t="shared" si="68"/>
        <v>0</v>
      </c>
      <c r="Y106" s="89" t="str">
        <f t="shared" si="69"/>
        <v/>
      </c>
      <c r="Z106" s="89" t="str">
        <f t="shared" si="70"/>
        <v/>
      </c>
      <c r="AA106" s="89" t="str">
        <f t="shared" si="71"/>
        <v/>
      </c>
      <c r="AB106" s="89" t="str">
        <f t="shared" si="72"/>
        <v/>
      </c>
      <c r="AC106" s="93" t="str">
        <f t="shared" si="73"/>
        <v/>
      </c>
      <c r="AD106" s="105"/>
      <c r="AE106" s="105"/>
      <c r="AF106" s="105"/>
      <c r="AG106" s="51"/>
      <c r="AH106" s="105" t="str">
        <f>IF(OR($B106=0,$B106=""),"",IF(AND($E$3="1st"),'Marks Entry class 1st'!V105,IF(AND($E$3="2nd"),'Marks Entry class 2nd'!V105,"")))</f>
        <v/>
      </c>
      <c r="AI106" s="105" t="str">
        <f>IF(OR($B106=0,$B106=""),"",IF(AND($E$3="1st"),'Marks Entry class 1st'!W105,IF(AND($E$3="2nd"),'Marks Entry class 2nd'!W105,"")))</f>
        <v/>
      </c>
      <c r="AJ106" s="54" t="str">
        <f t="shared" si="74"/>
        <v/>
      </c>
      <c r="AK106" s="51">
        <f t="shared" si="75"/>
        <v>0</v>
      </c>
      <c r="AL106" s="105" t="str">
        <f>IF(OR($B106=0,$B106=""),"",IF(AND($E$3="1st"),'Marks Entry class 1st'!X105,IF(AND($E$3="2nd"),'Marks Entry class 2nd'!X105,"")))</f>
        <v/>
      </c>
      <c r="AM106" s="105" t="str">
        <f>IF(OR($B106=0,$B106=""),"",IF(AND($E$3="1st"),'Marks Entry class 1st'!Y105,IF(AND($E$3="2nd"),'Marks Entry class 2nd'!Y105,"")))</f>
        <v/>
      </c>
      <c r="AN106" s="55" t="str">
        <f t="shared" si="76"/>
        <v/>
      </c>
      <c r="AO106" s="51" t="str">
        <f t="shared" si="77"/>
        <v/>
      </c>
      <c r="AP106" s="89">
        <f t="shared" si="78"/>
        <v>0</v>
      </c>
      <c r="AQ106" s="89" t="str">
        <f t="shared" si="79"/>
        <v/>
      </c>
      <c r="AR106" s="89" t="str">
        <f t="shared" si="80"/>
        <v/>
      </c>
      <c r="AS106" s="89" t="str">
        <f t="shared" si="81"/>
        <v/>
      </c>
      <c r="AT106" s="89" t="str">
        <f t="shared" si="82"/>
        <v/>
      </c>
      <c r="AU106" s="93" t="str">
        <f t="shared" si="83"/>
        <v/>
      </c>
      <c r="AV106" s="105"/>
      <c r="AW106" s="105"/>
      <c r="AX106" s="105"/>
      <c r="AY106" s="51"/>
      <c r="AZ106" s="105" t="str">
        <f>IF(OR($B106=0,$B106=""),"",IF(AND($E$3="1st"),'Marks Entry class 1st'!AC105,IF(AND($E$3="2nd"),'Marks Entry class 2nd'!AC105,"")))</f>
        <v/>
      </c>
      <c r="BA106" s="105" t="str">
        <f>IF(OR($B106=0,$B106=""),"",IF(AND($E$3="1st"),'Marks Entry class 1st'!AD105,IF(AND($E$3="2nd"),'Marks Entry class 2nd'!AD105,"")))</f>
        <v/>
      </c>
      <c r="BB106" s="54" t="str">
        <f t="shared" si="84"/>
        <v/>
      </c>
      <c r="BC106" s="51">
        <f t="shared" si="85"/>
        <v>0</v>
      </c>
      <c r="BD106" s="105" t="str">
        <f>IF(OR($B106=0,$B106=""),"",IF(AND($E$3="1st"),'Marks Entry class 1st'!AE105,IF(AND($E$3="2nd"),'Marks Entry class 2nd'!AE105,"")))</f>
        <v/>
      </c>
      <c r="BE106" s="105" t="str">
        <f>IF(OR($B106=0,$B106=""),"",IF(AND($E$3="1st"),'Marks Entry class 1st'!AF105,IF(AND($E$3="2nd"),'Marks Entry class 2nd'!AF105,"")))</f>
        <v/>
      </c>
      <c r="BF106" s="55" t="str">
        <f t="shared" si="86"/>
        <v/>
      </c>
      <c r="BG106" s="51" t="str">
        <f t="shared" si="87"/>
        <v/>
      </c>
      <c r="BH106" s="89">
        <f t="shared" si="88"/>
        <v>0</v>
      </c>
      <c r="BI106" s="89" t="str">
        <f t="shared" si="89"/>
        <v/>
      </c>
      <c r="BJ106" s="89" t="str">
        <f t="shared" si="90"/>
        <v/>
      </c>
      <c r="BK106" s="89" t="str">
        <f t="shared" si="91"/>
        <v/>
      </c>
      <c r="BL106" s="89" t="str">
        <f t="shared" si="92"/>
        <v/>
      </c>
      <c r="BM106" s="93" t="str">
        <f t="shared" si="93"/>
        <v/>
      </c>
      <c r="BN106" s="105"/>
      <c r="BO106" s="105"/>
      <c r="BP106" s="105"/>
      <c r="BQ106" s="51"/>
      <c r="BR106" s="105" t="str">
        <f>IF(OR($B106=0,$B106=""),"",IF(AND($E$3="1st"),'Marks Entry class 1st'!AJ105,IF(AND($E$3="2nd"),'Marks Entry class 2nd'!AJ105,"")))</f>
        <v/>
      </c>
      <c r="BS106" s="105" t="str">
        <f>IF(OR($B106=0,$B106=""),"",IF(AND($E$3="1st"),'Marks Entry class 1st'!AK105,IF(AND($E$3="2nd"),'Marks Entry class 2nd'!AK105,"")))</f>
        <v/>
      </c>
      <c r="BT106" s="54" t="str">
        <f t="shared" si="94"/>
        <v/>
      </c>
      <c r="BU106" s="51">
        <f t="shared" si="95"/>
        <v>0</v>
      </c>
      <c r="BV106" s="105" t="str">
        <f>IF(OR($B106=0,$B106=""),"",IF(AND($E$3="1st"),'Marks Entry class 1st'!AL105,IF(AND($E$3="2nd"),'Marks Entry class 2nd'!AL105,"")))</f>
        <v/>
      </c>
      <c r="BW106" s="105" t="str">
        <f>IF(OR($B106=0,$B106=""),"",IF(AND($E$3="1st"),'Marks Entry class 1st'!AM105,IF(AND($E$3="2nd"),'Marks Entry class 2nd'!AM105,"")))</f>
        <v/>
      </c>
      <c r="BX106" s="55" t="str">
        <f t="shared" si="96"/>
        <v/>
      </c>
      <c r="BY106" s="51" t="str">
        <f t="shared" si="97"/>
        <v/>
      </c>
      <c r="BZ106" s="89">
        <f t="shared" si="98"/>
        <v>0</v>
      </c>
      <c r="CA106" s="89" t="str">
        <f t="shared" si="99"/>
        <v/>
      </c>
      <c r="CB106" s="89" t="str">
        <f t="shared" si="100"/>
        <v/>
      </c>
      <c r="CC106" s="89" t="str">
        <f t="shared" si="101"/>
        <v/>
      </c>
      <c r="CD106" s="89" t="str">
        <f t="shared" si="102"/>
        <v/>
      </c>
      <c r="CE106" s="93" t="str">
        <f t="shared" si="103"/>
        <v/>
      </c>
      <c r="CF106" s="105" t="str">
        <f>IF(OR($B106=0,$B106=""),"",IF(AND($E$3="1st"),'Marks Entry class 1st'!AN105,IF(AND($E$3="2nd"),'Marks Entry class 2nd'!AN105,"")))</f>
        <v/>
      </c>
      <c r="CG106" s="105" t="str">
        <f>IF(OR($B106=0,$B106=""),"",IF(AND($E$3="1st"),'Marks Entry class 1st'!AO105,IF(AND($E$3="2nd"),'Marks Entry class 2nd'!AO105,"")))</f>
        <v/>
      </c>
      <c r="CH106" s="106" t="str">
        <f t="shared" si="104"/>
        <v/>
      </c>
      <c r="CI106" s="107">
        <f t="shared" si="105"/>
        <v>0</v>
      </c>
      <c r="CJ106" s="107" t="str">
        <f t="shared" si="106"/>
        <v/>
      </c>
      <c r="CK106" s="107" t="str">
        <f t="shared" si="107"/>
        <v/>
      </c>
      <c r="CL106" s="92" t="str">
        <f t="shared" si="108"/>
        <v/>
      </c>
      <c r="CM106" s="105" t="str">
        <f>IF(OR($B106=0,$B106=""),"",IF(AND($E$3="1st"),'Marks Entry class 1st'!AP105,IF(AND($E$3="2nd"),'Marks Entry class 2nd'!AP105,"")))</f>
        <v/>
      </c>
      <c r="CN106" s="105" t="str">
        <f>IF(OR($B106=0,$B106=""),"",IF(AND($E$3="1st"),'Marks Entry class 1st'!AQ105,IF(AND($E$3="2nd"),'Marks Entry class 2nd'!AQ105,"")))</f>
        <v/>
      </c>
      <c r="CO106" s="106" t="str">
        <f t="shared" si="109"/>
        <v/>
      </c>
      <c r="CP106" s="107">
        <f t="shared" si="110"/>
        <v>0</v>
      </c>
      <c r="CQ106" s="107" t="str">
        <f t="shared" si="111"/>
        <v/>
      </c>
      <c r="CR106" s="107" t="str">
        <f t="shared" si="112"/>
        <v/>
      </c>
      <c r="CS106" s="92" t="str">
        <f t="shared" si="113"/>
        <v/>
      </c>
      <c r="CT106" s="105" t="str">
        <f>IF(OR($B106=0,$B106=""),"",IF(AND($E$3="1st"),'Marks Entry class 1st'!AR105,IF(AND($E$3="2nd"),'Marks Entry class 2nd'!AR105,"")))</f>
        <v/>
      </c>
      <c r="CU106" s="105" t="str">
        <f>IF(OR($B106=0,$B106=""),"",IF(AND($E$3="1st"),'Marks Entry class 1st'!AS105,IF(AND($E$3="2nd"),'Marks Entry class 2nd'!AS105,"")))</f>
        <v/>
      </c>
      <c r="CV106" s="106" t="str">
        <f t="shared" si="114"/>
        <v/>
      </c>
      <c r="CW106" s="107">
        <f t="shared" si="115"/>
        <v>0</v>
      </c>
      <c r="CX106" s="107" t="str">
        <f t="shared" si="116"/>
        <v/>
      </c>
      <c r="CY106" s="107" t="str">
        <f t="shared" si="117"/>
        <v/>
      </c>
      <c r="CZ106" s="92" t="str">
        <f t="shared" si="118"/>
        <v/>
      </c>
      <c r="DA106" s="105" t="str">
        <f>IF(OR($B106=0,$B106=""),"",IF(AND($E$3="1st"),'Marks Entry class 1st'!AT105,IF(AND($E$3="2nd"),'Marks Entry class 2nd'!AT105,"")))</f>
        <v/>
      </c>
      <c r="DB106" s="105" t="str">
        <f>IF(OR($B106=0,$B106=""),"",IF(AND($E$3="1st"),'Marks Entry class 1st'!AU105,IF(AND($E$3="2nd"),'Marks Entry class 2nd'!AU105,"")))</f>
        <v/>
      </c>
      <c r="DC106" s="357" t="str">
        <f t="shared" si="119"/>
        <v/>
      </c>
      <c r="DD106" s="93" t="str">
        <f t="shared" si="120"/>
        <v/>
      </c>
      <c r="DE106" s="105" t="str">
        <f>IF(OR($B106=0,$B106=""),"",IF(AND($E$3="1st"),'Marks Entry class 1st'!AV105,IF(AND($E$3="2nd"),'Marks Entry class 2nd'!AV105,"")))</f>
        <v/>
      </c>
      <c r="DF106" s="105" t="str">
        <f>IF(OR($B106=0,$B106=""),"",IF(AND($E$3="1st"),'Marks Entry class 1st'!AW105,IF(AND($E$3="2nd"),'Marks Entry class 2nd'!AW105,"")))</f>
        <v/>
      </c>
      <c r="DG106" s="357" t="str">
        <f t="shared" si="121"/>
        <v/>
      </c>
      <c r="DH106" s="93" t="str">
        <f t="shared" si="122"/>
        <v/>
      </c>
      <c r="DI106" s="63" t="str">
        <f t="shared" si="123"/>
        <v/>
      </c>
      <c r="DJ106" s="359" t="str">
        <f t="shared" si="124"/>
        <v/>
      </c>
      <c r="DK106" s="67" t="str">
        <f t="shared" si="125"/>
        <v/>
      </c>
      <c r="DL106" s="68" t="str">
        <f t="shared" si="126"/>
        <v/>
      </c>
      <c r="DM106" s="381" t="str">
        <f>IFERROR(IF(B106="NSO","NSO",IF(OR(D106="",G106="",F106="",B106="",DI106=0),"",IF('Master sheet'!$D$14="Hindi","कक्षोंन्नति","Promoted"))),"")</f>
        <v/>
      </c>
      <c r="DN106" s="42" t="str">
        <f>IF(OR(B106=0,B106=""),"",IF(AND($E$3="1st"),'Marks Entry class 1st'!AX105,IF(AND($E$3="2nd"),'Marks Entry class 2nd'!AX105,"")))</f>
        <v/>
      </c>
      <c r="DO106" s="42" t="str">
        <f>IF(OR(B106=0,B106=""),"",IF(AND($E$3="1st"),'Marks Entry class 1st'!AY105,IF(AND($E$3="2nd"),'Marks Entry class 2nd'!AY105,"")))</f>
        <v/>
      </c>
      <c r="DP106" s="214" t="str">
        <f t="shared" si="127"/>
        <v/>
      </c>
      <c r="DQ106" s="43"/>
      <c r="DX106" s="44">
        <f>IF(AND($E$3="1st"),'Marks Entry class 1st'!I105,IF(AND($E$3="2nd"),'Marks Entry class 2nd'!I105,""))</f>
        <v>0</v>
      </c>
    </row>
    <row r="107" spans="1:128" ht="18.95" customHeight="1">
      <c r="A107" s="56">
        <v>100</v>
      </c>
      <c r="B107" s="261" t="str">
        <f>IF(OR(DX107=0,DX107=""),"",IF(AND($E$3="1st"),'Marks Entry class 1st'!I106,IF(AND($E$3="2nd"),'Marks Entry class 2nd'!I106,"")))</f>
        <v/>
      </c>
      <c r="C107" s="57" t="str">
        <f>IF(OR($B107=0,$B107=""),"",IF(AND($E$3="1st"),'Marks Entry class 1st'!B106,IF(AND($E$3="2nd"),'Marks Entry class 2nd'!B106,"")))</f>
        <v/>
      </c>
      <c r="D107" s="57" t="str">
        <f>IF(OR($B107=0,$B107=""),"",IF(AND($E$3="1st"),'Marks Entry class 1st'!C106,IF(AND($E$3="2nd"),'Marks Entry class 2nd'!C106,"")))</f>
        <v/>
      </c>
      <c r="E107" s="396" t="str">
        <f>IF(OR(B107=0,B107=""),"",IF(AND($E$3="1st"),'Marks Entry class 1st'!E106,IF(AND($E$3="2nd"),'Marks Entry class 2nd'!E106,"")))</f>
        <v/>
      </c>
      <c r="F107" s="260" t="str">
        <f>IF(OR(B107=0,B107=""),"",IF(AND($E$3="1st"),'Marks Entry class 1st'!D106,IF(AND($E$3="2nd"),'Marks Entry class 2nd'!D106,"")))</f>
        <v/>
      </c>
      <c r="G107" s="398" t="str">
        <f>IF(OR($B107=0,$B107=""),"",IF(AND($E$3="1st"),'Marks Entry class 1st'!F106,IF(AND($E$3="2nd"),'Marks Entry class 2nd'!F106,"")))</f>
        <v/>
      </c>
      <c r="H107" s="398" t="str">
        <f>IF(OR($B107=0,$B107=""),"",IF(AND($E$3="1st"),'Marks Entry class 1st'!G106,IF(AND($E$3="2nd"),'Marks Entry class 2nd'!G106,"")))</f>
        <v/>
      </c>
      <c r="I107" s="398" t="str">
        <f>IF(OR($B107=0,$B107=""),"",IF(AND($E$3="1st"),'Marks Entry class 1st'!H106,IF(AND($E$3="2nd"),'Marks Entry class 2nd'!H106,"")))</f>
        <v/>
      </c>
      <c r="J107" s="229" t="str">
        <f>IF(OR($B107=0,$B107=""),"",IF(AND($E$3="1st"),'Marks Entry class 1st'!J106,IF(AND($E$3="2nd"),'Marks Entry class 2nd'!J106,"")))</f>
        <v/>
      </c>
      <c r="K107" s="229" t="str">
        <f>IF(OR($B107=0,$B107=""),"",IF(AND($E$3="1st"),'Marks Entry class 1st'!K106,IF(AND($E$3="2nd"),'Marks Entry class 2nd'!K106,"")))</f>
        <v/>
      </c>
      <c r="L107" s="105"/>
      <c r="M107" s="105"/>
      <c r="N107" s="105"/>
      <c r="O107" s="51"/>
      <c r="P107" s="105" t="str">
        <f>IF(OR($B107=0,$B107=""),"",IF(AND($E$3="1st"),'Marks Entry class 1st'!O106,IF(AND($E$3="2nd"),'Marks Entry class 2nd'!O106,"")))</f>
        <v/>
      </c>
      <c r="Q107" s="105" t="str">
        <f>IF(OR($B107=0,$B107=""),"",IF(AND($E$3="1st"),'Marks Entry class 1st'!P106,IF(AND($E$3="2nd"),'Marks Entry class 2nd'!P106,"")))</f>
        <v/>
      </c>
      <c r="R107" s="54" t="str">
        <f t="shared" si="64"/>
        <v/>
      </c>
      <c r="S107" s="51">
        <f t="shared" si="65"/>
        <v>0</v>
      </c>
      <c r="T107" s="105" t="str">
        <f>IF(OR($B107=0,$B107=""),"",IF(AND($E$3="1st"),'Marks Entry class 1st'!Q106,IF(AND($E$3="2nd"),'Marks Entry class 2nd'!Q106,"")))</f>
        <v/>
      </c>
      <c r="U107" s="105" t="str">
        <f>IF(OR($B107=0,$B107=""),"",IF(AND($E$3="1st"),'Marks Entry class 1st'!R106,IF(AND($E$3="2nd"),'Marks Entry class 2nd'!R106,"")))</f>
        <v/>
      </c>
      <c r="V107" s="55" t="str">
        <f t="shared" si="66"/>
        <v/>
      </c>
      <c r="W107" s="51" t="str">
        <f t="shared" si="67"/>
        <v/>
      </c>
      <c r="X107" s="89">
        <f t="shared" si="68"/>
        <v>0</v>
      </c>
      <c r="Y107" s="89" t="str">
        <f t="shared" si="69"/>
        <v/>
      </c>
      <c r="Z107" s="89" t="str">
        <f t="shared" si="70"/>
        <v/>
      </c>
      <c r="AA107" s="89" t="str">
        <f t="shared" si="71"/>
        <v/>
      </c>
      <c r="AB107" s="89" t="str">
        <f t="shared" si="72"/>
        <v/>
      </c>
      <c r="AC107" s="93" t="str">
        <f t="shared" si="73"/>
        <v/>
      </c>
      <c r="AD107" s="105"/>
      <c r="AE107" s="105"/>
      <c r="AF107" s="105"/>
      <c r="AG107" s="51"/>
      <c r="AH107" s="105" t="str">
        <f>IF(OR($B107=0,$B107=""),"",IF(AND($E$3="1st"),'Marks Entry class 1st'!V106,IF(AND($E$3="2nd"),'Marks Entry class 2nd'!V106,"")))</f>
        <v/>
      </c>
      <c r="AI107" s="105" t="str">
        <f>IF(OR($B107=0,$B107=""),"",IF(AND($E$3="1st"),'Marks Entry class 1st'!W106,IF(AND($E$3="2nd"),'Marks Entry class 2nd'!W106,"")))</f>
        <v/>
      </c>
      <c r="AJ107" s="54" t="str">
        <f t="shared" si="74"/>
        <v/>
      </c>
      <c r="AK107" s="51">
        <f t="shared" si="75"/>
        <v>0</v>
      </c>
      <c r="AL107" s="105" t="str">
        <f>IF(OR($B107=0,$B107=""),"",IF(AND($E$3="1st"),'Marks Entry class 1st'!X106,IF(AND($E$3="2nd"),'Marks Entry class 2nd'!X106,"")))</f>
        <v/>
      </c>
      <c r="AM107" s="105" t="str">
        <f>IF(OR($B107=0,$B107=""),"",IF(AND($E$3="1st"),'Marks Entry class 1st'!Y106,IF(AND($E$3="2nd"),'Marks Entry class 2nd'!Y106,"")))</f>
        <v/>
      </c>
      <c r="AN107" s="55" t="str">
        <f t="shared" si="76"/>
        <v/>
      </c>
      <c r="AO107" s="51" t="str">
        <f t="shared" si="77"/>
        <v/>
      </c>
      <c r="AP107" s="89">
        <f t="shared" si="78"/>
        <v>0</v>
      </c>
      <c r="AQ107" s="89" t="str">
        <f t="shared" si="79"/>
        <v/>
      </c>
      <c r="AR107" s="89" t="str">
        <f t="shared" si="80"/>
        <v/>
      </c>
      <c r="AS107" s="89" t="str">
        <f t="shared" si="81"/>
        <v/>
      </c>
      <c r="AT107" s="89" t="str">
        <f t="shared" si="82"/>
        <v/>
      </c>
      <c r="AU107" s="93" t="str">
        <f t="shared" si="83"/>
        <v/>
      </c>
      <c r="AV107" s="105"/>
      <c r="AW107" s="105"/>
      <c r="AX107" s="105"/>
      <c r="AY107" s="51"/>
      <c r="AZ107" s="105" t="str">
        <f>IF(OR($B107=0,$B107=""),"",IF(AND($E$3="1st"),'Marks Entry class 1st'!AC106,IF(AND($E$3="2nd"),'Marks Entry class 2nd'!AC106,"")))</f>
        <v/>
      </c>
      <c r="BA107" s="105" t="str">
        <f>IF(OR($B107=0,$B107=""),"",IF(AND($E$3="1st"),'Marks Entry class 1st'!AD106,IF(AND($E$3="2nd"),'Marks Entry class 2nd'!AD106,"")))</f>
        <v/>
      </c>
      <c r="BB107" s="54" t="str">
        <f t="shared" si="84"/>
        <v/>
      </c>
      <c r="BC107" s="51">
        <f t="shared" si="85"/>
        <v>0</v>
      </c>
      <c r="BD107" s="105" t="str">
        <f>IF(OR($B107=0,$B107=""),"",IF(AND($E$3="1st"),'Marks Entry class 1st'!AE106,IF(AND($E$3="2nd"),'Marks Entry class 2nd'!AE106,"")))</f>
        <v/>
      </c>
      <c r="BE107" s="105" t="str">
        <f>IF(OR($B107=0,$B107=""),"",IF(AND($E$3="1st"),'Marks Entry class 1st'!AF106,IF(AND($E$3="2nd"),'Marks Entry class 2nd'!AF106,"")))</f>
        <v/>
      </c>
      <c r="BF107" s="55" t="str">
        <f t="shared" si="86"/>
        <v/>
      </c>
      <c r="BG107" s="51" t="str">
        <f t="shared" si="87"/>
        <v/>
      </c>
      <c r="BH107" s="89">
        <f t="shared" si="88"/>
        <v>0</v>
      </c>
      <c r="BI107" s="89" t="str">
        <f t="shared" si="89"/>
        <v/>
      </c>
      <c r="BJ107" s="89" t="str">
        <f t="shared" si="90"/>
        <v/>
      </c>
      <c r="BK107" s="89" t="str">
        <f t="shared" si="91"/>
        <v/>
      </c>
      <c r="BL107" s="89" t="str">
        <f t="shared" si="92"/>
        <v/>
      </c>
      <c r="BM107" s="93" t="str">
        <f t="shared" si="93"/>
        <v/>
      </c>
      <c r="BN107" s="105"/>
      <c r="BO107" s="105"/>
      <c r="BP107" s="105"/>
      <c r="BQ107" s="51"/>
      <c r="BR107" s="105" t="str">
        <f>IF(OR($B107=0,$B107=""),"",IF(AND($E$3="1st"),'Marks Entry class 1st'!AJ106,IF(AND($E$3="2nd"),'Marks Entry class 2nd'!AJ106,"")))</f>
        <v/>
      </c>
      <c r="BS107" s="105" t="str">
        <f>IF(OR($B107=0,$B107=""),"",IF(AND($E$3="1st"),'Marks Entry class 1st'!AK106,IF(AND($E$3="2nd"),'Marks Entry class 2nd'!AK106,"")))</f>
        <v/>
      </c>
      <c r="BT107" s="54" t="str">
        <f t="shared" si="94"/>
        <v/>
      </c>
      <c r="BU107" s="51">
        <f t="shared" si="95"/>
        <v>0</v>
      </c>
      <c r="BV107" s="105" t="str">
        <f>IF(OR($B107=0,$B107=""),"",IF(AND($E$3="1st"),'Marks Entry class 1st'!AL106,IF(AND($E$3="2nd"),'Marks Entry class 2nd'!AL106,"")))</f>
        <v/>
      </c>
      <c r="BW107" s="105" t="str">
        <f>IF(OR($B107=0,$B107=""),"",IF(AND($E$3="1st"),'Marks Entry class 1st'!AM106,IF(AND($E$3="2nd"),'Marks Entry class 2nd'!AM106,"")))</f>
        <v/>
      </c>
      <c r="BX107" s="55" t="str">
        <f t="shared" si="96"/>
        <v/>
      </c>
      <c r="BY107" s="51" t="str">
        <f t="shared" si="97"/>
        <v/>
      </c>
      <c r="BZ107" s="89">
        <f t="shared" si="98"/>
        <v>0</v>
      </c>
      <c r="CA107" s="89" t="str">
        <f t="shared" si="99"/>
        <v/>
      </c>
      <c r="CB107" s="89" t="str">
        <f t="shared" si="100"/>
        <v/>
      </c>
      <c r="CC107" s="89" t="str">
        <f t="shared" si="101"/>
        <v/>
      </c>
      <c r="CD107" s="89" t="str">
        <f t="shared" si="102"/>
        <v/>
      </c>
      <c r="CE107" s="93" t="str">
        <f t="shared" si="103"/>
        <v/>
      </c>
      <c r="CF107" s="105" t="str">
        <f>IF(OR($B107=0,$B107=""),"",IF(AND($E$3="1st"),'Marks Entry class 1st'!AN106,IF(AND($E$3="2nd"),'Marks Entry class 2nd'!AN106,"")))</f>
        <v/>
      </c>
      <c r="CG107" s="105" t="str">
        <f>IF(OR($B107=0,$B107=""),"",IF(AND($E$3="1st"),'Marks Entry class 1st'!AO106,IF(AND($E$3="2nd"),'Marks Entry class 2nd'!AO106,"")))</f>
        <v/>
      </c>
      <c r="CH107" s="106" t="str">
        <f t="shared" si="104"/>
        <v/>
      </c>
      <c r="CI107" s="107">
        <f t="shared" si="105"/>
        <v>0</v>
      </c>
      <c r="CJ107" s="107" t="str">
        <f t="shared" si="106"/>
        <v/>
      </c>
      <c r="CK107" s="107" t="str">
        <f t="shared" si="107"/>
        <v/>
      </c>
      <c r="CL107" s="92" t="str">
        <f t="shared" si="108"/>
        <v/>
      </c>
      <c r="CM107" s="105" t="str">
        <f>IF(OR($B107=0,$B107=""),"",IF(AND($E$3="1st"),'Marks Entry class 1st'!AP106,IF(AND($E$3="2nd"),'Marks Entry class 2nd'!AP106,"")))</f>
        <v/>
      </c>
      <c r="CN107" s="105" t="str">
        <f>IF(OR($B107=0,$B107=""),"",IF(AND($E$3="1st"),'Marks Entry class 1st'!AQ106,IF(AND($E$3="2nd"),'Marks Entry class 2nd'!AQ106,"")))</f>
        <v/>
      </c>
      <c r="CO107" s="106" t="str">
        <f t="shared" si="109"/>
        <v/>
      </c>
      <c r="CP107" s="107">
        <f t="shared" si="110"/>
        <v>0</v>
      </c>
      <c r="CQ107" s="107" t="str">
        <f t="shared" si="111"/>
        <v/>
      </c>
      <c r="CR107" s="107" t="str">
        <f t="shared" si="112"/>
        <v/>
      </c>
      <c r="CS107" s="92" t="str">
        <f t="shared" si="113"/>
        <v/>
      </c>
      <c r="CT107" s="105" t="str">
        <f>IF(OR($B107=0,$B107=""),"",IF(AND($E$3="1st"),'Marks Entry class 1st'!AR106,IF(AND($E$3="2nd"),'Marks Entry class 2nd'!AR106,"")))</f>
        <v/>
      </c>
      <c r="CU107" s="105" t="str">
        <f>IF(OR($B107=0,$B107=""),"",IF(AND($E$3="1st"),'Marks Entry class 1st'!AS106,IF(AND($E$3="2nd"),'Marks Entry class 2nd'!AS106,"")))</f>
        <v/>
      </c>
      <c r="CV107" s="106" t="str">
        <f t="shared" si="114"/>
        <v/>
      </c>
      <c r="CW107" s="107">
        <f t="shared" si="115"/>
        <v>0</v>
      </c>
      <c r="CX107" s="107" t="str">
        <f t="shared" si="116"/>
        <v/>
      </c>
      <c r="CY107" s="107" t="str">
        <f t="shared" si="117"/>
        <v/>
      </c>
      <c r="CZ107" s="92" t="str">
        <f t="shared" si="118"/>
        <v/>
      </c>
      <c r="DA107" s="105" t="str">
        <f>IF(OR($B107=0,$B107=""),"",IF(AND($E$3="1st"),'Marks Entry class 1st'!AT106,IF(AND($E$3="2nd"),'Marks Entry class 2nd'!AT106,"")))</f>
        <v/>
      </c>
      <c r="DB107" s="105" t="str">
        <f>IF(OR($B107=0,$B107=""),"",IF(AND($E$3="1st"),'Marks Entry class 1st'!AU106,IF(AND($E$3="2nd"),'Marks Entry class 2nd'!AU106,"")))</f>
        <v/>
      </c>
      <c r="DC107" s="357" t="str">
        <f t="shared" si="119"/>
        <v/>
      </c>
      <c r="DD107" s="93" t="str">
        <f t="shared" si="120"/>
        <v/>
      </c>
      <c r="DE107" s="105" t="str">
        <f>IF(OR($B107=0,$B107=""),"",IF(AND($E$3="1st"),'Marks Entry class 1st'!AV106,IF(AND($E$3="2nd"),'Marks Entry class 2nd'!AV106,"")))</f>
        <v/>
      </c>
      <c r="DF107" s="105" t="str">
        <f>IF(OR($B107=0,$B107=""),"",IF(AND($E$3="1st"),'Marks Entry class 1st'!AW106,IF(AND($E$3="2nd"),'Marks Entry class 2nd'!AW106,"")))</f>
        <v/>
      </c>
      <c r="DG107" s="357" t="str">
        <f t="shared" si="121"/>
        <v/>
      </c>
      <c r="DH107" s="93" t="str">
        <f t="shared" si="122"/>
        <v/>
      </c>
      <c r="DI107" s="63" t="str">
        <f t="shared" si="123"/>
        <v/>
      </c>
      <c r="DJ107" s="359" t="str">
        <f t="shared" si="124"/>
        <v/>
      </c>
      <c r="DK107" s="67" t="str">
        <f t="shared" si="125"/>
        <v/>
      </c>
      <c r="DL107" s="68" t="str">
        <f t="shared" si="126"/>
        <v/>
      </c>
      <c r="DM107" s="381" t="str">
        <f>IFERROR(IF(B107="NSO","NSO",IF(OR(D107="",G107="",F107="",B107="",DI107=0),"",IF('Master sheet'!$D$14="Hindi","कक्षोंन्नति","Promoted"))),"")</f>
        <v/>
      </c>
      <c r="DN107" s="42" t="str">
        <f>IF(OR(B107=0,B107=""),"",IF(AND($E$3="1st"),'Marks Entry class 1st'!AX106,IF(AND($E$3="2nd"),'Marks Entry class 2nd'!AX106,"")))</f>
        <v/>
      </c>
      <c r="DO107" s="42" t="str">
        <f>IF(OR(B107=0,B107=""),"",IF(AND($E$3="1st"),'Marks Entry class 1st'!AY106,IF(AND($E$3="2nd"),'Marks Entry class 2nd'!AY106,"")))</f>
        <v/>
      </c>
      <c r="DP107" s="214" t="str">
        <f t="shared" si="127"/>
        <v/>
      </c>
      <c r="DQ107" s="43"/>
      <c r="DX107" s="44">
        <f>IF(AND($E$3="1st"),'Marks Entry class 1st'!I106,IF(AND($E$3="2nd"),'Marks Entry class 2nd'!I106,""))</f>
        <v>0</v>
      </c>
    </row>
    <row r="108" spans="1:128" ht="18.95" customHeight="1">
      <c r="A108" s="56">
        <v>101</v>
      </c>
      <c r="B108" s="261" t="str">
        <f>IF(OR(DX108=0,DX108=""),"",IF(AND($E$3="1st"),'Marks Entry class 1st'!I107,IF(AND($E$3="2nd"),'Marks Entry class 2nd'!I107,"")))</f>
        <v/>
      </c>
      <c r="C108" s="57" t="str">
        <f>IF(OR($B108=0,$B108=""),"",IF(AND($E$3="1st"),'Marks Entry class 1st'!B107,IF(AND($E$3="2nd"),'Marks Entry class 2nd'!B107,"")))</f>
        <v/>
      </c>
      <c r="D108" s="57" t="str">
        <f>IF(OR($B108=0,$B108=""),"",IF(AND($E$3="1st"),'Marks Entry class 1st'!C107,IF(AND($E$3="2nd"),'Marks Entry class 2nd'!C107,"")))</f>
        <v/>
      </c>
      <c r="E108" s="396" t="str">
        <f>IF(OR(B108=0,B108=""),"",IF(AND($E$3="1st"),'Marks Entry class 1st'!E107,IF(AND($E$3="2nd"),'Marks Entry class 2nd'!E107,"")))</f>
        <v/>
      </c>
      <c r="F108" s="260" t="str">
        <f>IF(OR(B108=0,B108=""),"",IF(AND($E$3="1st"),'Marks Entry class 1st'!D107,IF(AND($E$3="2nd"),'Marks Entry class 2nd'!D107,"")))</f>
        <v/>
      </c>
      <c r="G108" s="398" t="str">
        <f>IF(OR($B108=0,$B108=""),"",IF(AND($E$3="1st"),'Marks Entry class 1st'!F107,IF(AND($E$3="2nd"),'Marks Entry class 2nd'!F107,"")))</f>
        <v/>
      </c>
      <c r="H108" s="398" t="str">
        <f>IF(OR($B108=0,$B108=""),"",IF(AND($E$3="1st"),'Marks Entry class 1st'!G107,IF(AND($E$3="2nd"),'Marks Entry class 2nd'!G107,"")))</f>
        <v/>
      </c>
      <c r="I108" s="398" t="str">
        <f>IF(OR($B108=0,$B108=""),"",IF(AND($E$3="1st"),'Marks Entry class 1st'!H107,IF(AND($E$3="2nd"),'Marks Entry class 2nd'!H107,"")))</f>
        <v/>
      </c>
      <c r="J108" s="229" t="str">
        <f>IF(OR($B108=0,$B108=""),"",IF(AND($E$3="1st"),'Marks Entry class 1st'!J107,IF(AND($E$3="2nd"),'Marks Entry class 2nd'!J107,"")))</f>
        <v/>
      </c>
      <c r="K108" s="229" t="str">
        <f>IF(OR($B108=0,$B108=""),"",IF(AND($E$3="1st"),'Marks Entry class 1st'!K107,IF(AND($E$3="2nd"),'Marks Entry class 2nd'!K107,"")))</f>
        <v/>
      </c>
      <c r="L108" s="105"/>
      <c r="M108" s="105"/>
      <c r="N108" s="105"/>
      <c r="O108" s="51"/>
      <c r="P108" s="105" t="str">
        <f>IF(OR($B108=0,$B108=""),"",IF(AND($E$3="1st"),'Marks Entry class 1st'!O107,IF(AND($E$3="2nd"),'Marks Entry class 2nd'!O107,"")))</f>
        <v/>
      </c>
      <c r="Q108" s="105" t="str">
        <f>IF(OR($B108=0,$B108=""),"",IF(AND($E$3="1st"),'Marks Entry class 1st'!P107,IF(AND($E$3="2nd"),'Marks Entry class 2nd'!P107,"")))</f>
        <v/>
      </c>
      <c r="R108" s="54" t="str">
        <f t="shared" si="64"/>
        <v/>
      </c>
      <c r="S108" s="51">
        <f t="shared" si="65"/>
        <v>0</v>
      </c>
      <c r="T108" s="105" t="str">
        <f>IF(OR($B108=0,$B108=""),"",IF(AND($E$3="1st"),'Marks Entry class 1st'!Q107,IF(AND($E$3="2nd"),'Marks Entry class 2nd'!Q107,"")))</f>
        <v/>
      </c>
      <c r="U108" s="105" t="str">
        <f>IF(OR($B108=0,$B108=""),"",IF(AND($E$3="1st"),'Marks Entry class 1st'!R107,IF(AND($E$3="2nd"),'Marks Entry class 2nd'!R107,"")))</f>
        <v/>
      </c>
      <c r="V108" s="55" t="str">
        <f t="shared" si="66"/>
        <v/>
      </c>
      <c r="W108" s="51" t="str">
        <f t="shared" si="67"/>
        <v/>
      </c>
      <c r="X108" s="89">
        <f t="shared" si="68"/>
        <v>0</v>
      </c>
      <c r="Y108" s="89" t="str">
        <f t="shared" si="69"/>
        <v/>
      </c>
      <c r="Z108" s="89" t="str">
        <f t="shared" si="70"/>
        <v/>
      </c>
      <c r="AA108" s="89" t="str">
        <f t="shared" si="71"/>
        <v/>
      </c>
      <c r="AB108" s="89" t="str">
        <f t="shared" si="72"/>
        <v/>
      </c>
      <c r="AC108" s="93" t="str">
        <f t="shared" si="73"/>
        <v/>
      </c>
      <c r="AD108" s="105"/>
      <c r="AE108" s="105"/>
      <c r="AF108" s="105"/>
      <c r="AG108" s="51"/>
      <c r="AH108" s="105" t="str">
        <f>IF(OR($B108=0,$B108=""),"",IF(AND($E$3="1st"),'Marks Entry class 1st'!V107,IF(AND($E$3="2nd"),'Marks Entry class 2nd'!V107,"")))</f>
        <v/>
      </c>
      <c r="AI108" s="105" t="str">
        <f>IF(OR($B108=0,$B108=""),"",IF(AND($E$3="1st"),'Marks Entry class 1st'!W107,IF(AND($E$3="2nd"),'Marks Entry class 2nd'!W107,"")))</f>
        <v/>
      </c>
      <c r="AJ108" s="54" t="str">
        <f t="shared" si="74"/>
        <v/>
      </c>
      <c r="AK108" s="51">
        <f t="shared" si="75"/>
        <v>0</v>
      </c>
      <c r="AL108" s="105" t="str">
        <f>IF(OR($B108=0,$B108=""),"",IF(AND($E$3="1st"),'Marks Entry class 1st'!X107,IF(AND($E$3="2nd"),'Marks Entry class 2nd'!X107,"")))</f>
        <v/>
      </c>
      <c r="AM108" s="105" t="str">
        <f>IF(OR($B108=0,$B108=""),"",IF(AND($E$3="1st"),'Marks Entry class 1st'!Y107,IF(AND($E$3="2nd"),'Marks Entry class 2nd'!Y107,"")))</f>
        <v/>
      </c>
      <c r="AN108" s="55" t="str">
        <f t="shared" si="76"/>
        <v/>
      </c>
      <c r="AO108" s="51" t="str">
        <f t="shared" si="77"/>
        <v/>
      </c>
      <c r="AP108" s="89">
        <f t="shared" si="78"/>
        <v>0</v>
      </c>
      <c r="AQ108" s="89" t="str">
        <f t="shared" si="79"/>
        <v/>
      </c>
      <c r="AR108" s="89" t="str">
        <f t="shared" si="80"/>
        <v/>
      </c>
      <c r="AS108" s="89" t="str">
        <f t="shared" si="81"/>
        <v/>
      </c>
      <c r="AT108" s="89" t="str">
        <f t="shared" si="82"/>
        <v/>
      </c>
      <c r="AU108" s="93" t="str">
        <f t="shared" si="83"/>
        <v/>
      </c>
      <c r="AV108" s="105"/>
      <c r="AW108" s="105"/>
      <c r="AX108" s="105"/>
      <c r="AY108" s="51"/>
      <c r="AZ108" s="105" t="str">
        <f>IF(OR($B108=0,$B108=""),"",IF(AND($E$3="1st"),'Marks Entry class 1st'!AC107,IF(AND($E$3="2nd"),'Marks Entry class 2nd'!AC107,"")))</f>
        <v/>
      </c>
      <c r="BA108" s="105" t="str">
        <f>IF(OR($B108=0,$B108=""),"",IF(AND($E$3="1st"),'Marks Entry class 1st'!AD107,IF(AND($E$3="2nd"),'Marks Entry class 2nd'!AD107,"")))</f>
        <v/>
      </c>
      <c r="BB108" s="54" t="str">
        <f t="shared" si="84"/>
        <v/>
      </c>
      <c r="BC108" s="51">
        <f t="shared" si="85"/>
        <v>0</v>
      </c>
      <c r="BD108" s="105" t="str">
        <f>IF(OR($B108=0,$B108=""),"",IF(AND($E$3="1st"),'Marks Entry class 1st'!AE107,IF(AND($E$3="2nd"),'Marks Entry class 2nd'!AE107,"")))</f>
        <v/>
      </c>
      <c r="BE108" s="105" t="str">
        <f>IF(OR($B108=0,$B108=""),"",IF(AND($E$3="1st"),'Marks Entry class 1st'!AF107,IF(AND($E$3="2nd"),'Marks Entry class 2nd'!AF107,"")))</f>
        <v/>
      </c>
      <c r="BF108" s="55" t="str">
        <f t="shared" si="86"/>
        <v/>
      </c>
      <c r="BG108" s="51" t="str">
        <f t="shared" si="87"/>
        <v/>
      </c>
      <c r="BH108" s="89">
        <f t="shared" si="88"/>
        <v>0</v>
      </c>
      <c r="BI108" s="89" t="str">
        <f t="shared" si="89"/>
        <v/>
      </c>
      <c r="BJ108" s="89" t="str">
        <f t="shared" si="90"/>
        <v/>
      </c>
      <c r="BK108" s="89" t="str">
        <f t="shared" si="91"/>
        <v/>
      </c>
      <c r="BL108" s="89" t="str">
        <f t="shared" si="92"/>
        <v/>
      </c>
      <c r="BM108" s="93" t="str">
        <f t="shared" si="93"/>
        <v/>
      </c>
      <c r="BN108" s="105"/>
      <c r="BO108" s="105"/>
      <c r="BP108" s="105"/>
      <c r="BQ108" s="51"/>
      <c r="BR108" s="105" t="str">
        <f>IF(OR($B108=0,$B108=""),"",IF(AND($E$3="1st"),'Marks Entry class 1st'!AJ107,IF(AND($E$3="2nd"),'Marks Entry class 2nd'!AJ107,"")))</f>
        <v/>
      </c>
      <c r="BS108" s="105" t="str">
        <f>IF(OR($B108=0,$B108=""),"",IF(AND($E$3="1st"),'Marks Entry class 1st'!AK107,IF(AND($E$3="2nd"),'Marks Entry class 2nd'!AK107,"")))</f>
        <v/>
      </c>
      <c r="BT108" s="54" t="str">
        <f t="shared" si="94"/>
        <v/>
      </c>
      <c r="BU108" s="51">
        <f t="shared" si="95"/>
        <v>0</v>
      </c>
      <c r="BV108" s="105" t="str">
        <f>IF(OR($B108=0,$B108=""),"",IF(AND($E$3="1st"),'Marks Entry class 1st'!AL107,IF(AND($E$3="2nd"),'Marks Entry class 2nd'!AL107,"")))</f>
        <v/>
      </c>
      <c r="BW108" s="105" t="str">
        <f>IF(OR($B108=0,$B108=""),"",IF(AND($E$3="1st"),'Marks Entry class 1st'!AM107,IF(AND($E$3="2nd"),'Marks Entry class 2nd'!AM107,"")))</f>
        <v/>
      </c>
      <c r="BX108" s="55" t="str">
        <f t="shared" si="96"/>
        <v/>
      </c>
      <c r="BY108" s="51" t="str">
        <f t="shared" si="97"/>
        <v/>
      </c>
      <c r="BZ108" s="89">
        <f t="shared" si="98"/>
        <v>0</v>
      </c>
      <c r="CA108" s="89" t="str">
        <f t="shared" si="99"/>
        <v/>
      </c>
      <c r="CB108" s="89" t="str">
        <f t="shared" si="100"/>
        <v/>
      </c>
      <c r="CC108" s="89" t="str">
        <f t="shared" si="101"/>
        <v/>
      </c>
      <c r="CD108" s="89" t="str">
        <f t="shared" si="102"/>
        <v/>
      </c>
      <c r="CE108" s="93" t="str">
        <f t="shared" si="103"/>
        <v/>
      </c>
      <c r="CF108" s="105" t="str">
        <f>IF(OR($B108=0,$B108=""),"",IF(AND($E$3="1st"),'Marks Entry class 1st'!AN107,IF(AND($E$3="2nd"),'Marks Entry class 2nd'!AN107,"")))</f>
        <v/>
      </c>
      <c r="CG108" s="105" t="str">
        <f>IF(OR($B108=0,$B108=""),"",IF(AND($E$3="1st"),'Marks Entry class 1st'!AO107,IF(AND($E$3="2nd"),'Marks Entry class 2nd'!AO107,"")))</f>
        <v/>
      </c>
      <c r="CH108" s="106" t="str">
        <f t="shared" si="104"/>
        <v/>
      </c>
      <c r="CI108" s="107">
        <f t="shared" si="105"/>
        <v>0</v>
      </c>
      <c r="CJ108" s="107" t="str">
        <f t="shared" si="106"/>
        <v/>
      </c>
      <c r="CK108" s="107" t="str">
        <f t="shared" si="107"/>
        <v/>
      </c>
      <c r="CL108" s="92" t="str">
        <f t="shared" si="108"/>
        <v/>
      </c>
      <c r="CM108" s="105" t="str">
        <f>IF(OR($B108=0,$B108=""),"",IF(AND($E$3="1st"),'Marks Entry class 1st'!AP107,IF(AND($E$3="2nd"),'Marks Entry class 2nd'!AP107,"")))</f>
        <v/>
      </c>
      <c r="CN108" s="105" t="str">
        <f>IF(OR($B108=0,$B108=""),"",IF(AND($E$3="1st"),'Marks Entry class 1st'!AQ107,IF(AND($E$3="2nd"),'Marks Entry class 2nd'!AQ107,"")))</f>
        <v/>
      </c>
      <c r="CO108" s="106" t="str">
        <f t="shared" si="109"/>
        <v/>
      </c>
      <c r="CP108" s="107">
        <f t="shared" si="110"/>
        <v>0</v>
      </c>
      <c r="CQ108" s="107" t="str">
        <f t="shared" si="111"/>
        <v/>
      </c>
      <c r="CR108" s="107" t="str">
        <f t="shared" si="112"/>
        <v/>
      </c>
      <c r="CS108" s="92" t="str">
        <f t="shared" si="113"/>
        <v/>
      </c>
      <c r="CT108" s="105" t="str">
        <f>IF(OR($B108=0,$B108=""),"",IF(AND($E$3="1st"),'Marks Entry class 1st'!AR107,IF(AND($E$3="2nd"),'Marks Entry class 2nd'!AR107,"")))</f>
        <v/>
      </c>
      <c r="CU108" s="105" t="str">
        <f>IF(OR($B108=0,$B108=""),"",IF(AND($E$3="1st"),'Marks Entry class 1st'!AS107,IF(AND($E$3="2nd"),'Marks Entry class 2nd'!AS107,"")))</f>
        <v/>
      </c>
      <c r="CV108" s="106" t="str">
        <f t="shared" si="114"/>
        <v/>
      </c>
      <c r="CW108" s="107">
        <f t="shared" si="115"/>
        <v>0</v>
      </c>
      <c r="CX108" s="107" t="str">
        <f t="shared" si="116"/>
        <v/>
      </c>
      <c r="CY108" s="107" t="str">
        <f t="shared" si="117"/>
        <v/>
      </c>
      <c r="CZ108" s="92" t="str">
        <f t="shared" si="118"/>
        <v/>
      </c>
      <c r="DA108" s="105" t="str">
        <f>IF(OR($B108=0,$B108=""),"",IF(AND($E$3="1st"),'Marks Entry class 1st'!AT107,IF(AND($E$3="2nd"),'Marks Entry class 2nd'!AT107,"")))</f>
        <v/>
      </c>
      <c r="DB108" s="105" t="str">
        <f>IF(OR($B108=0,$B108=""),"",IF(AND($E$3="1st"),'Marks Entry class 1st'!AU107,IF(AND($E$3="2nd"),'Marks Entry class 2nd'!AU107,"")))</f>
        <v/>
      </c>
      <c r="DC108" s="357" t="str">
        <f t="shared" si="119"/>
        <v/>
      </c>
      <c r="DD108" s="93" t="str">
        <f t="shared" si="120"/>
        <v/>
      </c>
      <c r="DE108" s="105" t="str">
        <f>IF(OR($B108=0,$B108=""),"",IF(AND($E$3="1st"),'Marks Entry class 1st'!AV107,IF(AND($E$3="2nd"),'Marks Entry class 2nd'!AV107,"")))</f>
        <v/>
      </c>
      <c r="DF108" s="105" t="str">
        <f>IF(OR($B108=0,$B108=""),"",IF(AND($E$3="1st"),'Marks Entry class 1st'!AW107,IF(AND($E$3="2nd"),'Marks Entry class 2nd'!AW107,"")))</f>
        <v/>
      </c>
      <c r="DG108" s="357" t="str">
        <f t="shared" si="121"/>
        <v/>
      </c>
      <c r="DH108" s="93" t="str">
        <f t="shared" si="122"/>
        <v/>
      </c>
      <c r="DI108" s="63" t="str">
        <f t="shared" si="123"/>
        <v/>
      </c>
      <c r="DJ108" s="359" t="str">
        <f t="shared" si="124"/>
        <v/>
      </c>
      <c r="DK108" s="67" t="str">
        <f t="shared" si="125"/>
        <v/>
      </c>
      <c r="DL108" s="68" t="str">
        <f t="shared" si="126"/>
        <v/>
      </c>
      <c r="DM108" s="381" t="str">
        <f>IFERROR(IF(B108="NSO","NSO",IF(OR(D108="",G108="",F108="",B108="",DI108=0),"",IF('Master sheet'!$D$14="Hindi","कक्षोंन्नति","Promoted"))),"")</f>
        <v/>
      </c>
      <c r="DN108" s="42" t="str">
        <f>IF(OR(B108=0,B108=""),"",IF(AND($E$3="1st"),'Marks Entry class 1st'!AX107,IF(AND($E$3="2nd"),'Marks Entry class 2nd'!AX107,"")))</f>
        <v/>
      </c>
      <c r="DO108" s="42" t="str">
        <f>IF(OR(B108=0,B108=""),"",IF(AND($E$3="1st"),'Marks Entry class 1st'!AY107,IF(AND($E$3="2nd"),'Marks Entry class 2nd'!AY107,"")))</f>
        <v/>
      </c>
      <c r="DP108" s="214" t="str">
        <f t="shared" si="127"/>
        <v/>
      </c>
      <c r="DQ108" s="43"/>
      <c r="DX108" s="44">
        <f>IF(AND($E$3="1st"),'Marks Entry class 1st'!I107,IF(AND($E$3="2nd"),'Marks Entry class 2nd'!I107,""))</f>
        <v>0</v>
      </c>
    </row>
    <row r="109" spans="1:128" ht="18.95" customHeight="1">
      <c r="A109" s="56">
        <v>102</v>
      </c>
      <c r="B109" s="261" t="str">
        <f>IF(OR(DX109=0,DX109=""),"",IF(AND($E$3="1st"),'Marks Entry class 1st'!I108,IF(AND($E$3="2nd"),'Marks Entry class 2nd'!I108,"")))</f>
        <v/>
      </c>
      <c r="C109" s="57" t="str">
        <f>IF(OR($B109=0,$B109=""),"",IF(AND($E$3="1st"),'Marks Entry class 1st'!B108,IF(AND($E$3="2nd"),'Marks Entry class 2nd'!B108,"")))</f>
        <v/>
      </c>
      <c r="D109" s="57" t="str">
        <f>IF(OR($B109=0,$B109=""),"",IF(AND($E$3="1st"),'Marks Entry class 1st'!C108,IF(AND($E$3="2nd"),'Marks Entry class 2nd'!C108,"")))</f>
        <v/>
      </c>
      <c r="E109" s="396" t="str">
        <f>IF(OR(B109=0,B109=""),"",IF(AND($E$3="1st"),'Marks Entry class 1st'!E108,IF(AND($E$3="2nd"),'Marks Entry class 2nd'!E108,"")))</f>
        <v/>
      </c>
      <c r="F109" s="260" t="str">
        <f>IF(OR(B109=0,B109=""),"",IF(AND($E$3="1st"),'Marks Entry class 1st'!D108,IF(AND($E$3="2nd"),'Marks Entry class 2nd'!D108,"")))</f>
        <v/>
      </c>
      <c r="G109" s="398" t="str">
        <f>IF(OR($B109=0,$B109=""),"",IF(AND($E$3="1st"),'Marks Entry class 1st'!F108,IF(AND($E$3="2nd"),'Marks Entry class 2nd'!F108,"")))</f>
        <v/>
      </c>
      <c r="H109" s="398" t="str">
        <f>IF(OR($B109=0,$B109=""),"",IF(AND($E$3="1st"),'Marks Entry class 1st'!G108,IF(AND($E$3="2nd"),'Marks Entry class 2nd'!G108,"")))</f>
        <v/>
      </c>
      <c r="I109" s="398" t="str">
        <f>IF(OR($B109=0,$B109=""),"",IF(AND($E$3="1st"),'Marks Entry class 1st'!H108,IF(AND($E$3="2nd"),'Marks Entry class 2nd'!H108,"")))</f>
        <v/>
      </c>
      <c r="J109" s="229" t="str">
        <f>IF(OR($B109=0,$B109=""),"",IF(AND($E$3="1st"),'Marks Entry class 1st'!J108,IF(AND($E$3="2nd"),'Marks Entry class 2nd'!J108,"")))</f>
        <v/>
      </c>
      <c r="K109" s="229" t="str">
        <f>IF(OR($B109=0,$B109=""),"",IF(AND($E$3="1st"),'Marks Entry class 1st'!K108,IF(AND($E$3="2nd"),'Marks Entry class 2nd'!K108,"")))</f>
        <v/>
      </c>
      <c r="L109" s="105"/>
      <c r="M109" s="105"/>
      <c r="N109" s="105"/>
      <c r="O109" s="51"/>
      <c r="P109" s="105" t="str">
        <f>IF(OR($B109=0,$B109=""),"",IF(AND($E$3="1st"),'Marks Entry class 1st'!O108,IF(AND($E$3="2nd"),'Marks Entry class 2nd'!O108,"")))</f>
        <v/>
      </c>
      <c r="Q109" s="105" t="str">
        <f>IF(OR($B109=0,$B109=""),"",IF(AND($E$3="1st"),'Marks Entry class 1st'!P108,IF(AND($E$3="2nd"),'Marks Entry class 2nd'!P108,"")))</f>
        <v/>
      </c>
      <c r="R109" s="54" t="str">
        <f t="shared" si="64"/>
        <v/>
      </c>
      <c r="S109" s="51">
        <f t="shared" si="65"/>
        <v>0</v>
      </c>
      <c r="T109" s="105" t="str">
        <f>IF(OR($B109=0,$B109=""),"",IF(AND($E$3="1st"),'Marks Entry class 1st'!Q108,IF(AND($E$3="2nd"),'Marks Entry class 2nd'!Q108,"")))</f>
        <v/>
      </c>
      <c r="U109" s="105" t="str">
        <f>IF(OR($B109=0,$B109=""),"",IF(AND($E$3="1st"),'Marks Entry class 1st'!R108,IF(AND($E$3="2nd"),'Marks Entry class 2nd'!R108,"")))</f>
        <v/>
      </c>
      <c r="V109" s="55" t="str">
        <f t="shared" si="66"/>
        <v/>
      </c>
      <c r="W109" s="51" t="str">
        <f t="shared" si="67"/>
        <v/>
      </c>
      <c r="X109" s="89">
        <f t="shared" si="68"/>
        <v>0</v>
      </c>
      <c r="Y109" s="89" t="str">
        <f t="shared" si="69"/>
        <v/>
      </c>
      <c r="Z109" s="89" t="str">
        <f t="shared" si="70"/>
        <v/>
      </c>
      <c r="AA109" s="89" t="str">
        <f t="shared" si="71"/>
        <v/>
      </c>
      <c r="AB109" s="89" t="str">
        <f t="shared" si="72"/>
        <v/>
      </c>
      <c r="AC109" s="93" t="str">
        <f t="shared" si="73"/>
        <v/>
      </c>
      <c r="AD109" s="105"/>
      <c r="AE109" s="105"/>
      <c r="AF109" s="105"/>
      <c r="AG109" s="51"/>
      <c r="AH109" s="105" t="str">
        <f>IF(OR($B109=0,$B109=""),"",IF(AND($E$3="1st"),'Marks Entry class 1st'!V108,IF(AND($E$3="2nd"),'Marks Entry class 2nd'!V108,"")))</f>
        <v/>
      </c>
      <c r="AI109" s="105" t="str">
        <f>IF(OR($B109=0,$B109=""),"",IF(AND($E$3="1st"),'Marks Entry class 1st'!W108,IF(AND($E$3="2nd"),'Marks Entry class 2nd'!W108,"")))</f>
        <v/>
      </c>
      <c r="AJ109" s="54" t="str">
        <f t="shared" si="74"/>
        <v/>
      </c>
      <c r="AK109" s="51">
        <f t="shared" si="75"/>
        <v>0</v>
      </c>
      <c r="AL109" s="105" t="str">
        <f>IF(OR($B109=0,$B109=""),"",IF(AND($E$3="1st"),'Marks Entry class 1st'!X108,IF(AND($E$3="2nd"),'Marks Entry class 2nd'!X108,"")))</f>
        <v/>
      </c>
      <c r="AM109" s="105" t="str">
        <f>IF(OR($B109=0,$B109=""),"",IF(AND($E$3="1st"),'Marks Entry class 1st'!Y108,IF(AND($E$3="2nd"),'Marks Entry class 2nd'!Y108,"")))</f>
        <v/>
      </c>
      <c r="AN109" s="55" t="str">
        <f t="shared" si="76"/>
        <v/>
      </c>
      <c r="AO109" s="51" t="str">
        <f t="shared" si="77"/>
        <v/>
      </c>
      <c r="AP109" s="89">
        <f t="shared" si="78"/>
        <v>0</v>
      </c>
      <c r="AQ109" s="89" t="str">
        <f t="shared" si="79"/>
        <v/>
      </c>
      <c r="AR109" s="89" t="str">
        <f t="shared" si="80"/>
        <v/>
      </c>
      <c r="AS109" s="89" t="str">
        <f t="shared" si="81"/>
        <v/>
      </c>
      <c r="AT109" s="89" t="str">
        <f t="shared" si="82"/>
        <v/>
      </c>
      <c r="AU109" s="93" t="str">
        <f t="shared" si="83"/>
        <v/>
      </c>
      <c r="AV109" s="105"/>
      <c r="AW109" s="105"/>
      <c r="AX109" s="105"/>
      <c r="AY109" s="51"/>
      <c r="AZ109" s="105" t="str">
        <f>IF(OR($B109=0,$B109=""),"",IF(AND($E$3="1st"),'Marks Entry class 1st'!AC108,IF(AND($E$3="2nd"),'Marks Entry class 2nd'!AC108,"")))</f>
        <v/>
      </c>
      <c r="BA109" s="105" t="str">
        <f>IF(OR($B109=0,$B109=""),"",IF(AND($E$3="1st"),'Marks Entry class 1st'!AD108,IF(AND($E$3="2nd"),'Marks Entry class 2nd'!AD108,"")))</f>
        <v/>
      </c>
      <c r="BB109" s="54" t="str">
        <f t="shared" si="84"/>
        <v/>
      </c>
      <c r="BC109" s="51">
        <f t="shared" si="85"/>
        <v>0</v>
      </c>
      <c r="BD109" s="105" t="str">
        <f>IF(OR($B109=0,$B109=""),"",IF(AND($E$3="1st"),'Marks Entry class 1st'!AE108,IF(AND($E$3="2nd"),'Marks Entry class 2nd'!AE108,"")))</f>
        <v/>
      </c>
      <c r="BE109" s="105" t="str">
        <f>IF(OR($B109=0,$B109=""),"",IF(AND($E$3="1st"),'Marks Entry class 1st'!AF108,IF(AND($E$3="2nd"),'Marks Entry class 2nd'!AF108,"")))</f>
        <v/>
      </c>
      <c r="BF109" s="55" t="str">
        <f t="shared" si="86"/>
        <v/>
      </c>
      <c r="BG109" s="51" t="str">
        <f t="shared" si="87"/>
        <v/>
      </c>
      <c r="BH109" s="89">
        <f t="shared" si="88"/>
        <v>0</v>
      </c>
      <c r="BI109" s="89" t="str">
        <f t="shared" si="89"/>
        <v/>
      </c>
      <c r="BJ109" s="89" t="str">
        <f t="shared" si="90"/>
        <v/>
      </c>
      <c r="BK109" s="89" t="str">
        <f t="shared" si="91"/>
        <v/>
      </c>
      <c r="BL109" s="89" t="str">
        <f t="shared" si="92"/>
        <v/>
      </c>
      <c r="BM109" s="93" t="str">
        <f t="shared" si="93"/>
        <v/>
      </c>
      <c r="BN109" s="105"/>
      <c r="BO109" s="105"/>
      <c r="BP109" s="105"/>
      <c r="BQ109" s="51"/>
      <c r="BR109" s="105" t="str">
        <f>IF(OR($B109=0,$B109=""),"",IF(AND($E$3="1st"),'Marks Entry class 1st'!AJ108,IF(AND($E$3="2nd"),'Marks Entry class 2nd'!AJ108,"")))</f>
        <v/>
      </c>
      <c r="BS109" s="105" t="str">
        <f>IF(OR($B109=0,$B109=""),"",IF(AND($E$3="1st"),'Marks Entry class 1st'!AK108,IF(AND($E$3="2nd"),'Marks Entry class 2nd'!AK108,"")))</f>
        <v/>
      </c>
      <c r="BT109" s="54" t="str">
        <f t="shared" si="94"/>
        <v/>
      </c>
      <c r="BU109" s="51">
        <f t="shared" si="95"/>
        <v>0</v>
      </c>
      <c r="BV109" s="105" t="str">
        <f>IF(OR($B109=0,$B109=""),"",IF(AND($E$3="1st"),'Marks Entry class 1st'!AL108,IF(AND($E$3="2nd"),'Marks Entry class 2nd'!AL108,"")))</f>
        <v/>
      </c>
      <c r="BW109" s="105" t="str">
        <f>IF(OR($B109=0,$B109=""),"",IF(AND($E$3="1st"),'Marks Entry class 1st'!AM108,IF(AND($E$3="2nd"),'Marks Entry class 2nd'!AM108,"")))</f>
        <v/>
      </c>
      <c r="BX109" s="55" t="str">
        <f t="shared" si="96"/>
        <v/>
      </c>
      <c r="BY109" s="51" t="str">
        <f t="shared" si="97"/>
        <v/>
      </c>
      <c r="BZ109" s="89">
        <f t="shared" si="98"/>
        <v>0</v>
      </c>
      <c r="CA109" s="89" t="str">
        <f t="shared" si="99"/>
        <v/>
      </c>
      <c r="CB109" s="89" t="str">
        <f t="shared" si="100"/>
        <v/>
      </c>
      <c r="CC109" s="89" t="str">
        <f t="shared" si="101"/>
        <v/>
      </c>
      <c r="CD109" s="89" t="str">
        <f t="shared" si="102"/>
        <v/>
      </c>
      <c r="CE109" s="93" t="str">
        <f t="shared" si="103"/>
        <v/>
      </c>
      <c r="CF109" s="105" t="str">
        <f>IF(OR($B109=0,$B109=""),"",IF(AND($E$3="1st"),'Marks Entry class 1st'!AN108,IF(AND($E$3="2nd"),'Marks Entry class 2nd'!AN108,"")))</f>
        <v/>
      </c>
      <c r="CG109" s="105" t="str">
        <f>IF(OR($B109=0,$B109=""),"",IF(AND($E$3="1st"),'Marks Entry class 1st'!AO108,IF(AND($E$3="2nd"),'Marks Entry class 2nd'!AO108,"")))</f>
        <v/>
      </c>
      <c r="CH109" s="106" t="str">
        <f t="shared" si="104"/>
        <v/>
      </c>
      <c r="CI109" s="107">
        <f t="shared" si="105"/>
        <v>0</v>
      </c>
      <c r="CJ109" s="107" t="str">
        <f t="shared" si="106"/>
        <v/>
      </c>
      <c r="CK109" s="107" t="str">
        <f t="shared" si="107"/>
        <v/>
      </c>
      <c r="CL109" s="92" t="str">
        <f t="shared" si="108"/>
        <v/>
      </c>
      <c r="CM109" s="105" t="str">
        <f>IF(OR($B109=0,$B109=""),"",IF(AND($E$3="1st"),'Marks Entry class 1st'!AP108,IF(AND($E$3="2nd"),'Marks Entry class 2nd'!AP108,"")))</f>
        <v/>
      </c>
      <c r="CN109" s="105" t="str">
        <f>IF(OR($B109=0,$B109=""),"",IF(AND($E$3="1st"),'Marks Entry class 1st'!AQ108,IF(AND($E$3="2nd"),'Marks Entry class 2nd'!AQ108,"")))</f>
        <v/>
      </c>
      <c r="CO109" s="106" t="str">
        <f t="shared" si="109"/>
        <v/>
      </c>
      <c r="CP109" s="107">
        <f t="shared" si="110"/>
        <v>0</v>
      </c>
      <c r="CQ109" s="107" t="str">
        <f t="shared" si="111"/>
        <v/>
      </c>
      <c r="CR109" s="107" t="str">
        <f t="shared" si="112"/>
        <v/>
      </c>
      <c r="CS109" s="92" t="str">
        <f t="shared" si="113"/>
        <v/>
      </c>
      <c r="CT109" s="105" t="str">
        <f>IF(OR($B109=0,$B109=""),"",IF(AND($E$3="1st"),'Marks Entry class 1st'!AR108,IF(AND($E$3="2nd"),'Marks Entry class 2nd'!AR108,"")))</f>
        <v/>
      </c>
      <c r="CU109" s="105" t="str">
        <f>IF(OR($B109=0,$B109=""),"",IF(AND($E$3="1st"),'Marks Entry class 1st'!AS108,IF(AND($E$3="2nd"),'Marks Entry class 2nd'!AS108,"")))</f>
        <v/>
      </c>
      <c r="CV109" s="106" t="str">
        <f t="shared" si="114"/>
        <v/>
      </c>
      <c r="CW109" s="107">
        <f t="shared" si="115"/>
        <v>0</v>
      </c>
      <c r="CX109" s="107" t="str">
        <f t="shared" si="116"/>
        <v/>
      </c>
      <c r="CY109" s="107" t="str">
        <f t="shared" si="117"/>
        <v/>
      </c>
      <c r="CZ109" s="92" t="str">
        <f t="shared" si="118"/>
        <v/>
      </c>
      <c r="DA109" s="105" t="str">
        <f>IF(OR($B109=0,$B109=""),"",IF(AND($E$3="1st"),'Marks Entry class 1st'!AT108,IF(AND($E$3="2nd"),'Marks Entry class 2nd'!AT108,"")))</f>
        <v/>
      </c>
      <c r="DB109" s="105" t="str">
        <f>IF(OR($B109=0,$B109=""),"",IF(AND($E$3="1st"),'Marks Entry class 1st'!AU108,IF(AND($E$3="2nd"),'Marks Entry class 2nd'!AU108,"")))</f>
        <v/>
      </c>
      <c r="DC109" s="357" t="str">
        <f t="shared" si="119"/>
        <v/>
      </c>
      <c r="DD109" s="93" t="str">
        <f t="shared" si="120"/>
        <v/>
      </c>
      <c r="DE109" s="105" t="str">
        <f>IF(OR($B109=0,$B109=""),"",IF(AND($E$3="1st"),'Marks Entry class 1st'!AV108,IF(AND($E$3="2nd"),'Marks Entry class 2nd'!AV108,"")))</f>
        <v/>
      </c>
      <c r="DF109" s="105" t="str">
        <f>IF(OR($B109=0,$B109=""),"",IF(AND($E$3="1st"),'Marks Entry class 1st'!AW108,IF(AND($E$3="2nd"),'Marks Entry class 2nd'!AW108,"")))</f>
        <v/>
      </c>
      <c r="DG109" s="357" t="str">
        <f t="shared" si="121"/>
        <v/>
      </c>
      <c r="DH109" s="93" t="str">
        <f t="shared" si="122"/>
        <v/>
      </c>
      <c r="DI109" s="63" t="str">
        <f t="shared" si="123"/>
        <v/>
      </c>
      <c r="DJ109" s="359" t="str">
        <f t="shared" si="124"/>
        <v/>
      </c>
      <c r="DK109" s="67" t="str">
        <f t="shared" si="125"/>
        <v/>
      </c>
      <c r="DL109" s="68" t="str">
        <f t="shared" si="126"/>
        <v/>
      </c>
      <c r="DM109" s="381" t="str">
        <f>IFERROR(IF(B109="NSO","NSO",IF(OR(D109="",G109="",F109="",B109="",DI109=0),"",IF('Master sheet'!$D$14="Hindi","कक्षोंन्नति","Promoted"))),"")</f>
        <v/>
      </c>
      <c r="DN109" s="42" t="str">
        <f>IF(OR(B109=0,B109=""),"",IF(AND($E$3="1st"),'Marks Entry class 1st'!AX108,IF(AND($E$3="2nd"),'Marks Entry class 2nd'!AX108,"")))</f>
        <v/>
      </c>
      <c r="DO109" s="42" t="str">
        <f>IF(OR(B109=0,B109=""),"",IF(AND($E$3="1st"),'Marks Entry class 1st'!AY108,IF(AND($E$3="2nd"),'Marks Entry class 2nd'!AY108,"")))</f>
        <v/>
      </c>
      <c r="DP109" s="214" t="str">
        <f t="shared" si="127"/>
        <v/>
      </c>
      <c r="DQ109" s="43"/>
      <c r="DX109" s="44">
        <f>IF(AND($E$3="1st"),'Marks Entry class 1st'!I108,IF(AND($E$3="2nd"),'Marks Entry class 2nd'!I108,""))</f>
        <v>0</v>
      </c>
    </row>
    <row r="110" spans="1:128" ht="18.95" customHeight="1">
      <c r="A110" s="56">
        <v>103</v>
      </c>
      <c r="B110" s="261" t="str">
        <f>IF(OR(DX110=0,DX110=""),"",IF(AND($E$3="1st"),'Marks Entry class 1st'!I109,IF(AND($E$3="2nd"),'Marks Entry class 2nd'!I109,"")))</f>
        <v/>
      </c>
      <c r="C110" s="57" t="str">
        <f>IF(OR($B110=0,$B110=""),"",IF(AND($E$3="1st"),'Marks Entry class 1st'!B109,IF(AND($E$3="2nd"),'Marks Entry class 2nd'!B109,"")))</f>
        <v/>
      </c>
      <c r="D110" s="57" t="str">
        <f>IF(OR($B110=0,$B110=""),"",IF(AND($E$3="1st"),'Marks Entry class 1st'!C109,IF(AND($E$3="2nd"),'Marks Entry class 2nd'!C109,"")))</f>
        <v/>
      </c>
      <c r="E110" s="396" t="str">
        <f>IF(OR(B110=0,B110=""),"",IF(AND($E$3="1st"),'Marks Entry class 1st'!E109,IF(AND($E$3="2nd"),'Marks Entry class 2nd'!E109,"")))</f>
        <v/>
      </c>
      <c r="F110" s="260" t="str">
        <f>IF(OR(B110=0,B110=""),"",IF(AND($E$3="1st"),'Marks Entry class 1st'!D109,IF(AND($E$3="2nd"),'Marks Entry class 2nd'!D109,"")))</f>
        <v/>
      </c>
      <c r="G110" s="398" t="str">
        <f>IF(OR($B110=0,$B110=""),"",IF(AND($E$3="1st"),'Marks Entry class 1st'!F109,IF(AND($E$3="2nd"),'Marks Entry class 2nd'!F109,"")))</f>
        <v/>
      </c>
      <c r="H110" s="398" t="str">
        <f>IF(OR($B110=0,$B110=""),"",IF(AND($E$3="1st"),'Marks Entry class 1st'!G109,IF(AND($E$3="2nd"),'Marks Entry class 2nd'!G109,"")))</f>
        <v/>
      </c>
      <c r="I110" s="398" t="str">
        <f>IF(OR($B110=0,$B110=""),"",IF(AND($E$3="1st"),'Marks Entry class 1st'!H109,IF(AND($E$3="2nd"),'Marks Entry class 2nd'!H109,"")))</f>
        <v/>
      </c>
      <c r="J110" s="229" t="str">
        <f>IF(OR($B110=0,$B110=""),"",IF(AND($E$3="1st"),'Marks Entry class 1st'!J109,IF(AND($E$3="2nd"),'Marks Entry class 2nd'!J109,"")))</f>
        <v/>
      </c>
      <c r="K110" s="229" t="str">
        <f>IF(OR($B110=0,$B110=""),"",IF(AND($E$3="1st"),'Marks Entry class 1st'!K109,IF(AND($E$3="2nd"),'Marks Entry class 2nd'!K109,"")))</f>
        <v/>
      </c>
      <c r="L110" s="105"/>
      <c r="M110" s="105"/>
      <c r="N110" s="105"/>
      <c r="O110" s="51"/>
      <c r="P110" s="105" t="str">
        <f>IF(OR($B110=0,$B110=""),"",IF(AND($E$3="1st"),'Marks Entry class 1st'!O109,IF(AND($E$3="2nd"),'Marks Entry class 2nd'!O109,"")))</f>
        <v/>
      </c>
      <c r="Q110" s="105" t="str">
        <f>IF(OR($B110=0,$B110=""),"",IF(AND($E$3="1st"),'Marks Entry class 1st'!P109,IF(AND($E$3="2nd"),'Marks Entry class 2nd'!P109,"")))</f>
        <v/>
      </c>
      <c r="R110" s="54" t="str">
        <f t="shared" si="64"/>
        <v/>
      </c>
      <c r="S110" s="51">
        <f t="shared" si="65"/>
        <v>0</v>
      </c>
      <c r="T110" s="105" t="str">
        <f>IF(OR($B110=0,$B110=""),"",IF(AND($E$3="1st"),'Marks Entry class 1st'!Q109,IF(AND($E$3="2nd"),'Marks Entry class 2nd'!Q109,"")))</f>
        <v/>
      </c>
      <c r="U110" s="105" t="str">
        <f>IF(OR($B110=0,$B110=""),"",IF(AND($E$3="1st"),'Marks Entry class 1st'!R109,IF(AND($E$3="2nd"),'Marks Entry class 2nd'!R109,"")))</f>
        <v/>
      </c>
      <c r="V110" s="55" t="str">
        <f t="shared" si="66"/>
        <v/>
      </c>
      <c r="W110" s="51" t="str">
        <f t="shared" si="67"/>
        <v/>
      </c>
      <c r="X110" s="89">
        <f t="shared" si="68"/>
        <v>0</v>
      </c>
      <c r="Y110" s="89" t="str">
        <f t="shared" si="69"/>
        <v/>
      </c>
      <c r="Z110" s="89" t="str">
        <f t="shared" si="70"/>
        <v/>
      </c>
      <c r="AA110" s="89" t="str">
        <f t="shared" si="71"/>
        <v/>
      </c>
      <c r="AB110" s="89" t="str">
        <f t="shared" si="72"/>
        <v/>
      </c>
      <c r="AC110" s="93" t="str">
        <f t="shared" si="73"/>
        <v/>
      </c>
      <c r="AD110" s="105"/>
      <c r="AE110" s="105"/>
      <c r="AF110" s="105"/>
      <c r="AG110" s="51"/>
      <c r="AH110" s="105" t="str">
        <f>IF(OR($B110=0,$B110=""),"",IF(AND($E$3="1st"),'Marks Entry class 1st'!V109,IF(AND($E$3="2nd"),'Marks Entry class 2nd'!V109,"")))</f>
        <v/>
      </c>
      <c r="AI110" s="105" t="str">
        <f>IF(OR($B110=0,$B110=""),"",IF(AND($E$3="1st"),'Marks Entry class 1st'!W109,IF(AND($E$3="2nd"),'Marks Entry class 2nd'!W109,"")))</f>
        <v/>
      </c>
      <c r="AJ110" s="54" t="str">
        <f t="shared" si="74"/>
        <v/>
      </c>
      <c r="AK110" s="51">
        <f t="shared" si="75"/>
        <v>0</v>
      </c>
      <c r="AL110" s="105" t="str">
        <f>IF(OR($B110=0,$B110=""),"",IF(AND($E$3="1st"),'Marks Entry class 1st'!X109,IF(AND($E$3="2nd"),'Marks Entry class 2nd'!X109,"")))</f>
        <v/>
      </c>
      <c r="AM110" s="105" t="str">
        <f>IF(OR($B110=0,$B110=""),"",IF(AND($E$3="1st"),'Marks Entry class 1st'!Y109,IF(AND($E$3="2nd"),'Marks Entry class 2nd'!Y109,"")))</f>
        <v/>
      </c>
      <c r="AN110" s="55" t="str">
        <f t="shared" si="76"/>
        <v/>
      </c>
      <c r="AO110" s="51" t="str">
        <f t="shared" si="77"/>
        <v/>
      </c>
      <c r="AP110" s="89">
        <f t="shared" si="78"/>
        <v>0</v>
      </c>
      <c r="AQ110" s="89" t="str">
        <f t="shared" si="79"/>
        <v/>
      </c>
      <c r="AR110" s="89" t="str">
        <f t="shared" si="80"/>
        <v/>
      </c>
      <c r="AS110" s="89" t="str">
        <f t="shared" si="81"/>
        <v/>
      </c>
      <c r="AT110" s="89" t="str">
        <f t="shared" si="82"/>
        <v/>
      </c>
      <c r="AU110" s="93" t="str">
        <f t="shared" si="83"/>
        <v/>
      </c>
      <c r="AV110" s="105"/>
      <c r="AW110" s="105"/>
      <c r="AX110" s="105"/>
      <c r="AY110" s="51"/>
      <c r="AZ110" s="105" t="str">
        <f>IF(OR($B110=0,$B110=""),"",IF(AND($E$3="1st"),'Marks Entry class 1st'!AC109,IF(AND($E$3="2nd"),'Marks Entry class 2nd'!AC109,"")))</f>
        <v/>
      </c>
      <c r="BA110" s="105" t="str">
        <f>IF(OR($B110=0,$B110=""),"",IF(AND($E$3="1st"),'Marks Entry class 1st'!AD109,IF(AND($E$3="2nd"),'Marks Entry class 2nd'!AD109,"")))</f>
        <v/>
      </c>
      <c r="BB110" s="54" t="str">
        <f t="shared" si="84"/>
        <v/>
      </c>
      <c r="BC110" s="51">
        <f t="shared" si="85"/>
        <v>0</v>
      </c>
      <c r="BD110" s="105" t="str">
        <f>IF(OR($B110=0,$B110=""),"",IF(AND($E$3="1st"),'Marks Entry class 1st'!AE109,IF(AND($E$3="2nd"),'Marks Entry class 2nd'!AE109,"")))</f>
        <v/>
      </c>
      <c r="BE110" s="105" t="str">
        <f>IF(OR($B110=0,$B110=""),"",IF(AND($E$3="1st"),'Marks Entry class 1st'!AF109,IF(AND($E$3="2nd"),'Marks Entry class 2nd'!AF109,"")))</f>
        <v/>
      </c>
      <c r="BF110" s="55" t="str">
        <f t="shared" si="86"/>
        <v/>
      </c>
      <c r="BG110" s="51" t="str">
        <f t="shared" si="87"/>
        <v/>
      </c>
      <c r="BH110" s="89">
        <f t="shared" si="88"/>
        <v>0</v>
      </c>
      <c r="BI110" s="89" t="str">
        <f t="shared" si="89"/>
        <v/>
      </c>
      <c r="BJ110" s="89" t="str">
        <f t="shared" si="90"/>
        <v/>
      </c>
      <c r="BK110" s="89" t="str">
        <f t="shared" si="91"/>
        <v/>
      </c>
      <c r="BL110" s="89" t="str">
        <f t="shared" si="92"/>
        <v/>
      </c>
      <c r="BM110" s="93" t="str">
        <f t="shared" si="93"/>
        <v/>
      </c>
      <c r="BN110" s="105"/>
      <c r="BO110" s="105"/>
      <c r="BP110" s="105"/>
      <c r="BQ110" s="51"/>
      <c r="BR110" s="105" t="str">
        <f>IF(OR($B110=0,$B110=""),"",IF(AND($E$3="1st"),'Marks Entry class 1st'!AJ109,IF(AND($E$3="2nd"),'Marks Entry class 2nd'!AJ109,"")))</f>
        <v/>
      </c>
      <c r="BS110" s="105" t="str">
        <f>IF(OR($B110=0,$B110=""),"",IF(AND($E$3="1st"),'Marks Entry class 1st'!AK109,IF(AND($E$3="2nd"),'Marks Entry class 2nd'!AK109,"")))</f>
        <v/>
      </c>
      <c r="BT110" s="54" t="str">
        <f t="shared" si="94"/>
        <v/>
      </c>
      <c r="BU110" s="51">
        <f t="shared" si="95"/>
        <v>0</v>
      </c>
      <c r="BV110" s="105" t="str">
        <f>IF(OR($B110=0,$B110=""),"",IF(AND($E$3="1st"),'Marks Entry class 1st'!AL109,IF(AND($E$3="2nd"),'Marks Entry class 2nd'!AL109,"")))</f>
        <v/>
      </c>
      <c r="BW110" s="105" t="str">
        <f>IF(OR($B110=0,$B110=""),"",IF(AND($E$3="1st"),'Marks Entry class 1st'!AM109,IF(AND($E$3="2nd"),'Marks Entry class 2nd'!AM109,"")))</f>
        <v/>
      </c>
      <c r="BX110" s="55" t="str">
        <f t="shared" si="96"/>
        <v/>
      </c>
      <c r="BY110" s="51" t="str">
        <f t="shared" si="97"/>
        <v/>
      </c>
      <c r="BZ110" s="89">
        <f t="shared" si="98"/>
        <v>0</v>
      </c>
      <c r="CA110" s="89" t="str">
        <f t="shared" si="99"/>
        <v/>
      </c>
      <c r="CB110" s="89" t="str">
        <f t="shared" si="100"/>
        <v/>
      </c>
      <c r="CC110" s="89" t="str">
        <f t="shared" si="101"/>
        <v/>
      </c>
      <c r="CD110" s="89" t="str">
        <f t="shared" si="102"/>
        <v/>
      </c>
      <c r="CE110" s="93" t="str">
        <f t="shared" si="103"/>
        <v/>
      </c>
      <c r="CF110" s="105" t="str">
        <f>IF(OR($B110=0,$B110=""),"",IF(AND($E$3="1st"),'Marks Entry class 1st'!AN109,IF(AND($E$3="2nd"),'Marks Entry class 2nd'!AN109,"")))</f>
        <v/>
      </c>
      <c r="CG110" s="105" t="str">
        <f>IF(OR($B110=0,$B110=""),"",IF(AND($E$3="1st"),'Marks Entry class 1st'!AO109,IF(AND($E$3="2nd"),'Marks Entry class 2nd'!AO109,"")))</f>
        <v/>
      </c>
      <c r="CH110" s="106" t="str">
        <f t="shared" si="104"/>
        <v/>
      </c>
      <c r="CI110" s="107">
        <f t="shared" si="105"/>
        <v>0</v>
      </c>
      <c r="CJ110" s="107" t="str">
        <f t="shared" si="106"/>
        <v/>
      </c>
      <c r="CK110" s="107" t="str">
        <f t="shared" si="107"/>
        <v/>
      </c>
      <c r="CL110" s="92" t="str">
        <f t="shared" si="108"/>
        <v/>
      </c>
      <c r="CM110" s="105" t="str">
        <f>IF(OR($B110=0,$B110=""),"",IF(AND($E$3="1st"),'Marks Entry class 1st'!AP109,IF(AND($E$3="2nd"),'Marks Entry class 2nd'!AP109,"")))</f>
        <v/>
      </c>
      <c r="CN110" s="105" t="str">
        <f>IF(OR($B110=0,$B110=""),"",IF(AND($E$3="1st"),'Marks Entry class 1st'!AQ109,IF(AND($E$3="2nd"),'Marks Entry class 2nd'!AQ109,"")))</f>
        <v/>
      </c>
      <c r="CO110" s="106" t="str">
        <f t="shared" si="109"/>
        <v/>
      </c>
      <c r="CP110" s="107">
        <f t="shared" si="110"/>
        <v>0</v>
      </c>
      <c r="CQ110" s="107" t="str">
        <f t="shared" si="111"/>
        <v/>
      </c>
      <c r="CR110" s="107" t="str">
        <f t="shared" si="112"/>
        <v/>
      </c>
      <c r="CS110" s="92" t="str">
        <f t="shared" si="113"/>
        <v/>
      </c>
      <c r="CT110" s="105" t="str">
        <f>IF(OR($B110=0,$B110=""),"",IF(AND($E$3="1st"),'Marks Entry class 1st'!AR109,IF(AND($E$3="2nd"),'Marks Entry class 2nd'!AR109,"")))</f>
        <v/>
      </c>
      <c r="CU110" s="105" t="str">
        <f>IF(OR($B110=0,$B110=""),"",IF(AND($E$3="1st"),'Marks Entry class 1st'!AS109,IF(AND($E$3="2nd"),'Marks Entry class 2nd'!AS109,"")))</f>
        <v/>
      </c>
      <c r="CV110" s="106" t="str">
        <f t="shared" si="114"/>
        <v/>
      </c>
      <c r="CW110" s="107">
        <f t="shared" si="115"/>
        <v>0</v>
      </c>
      <c r="CX110" s="107" t="str">
        <f t="shared" si="116"/>
        <v/>
      </c>
      <c r="CY110" s="107" t="str">
        <f t="shared" si="117"/>
        <v/>
      </c>
      <c r="CZ110" s="92" t="str">
        <f t="shared" si="118"/>
        <v/>
      </c>
      <c r="DA110" s="105" t="str">
        <f>IF(OR($B110=0,$B110=""),"",IF(AND($E$3="1st"),'Marks Entry class 1st'!AT109,IF(AND($E$3="2nd"),'Marks Entry class 2nd'!AT109,"")))</f>
        <v/>
      </c>
      <c r="DB110" s="105" t="str">
        <f>IF(OR($B110=0,$B110=""),"",IF(AND($E$3="1st"),'Marks Entry class 1st'!AU109,IF(AND($E$3="2nd"),'Marks Entry class 2nd'!AU109,"")))</f>
        <v/>
      </c>
      <c r="DC110" s="357" t="str">
        <f t="shared" si="119"/>
        <v/>
      </c>
      <c r="DD110" s="93" t="str">
        <f t="shared" si="120"/>
        <v/>
      </c>
      <c r="DE110" s="105" t="str">
        <f>IF(OR($B110=0,$B110=""),"",IF(AND($E$3="1st"),'Marks Entry class 1st'!AV109,IF(AND($E$3="2nd"),'Marks Entry class 2nd'!AV109,"")))</f>
        <v/>
      </c>
      <c r="DF110" s="105" t="str">
        <f>IF(OR($B110=0,$B110=""),"",IF(AND($E$3="1st"),'Marks Entry class 1st'!AW109,IF(AND($E$3="2nd"),'Marks Entry class 2nd'!AW109,"")))</f>
        <v/>
      </c>
      <c r="DG110" s="357" t="str">
        <f t="shared" si="121"/>
        <v/>
      </c>
      <c r="DH110" s="93" t="str">
        <f t="shared" si="122"/>
        <v/>
      </c>
      <c r="DI110" s="63" t="str">
        <f t="shared" si="123"/>
        <v/>
      </c>
      <c r="DJ110" s="359" t="str">
        <f t="shared" si="124"/>
        <v/>
      </c>
      <c r="DK110" s="67" t="str">
        <f t="shared" si="125"/>
        <v/>
      </c>
      <c r="DL110" s="68" t="str">
        <f t="shared" si="126"/>
        <v/>
      </c>
      <c r="DM110" s="381" t="str">
        <f>IFERROR(IF(B110="NSO","NSO",IF(OR(D110="",G110="",F110="",B110="",DI110=0),"",IF('Master sheet'!$D$14="Hindi","कक्षोंन्नति","Promoted"))),"")</f>
        <v/>
      </c>
      <c r="DN110" s="42" t="str">
        <f>IF(OR(B110=0,B110=""),"",IF(AND($E$3="1st"),'Marks Entry class 1st'!AX109,IF(AND($E$3="2nd"),'Marks Entry class 2nd'!AX109,"")))</f>
        <v/>
      </c>
      <c r="DO110" s="42" t="str">
        <f>IF(OR(B110=0,B110=""),"",IF(AND($E$3="1st"),'Marks Entry class 1st'!AY109,IF(AND($E$3="2nd"),'Marks Entry class 2nd'!AY109,"")))</f>
        <v/>
      </c>
      <c r="DP110" s="214" t="str">
        <f t="shared" si="127"/>
        <v/>
      </c>
      <c r="DQ110" s="43"/>
      <c r="DX110" s="44">
        <f>IF(AND($E$3="1st"),'Marks Entry class 1st'!I109,IF(AND($E$3="2nd"),'Marks Entry class 2nd'!I109,""))</f>
        <v>0</v>
      </c>
    </row>
    <row r="111" spans="1:128" ht="18.95" customHeight="1">
      <c r="A111" s="56">
        <v>104</v>
      </c>
      <c r="B111" s="261" t="str">
        <f>IF(OR(DX111=0,DX111=""),"",IF(AND($E$3="1st"),'Marks Entry class 1st'!I110,IF(AND($E$3="2nd"),'Marks Entry class 2nd'!I110,"")))</f>
        <v/>
      </c>
      <c r="C111" s="57" t="str">
        <f>IF(OR($B111=0,$B111=""),"",IF(AND($E$3="1st"),'Marks Entry class 1st'!B110,IF(AND($E$3="2nd"),'Marks Entry class 2nd'!B110,"")))</f>
        <v/>
      </c>
      <c r="D111" s="57" t="str">
        <f>IF(OR($B111=0,$B111=""),"",IF(AND($E$3="1st"),'Marks Entry class 1st'!C110,IF(AND($E$3="2nd"),'Marks Entry class 2nd'!C110,"")))</f>
        <v/>
      </c>
      <c r="E111" s="396" t="str">
        <f>IF(OR(B111=0,B111=""),"",IF(AND($E$3="1st"),'Marks Entry class 1st'!E110,IF(AND($E$3="2nd"),'Marks Entry class 2nd'!E110,"")))</f>
        <v/>
      </c>
      <c r="F111" s="260" t="str">
        <f>IF(OR(B111=0,B111=""),"",IF(AND($E$3="1st"),'Marks Entry class 1st'!D110,IF(AND($E$3="2nd"),'Marks Entry class 2nd'!D110,"")))</f>
        <v/>
      </c>
      <c r="G111" s="398" t="str">
        <f>IF(OR($B111=0,$B111=""),"",IF(AND($E$3="1st"),'Marks Entry class 1st'!F110,IF(AND($E$3="2nd"),'Marks Entry class 2nd'!F110,"")))</f>
        <v/>
      </c>
      <c r="H111" s="398" t="str">
        <f>IF(OR($B111=0,$B111=""),"",IF(AND($E$3="1st"),'Marks Entry class 1st'!G110,IF(AND($E$3="2nd"),'Marks Entry class 2nd'!G110,"")))</f>
        <v/>
      </c>
      <c r="I111" s="398" t="str">
        <f>IF(OR($B111=0,$B111=""),"",IF(AND($E$3="1st"),'Marks Entry class 1st'!H110,IF(AND($E$3="2nd"),'Marks Entry class 2nd'!H110,"")))</f>
        <v/>
      </c>
      <c r="J111" s="229" t="str">
        <f>IF(OR($B111=0,$B111=""),"",IF(AND($E$3="1st"),'Marks Entry class 1st'!J110,IF(AND($E$3="2nd"),'Marks Entry class 2nd'!J110,"")))</f>
        <v/>
      </c>
      <c r="K111" s="229" t="str">
        <f>IF(OR($B111=0,$B111=""),"",IF(AND($E$3="1st"),'Marks Entry class 1st'!K110,IF(AND($E$3="2nd"),'Marks Entry class 2nd'!K110,"")))</f>
        <v/>
      </c>
      <c r="L111" s="105"/>
      <c r="M111" s="105"/>
      <c r="N111" s="105"/>
      <c r="O111" s="51"/>
      <c r="P111" s="105" t="str">
        <f>IF(OR($B111=0,$B111=""),"",IF(AND($E$3="1st"),'Marks Entry class 1st'!O110,IF(AND($E$3="2nd"),'Marks Entry class 2nd'!O110,"")))</f>
        <v/>
      </c>
      <c r="Q111" s="105" t="str">
        <f>IF(OR($B111=0,$B111=""),"",IF(AND($E$3="1st"),'Marks Entry class 1st'!P110,IF(AND($E$3="2nd"),'Marks Entry class 2nd'!P110,"")))</f>
        <v/>
      </c>
      <c r="R111" s="54" t="str">
        <f t="shared" si="64"/>
        <v/>
      </c>
      <c r="S111" s="51">
        <f t="shared" si="65"/>
        <v>0</v>
      </c>
      <c r="T111" s="105" t="str">
        <f>IF(OR($B111=0,$B111=""),"",IF(AND($E$3="1st"),'Marks Entry class 1st'!Q110,IF(AND($E$3="2nd"),'Marks Entry class 2nd'!Q110,"")))</f>
        <v/>
      </c>
      <c r="U111" s="105" t="str">
        <f>IF(OR($B111=0,$B111=""),"",IF(AND($E$3="1st"),'Marks Entry class 1st'!R110,IF(AND($E$3="2nd"),'Marks Entry class 2nd'!R110,"")))</f>
        <v/>
      </c>
      <c r="V111" s="55" t="str">
        <f t="shared" si="66"/>
        <v/>
      </c>
      <c r="W111" s="51" t="str">
        <f t="shared" si="67"/>
        <v/>
      </c>
      <c r="X111" s="89">
        <f t="shared" si="68"/>
        <v>0</v>
      </c>
      <c r="Y111" s="89" t="str">
        <f t="shared" si="69"/>
        <v/>
      </c>
      <c r="Z111" s="89" t="str">
        <f t="shared" si="70"/>
        <v/>
      </c>
      <c r="AA111" s="89" t="str">
        <f t="shared" si="71"/>
        <v/>
      </c>
      <c r="AB111" s="89" t="str">
        <f t="shared" si="72"/>
        <v/>
      </c>
      <c r="AC111" s="93" t="str">
        <f t="shared" si="73"/>
        <v/>
      </c>
      <c r="AD111" s="105"/>
      <c r="AE111" s="105"/>
      <c r="AF111" s="105"/>
      <c r="AG111" s="51"/>
      <c r="AH111" s="105" t="str">
        <f>IF(OR($B111=0,$B111=""),"",IF(AND($E$3="1st"),'Marks Entry class 1st'!V110,IF(AND($E$3="2nd"),'Marks Entry class 2nd'!V110,"")))</f>
        <v/>
      </c>
      <c r="AI111" s="105" t="str">
        <f>IF(OR($B111=0,$B111=""),"",IF(AND($E$3="1st"),'Marks Entry class 1st'!W110,IF(AND($E$3="2nd"),'Marks Entry class 2nd'!W110,"")))</f>
        <v/>
      </c>
      <c r="AJ111" s="54" t="str">
        <f t="shared" si="74"/>
        <v/>
      </c>
      <c r="AK111" s="51">
        <f t="shared" si="75"/>
        <v>0</v>
      </c>
      <c r="AL111" s="105" t="str">
        <f>IF(OR($B111=0,$B111=""),"",IF(AND($E$3="1st"),'Marks Entry class 1st'!X110,IF(AND($E$3="2nd"),'Marks Entry class 2nd'!X110,"")))</f>
        <v/>
      </c>
      <c r="AM111" s="105" t="str">
        <f>IF(OR($B111=0,$B111=""),"",IF(AND($E$3="1st"),'Marks Entry class 1st'!Y110,IF(AND($E$3="2nd"),'Marks Entry class 2nd'!Y110,"")))</f>
        <v/>
      </c>
      <c r="AN111" s="55" t="str">
        <f t="shared" si="76"/>
        <v/>
      </c>
      <c r="AO111" s="51" t="str">
        <f t="shared" si="77"/>
        <v/>
      </c>
      <c r="AP111" s="89">
        <f t="shared" si="78"/>
        <v>0</v>
      </c>
      <c r="AQ111" s="89" t="str">
        <f t="shared" si="79"/>
        <v/>
      </c>
      <c r="AR111" s="89" t="str">
        <f t="shared" si="80"/>
        <v/>
      </c>
      <c r="AS111" s="89" t="str">
        <f t="shared" si="81"/>
        <v/>
      </c>
      <c r="AT111" s="89" t="str">
        <f t="shared" si="82"/>
        <v/>
      </c>
      <c r="AU111" s="93" t="str">
        <f t="shared" si="83"/>
        <v/>
      </c>
      <c r="AV111" s="105"/>
      <c r="AW111" s="105"/>
      <c r="AX111" s="105"/>
      <c r="AY111" s="51"/>
      <c r="AZ111" s="105" t="str">
        <f>IF(OR($B111=0,$B111=""),"",IF(AND($E$3="1st"),'Marks Entry class 1st'!AC110,IF(AND($E$3="2nd"),'Marks Entry class 2nd'!AC110,"")))</f>
        <v/>
      </c>
      <c r="BA111" s="105" t="str">
        <f>IF(OR($B111=0,$B111=""),"",IF(AND($E$3="1st"),'Marks Entry class 1st'!AD110,IF(AND($E$3="2nd"),'Marks Entry class 2nd'!AD110,"")))</f>
        <v/>
      </c>
      <c r="BB111" s="54" t="str">
        <f t="shared" si="84"/>
        <v/>
      </c>
      <c r="BC111" s="51">
        <f t="shared" si="85"/>
        <v>0</v>
      </c>
      <c r="BD111" s="105" t="str">
        <f>IF(OR($B111=0,$B111=""),"",IF(AND($E$3="1st"),'Marks Entry class 1st'!AE110,IF(AND($E$3="2nd"),'Marks Entry class 2nd'!AE110,"")))</f>
        <v/>
      </c>
      <c r="BE111" s="105" t="str">
        <f>IF(OR($B111=0,$B111=""),"",IF(AND($E$3="1st"),'Marks Entry class 1st'!AF110,IF(AND($E$3="2nd"),'Marks Entry class 2nd'!AF110,"")))</f>
        <v/>
      </c>
      <c r="BF111" s="55" t="str">
        <f t="shared" si="86"/>
        <v/>
      </c>
      <c r="BG111" s="51" t="str">
        <f t="shared" si="87"/>
        <v/>
      </c>
      <c r="BH111" s="89">
        <f t="shared" si="88"/>
        <v>0</v>
      </c>
      <c r="BI111" s="89" t="str">
        <f t="shared" si="89"/>
        <v/>
      </c>
      <c r="BJ111" s="89" t="str">
        <f t="shared" si="90"/>
        <v/>
      </c>
      <c r="BK111" s="89" t="str">
        <f t="shared" si="91"/>
        <v/>
      </c>
      <c r="BL111" s="89" t="str">
        <f t="shared" si="92"/>
        <v/>
      </c>
      <c r="BM111" s="93" t="str">
        <f t="shared" si="93"/>
        <v/>
      </c>
      <c r="BN111" s="105"/>
      <c r="BO111" s="105"/>
      <c r="BP111" s="105"/>
      <c r="BQ111" s="51"/>
      <c r="BR111" s="105" t="str">
        <f>IF(OR($B111=0,$B111=""),"",IF(AND($E$3="1st"),'Marks Entry class 1st'!AJ110,IF(AND($E$3="2nd"),'Marks Entry class 2nd'!AJ110,"")))</f>
        <v/>
      </c>
      <c r="BS111" s="105" t="str">
        <f>IF(OR($B111=0,$B111=""),"",IF(AND($E$3="1st"),'Marks Entry class 1st'!AK110,IF(AND($E$3="2nd"),'Marks Entry class 2nd'!AK110,"")))</f>
        <v/>
      </c>
      <c r="BT111" s="54" t="str">
        <f t="shared" si="94"/>
        <v/>
      </c>
      <c r="BU111" s="51">
        <f t="shared" si="95"/>
        <v>0</v>
      </c>
      <c r="BV111" s="105" t="str">
        <f>IF(OR($B111=0,$B111=""),"",IF(AND($E$3="1st"),'Marks Entry class 1st'!AL110,IF(AND($E$3="2nd"),'Marks Entry class 2nd'!AL110,"")))</f>
        <v/>
      </c>
      <c r="BW111" s="105" t="str">
        <f>IF(OR($B111=0,$B111=""),"",IF(AND($E$3="1st"),'Marks Entry class 1st'!AM110,IF(AND($E$3="2nd"),'Marks Entry class 2nd'!AM110,"")))</f>
        <v/>
      </c>
      <c r="BX111" s="55" t="str">
        <f t="shared" si="96"/>
        <v/>
      </c>
      <c r="BY111" s="51" t="str">
        <f t="shared" si="97"/>
        <v/>
      </c>
      <c r="BZ111" s="89">
        <f t="shared" si="98"/>
        <v>0</v>
      </c>
      <c r="CA111" s="89" t="str">
        <f t="shared" si="99"/>
        <v/>
      </c>
      <c r="CB111" s="89" t="str">
        <f t="shared" si="100"/>
        <v/>
      </c>
      <c r="CC111" s="89" t="str">
        <f t="shared" si="101"/>
        <v/>
      </c>
      <c r="CD111" s="89" t="str">
        <f t="shared" si="102"/>
        <v/>
      </c>
      <c r="CE111" s="93" t="str">
        <f t="shared" si="103"/>
        <v/>
      </c>
      <c r="CF111" s="105" t="str">
        <f>IF(OR($B111=0,$B111=""),"",IF(AND($E$3="1st"),'Marks Entry class 1st'!AN110,IF(AND($E$3="2nd"),'Marks Entry class 2nd'!AN110,"")))</f>
        <v/>
      </c>
      <c r="CG111" s="105" t="str">
        <f>IF(OR($B111=0,$B111=""),"",IF(AND($E$3="1st"),'Marks Entry class 1st'!AO110,IF(AND($E$3="2nd"),'Marks Entry class 2nd'!AO110,"")))</f>
        <v/>
      </c>
      <c r="CH111" s="106" t="str">
        <f t="shared" si="104"/>
        <v/>
      </c>
      <c r="CI111" s="107">
        <f t="shared" si="105"/>
        <v>0</v>
      </c>
      <c r="CJ111" s="107" t="str">
        <f t="shared" si="106"/>
        <v/>
      </c>
      <c r="CK111" s="107" t="str">
        <f t="shared" si="107"/>
        <v/>
      </c>
      <c r="CL111" s="92" t="str">
        <f t="shared" si="108"/>
        <v/>
      </c>
      <c r="CM111" s="105" t="str">
        <f>IF(OR($B111=0,$B111=""),"",IF(AND($E$3="1st"),'Marks Entry class 1st'!AP110,IF(AND($E$3="2nd"),'Marks Entry class 2nd'!AP110,"")))</f>
        <v/>
      </c>
      <c r="CN111" s="105" t="str">
        <f>IF(OR($B111=0,$B111=""),"",IF(AND($E$3="1st"),'Marks Entry class 1st'!AQ110,IF(AND($E$3="2nd"),'Marks Entry class 2nd'!AQ110,"")))</f>
        <v/>
      </c>
      <c r="CO111" s="106" t="str">
        <f t="shared" si="109"/>
        <v/>
      </c>
      <c r="CP111" s="107">
        <f t="shared" si="110"/>
        <v>0</v>
      </c>
      <c r="CQ111" s="107" t="str">
        <f t="shared" si="111"/>
        <v/>
      </c>
      <c r="CR111" s="107" t="str">
        <f t="shared" si="112"/>
        <v/>
      </c>
      <c r="CS111" s="92" t="str">
        <f t="shared" si="113"/>
        <v/>
      </c>
      <c r="CT111" s="105" t="str">
        <f>IF(OR($B111=0,$B111=""),"",IF(AND($E$3="1st"),'Marks Entry class 1st'!AR110,IF(AND($E$3="2nd"),'Marks Entry class 2nd'!AR110,"")))</f>
        <v/>
      </c>
      <c r="CU111" s="105" t="str">
        <f>IF(OR($B111=0,$B111=""),"",IF(AND($E$3="1st"),'Marks Entry class 1st'!AS110,IF(AND($E$3="2nd"),'Marks Entry class 2nd'!AS110,"")))</f>
        <v/>
      </c>
      <c r="CV111" s="106" t="str">
        <f t="shared" si="114"/>
        <v/>
      </c>
      <c r="CW111" s="107">
        <f t="shared" si="115"/>
        <v>0</v>
      </c>
      <c r="CX111" s="107" t="str">
        <f t="shared" si="116"/>
        <v/>
      </c>
      <c r="CY111" s="107" t="str">
        <f t="shared" si="117"/>
        <v/>
      </c>
      <c r="CZ111" s="92" t="str">
        <f t="shared" si="118"/>
        <v/>
      </c>
      <c r="DA111" s="105" t="str">
        <f>IF(OR($B111=0,$B111=""),"",IF(AND($E$3="1st"),'Marks Entry class 1st'!AT110,IF(AND($E$3="2nd"),'Marks Entry class 2nd'!AT110,"")))</f>
        <v/>
      </c>
      <c r="DB111" s="105" t="str">
        <f>IF(OR($B111=0,$B111=""),"",IF(AND($E$3="1st"),'Marks Entry class 1st'!AU110,IF(AND($E$3="2nd"),'Marks Entry class 2nd'!AU110,"")))</f>
        <v/>
      </c>
      <c r="DC111" s="357" t="str">
        <f t="shared" si="119"/>
        <v/>
      </c>
      <c r="DD111" s="93" t="str">
        <f t="shared" si="120"/>
        <v/>
      </c>
      <c r="DE111" s="105" t="str">
        <f>IF(OR($B111=0,$B111=""),"",IF(AND($E$3="1st"),'Marks Entry class 1st'!AV110,IF(AND($E$3="2nd"),'Marks Entry class 2nd'!AV110,"")))</f>
        <v/>
      </c>
      <c r="DF111" s="105" t="str">
        <f>IF(OR($B111=0,$B111=""),"",IF(AND($E$3="1st"),'Marks Entry class 1st'!AW110,IF(AND($E$3="2nd"),'Marks Entry class 2nd'!AW110,"")))</f>
        <v/>
      </c>
      <c r="DG111" s="357" t="str">
        <f t="shared" si="121"/>
        <v/>
      </c>
      <c r="DH111" s="93" t="str">
        <f t="shared" si="122"/>
        <v/>
      </c>
      <c r="DI111" s="63" t="str">
        <f t="shared" si="123"/>
        <v/>
      </c>
      <c r="DJ111" s="359" t="str">
        <f t="shared" si="124"/>
        <v/>
      </c>
      <c r="DK111" s="67" t="str">
        <f t="shared" si="125"/>
        <v/>
      </c>
      <c r="DL111" s="68" t="str">
        <f t="shared" si="126"/>
        <v/>
      </c>
      <c r="DM111" s="381" t="str">
        <f>IFERROR(IF(B111="NSO","NSO",IF(OR(D111="",G111="",F111="",B111="",DI111=0),"",IF('Master sheet'!$D$14="Hindi","कक्षोंन्नति","Promoted"))),"")</f>
        <v/>
      </c>
      <c r="DN111" s="42" t="str">
        <f>IF(OR(B111=0,B111=""),"",IF(AND($E$3="1st"),'Marks Entry class 1st'!AX110,IF(AND($E$3="2nd"),'Marks Entry class 2nd'!AX110,"")))</f>
        <v/>
      </c>
      <c r="DO111" s="42" t="str">
        <f>IF(OR(B111=0,B111=""),"",IF(AND($E$3="1st"),'Marks Entry class 1st'!AY110,IF(AND($E$3="2nd"),'Marks Entry class 2nd'!AY110,"")))</f>
        <v/>
      </c>
      <c r="DP111" s="214" t="str">
        <f t="shared" si="127"/>
        <v/>
      </c>
      <c r="DQ111" s="43"/>
      <c r="DX111" s="44">
        <f>IF(AND($E$3="1st"),'Marks Entry class 1st'!I110,IF(AND($E$3="2nd"),'Marks Entry class 2nd'!I110,""))</f>
        <v>0</v>
      </c>
    </row>
    <row r="112" spans="1:128" ht="18.95" customHeight="1">
      <c r="A112" s="56">
        <v>105</v>
      </c>
      <c r="B112" s="261" t="str">
        <f>IF(OR(DX112=0,DX112=""),"",IF(AND($E$3="1st"),'Marks Entry class 1st'!I111,IF(AND($E$3="2nd"),'Marks Entry class 2nd'!I111,"")))</f>
        <v/>
      </c>
      <c r="C112" s="57" t="str">
        <f>IF(OR($B112=0,$B112=""),"",IF(AND($E$3="1st"),'Marks Entry class 1st'!B111,IF(AND($E$3="2nd"),'Marks Entry class 2nd'!B111,"")))</f>
        <v/>
      </c>
      <c r="D112" s="57" t="str">
        <f>IF(OR($B112=0,$B112=""),"",IF(AND($E$3="1st"),'Marks Entry class 1st'!C111,IF(AND($E$3="2nd"),'Marks Entry class 2nd'!C111,"")))</f>
        <v/>
      </c>
      <c r="E112" s="396" t="str">
        <f>IF(OR(B112=0,B112=""),"",IF(AND($E$3="1st"),'Marks Entry class 1st'!E111,IF(AND($E$3="2nd"),'Marks Entry class 2nd'!E111,"")))</f>
        <v/>
      </c>
      <c r="F112" s="260" t="str">
        <f>IF(OR(B112=0,B112=""),"",IF(AND($E$3="1st"),'Marks Entry class 1st'!D111,IF(AND($E$3="2nd"),'Marks Entry class 2nd'!D111,"")))</f>
        <v/>
      </c>
      <c r="G112" s="398" t="str">
        <f>IF(OR($B112=0,$B112=""),"",IF(AND($E$3="1st"),'Marks Entry class 1st'!F111,IF(AND($E$3="2nd"),'Marks Entry class 2nd'!F111,"")))</f>
        <v/>
      </c>
      <c r="H112" s="398" t="str">
        <f>IF(OR($B112=0,$B112=""),"",IF(AND($E$3="1st"),'Marks Entry class 1st'!G111,IF(AND($E$3="2nd"),'Marks Entry class 2nd'!G111,"")))</f>
        <v/>
      </c>
      <c r="I112" s="398" t="str">
        <f>IF(OR($B112=0,$B112=""),"",IF(AND($E$3="1st"),'Marks Entry class 1st'!H111,IF(AND($E$3="2nd"),'Marks Entry class 2nd'!H111,"")))</f>
        <v/>
      </c>
      <c r="J112" s="229" t="str">
        <f>IF(OR($B112=0,$B112=""),"",IF(AND($E$3="1st"),'Marks Entry class 1st'!J111,IF(AND($E$3="2nd"),'Marks Entry class 2nd'!J111,"")))</f>
        <v/>
      </c>
      <c r="K112" s="229" t="str">
        <f>IF(OR($B112=0,$B112=""),"",IF(AND($E$3="1st"),'Marks Entry class 1st'!K111,IF(AND($E$3="2nd"),'Marks Entry class 2nd'!K111,"")))</f>
        <v/>
      </c>
      <c r="L112" s="105"/>
      <c r="M112" s="105"/>
      <c r="N112" s="105"/>
      <c r="O112" s="51"/>
      <c r="P112" s="105" t="str">
        <f>IF(OR($B112=0,$B112=""),"",IF(AND($E$3="1st"),'Marks Entry class 1st'!O111,IF(AND($E$3="2nd"),'Marks Entry class 2nd'!O111,"")))</f>
        <v/>
      </c>
      <c r="Q112" s="105" t="str">
        <f>IF(OR($B112=0,$B112=""),"",IF(AND($E$3="1st"),'Marks Entry class 1st'!P111,IF(AND($E$3="2nd"),'Marks Entry class 2nd'!P111,"")))</f>
        <v/>
      </c>
      <c r="R112" s="54" t="str">
        <f t="shared" si="64"/>
        <v/>
      </c>
      <c r="S112" s="51">
        <f t="shared" si="65"/>
        <v>0</v>
      </c>
      <c r="T112" s="105" t="str">
        <f>IF(OR($B112=0,$B112=""),"",IF(AND($E$3="1st"),'Marks Entry class 1st'!Q111,IF(AND($E$3="2nd"),'Marks Entry class 2nd'!Q111,"")))</f>
        <v/>
      </c>
      <c r="U112" s="105" t="str">
        <f>IF(OR($B112=0,$B112=""),"",IF(AND($E$3="1st"),'Marks Entry class 1st'!R111,IF(AND($E$3="2nd"),'Marks Entry class 2nd'!R111,"")))</f>
        <v/>
      </c>
      <c r="V112" s="55" t="str">
        <f t="shared" si="66"/>
        <v/>
      </c>
      <c r="W112" s="51" t="str">
        <f t="shared" si="67"/>
        <v/>
      </c>
      <c r="X112" s="89">
        <f t="shared" si="68"/>
        <v>0</v>
      </c>
      <c r="Y112" s="89" t="str">
        <f t="shared" si="69"/>
        <v/>
      </c>
      <c r="Z112" s="89" t="str">
        <f t="shared" si="70"/>
        <v/>
      </c>
      <c r="AA112" s="89" t="str">
        <f t="shared" si="71"/>
        <v/>
      </c>
      <c r="AB112" s="89" t="str">
        <f t="shared" si="72"/>
        <v/>
      </c>
      <c r="AC112" s="93" t="str">
        <f t="shared" si="73"/>
        <v/>
      </c>
      <c r="AD112" s="105"/>
      <c r="AE112" s="105"/>
      <c r="AF112" s="105"/>
      <c r="AG112" s="51"/>
      <c r="AH112" s="105" t="str">
        <f>IF(OR($B112=0,$B112=""),"",IF(AND($E$3="1st"),'Marks Entry class 1st'!V111,IF(AND($E$3="2nd"),'Marks Entry class 2nd'!V111,"")))</f>
        <v/>
      </c>
      <c r="AI112" s="105" t="str">
        <f>IF(OR($B112=0,$B112=""),"",IF(AND($E$3="1st"),'Marks Entry class 1st'!W111,IF(AND($E$3="2nd"),'Marks Entry class 2nd'!W111,"")))</f>
        <v/>
      </c>
      <c r="AJ112" s="54" t="str">
        <f t="shared" si="74"/>
        <v/>
      </c>
      <c r="AK112" s="51">
        <f t="shared" si="75"/>
        <v>0</v>
      </c>
      <c r="AL112" s="105" t="str">
        <f>IF(OR($B112=0,$B112=""),"",IF(AND($E$3="1st"),'Marks Entry class 1st'!X111,IF(AND($E$3="2nd"),'Marks Entry class 2nd'!X111,"")))</f>
        <v/>
      </c>
      <c r="AM112" s="105" t="str">
        <f>IF(OR($B112=0,$B112=""),"",IF(AND($E$3="1st"),'Marks Entry class 1st'!Y111,IF(AND($E$3="2nd"),'Marks Entry class 2nd'!Y111,"")))</f>
        <v/>
      </c>
      <c r="AN112" s="55" t="str">
        <f t="shared" si="76"/>
        <v/>
      </c>
      <c r="AO112" s="51" t="str">
        <f t="shared" si="77"/>
        <v/>
      </c>
      <c r="AP112" s="89">
        <f t="shared" si="78"/>
        <v>0</v>
      </c>
      <c r="AQ112" s="89" t="str">
        <f t="shared" si="79"/>
        <v/>
      </c>
      <c r="AR112" s="89" t="str">
        <f t="shared" si="80"/>
        <v/>
      </c>
      <c r="AS112" s="89" t="str">
        <f t="shared" si="81"/>
        <v/>
      </c>
      <c r="AT112" s="89" t="str">
        <f t="shared" si="82"/>
        <v/>
      </c>
      <c r="AU112" s="93" t="str">
        <f t="shared" si="83"/>
        <v/>
      </c>
      <c r="AV112" s="105"/>
      <c r="AW112" s="105"/>
      <c r="AX112" s="105"/>
      <c r="AY112" s="51"/>
      <c r="AZ112" s="105" t="str">
        <f>IF(OR($B112=0,$B112=""),"",IF(AND($E$3="1st"),'Marks Entry class 1st'!AC111,IF(AND($E$3="2nd"),'Marks Entry class 2nd'!AC111,"")))</f>
        <v/>
      </c>
      <c r="BA112" s="105" t="str">
        <f>IF(OR($B112=0,$B112=""),"",IF(AND($E$3="1st"),'Marks Entry class 1st'!AD111,IF(AND($E$3="2nd"),'Marks Entry class 2nd'!AD111,"")))</f>
        <v/>
      </c>
      <c r="BB112" s="54" t="str">
        <f t="shared" si="84"/>
        <v/>
      </c>
      <c r="BC112" s="51">
        <f t="shared" si="85"/>
        <v>0</v>
      </c>
      <c r="BD112" s="105" t="str">
        <f>IF(OR($B112=0,$B112=""),"",IF(AND($E$3="1st"),'Marks Entry class 1st'!AE111,IF(AND($E$3="2nd"),'Marks Entry class 2nd'!AE111,"")))</f>
        <v/>
      </c>
      <c r="BE112" s="105" t="str">
        <f>IF(OR($B112=0,$B112=""),"",IF(AND($E$3="1st"),'Marks Entry class 1st'!AF111,IF(AND($E$3="2nd"),'Marks Entry class 2nd'!AF111,"")))</f>
        <v/>
      </c>
      <c r="BF112" s="55" t="str">
        <f t="shared" si="86"/>
        <v/>
      </c>
      <c r="BG112" s="51" t="str">
        <f t="shared" si="87"/>
        <v/>
      </c>
      <c r="BH112" s="89">
        <f t="shared" si="88"/>
        <v>0</v>
      </c>
      <c r="BI112" s="89" t="str">
        <f t="shared" si="89"/>
        <v/>
      </c>
      <c r="BJ112" s="89" t="str">
        <f t="shared" si="90"/>
        <v/>
      </c>
      <c r="BK112" s="89" t="str">
        <f t="shared" si="91"/>
        <v/>
      </c>
      <c r="BL112" s="89" t="str">
        <f t="shared" si="92"/>
        <v/>
      </c>
      <c r="BM112" s="93" t="str">
        <f t="shared" si="93"/>
        <v/>
      </c>
      <c r="BN112" s="105"/>
      <c r="BO112" s="105"/>
      <c r="BP112" s="105"/>
      <c r="BQ112" s="51"/>
      <c r="BR112" s="105" t="str">
        <f>IF(OR($B112=0,$B112=""),"",IF(AND($E$3="1st"),'Marks Entry class 1st'!AJ111,IF(AND($E$3="2nd"),'Marks Entry class 2nd'!AJ111,"")))</f>
        <v/>
      </c>
      <c r="BS112" s="105" t="str">
        <f>IF(OR($B112=0,$B112=""),"",IF(AND($E$3="1st"),'Marks Entry class 1st'!AK111,IF(AND($E$3="2nd"),'Marks Entry class 2nd'!AK111,"")))</f>
        <v/>
      </c>
      <c r="BT112" s="54" t="str">
        <f t="shared" si="94"/>
        <v/>
      </c>
      <c r="BU112" s="51">
        <f t="shared" si="95"/>
        <v>0</v>
      </c>
      <c r="BV112" s="105" t="str">
        <f>IF(OR($B112=0,$B112=""),"",IF(AND($E$3="1st"),'Marks Entry class 1st'!AL111,IF(AND($E$3="2nd"),'Marks Entry class 2nd'!AL111,"")))</f>
        <v/>
      </c>
      <c r="BW112" s="105" t="str">
        <f>IF(OR($B112=0,$B112=""),"",IF(AND($E$3="1st"),'Marks Entry class 1st'!AM111,IF(AND($E$3="2nd"),'Marks Entry class 2nd'!AM111,"")))</f>
        <v/>
      </c>
      <c r="BX112" s="55" t="str">
        <f t="shared" si="96"/>
        <v/>
      </c>
      <c r="BY112" s="51" t="str">
        <f t="shared" si="97"/>
        <v/>
      </c>
      <c r="BZ112" s="89">
        <f t="shared" si="98"/>
        <v>0</v>
      </c>
      <c r="CA112" s="89" t="str">
        <f t="shared" si="99"/>
        <v/>
      </c>
      <c r="CB112" s="89" t="str">
        <f t="shared" si="100"/>
        <v/>
      </c>
      <c r="CC112" s="89" t="str">
        <f t="shared" si="101"/>
        <v/>
      </c>
      <c r="CD112" s="89" t="str">
        <f t="shared" si="102"/>
        <v/>
      </c>
      <c r="CE112" s="93" t="str">
        <f t="shared" si="103"/>
        <v/>
      </c>
      <c r="CF112" s="105" t="str">
        <f>IF(OR($B112=0,$B112=""),"",IF(AND($E$3="1st"),'Marks Entry class 1st'!AN111,IF(AND($E$3="2nd"),'Marks Entry class 2nd'!AN111,"")))</f>
        <v/>
      </c>
      <c r="CG112" s="105" t="str">
        <f>IF(OR($B112=0,$B112=""),"",IF(AND($E$3="1st"),'Marks Entry class 1st'!AO111,IF(AND($E$3="2nd"),'Marks Entry class 2nd'!AO111,"")))</f>
        <v/>
      </c>
      <c r="CH112" s="106" t="str">
        <f t="shared" si="104"/>
        <v/>
      </c>
      <c r="CI112" s="107">
        <f t="shared" si="105"/>
        <v>0</v>
      </c>
      <c r="CJ112" s="107" t="str">
        <f t="shared" si="106"/>
        <v/>
      </c>
      <c r="CK112" s="107" t="str">
        <f t="shared" si="107"/>
        <v/>
      </c>
      <c r="CL112" s="92" t="str">
        <f t="shared" si="108"/>
        <v/>
      </c>
      <c r="CM112" s="105" t="str">
        <f>IF(OR($B112=0,$B112=""),"",IF(AND($E$3="1st"),'Marks Entry class 1st'!AP111,IF(AND($E$3="2nd"),'Marks Entry class 2nd'!AP111,"")))</f>
        <v/>
      </c>
      <c r="CN112" s="105" t="str">
        <f>IF(OR($B112=0,$B112=""),"",IF(AND($E$3="1st"),'Marks Entry class 1st'!AQ111,IF(AND($E$3="2nd"),'Marks Entry class 2nd'!AQ111,"")))</f>
        <v/>
      </c>
      <c r="CO112" s="106" t="str">
        <f t="shared" si="109"/>
        <v/>
      </c>
      <c r="CP112" s="107">
        <f t="shared" si="110"/>
        <v>0</v>
      </c>
      <c r="CQ112" s="107" t="str">
        <f t="shared" si="111"/>
        <v/>
      </c>
      <c r="CR112" s="107" t="str">
        <f t="shared" si="112"/>
        <v/>
      </c>
      <c r="CS112" s="92" t="str">
        <f t="shared" si="113"/>
        <v/>
      </c>
      <c r="CT112" s="105" t="str">
        <f>IF(OR($B112=0,$B112=""),"",IF(AND($E$3="1st"),'Marks Entry class 1st'!AR111,IF(AND($E$3="2nd"),'Marks Entry class 2nd'!AR111,"")))</f>
        <v/>
      </c>
      <c r="CU112" s="105" t="str">
        <f>IF(OR($B112=0,$B112=""),"",IF(AND($E$3="1st"),'Marks Entry class 1st'!AS111,IF(AND($E$3="2nd"),'Marks Entry class 2nd'!AS111,"")))</f>
        <v/>
      </c>
      <c r="CV112" s="106" t="str">
        <f t="shared" si="114"/>
        <v/>
      </c>
      <c r="CW112" s="107">
        <f t="shared" si="115"/>
        <v>0</v>
      </c>
      <c r="CX112" s="107" t="str">
        <f t="shared" si="116"/>
        <v/>
      </c>
      <c r="CY112" s="107" t="str">
        <f t="shared" si="117"/>
        <v/>
      </c>
      <c r="CZ112" s="92" t="str">
        <f t="shared" si="118"/>
        <v/>
      </c>
      <c r="DA112" s="105" t="str">
        <f>IF(OR($B112=0,$B112=""),"",IF(AND($E$3="1st"),'Marks Entry class 1st'!AT111,IF(AND($E$3="2nd"),'Marks Entry class 2nd'!AT111,"")))</f>
        <v/>
      </c>
      <c r="DB112" s="105" t="str">
        <f>IF(OR($B112=0,$B112=""),"",IF(AND($E$3="1st"),'Marks Entry class 1st'!AU111,IF(AND($E$3="2nd"),'Marks Entry class 2nd'!AU111,"")))</f>
        <v/>
      </c>
      <c r="DC112" s="357" t="str">
        <f t="shared" si="119"/>
        <v/>
      </c>
      <c r="DD112" s="93" t="str">
        <f t="shared" si="120"/>
        <v/>
      </c>
      <c r="DE112" s="105" t="str">
        <f>IF(OR($B112=0,$B112=""),"",IF(AND($E$3="1st"),'Marks Entry class 1st'!AV111,IF(AND($E$3="2nd"),'Marks Entry class 2nd'!AV111,"")))</f>
        <v/>
      </c>
      <c r="DF112" s="105" t="str">
        <f>IF(OR($B112=0,$B112=""),"",IF(AND($E$3="1st"),'Marks Entry class 1st'!AW111,IF(AND($E$3="2nd"),'Marks Entry class 2nd'!AW111,"")))</f>
        <v/>
      </c>
      <c r="DG112" s="357" t="str">
        <f t="shared" si="121"/>
        <v/>
      </c>
      <c r="DH112" s="93" t="str">
        <f t="shared" si="122"/>
        <v/>
      </c>
      <c r="DI112" s="63" t="str">
        <f t="shared" si="123"/>
        <v/>
      </c>
      <c r="DJ112" s="359" t="str">
        <f t="shared" si="124"/>
        <v/>
      </c>
      <c r="DK112" s="67" t="str">
        <f t="shared" si="125"/>
        <v/>
      </c>
      <c r="DL112" s="68" t="str">
        <f t="shared" si="126"/>
        <v/>
      </c>
      <c r="DM112" s="381" t="str">
        <f>IFERROR(IF(B112="NSO","NSO",IF(OR(D112="",G112="",F112="",B112="",DI112=0),"",IF('Master sheet'!$D$14="Hindi","कक्षोंन्नति","Promoted"))),"")</f>
        <v/>
      </c>
      <c r="DN112" s="42" t="str">
        <f>IF(OR(B112=0,B112=""),"",IF(AND($E$3="1st"),'Marks Entry class 1st'!AX111,IF(AND($E$3="2nd"),'Marks Entry class 2nd'!AX111,"")))</f>
        <v/>
      </c>
      <c r="DO112" s="42" t="str">
        <f>IF(OR(B112=0,B112=""),"",IF(AND($E$3="1st"),'Marks Entry class 1st'!AY111,IF(AND($E$3="2nd"),'Marks Entry class 2nd'!AY111,"")))</f>
        <v/>
      </c>
      <c r="DP112" s="214" t="str">
        <f t="shared" si="127"/>
        <v/>
      </c>
      <c r="DQ112" s="43"/>
      <c r="DX112" s="44">
        <f>IF(AND($E$3="1st"),'Marks Entry class 1st'!I111,IF(AND($E$3="2nd"),'Marks Entry class 2nd'!I111,""))</f>
        <v>0</v>
      </c>
    </row>
    <row r="113" spans="1:128" ht="18.95" customHeight="1">
      <c r="A113" s="56">
        <v>106</v>
      </c>
      <c r="B113" s="261" t="str">
        <f>IF(OR(DX113=0,DX113=""),"",IF(AND($E$3="1st"),'Marks Entry class 1st'!I112,IF(AND($E$3="2nd"),'Marks Entry class 2nd'!I112,"")))</f>
        <v/>
      </c>
      <c r="C113" s="57" t="str">
        <f>IF(OR($B113=0,$B113=""),"",IF(AND($E$3="1st"),'Marks Entry class 1st'!B112,IF(AND($E$3="2nd"),'Marks Entry class 2nd'!B112,"")))</f>
        <v/>
      </c>
      <c r="D113" s="57" t="str">
        <f>IF(OR($B113=0,$B113=""),"",IF(AND($E$3="1st"),'Marks Entry class 1st'!C112,IF(AND($E$3="2nd"),'Marks Entry class 2nd'!C112,"")))</f>
        <v/>
      </c>
      <c r="E113" s="396" t="str">
        <f>IF(OR(B113=0,B113=""),"",IF(AND($E$3="1st"),'Marks Entry class 1st'!E112,IF(AND($E$3="2nd"),'Marks Entry class 2nd'!E112,"")))</f>
        <v/>
      </c>
      <c r="F113" s="260" t="str">
        <f>IF(OR(B113=0,B113=""),"",IF(AND($E$3="1st"),'Marks Entry class 1st'!D112,IF(AND($E$3="2nd"),'Marks Entry class 2nd'!D112,"")))</f>
        <v/>
      </c>
      <c r="G113" s="398" t="str">
        <f>IF(OR($B113=0,$B113=""),"",IF(AND($E$3="1st"),'Marks Entry class 1st'!F112,IF(AND($E$3="2nd"),'Marks Entry class 2nd'!F112,"")))</f>
        <v/>
      </c>
      <c r="H113" s="398" t="str">
        <f>IF(OR($B113=0,$B113=""),"",IF(AND($E$3="1st"),'Marks Entry class 1st'!G112,IF(AND($E$3="2nd"),'Marks Entry class 2nd'!G112,"")))</f>
        <v/>
      </c>
      <c r="I113" s="398" t="str">
        <f>IF(OR($B113=0,$B113=""),"",IF(AND($E$3="1st"),'Marks Entry class 1st'!H112,IF(AND($E$3="2nd"),'Marks Entry class 2nd'!H112,"")))</f>
        <v/>
      </c>
      <c r="J113" s="229" t="str">
        <f>IF(OR($B113=0,$B113=""),"",IF(AND($E$3="1st"),'Marks Entry class 1st'!J112,IF(AND($E$3="2nd"),'Marks Entry class 2nd'!J112,"")))</f>
        <v/>
      </c>
      <c r="K113" s="229" t="str">
        <f>IF(OR($B113=0,$B113=""),"",IF(AND($E$3="1st"),'Marks Entry class 1st'!K112,IF(AND($E$3="2nd"),'Marks Entry class 2nd'!K112,"")))</f>
        <v/>
      </c>
      <c r="L113" s="105"/>
      <c r="M113" s="105"/>
      <c r="N113" s="105"/>
      <c r="O113" s="51"/>
      <c r="P113" s="105" t="str">
        <f>IF(OR($B113=0,$B113=""),"",IF(AND($E$3="1st"),'Marks Entry class 1st'!O112,IF(AND($E$3="2nd"),'Marks Entry class 2nd'!O112,"")))</f>
        <v/>
      </c>
      <c r="Q113" s="105" t="str">
        <f>IF(OR($B113=0,$B113=""),"",IF(AND($E$3="1st"),'Marks Entry class 1st'!P112,IF(AND($E$3="2nd"),'Marks Entry class 2nd'!P112,"")))</f>
        <v/>
      </c>
      <c r="R113" s="54" t="str">
        <f t="shared" si="64"/>
        <v/>
      </c>
      <c r="S113" s="51">
        <f t="shared" si="65"/>
        <v>0</v>
      </c>
      <c r="T113" s="105" t="str">
        <f>IF(OR($B113=0,$B113=""),"",IF(AND($E$3="1st"),'Marks Entry class 1st'!Q112,IF(AND($E$3="2nd"),'Marks Entry class 2nd'!Q112,"")))</f>
        <v/>
      </c>
      <c r="U113" s="105" t="str">
        <f>IF(OR($B113=0,$B113=""),"",IF(AND($E$3="1st"),'Marks Entry class 1st'!R112,IF(AND($E$3="2nd"),'Marks Entry class 2nd'!R112,"")))</f>
        <v/>
      </c>
      <c r="V113" s="55" t="str">
        <f t="shared" si="66"/>
        <v/>
      </c>
      <c r="W113" s="51" t="str">
        <f t="shared" si="67"/>
        <v/>
      </c>
      <c r="X113" s="89">
        <f t="shared" si="68"/>
        <v>0</v>
      </c>
      <c r="Y113" s="89" t="str">
        <f t="shared" si="69"/>
        <v/>
      </c>
      <c r="Z113" s="89" t="str">
        <f t="shared" si="70"/>
        <v/>
      </c>
      <c r="AA113" s="89" t="str">
        <f t="shared" si="71"/>
        <v/>
      </c>
      <c r="AB113" s="89" t="str">
        <f t="shared" si="72"/>
        <v/>
      </c>
      <c r="AC113" s="93" t="str">
        <f t="shared" si="73"/>
        <v/>
      </c>
      <c r="AD113" s="105"/>
      <c r="AE113" s="105"/>
      <c r="AF113" s="105"/>
      <c r="AG113" s="51"/>
      <c r="AH113" s="105" t="str">
        <f>IF(OR($B113=0,$B113=""),"",IF(AND($E$3="1st"),'Marks Entry class 1st'!V112,IF(AND($E$3="2nd"),'Marks Entry class 2nd'!V112,"")))</f>
        <v/>
      </c>
      <c r="AI113" s="105" t="str">
        <f>IF(OR($B113=0,$B113=""),"",IF(AND($E$3="1st"),'Marks Entry class 1st'!W112,IF(AND($E$3="2nd"),'Marks Entry class 2nd'!W112,"")))</f>
        <v/>
      </c>
      <c r="AJ113" s="54" t="str">
        <f t="shared" si="74"/>
        <v/>
      </c>
      <c r="AK113" s="51">
        <f t="shared" si="75"/>
        <v>0</v>
      </c>
      <c r="AL113" s="105" t="str">
        <f>IF(OR($B113=0,$B113=""),"",IF(AND($E$3="1st"),'Marks Entry class 1st'!X112,IF(AND($E$3="2nd"),'Marks Entry class 2nd'!X112,"")))</f>
        <v/>
      </c>
      <c r="AM113" s="105" t="str">
        <f>IF(OR($B113=0,$B113=""),"",IF(AND($E$3="1st"),'Marks Entry class 1st'!Y112,IF(AND($E$3="2nd"),'Marks Entry class 2nd'!Y112,"")))</f>
        <v/>
      </c>
      <c r="AN113" s="55" t="str">
        <f t="shared" si="76"/>
        <v/>
      </c>
      <c r="AO113" s="51" t="str">
        <f t="shared" si="77"/>
        <v/>
      </c>
      <c r="AP113" s="89">
        <f t="shared" si="78"/>
        <v>0</v>
      </c>
      <c r="AQ113" s="89" t="str">
        <f t="shared" si="79"/>
        <v/>
      </c>
      <c r="AR113" s="89" t="str">
        <f t="shared" si="80"/>
        <v/>
      </c>
      <c r="AS113" s="89" t="str">
        <f t="shared" si="81"/>
        <v/>
      </c>
      <c r="AT113" s="89" t="str">
        <f t="shared" si="82"/>
        <v/>
      </c>
      <c r="AU113" s="93" t="str">
        <f t="shared" si="83"/>
        <v/>
      </c>
      <c r="AV113" s="105"/>
      <c r="AW113" s="105"/>
      <c r="AX113" s="105"/>
      <c r="AY113" s="51"/>
      <c r="AZ113" s="105" t="str">
        <f>IF(OR($B113=0,$B113=""),"",IF(AND($E$3="1st"),'Marks Entry class 1st'!AC112,IF(AND($E$3="2nd"),'Marks Entry class 2nd'!AC112,"")))</f>
        <v/>
      </c>
      <c r="BA113" s="105" t="str">
        <f>IF(OR($B113=0,$B113=""),"",IF(AND($E$3="1st"),'Marks Entry class 1st'!AD112,IF(AND($E$3="2nd"),'Marks Entry class 2nd'!AD112,"")))</f>
        <v/>
      </c>
      <c r="BB113" s="54" t="str">
        <f t="shared" si="84"/>
        <v/>
      </c>
      <c r="BC113" s="51">
        <f t="shared" si="85"/>
        <v>0</v>
      </c>
      <c r="BD113" s="105" t="str">
        <f>IF(OR($B113=0,$B113=""),"",IF(AND($E$3="1st"),'Marks Entry class 1st'!AE112,IF(AND($E$3="2nd"),'Marks Entry class 2nd'!AE112,"")))</f>
        <v/>
      </c>
      <c r="BE113" s="105" t="str">
        <f>IF(OR($B113=0,$B113=""),"",IF(AND($E$3="1st"),'Marks Entry class 1st'!AF112,IF(AND($E$3="2nd"),'Marks Entry class 2nd'!AF112,"")))</f>
        <v/>
      </c>
      <c r="BF113" s="55" t="str">
        <f t="shared" si="86"/>
        <v/>
      </c>
      <c r="BG113" s="51" t="str">
        <f t="shared" si="87"/>
        <v/>
      </c>
      <c r="BH113" s="89">
        <f t="shared" si="88"/>
        <v>0</v>
      </c>
      <c r="BI113" s="89" t="str">
        <f t="shared" si="89"/>
        <v/>
      </c>
      <c r="BJ113" s="89" t="str">
        <f t="shared" si="90"/>
        <v/>
      </c>
      <c r="BK113" s="89" t="str">
        <f t="shared" si="91"/>
        <v/>
      </c>
      <c r="BL113" s="89" t="str">
        <f t="shared" si="92"/>
        <v/>
      </c>
      <c r="BM113" s="93" t="str">
        <f t="shared" si="93"/>
        <v/>
      </c>
      <c r="BN113" s="105"/>
      <c r="BO113" s="105"/>
      <c r="BP113" s="105"/>
      <c r="BQ113" s="51"/>
      <c r="BR113" s="105" t="str">
        <f>IF(OR($B113=0,$B113=""),"",IF(AND($E$3="1st"),'Marks Entry class 1st'!AJ112,IF(AND($E$3="2nd"),'Marks Entry class 2nd'!AJ112,"")))</f>
        <v/>
      </c>
      <c r="BS113" s="105" t="str">
        <f>IF(OR($B113=0,$B113=""),"",IF(AND($E$3="1st"),'Marks Entry class 1st'!AK112,IF(AND($E$3="2nd"),'Marks Entry class 2nd'!AK112,"")))</f>
        <v/>
      </c>
      <c r="BT113" s="54" t="str">
        <f t="shared" si="94"/>
        <v/>
      </c>
      <c r="BU113" s="51">
        <f t="shared" si="95"/>
        <v>0</v>
      </c>
      <c r="BV113" s="105" t="str">
        <f>IF(OR($B113=0,$B113=""),"",IF(AND($E$3="1st"),'Marks Entry class 1st'!AL112,IF(AND($E$3="2nd"),'Marks Entry class 2nd'!AL112,"")))</f>
        <v/>
      </c>
      <c r="BW113" s="105" t="str">
        <f>IF(OR($B113=0,$B113=""),"",IF(AND($E$3="1st"),'Marks Entry class 1st'!AM112,IF(AND($E$3="2nd"),'Marks Entry class 2nd'!AM112,"")))</f>
        <v/>
      </c>
      <c r="BX113" s="55" t="str">
        <f t="shared" si="96"/>
        <v/>
      </c>
      <c r="BY113" s="51" t="str">
        <f t="shared" si="97"/>
        <v/>
      </c>
      <c r="BZ113" s="89">
        <f t="shared" si="98"/>
        <v>0</v>
      </c>
      <c r="CA113" s="89" t="str">
        <f t="shared" si="99"/>
        <v/>
      </c>
      <c r="CB113" s="89" t="str">
        <f t="shared" si="100"/>
        <v/>
      </c>
      <c r="CC113" s="89" t="str">
        <f t="shared" si="101"/>
        <v/>
      </c>
      <c r="CD113" s="89" t="str">
        <f t="shared" si="102"/>
        <v/>
      </c>
      <c r="CE113" s="93" t="str">
        <f t="shared" si="103"/>
        <v/>
      </c>
      <c r="CF113" s="105" t="str">
        <f>IF(OR($B113=0,$B113=""),"",IF(AND($E$3="1st"),'Marks Entry class 1st'!AN112,IF(AND($E$3="2nd"),'Marks Entry class 2nd'!AN112,"")))</f>
        <v/>
      </c>
      <c r="CG113" s="105" t="str">
        <f>IF(OR($B113=0,$B113=""),"",IF(AND($E$3="1st"),'Marks Entry class 1st'!AO112,IF(AND($E$3="2nd"),'Marks Entry class 2nd'!AO112,"")))</f>
        <v/>
      </c>
      <c r="CH113" s="106" t="str">
        <f t="shared" si="104"/>
        <v/>
      </c>
      <c r="CI113" s="107">
        <f t="shared" si="105"/>
        <v>0</v>
      </c>
      <c r="CJ113" s="107" t="str">
        <f t="shared" si="106"/>
        <v/>
      </c>
      <c r="CK113" s="107" t="str">
        <f t="shared" si="107"/>
        <v/>
      </c>
      <c r="CL113" s="92" t="str">
        <f t="shared" si="108"/>
        <v/>
      </c>
      <c r="CM113" s="105" t="str">
        <f>IF(OR($B113=0,$B113=""),"",IF(AND($E$3="1st"),'Marks Entry class 1st'!AP112,IF(AND($E$3="2nd"),'Marks Entry class 2nd'!AP112,"")))</f>
        <v/>
      </c>
      <c r="CN113" s="105" t="str">
        <f>IF(OR($B113=0,$B113=""),"",IF(AND($E$3="1st"),'Marks Entry class 1st'!AQ112,IF(AND($E$3="2nd"),'Marks Entry class 2nd'!AQ112,"")))</f>
        <v/>
      </c>
      <c r="CO113" s="106" t="str">
        <f t="shared" si="109"/>
        <v/>
      </c>
      <c r="CP113" s="107">
        <f t="shared" si="110"/>
        <v>0</v>
      </c>
      <c r="CQ113" s="107" t="str">
        <f t="shared" si="111"/>
        <v/>
      </c>
      <c r="CR113" s="107" t="str">
        <f t="shared" si="112"/>
        <v/>
      </c>
      <c r="CS113" s="92" t="str">
        <f t="shared" si="113"/>
        <v/>
      </c>
      <c r="CT113" s="105" t="str">
        <f>IF(OR($B113=0,$B113=""),"",IF(AND($E$3="1st"),'Marks Entry class 1st'!AR112,IF(AND($E$3="2nd"),'Marks Entry class 2nd'!AR112,"")))</f>
        <v/>
      </c>
      <c r="CU113" s="105" t="str">
        <f>IF(OR($B113=0,$B113=""),"",IF(AND($E$3="1st"),'Marks Entry class 1st'!AS112,IF(AND($E$3="2nd"),'Marks Entry class 2nd'!AS112,"")))</f>
        <v/>
      </c>
      <c r="CV113" s="106" t="str">
        <f t="shared" si="114"/>
        <v/>
      </c>
      <c r="CW113" s="107">
        <f t="shared" si="115"/>
        <v>0</v>
      </c>
      <c r="CX113" s="107" t="str">
        <f t="shared" si="116"/>
        <v/>
      </c>
      <c r="CY113" s="107" t="str">
        <f t="shared" si="117"/>
        <v/>
      </c>
      <c r="CZ113" s="92" t="str">
        <f t="shared" si="118"/>
        <v/>
      </c>
      <c r="DA113" s="105" t="str">
        <f>IF(OR($B113=0,$B113=""),"",IF(AND($E$3="1st"),'Marks Entry class 1st'!AT112,IF(AND($E$3="2nd"),'Marks Entry class 2nd'!AT112,"")))</f>
        <v/>
      </c>
      <c r="DB113" s="105" t="str">
        <f>IF(OR($B113=0,$B113=""),"",IF(AND($E$3="1st"),'Marks Entry class 1st'!AU112,IF(AND($E$3="2nd"),'Marks Entry class 2nd'!AU112,"")))</f>
        <v/>
      </c>
      <c r="DC113" s="357" t="str">
        <f t="shared" si="119"/>
        <v/>
      </c>
      <c r="DD113" s="93" t="str">
        <f t="shared" si="120"/>
        <v/>
      </c>
      <c r="DE113" s="105" t="str">
        <f>IF(OR($B113=0,$B113=""),"",IF(AND($E$3="1st"),'Marks Entry class 1st'!AV112,IF(AND($E$3="2nd"),'Marks Entry class 2nd'!AV112,"")))</f>
        <v/>
      </c>
      <c r="DF113" s="105" t="str">
        <f>IF(OR($B113=0,$B113=""),"",IF(AND($E$3="1st"),'Marks Entry class 1st'!AW112,IF(AND($E$3="2nd"),'Marks Entry class 2nd'!AW112,"")))</f>
        <v/>
      </c>
      <c r="DG113" s="357" t="str">
        <f t="shared" si="121"/>
        <v/>
      </c>
      <c r="DH113" s="93" t="str">
        <f t="shared" si="122"/>
        <v/>
      </c>
      <c r="DI113" s="63" t="str">
        <f t="shared" si="123"/>
        <v/>
      </c>
      <c r="DJ113" s="359" t="str">
        <f t="shared" si="124"/>
        <v/>
      </c>
      <c r="DK113" s="67" t="str">
        <f t="shared" si="125"/>
        <v/>
      </c>
      <c r="DL113" s="68" t="str">
        <f t="shared" si="126"/>
        <v/>
      </c>
      <c r="DM113" s="381" t="str">
        <f>IFERROR(IF(B113="NSO","NSO",IF(OR(D113="",G113="",F113="",B113="",DI113=0),"",IF('Master sheet'!$D$14="Hindi","कक्षोंन्नति","Promoted"))),"")</f>
        <v/>
      </c>
      <c r="DN113" s="42" t="str">
        <f>IF(OR(B113=0,B113=""),"",IF(AND($E$3="1st"),'Marks Entry class 1st'!AX112,IF(AND($E$3="2nd"),'Marks Entry class 2nd'!AX112,"")))</f>
        <v/>
      </c>
      <c r="DO113" s="42" t="str">
        <f>IF(OR(B113=0,B113=""),"",IF(AND($E$3="1st"),'Marks Entry class 1st'!AY112,IF(AND($E$3="2nd"),'Marks Entry class 2nd'!AY112,"")))</f>
        <v/>
      </c>
      <c r="DP113" s="214" t="str">
        <f t="shared" si="127"/>
        <v/>
      </c>
      <c r="DQ113" s="43"/>
      <c r="DX113" s="44">
        <f>IF(AND($E$3="1st"),'Marks Entry class 1st'!I112,IF(AND($E$3="2nd"),'Marks Entry class 2nd'!I112,""))</f>
        <v>0</v>
      </c>
    </row>
    <row r="114" spans="1:128" ht="18.95" customHeight="1">
      <c r="A114" s="56">
        <v>107</v>
      </c>
      <c r="B114" s="261" t="str">
        <f>IF(OR(DX114=0,DX114=""),"",IF(AND($E$3="1st"),'Marks Entry class 1st'!I113,IF(AND($E$3="2nd"),'Marks Entry class 2nd'!I113,"")))</f>
        <v/>
      </c>
      <c r="C114" s="57" t="str">
        <f>IF(OR($B114=0,$B114=""),"",IF(AND($E$3="1st"),'Marks Entry class 1st'!B113,IF(AND($E$3="2nd"),'Marks Entry class 2nd'!B113,"")))</f>
        <v/>
      </c>
      <c r="D114" s="57" t="str">
        <f>IF(OR($B114=0,$B114=""),"",IF(AND($E$3="1st"),'Marks Entry class 1st'!C113,IF(AND($E$3="2nd"),'Marks Entry class 2nd'!C113,"")))</f>
        <v/>
      </c>
      <c r="E114" s="396" t="str">
        <f>IF(OR(B114=0,B114=""),"",IF(AND($E$3="1st"),'Marks Entry class 1st'!E113,IF(AND($E$3="2nd"),'Marks Entry class 2nd'!E113,"")))</f>
        <v/>
      </c>
      <c r="F114" s="260" t="str">
        <f>IF(OR(B114=0,B114=""),"",IF(AND($E$3="1st"),'Marks Entry class 1st'!D113,IF(AND($E$3="2nd"),'Marks Entry class 2nd'!D113,"")))</f>
        <v/>
      </c>
      <c r="G114" s="398" t="str">
        <f>IF(OR($B114=0,$B114=""),"",IF(AND($E$3="1st"),'Marks Entry class 1st'!F113,IF(AND($E$3="2nd"),'Marks Entry class 2nd'!F113,"")))</f>
        <v/>
      </c>
      <c r="H114" s="398" t="str">
        <f>IF(OR($B114=0,$B114=""),"",IF(AND($E$3="1st"),'Marks Entry class 1st'!G113,IF(AND($E$3="2nd"),'Marks Entry class 2nd'!G113,"")))</f>
        <v/>
      </c>
      <c r="I114" s="398" t="str">
        <f>IF(OR($B114=0,$B114=""),"",IF(AND($E$3="1st"),'Marks Entry class 1st'!H113,IF(AND($E$3="2nd"),'Marks Entry class 2nd'!H113,"")))</f>
        <v/>
      </c>
      <c r="J114" s="229" t="str">
        <f>IF(OR($B114=0,$B114=""),"",IF(AND($E$3="1st"),'Marks Entry class 1st'!J113,IF(AND($E$3="2nd"),'Marks Entry class 2nd'!J113,"")))</f>
        <v/>
      </c>
      <c r="K114" s="229" t="str">
        <f>IF(OR($B114=0,$B114=""),"",IF(AND($E$3="1st"),'Marks Entry class 1st'!K113,IF(AND($E$3="2nd"),'Marks Entry class 2nd'!K113,"")))</f>
        <v/>
      </c>
      <c r="L114" s="105"/>
      <c r="M114" s="105"/>
      <c r="N114" s="105"/>
      <c r="O114" s="51"/>
      <c r="P114" s="105" t="str">
        <f>IF(OR($B114=0,$B114=""),"",IF(AND($E$3="1st"),'Marks Entry class 1st'!O113,IF(AND($E$3="2nd"),'Marks Entry class 2nd'!O113,"")))</f>
        <v/>
      </c>
      <c r="Q114" s="105" t="str">
        <f>IF(OR($B114=0,$B114=""),"",IF(AND($E$3="1st"),'Marks Entry class 1st'!P113,IF(AND($E$3="2nd"),'Marks Entry class 2nd'!P113,"")))</f>
        <v/>
      </c>
      <c r="R114" s="54" t="str">
        <f t="shared" si="64"/>
        <v/>
      </c>
      <c r="S114" s="51">
        <f t="shared" si="65"/>
        <v>0</v>
      </c>
      <c r="T114" s="105" t="str">
        <f>IF(OR($B114=0,$B114=""),"",IF(AND($E$3="1st"),'Marks Entry class 1st'!Q113,IF(AND($E$3="2nd"),'Marks Entry class 2nd'!Q113,"")))</f>
        <v/>
      </c>
      <c r="U114" s="105" t="str">
        <f>IF(OR($B114=0,$B114=""),"",IF(AND($E$3="1st"),'Marks Entry class 1st'!R113,IF(AND($E$3="2nd"),'Marks Entry class 2nd'!R113,"")))</f>
        <v/>
      </c>
      <c r="V114" s="55" t="str">
        <f t="shared" si="66"/>
        <v/>
      </c>
      <c r="W114" s="51" t="str">
        <f t="shared" si="67"/>
        <v/>
      </c>
      <c r="X114" s="89">
        <f t="shared" si="68"/>
        <v>0</v>
      </c>
      <c r="Y114" s="89" t="str">
        <f t="shared" si="69"/>
        <v/>
      </c>
      <c r="Z114" s="89" t="str">
        <f t="shared" si="70"/>
        <v/>
      </c>
      <c r="AA114" s="89" t="str">
        <f t="shared" si="71"/>
        <v/>
      </c>
      <c r="AB114" s="89" t="str">
        <f t="shared" si="72"/>
        <v/>
      </c>
      <c r="AC114" s="93" t="str">
        <f t="shared" si="73"/>
        <v/>
      </c>
      <c r="AD114" s="105"/>
      <c r="AE114" s="105"/>
      <c r="AF114" s="105"/>
      <c r="AG114" s="51"/>
      <c r="AH114" s="105" t="str">
        <f>IF(OR($B114=0,$B114=""),"",IF(AND($E$3="1st"),'Marks Entry class 1st'!V113,IF(AND($E$3="2nd"),'Marks Entry class 2nd'!V113,"")))</f>
        <v/>
      </c>
      <c r="AI114" s="105" t="str">
        <f>IF(OR($B114=0,$B114=""),"",IF(AND($E$3="1st"),'Marks Entry class 1st'!W113,IF(AND($E$3="2nd"),'Marks Entry class 2nd'!W113,"")))</f>
        <v/>
      </c>
      <c r="AJ114" s="54" t="str">
        <f t="shared" si="74"/>
        <v/>
      </c>
      <c r="AK114" s="51">
        <f t="shared" si="75"/>
        <v>0</v>
      </c>
      <c r="AL114" s="105" t="str">
        <f>IF(OR($B114=0,$B114=""),"",IF(AND($E$3="1st"),'Marks Entry class 1st'!X113,IF(AND($E$3="2nd"),'Marks Entry class 2nd'!X113,"")))</f>
        <v/>
      </c>
      <c r="AM114" s="105" t="str">
        <f>IF(OR($B114=0,$B114=""),"",IF(AND($E$3="1st"),'Marks Entry class 1st'!Y113,IF(AND($E$3="2nd"),'Marks Entry class 2nd'!Y113,"")))</f>
        <v/>
      </c>
      <c r="AN114" s="55" t="str">
        <f t="shared" si="76"/>
        <v/>
      </c>
      <c r="AO114" s="51" t="str">
        <f t="shared" si="77"/>
        <v/>
      </c>
      <c r="AP114" s="89">
        <f t="shared" si="78"/>
        <v>0</v>
      </c>
      <c r="AQ114" s="89" t="str">
        <f t="shared" si="79"/>
        <v/>
      </c>
      <c r="AR114" s="89" t="str">
        <f t="shared" si="80"/>
        <v/>
      </c>
      <c r="AS114" s="89" t="str">
        <f t="shared" si="81"/>
        <v/>
      </c>
      <c r="AT114" s="89" t="str">
        <f t="shared" si="82"/>
        <v/>
      </c>
      <c r="AU114" s="93" t="str">
        <f t="shared" si="83"/>
        <v/>
      </c>
      <c r="AV114" s="105"/>
      <c r="AW114" s="105"/>
      <c r="AX114" s="105"/>
      <c r="AY114" s="51"/>
      <c r="AZ114" s="105" t="str">
        <f>IF(OR($B114=0,$B114=""),"",IF(AND($E$3="1st"),'Marks Entry class 1st'!AC113,IF(AND($E$3="2nd"),'Marks Entry class 2nd'!AC113,"")))</f>
        <v/>
      </c>
      <c r="BA114" s="105" t="str">
        <f>IF(OR($B114=0,$B114=""),"",IF(AND($E$3="1st"),'Marks Entry class 1st'!AD113,IF(AND($E$3="2nd"),'Marks Entry class 2nd'!AD113,"")))</f>
        <v/>
      </c>
      <c r="BB114" s="54" t="str">
        <f t="shared" si="84"/>
        <v/>
      </c>
      <c r="BC114" s="51">
        <f t="shared" si="85"/>
        <v>0</v>
      </c>
      <c r="BD114" s="105" t="str">
        <f>IF(OR($B114=0,$B114=""),"",IF(AND($E$3="1st"),'Marks Entry class 1st'!AE113,IF(AND($E$3="2nd"),'Marks Entry class 2nd'!AE113,"")))</f>
        <v/>
      </c>
      <c r="BE114" s="105" t="str">
        <f>IF(OR($B114=0,$B114=""),"",IF(AND($E$3="1st"),'Marks Entry class 1st'!AF113,IF(AND($E$3="2nd"),'Marks Entry class 2nd'!AF113,"")))</f>
        <v/>
      </c>
      <c r="BF114" s="55" t="str">
        <f t="shared" si="86"/>
        <v/>
      </c>
      <c r="BG114" s="51" t="str">
        <f t="shared" si="87"/>
        <v/>
      </c>
      <c r="BH114" s="89">
        <f t="shared" si="88"/>
        <v>0</v>
      </c>
      <c r="BI114" s="89" t="str">
        <f t="shared" si="89"/>
        <v/>
      </c>
      <c r="BJ114" s="89" t="str">
        <f t="shared" si="90"/>
        <v/>
      </c>
      <c r="BK114" s="89" t="str">
        <f t="shared" si="91"/>
        <v/>
      </c>
      <c r="BL114" s="89" t="str">
        <f t="shared" si="92"/>
        <v/>
      </c>
      <c r="BM114" s="93" t="str">
        <f t="shared" si="93"/>
        <v/>
      </c>
      <c r="BN114" s="105"/>
      <c r="BO114" s="105"/>
      <c r="BP114" s="105"/>
      <c r="BQ114" s="51"/>
      <c r="BR114" s="105" t="str">
        <f>IF(OR($B114=0,$B114=""),"",IF(AND($E$3="1st"),'Marks Entry class 1st'!AJ113,IF(AND($E$3="2nd"),'Marks Entry class 2nd'!AJ113,"")))</f>
        <v/>
      </c>
      <c r="BS114" s="105" t="str">
        <f>IF(OR($B114=0,$B114=""),"",IF(AND($E$3="1st"),'Marks Entry class 1st'!AK113,IF(AND($E$3="2nd"),'Marks Entry class 2nd'!AK113,"")))</f>
        <v/>
      </c>
      <c r="BT114" s="54" t="str">
        <f t="shared" si="94"/>
        <v/>
      </c>
      <c r="BU114" s="51">
        <f t="shared" si="95"/>
        <v>0</v>
      </c>
      <c r="BV114" s="105" t="str">
        <f>IF(OR($B114=0,$B114=""),"",IF(AND($E$3="1st"),'Marks Entry class 1st'!AL113,IF(AND($E$3="2nd"),'Marks Entry class 2nd'!AL113,"")))</f>
        <v/>
      </c>
      <c r="BW114" s="105" t="str">
        <f>IF(OR($B114=0,$B114=""),"",IF(AND($E$3="1st"),'Marks Entry class 1st'!AM113,IF(AND($E$3="2nd"),'Marks Entry class 2nd'!AM113,"")))</f>
        <v/>
      </c>
      <c r="BX114" s="55" t="str">
        <f t="shared" si="96"/>
        <v/>
      </c>
      <c r="BY114" s="51" t="str">
        <f t="shared" si="97"/>
        <v/>
      </c>
      <c r="BZ114" s="89">
        <f t="shared" si="98"/>
        <v>0</v>
      </c>
      <c r="CA114" s="89" t="str">
        <f t="shared" si="99"/>
        <v/>
      </c>
      <c r="CB114" s="89" t="str">
        <f t="shared" si="100"/>
        <v/>
      </c>
      <c r="CC114" s="89" t="str">
        <f t="shared" si="101"/>
        <v/>
      </c>
      <c r="CD114" s="89" t="str">
        <f t="shared" si="102"/>
        <v/>
      </c>
      <c r="CE114" s="93" t="str">
        <f t="shared" si="103"/>
        <v/>
      </c>
      <c r="CF114" s="105" t="str">
        <f>IF(OR($B114=0,$B114=""),"",IF(AND($E$3="1st"),'Marks Entry class 1st'!AN113,IF(AND($E$3="2nd"),'Marks Entry class 2nd'!AN113,"")))</f>
        <v/>
      </c>
      <c r="CG114" s="105" t="str">
        <f>IF(OR($B114=0,$B114=""),"",IF(AND($E$3="1st"),'Marks Entry class 1st'!AO113,IF(AND($E$3="2nd"),'Marks Entry class 2nd'!AO113,"")))</f>
        <v/>
      </c>
      <c r="CH114" s="106" t="str">
        <f t="shared" si="104"/>
        <v/>
      </c>
      <c r="CI114" s="107">
        <f t="shared" si="105"/>
        <v>0</v>
      </c>
      <c r="CJ114" s="107" t="str">
        <f t="shared" si="106"/>
        <v/>
      </c>
      <c r="CK114" s="107" t="str">
        <f t="shared" si="107"/>
        <v/>
      </c>
      <c r="CL114" s="92" t="str">
        <f t="shared" si="108"/>
        <v/>
      </c>
      <c r="CM114" s="105" t="str">
        <f>IF(OR($B114=0,$B114=""),"",IF(AND($E$3="1st"),'Marks Entry class 1st'!AP113,IF(AND($E$3="2nd"),'Marks Entry class 2nd'!AP113,"")))</f>
        <v/>
      </c>
      <c r="CN114" s="105" t="str">
        <f>IF(OR($B114=0,$B114=""),"",IF(AND($E$3="1st"),'Marks Entry class 1st'!AQ113,IF(AND($E$3="2nd"),'Marks Entry class 2nd'!AQ113,"")))</f>
        <v/>
      </c>
      <c r="CO114" s="106" t="str">
        <f t="shared" si="109"/>
        <v/>
      </c>
      <c r="CP114" s="107">
        <f t="shared" si="110"/>
        <v>0</v>
      </c>
      <c r="CQ114" s="107" t="str">
        <f t="shared" si="111"/>
        <v/>
      </c>
      <c r="CR114" s="107" t="str">
        <f t="shared" si="112"/>
        <v/>
      </c>
      <c r="CS114" s="92" t="str">
        <f t="shared" si="113"/>
        <v/>
      </c>
      <c r="CT114" s="105" t="str">
        <f>IF(OR($B114=0,$B114=""),"",IF(AND($E$3="1st"),'Marks Entry class 1st'!AR113,IF(AND($E$3="2nd"),'Marks Entry class 2nd'!AR113,"")))</f>
        <v/>
      </c>
      <c r="CU114" s="105" t="str">
        <f>IF(OR($B114=0,$B114=""),"",IF(AND($E$3="1st"),'Marks Entry class 1st'!AS113,IF(AND($E$3="2nd"),'Marks Entry class 2nd'!AS113,"")))</f>
        <v/>
      </c>
      <c r="CV114" s="106" t="str">
        <f t="shared" si="114"/>
        <v/>
      </c>
      <c r="CW114" s="107">
        <f t="shared" si="115"/>
        <v>0</v>
      </c>
      <c r="CX114" s="107" t="str">
        <f t="shared" si="116"/>
        <v/>
      </c>
      <c r="CY114" s="107" t="str">
        <f t="shared" si="117"/>
        <v/>
      </c>
      <c r="CZ114" s="92" t="str">
        <f t="shared" si="118"/>
        <v/>
      </c>
      <c r="DA114" s="105" t="str">
        <f>IF(OR($B114=0,$B114=""),"",IF(AND($E$3="1st"),'Marks Entry class 1st'!AT113,IF(AND($E$3="2nd"),'Marks Entry class 2nd'!AT113,"")))</f>
        <v/>
      </c>
      <c r="DB114" s="105" t="str">
        <f>IF(OR($B114=0,$B114=""),"",IF(AND($E$3="1st"),'Marks Entry class 1st'!AU113,IF(AND($E$3="2nd"),'Marks Entry class 2nd'!AU113,"")))</f>
        <v/>
      </c>
      <c r="DC114" s="357" t="str">
        <f t="shared" si="119"/>
        <v/>
      </c>
      <c r="DD114" s="93" t="str">
        <f t="shared" si="120"/>
        <v/>
      </c>
      <c r="DE114" s="105" t="str">
        <f>IF(OR($B114=0,$B114=""),"",IF(AND($E$3="1st"),'Marks Entry class 1st'!AV113,IF(AND($E$3="2nd"),'Marks Entry class 2nd'!AV113,"")))</f>
        <v/>
      </c>
      <c r="DF114" s="105" t="str">
        <f>IF(OR($B114=0,$B114=""),"",IF(AND($E$3="1st"),'Marks Entry class 1st'!AW113,IF(AND($E$3="2nd"),'Marks Entry class 2nd'!AW113,"")))</f>
        <v/>
      </c>
      <c r="DG114" s="357" t="str">
        <f t="shared" si="121"/>
        <v/>
      </c>
      <c r="DH114" s="93" t="str">
        <f t="shared" si="122"/>
        <v/>
      </c>
      <c r="DI114" s="63" t="str">
        <f t="shared" si="123"/>
        <v/>
      </c>
      <c r="DJ114" s="359" t="str">
        <f t="shared" si="124"/>
        <v/>
      </c>
      <c r="DK114" s="67" t="str">
        <f t="shared" si="125"/>
        <v/>
      </c>
      <c r="DL114" s="68" t="str">
        <f t="shared" si="126"/>
        <v/>
      </c>
      <c r="DM114" s="381" t="str">
        <f>IFERROR(IF(B114="NSO","NSO",IF(OR(D114="",G114="",F114="",B114="",DI114=0),"",IF('Master sheet'!$D$14="Hindi","कक्षोंन्नति","Promoted"))),"")</f>
        <v/>
      </c>
      <c r="DN114" s="42" t="str">
        <f>IF(OR(B114=0,B114=""),"",IF(AND($E$3="1st"),'Marks Entry class 1st'!AX113,IF(AND($E$3="2nd"),'Marks Entry class 2nd'!AX113,"")))</f>
        <v/>
      </c>
      <c r="DO114" s="42" t="str">
        <f>IF(OR(B114=0,B114=""),"",IF(AND($E$3="1st"),'Marks Entry class 1st'!AY113,IF(AND($E$3="2nd"),'Marks Entry class 2nd'!AY113,"")))</f>
        <v/>
      </c>
      <c r="DP114" s="214" t="str">
        <f t="shared" si="127"/>
        <v/>
      </c>
      <c r="DQ114" s="43"/>
      <c r="DX114" s="44">
        <f>IF(AND($E$3="1st"),'Marks Entry class 1st'!I113,IF(AND($E$3="2nd"),'Marks Entry class 2nd'!I113,""))</f>
        <v>0</v>
      </c>
    </row>
    <row r="115" spans="1:128" ht="18.95" customHeight="1">
      <c r="A115" s="56">
        <v>108</v>
      </c>
      <c r="B115" s="261" t="str">
        <f>IF(OR(DX115=0,DX115=""),"",IF(AND($E$3="1st"),'Marks Entry class 1st'!I114,IF(AND($E$3="2nd"),'Marks Entry class 2nd'!I114,"")))</f>
        <v/>
      </c>
      <c r="C115" s="57" t="str">
        <f>IF(OR($B115=0,$B115=""),"",IF(AND($E$3="1st"),'Marks Entry class 1st'!B114,IF(AND($E$3="2nd"),'Marks Entry class 2nd'!B114,"")))</f>
        <v/>
      </c>
      <c r="D115" s="57" t="str">
        <f>IF(OR($B115=0,$B115=""),"",IF(AND($E$3="1st"),'Marks Entry class 1st'!C114,IF(AND($E$3="2nd"),'Marks Entry class 2nd'!C114,"")))</f>
        <v/>
      </c>
      <c r="E115" s="396" t="str">
        <f>IF(OR(B115=0,B115=""),"",IF(AND($E$3="1st"),'Marks Entry class 1st'!E114,IF(AND($E$3="2nd"),'Marks Entry class 2nd'!E114,"")))</f>
        <v/>
      </c>
      <c r="F115" s="260" t="str">
        <f>IF(OR(B115=0,B115=""),"",IF(AND($E$3="1st"),'Marks Entry class 1st'!D114,IF(AND($E$3="2nd"),'Marks Entry class 2nd'!D114,"")))</f>
        <v/>
      </c>
      <c r="G115" s="398" t="str">
        <f>IF(OR($B115=0,$B115=""),"",IF(AND($E$3="1st"),'Marks Entry class 1st'!F114,IF(AND($E$3="2nd"),'Marks Entry class 2nd'!F114,"")))</f>
        <v/>
      </c>
      <c r="H115" s="398" t="str">
        <f>IF(OR($B115=0,$B115=""),"",IF(AND($E$3="1st"),'Marks Entry class 1st'!G114,IF(AND($E$3="2nd"),'Marks Entry class 2nd'!G114,"")))</f>
        <v/>
      </c>
      <c r="I115" s="398" t="str">
        <f>IF(OR($B115=0,$B115=""),"",IF(AND($E$3="1st"),'Marks Entry class 1st'!H114,IF(AND($E$3="2nd"),'Marks Entry class 2nd'!H114,"")))</f>
        <v/>
      </c>
      <c r="J115" s="229" t="str">
        <f>IF(OR($B115=0,$B115=""),"",IF(AND($E$3="1st"),'Marks Entry class 1st'!J114,IF(AND($E$3="2nd"),'Marks Entry class 2nd'!J114,"")))</f>
        <v/>
      </c>
      <c r="K115" s="229" t="str">
        <f>IF(OR($B115=0,$B115=""),"",IF(AND($E$3="1st"),'Marks Entry class 1st'!K114,IF(AND($E$3="2nd"),'Marks Entry class 2nd'!K114,"")))</f>
        <v/>
      </c>
      <c r="L115" s="105"/>
      <c r="M115" s="105"/>
      <c r="N115" s="105"/>
      <c r="O115" s="51"/>
      <c r="P115" s="105" t="str">
        <f>IF(OR($B115=0,$B115=""),"",IF(AND($E$3="1st"),'Marks Entry class 1st'!O114,IF(AND($E$3="2nd"),'Marks Entry class 2nd'!O114,"")))</f>
        <v/>
      </c>
      <c r="Q115" s="105" t="str">
        <f>IF(OR($B115=0,$B115=""),"",IF(AND($E$3="1st"),'Marks Entry class 1st'!P114,IF(AND($E$3="2nd"),'Marks Entry class 2nd'!P114,"")))</f>
        <v/>
      </c>
      <c r="R115" s="54" t="str">
        <f t="shared" si="64"/>
        <v/>
      </c>
      <c r="S115" s="51">
        <f t="shared" si="65"/>
        <v>0</v>
      </c>
      <c r="T115" s="105" t="str">
        <f>IF(OR($B115=0,$B115=""),"",IF(AND($E$3="1st"),'Marks Entry class 1st'!Q114,IF(AND($E$3="2nd"),'Marks Entry class 2nd'!Q114,"")))</f>
        <v/>
      </c>
      <c r="U115" s="105" t="str">
        <f>IF(OR($B115=0,$B115=""),"",IF(AND($E$3="1st"),'Marks Entry class 1st'!R114,IF(AND($E$3="2nd"),'Marks Entry class 2nd'!R114,"")))</f>
        <v/>
      </c>
      <c r="V115" s="55" t="str">
        <f t="shared" si="66"/>
        <v/>
      </c>
      <c r="W115" s="51" t="str">
        <f t="shared" si="67"/>
        <v/>
      </c>
      <c r="X115" s="89">
        <f t="shared" si="68"/>
        <v>0</v>
      </c>
      <c r="Y115" s="89" t="str">
        <f t="shared" si="69"/>
        <v/>
      </c>
      <c r="Z115" s="89" t="str">
        <f t="shared" si="70"/>
        <v/>
      </c>
      <c r="AA115" s="89" t="str">
        <f t="shared" si="71"/>
        <v/>
      </c>
      <c r="AB115" s="89" t="str">
        <f t="shared" si="72"/>
        <v/>
      </c>
      <c r="AC115" s="93" t="str">
        <f t="shared" si="73"/>
        <v/>
      </c>
      <c r="AD115" s="105"/>
      <c r="AE115" s="105"/>
      <c r="AF115" s="105"/>
      <c r="AG115" s="51"/>
      <c r="AH115" s="105" t="str">
        <f>IF(OR($B115=0,$B115=""),"",IF(AND($E$3="1st"),'Marks Entry class 1st'!V114,IF(AND($E$3="2nd"),'Marks Entry class 2nd'!V114,"")))</f>
        <v/>
      </c>
      <c r="AI115" s="105" t="str">
        <f>IF(OR($B115=0,$B115=""),"",IF(AND($E$3="1st"),'Marks Entry class 1st'!W114,IF(AND($E$3="2nd"),'Marks Entry class 2nd'!W114,"")))</f>
        <v/>
      </c>
      <c r="AJ115" s="54" t="str">
        <f t="shared" si="74"/>
        <v/>
      </c>
      <c r="AK115" s="51">
        <f t="shared" si="75"/>
        <v>0</v>
      </c>
      <c r="AL115" s="105" t="str">
        <f>IF(OR($B115=0,$B115=""),"",IF(AND($E$3="1st"),'Marks Entry class 1st'!X114,IF(AND($E$3="2nd"),'Marks Entry class 2nd'!X114,"")))</f>
        <v/>
      </c>
      <c r="AM115" s="105" t="str">
        <f>IF(OR($B115=0,$B115=""),"",IF(AND($E$3="1st"),'Marks Entry class 1st'!Y114,IF(AND($E$3="2nd"),'Marks Entry class 2nd'!Y114,"")))</f>
        <v/>
      </c>
      <c r="AN115" s="55" t="str">
        <f t="shared" si="76"/>
        <v/>
      </c>
      <c r="AO115" s="51" t="str">
        <f t="shared" si="77"/>
        <v/>
      </c>
      <c r="AP115" s="89">
        <f t="shared" si="78"/>
        <v>0</v>
      </c>
      <c r="AQ115" s="89" t="str">
        <f t="shared" si="79"/>
        <v/>
      </c>
      <c r="AR115" s="89" t="str">
        <f t="shared" si="80"/>
        <v/>
      </c>
      <c r="AS115" s="89" t="str">
        <f t="shared" si="81"/>
        <v/>
      </c>
      <c r="AT115" s="89" t="str">
        <f t="shared" si="82"/>
        <v/>
      </c>
      <c r="AU115" s="93" t="str">
        <f t="shared" si="83"/>
        <v/>
      </c>
      <c r="AV115" s="105"/>
      <c r="AW115" s="105"/>
      <c r="AX115" s="105"/>
      <c r="AY115" s="51"/>
      <c r="AZ115" s="105" t="str">
        <f>IF(OR($B115=0,$B115=""),"",IF(AND($E$3="1st"),'Marks Entry class 1st'!AC114,IF(AND($E$3="2nd"),'Marks Entry class 2nd'!AC114,"")))</f>
        <v/>
      </c>
      <c r="BA115" s="105" t="str">
        <f>IF(OR($B115=0,$B115=""),"",IF(AND($E$3="1st"),'Marks Entry class 1st'!AD114,IF(AND($E$3="2nd"),'Marks Entry class 2nd'!AD114,"")))</f>
        <v/>
      </c>
      <c r="BB115" s="54" t="str">
        <f t="shared" si="84"/>
        <v/>
      </c>
      <c r="BC115" s="51">
        <f t="shared" si="85"/>
        <v>0</v>
      </c>
      <c r="BD115" s="105" t="str">
        <f>IF(OR($B115=0,$B115=""),"",IF(AND($E$3="1st"),'Marks Entry class 1st'!AE114,IF(AND($E$3="2nd"),'Marks Entry class 2nd'!AE114,"")))</f>
        <v/>
      </c>
      <c r="BE115" s="105" t="str">
        <f>IF(OR($B115=0,$B115=""),"",IF(AND($E$3="1st"),'Marks Entry class 1st'!AF114,IF(AND($E$3="2nd"),'Marks Entry class 2nd'!AF114,"")))</f>
        <v/>
      </c>
      <c r="BF115" s="55" t="str">
        <f t="shared" si="86"/>
        <v/>
      </c>
      <c r="BG115" s="51" t="str">
        <f t="shared" si="87"/>
        <v/>
      </c>
      <c r="BH115" s="89">
        <f t="shared" si="88"/>
        <v>0</v>
      </c>
      <c r="BI115" s="89" t="str">
        <f t="shared" si="89"/>
        <v/>
      </c>
      <c r="BJ115" s="89" t="str">
        <f t="shared" si="90"/>
        <v/>
      </c>
      <c r="BK115" s="89" t="str">
        <f t="shared" si="91"/>
        <v/>
      </c>
      <c r="BL115" s="89" t="str">
        <f t="shared" si="92"/>
        <v/>
      </c>
      <c r="BM115" s="93" t="str">
        <f t="shared" si="93"/>
        <v/>
      </c>
      <c r="BN115" s="105"/>
      <c r="BO115" s="105"/>
      <c r="BP115" s="105"/>
      <c r="BQ115" s="51"/>
      <c r="BR115" s="105" t="str">
        <f>IF(OR($B115=0,$B115=""),"",IF(AND($E$3="1st"),'Marks Entry class 1st'!AJ114,IF(AND($E$3="2nd"),'Marks Entry class 2nd'!AJ114,"")))</f>
        <v/>
      </c>
      <c r="BS115" s="105" t="str">
        <f>IF(OR($B115=0,$B115=""),"",IF(AND($E$3="1st"),'Marks Entry class 1st'!AK114,IF(AND($E$3="2nd"),'Marks Entry class 2nd'!AK114,"")))</f>
        <v/>
      </c>
      <c r="BT115" s="54" t="str">
        <f t="shared" si="94"/>
        <v/>
      </c>
      <c r="BU115" s="51">
        <f t="shared" si="95"/>
        <v>0</v>
      </c>
      <c r="BV115" s="105" t="str">
        <f>IF(OR($B115=0,$B115=""),"",IF(AND($E$3="1st"),'Marks Entry class 1st'!AL114,IF(AND($E$3="2nd"),'Marks Entry class 2nd'!AL114,"")))</f>
        <v/>
      </c>
      <c r="BW115" s="105" t="str">
        <f>IF(OR($B115=0,$B115=""),"",IF(AND($E$3="1st"),'Marks Entry class 1st'!AM114,IF(AND($E$3="2nd"),'Marks Entry class 2nd'!AM114,"")))</f>
        <v/>
      </c>
      <c r="BX115" s="55" t="str">
        <f t="shared" si="96"/>
        <v/>
      </c>
      <c r="BY115" s="51" t="str">
        <f t="shared" si="97"/>
        <v/>
      </c>
      <c r="BZ115" s="89">
        <f t="shared" si="98"/>
        <v>0</v>
      </c>
      <c r="CA115" s="89" t="str">
        <f t="shared" si="99"/>
        <v/>
      </c>
      <c r="CB115" s="89" t="str">
        <f t="shared" si="100"/>
        <v/>
      </c>
      <c r="CC115" s="89" t="str">
        <f t="shared" si="101"/>
        <v/>
      </c>
      <c r="CD115" s="89" t="str">
        <f t="shared" si="102"/>
        <v/>
      </c>
      <c r="CE115" s="93" t="str">
        <f t="shared" si="103"/>
        <v/>
      </c>
      <c r="CF115" s="105" t="str">
        <f>IF(OR($B115=0,$B115=""),"",IF(AND($E$3="1st"),'Marks Entry class 1st'!AN114,IF(AND($E$3="2nd"),'Marks Entry class 2nd'!AN114,"")))</f>
        <v/>
      </c>
      <c r="CG115" s="105" t="str">
        <f>IF(OR($B115=0,$B115=""),"",IF(AND($E$3="1st"),'Marks Entry class 1st'!AO114,IF(AND($E$3="2nd"),'Marks Entry class 2nd'!AO114,"")))</f>
        <v/>
      </c>
      <c r="CH115" s="106" t="str">
        <f t="shared" si="104"/>
        <v/>
      </c>
      <c r="CI115" s="107">
        <f t="shared" si="105"/>
        <v>0</v>
      </c>
      <c r="CJ115" s="107" t="str">
        <f t="shared" si="106"/>
        <v/>
      </c>
      <c r="CK115" s="107" t="str">
        <f t="shared" si="107"/>
        <v/>
      </c>
      <c r="CL115" s="92" t="str">
        <f t="shared" si="108"/>
        <v/>
      </c>
      <c r="CM115" s="105" t="str">
        <f>IF(OR($B115=0,$B115=""),"",IF(AND($E$3="1st"),'Marks Entry class 1st'!AP114,IF(AND($E$3="2nd"),'Marks Entry class 2nd'!AP114,"")))</f>
        <v/>
      </c>
      <c r="CN115" s="105" t="str">
        <f>IF(OR($B115=0,$B115=""),"",IF(AND($E$3="1st"),'Marks Entry class 1st'!AQ114,IF(AND($E$3="2nd"),'Marks Entry class 2nd'!AQ114,"")))</f>
        <v/>
      </c>
      <c r="CO115" s="106" t="str">
        <f t="shared" si="109"/>
        <v/>
      </c>
      <c r="CP115" s="107">
        <f t="shared" si="110"/>
        <v>0</v>
      </c>
      <c r="CQ115" s="107" t="str">
        <f t="shared" si="111"/>
        <v/>
      </c>
      <c r="CR115" s="107" t="str">
        <f t="shared" si="112"/>
        <v/>
      </c>
      <c r="CS115" s="92" t="str">
        <f t="shared" si="113"/>
        <v/>
      </c>
      <c r="CT115" s="105" t="str">
        <f>IF(OR($B115=0,$B115=""),"",IF(AND($E$3="1st"),'Marks Entry class 1st'!AR114,IF(AND($E$3="2nd"),'Marks Entry class 2nd'!AR114,"")))</f>
        <v/>
      </c>
      <c r="CU115" s="105" t="str">
        <f>IF(OR($B115=0,$B115=""),"",IF(AND($E$3="1st"),'Marks Entry class 1st'!AS114,IF(AND($E$3="2nd"),'Marks Entry class 2nd'!AS114,"")))</f>
        <v/>
      </c>
      <c r="CV115" s="106" t="str">
        <f t="shared" si="114"/>
        <v/>
      </c>
      <c r="CW115" s="107">
        <f t="shared" si="115"/>
        <v>0</v>
      </c>
      <c r="CX115" s="107" t="str">
        <f t="shared" si="116"/>
        <v/>
      </c>
      <c r="CY115" s="107" t="str">
        <f t="shared" si="117"/>
        <v/>
      </c>
      <c r="CZ115" s="92" t="str">
        <f t="shared" si="118"/>
        <v/>
      </c>
      <c r="DA115" s="105" t="str">
        <f>IF(OR($B115=0,$B115=""),"",IF(AND($E$3="1st"),'Marks Entry class 1st'!AT114,IF(AND($E$3="2nd"),'Marks Entry class 2nd'!AT114,"")))</f>
        <v/>
      </c>
      <c r="DB115" s="105" t="str">
        <f>IF(OR($B115=0,$B115=""),"",IF(AND($E$3="1st"),'Marks Entry class 1st'!AU114,IF(AND($E$3="2nd"),'Marks Entry class 2nd'!AU114,"")))</f>
        <v/>
      </c>
      <c r="DC115" s="357" t="str">
        <f t="shared" si="119"/>
        <v/>
      </c>
      <c r="DD115" s="93" t="str">
        <f t="shared" si="120"/>
        <v/>
      </c>
      <c r="DE115" s="105" t="str">
        <f>IF(OR($B115=0,$B115=""),"",IF(AND($E$3="1st"),'Marks Entry class 1st'!AV114,IF(AND($E$3="2nd"),'Marks Entry class 2nd'!AV114,"")))</f>
        <v/>
      </c>
      <c r="DF115" s="105" t="str">
        <f>IF(OR($B115=0,$B115=""),"",IF(AND($E$3="1st"),'Marks Entry class 1st'!AW114,IF(AND($E$3="2nd"),'Marks Entry class 2nd'!AW114,"")))</f>
        <v/>
      </c>
      <c r="DG115" s="357" t="str">
        <f t="shared" si="121"/>
        <v/>
      </c>
      <c r="DH115" s="93" t="str">
        <f t="shared" si="122"/>
        <v/>
      </c>
      <c r="DI115" s="63" t="str">
        <f t="shared" si="123"/>
        <v/>
      </c>
      <c r="DJ115" s="359" t="str">
        <f t="shared" si="124"/>
        <v/>
      </c>
      <c r="DK115" s="67" t="str">
        <f t="shared" si="125"/>
        <v/>
      </c>
      <c r="DL115" s="68" t="str">
        <f t="shared" si="126"/>
        <v/>
      </c>
      <c r="DM115" s="381" t="str">
        <f>IFERROR(IF(B115="NSO","NSO",IF(OR(D115="",G115="",F115="",B115="",DI115=0),"",IF('Master sheet'!$D$14="Hindi","कक्षोंन्नति","Promoted"))),"")</f>
        <v/>
      </c>
      <c r="DN115" s="42" t="str">
        <f>IF(OR(B115=0,B115=""),"",IF(AND($E$3="1st"),'Marks Entry class 1st'!AX114,IF(AND($E$3="2nd"),'Marks Entry class 2nd'!AX114,"")))</f>
        <v/>
      </c>
      <c r="DO115" s="42" t="str">
        <f>IF(OR(B115=0,B115=""),"",IF(AND($E$3="1st"),'Marks Entry class 1st'!AY114,IF(AND($E$3="2nd"),'Marks Entry class 2nd'!AY114,"")))</f>
        <v/>
      </c>
      <c r="DP115" s="214" t="str">
        <f t="shared" si="127"/>
        <v/>
      </c>
      <c r="DQ115" s="43"/>
      <c r="DX115" s="44">
        <f>IF(AND($E$3="1st"),'Marks Entry class 1st'!I114,IF(AND($E$3="2nd"),'Marks Entry class 2nd'!I114,""))</f>
        <v>0</v>
      </c>
    </row>
    <row r="116" spans="1:128" ht="18.95" customHeight="1">
      <c r="A116" s="56">
        <v>109</v>
      </c>
      <c r="B116" s="261" t="str">
        <f>IF(OR(DX116=0,DX116=""),"",IF(AND($E$3="1st"),'Marks Entry class 1st'!I115,IF(AND($E$3="2nd"),'Marks Entry class 2nd'!I115,"")))</f>
        <v/>
      </c>
      <c r="C116" s="57" t="str">
        <f>IF(OR($B116=0,$B116=""),"",IF(AND($E$3="1st"),'Marks Entry class 1st'!B115,IF(AND($E$3="2nd"),'Marks Entry class 2nd'!B115,"")))</f>
        <v/>
      </c>
      <c r="D116" s="57" t="str">
        <f>IF(OR($B116=0,$B116=""),"",IF(AND($E$3="1st"),'Marks Entry class 1st'!C115,IF(AND($E$3="2nd"),'Marks Entry class 2nd'!C115,"")))</f>
        <v/>
      </c>
      <c r="E116" s="396" t="str">
        <f>IF(OR(B116=0,B116=""),"",IF(AND($E$3="1st"),'Marks Entry class 1st'!E115,IF(AND($E$3="2nd"),'Marks Entry class 2nd'!E115,"")))</f>
        <v/>
      </c>
      <c r="F116" s="260" t="str">
        <f>IF(OR(B116=0,B116=""),"",IF(AND($E$3="1st"),'Marks Entry class 1st'!D115,IF(AND($E$3="2nd"),'Marks Entry class 2nd'!D115,"")))</f>
        <v/>
      </c>
      <c r="G116" s="398" t="str">
        <f>IF(OR($B116=0,$B116=""),"",IF(AND($E$3="1st"),'Marks Entry class 1st'!F115,IF(AND($E$3="2nd"),'Marks Entry class 2nd'!F115,"")))</f>
        <v/>
      </c>
      <c r="H116" s="398" t="str">
        <f>IF(OR($B116=0,$B116=""),"",IF(AND($E$3="1st"),'Marks Entry class 1st'!G115,IF(AND($E$3="2nd"),'Marks Entry class 2nd'!G115,"")))</f>
        <v/>
      </c>
      <c r="I116" s="398" t="str">
        <f>IF(OR($B116=0,$B116=""),"",IF(AND($E$3="1st"),'Marks Entry class 1st'!H115,IF(AND($E$3="2nd"),'Marks Entry class 2nd'!H115,"")))</f>
        <v/>
      </c>
      <c r="J116" s="229" t="str">
        <f>IF(OR($B116=0,$B116=""),"",IF(AND($E$3="1st"),'Marks Entry class 1st'!J115,IF(AND($E$3="2nd"),'Marks Entry class 2nd'!J115,"")))</f>
        <v/>
      </c>
      <c r="K116" s="229" t="str">
        <f>IF(OR($B116=0,$B116=""),"",IF(AND($E$3="1st"),'Marks Entry class 1st'!K115,IF(AND($E$3="2nd"),'Marks Entry class 2nd'!K115,"")))</f>
        <v/>
      </c>
      <c r="L116" s="105"/>
      <c r="M116" s="105"/>
      <c r="N116" s="105"/>
      <c r="O116" s="51"/>
      <c r="P116" s="105" t="str">
        <f>IF(OR($B116=0,$B116=""),"",IF(AND($E$3="1st"),'Marks Entry class 1st'!O115,IF(AND($E$3="2nd"),'Marks Entry class 2nd'!O115,"")))</f>
        <v/>
      </c>
      <c r="Q116" s="105" t="str">
        <f>IF(OR($B116=0,$B116=""),"",IF(AND($E$3="1st"),'Marks Entry class 1st'!P115,IF(AND($E$3="2nd"),'Marks Entry class 2nd'!P115,"")))</f>
        <v/>
      </c>
      <c r="R116" s="54" t="str">
        <f t="shared" si="64"/>
        <v/>
      </c>
      <c r="S116" s="51">
        <f t="shared" si="65"/>
        <v>0</v>
      </c>
      <c r="T116" s="105" t="str">
        <f>IF(OR($B116=0,$B116=""),"",IF(AND($E$3="1st"),'Marks Entry class 1st'!Q115,IF(AND($E$3="2nd"),'Marks Entry class 2nd'!Q115,"")))</f>
        <v/>
      </c>
      <c r="U116" s="105" t="str">
        <f>IF(OR($B116=0,$B116=""),"",IF(AND($E$3="1st"),'Marks Entry class 1st'!R115,IF(AND($E$3="2nd"),'Marks Entry class 2nd'!R115,"")))</f>
        <v/>
      </c>
      <c r="V116" s="55" t="str">
        <f t="shared" si="66"/>
        <v/>
      </c>
      <c r="W116" s="51" t="str">
        <f t="shared" si="67"/>
        <v/>
      </c>
      <c r="X116" s="89">
        <f t="shared" si="68"/>
        <v>0</v>
      </c>
      <c r="Y116" s="89" t="str">
        <f t="shared" si="69"/>
        <v/>
      </c>
      <c r="Z116" s="89" t="str">
        <f t="shared" si="70"/>
        <v/>
      </c>
      <c r="AA116" s="89" t="str">
        <f t="shared" si="71"/>
        <v/>
      </c>
      <c r="AB116" s="89" t="str">
        <f t="shared" si="72"/>
        <v/>
      </c>
      <c r="AC116" s="93" t="str">
        <f t="shared" si="73"/>
        <v/>
      </c>
      <c r="AD116" s="105"/>
      <c r="AE116" s="105"/>
      <c r="AF116" s="105"/>
      <c r="AG116" s="51"/>
      <c r="AH116" s="105" t="str">
        <f>IF(OR($B116=0,$B116=""),"",IF(AND($E$3="1st"),'Marks Entry class 1st'!V115,IF(AND($E$3="2nd"),'Marks Entry class 2nd'!V115,"")))</f>
        <v/>
      </c>
      <c r="AI116" s="105" t="str">
        <f>IF(OR($B116=0,$B116=""),"",IF(AND($E$3="1st"),'Marks Entry class 1st'!W115,IF(AND($E$3="2nd"),'Marks Entry class 2nd'!W115,"")))</f>
        <v/>
      </c>
      <c r="AJ116" s="54" t="str">
        <f t="shared" si="74"/>
        <v/>
      </c>
      <c r="AK116" s="51">
        <f t="shared" si="75"/>
        <v>0</v>
      </c>
      <c r="AL116" s="105" t="str">
        <f>IF(OR($B116=0,$B116=""),"",IF(AND($E$3="1st"),'Marks Entry class 1st'!X115,IF(AND($E$3="2nd"),'Marks Entry class 2nd'!X115,"")))</f>
        <v/>
      </c>
      <c r="AM116" s="105" t="str">
        <f>IF(OR($B116=0,$B116=""),"",IF(AND($E$3="1st"),'Marks Entry class 1st'!Y115,IF(AND($E$3="2nd"),'Marks Entry class 2nd'!Y115,"")))</f>
        <v/>
      </c>
      <c r="AN116" s="55" t="str">
        <f t="shared" si="76"/>
        <v/>
      </c>
      <c r="AO116" s="51" t="str">
        <f t="shared" si="77"/>
        <v/>
      </c>
      <c r="AP116" s="89">
        <f t="shared" si="78"/>
        <v>0</v>
      </c>
      <c r="AQ116" s="89" t="str">
        <f t="shared" si="79"/>
        <v/>
      </c>
      <c r="AR116" s="89" t="str">
        <f t="shared" si="80"/>
        <v/>
      </c>
      <c r="AS116" s="89" t="str">
        <f t="shared" si="81"/>
        <v/>
      </c>
      <c r="AT116" s="89" t="str">
        <f t="shared" si="82"/>
        <v/>
      </c>
      <c r="AU116" s="93" t="str">
        <f t="shared" si="83"/>
        <v/>
      </c>
      <c r="AV116" s="105"/>
      <c r="AW116" s="105"/>
      <c r="AX116" s="105"/>
      <c r="AY116" s="51"/>
      <c r="AZ116" s="105" t="str">
        <f>IF(OR($B116=0,$B116=""),"",IF(AND($E$3="1st"),'Marks Entry class 1st'!AC115,IF(AND($E$3="2nd"),'Marks Entry class 2nd'!AC115,"")))</f>
        <v/>
      </c>
      <c r="BA116" s="105" t="str">
        <f>IF(OR($B116=0,$B116=""),"",IF(AND($E$3="1st"),'Marks Entry class 1st'!AD115,IF(AND($E$3="2nd"),'Marks Entry class 2nd'!AD115,"")))</f>
        <v/>
      </c>
      <c r="BB116" s="54" t="str">
        <f t="shared" si="84"/>
        <v/>
      </c>
      <c r="BC116" s="51">
        <f t="shared" si="85"/>
        <v>0</v>
      </c>
      <c r="BD116" s="105" t="str">
        <f>IF(OR($B116=0,$B116=""),"",IF(AND($E$3="1st"),'Marks Entry class 1st'!AE115,IF(AND($E$3="2nd"),'Marks Entry class 2nd'!AE115,"")))</f>
        <v/>
      </c>
      <c r="BE116" s="105" t="str">
        <f>IF(OR($B116=0,$B116=""),"",IF(AND($E$3="1st"),'Marks Entry class 1st'!AF115,IF(AND($E$3="2nd"),'Marks Entry class 2nd'!AF115,"")))</f>
        <v/>
      </c>
      <c r="BF116" s="55" t="str">
        <f t="shared" si="86"/>
        <v/>
      </c>
      <c r="BG116" s="51" t="str">
        <f t="shared" si="87"/>
        <v/>
      </c>
      <c r="BH116" s="89">
        <f t="shared" si="88"/>
        <v>0</v>
      </c>
      <c r="BI116" s="89" t="str">
        <f t="shared" si="89"/>
        <v/>
      </c>
      <c r="BJ116" s="89" t="str">
        <f t="shared" si="90"/>
        <v/>
      </c>
      <c r="BK116" s="89" t="str">
        <f t="shared" si="91"/>
        <v/>
      </c>
      <c r="BL116" s="89" t="str">
        <f t="shared" si="92"/>
        <v/>
      </c>
      <c r="BM116" s="93" t="str">
        <f t="shared" si="93"/>
        <v/>
      </c>
      <c r="BN116" s="105"/>
      <c r="BO116" s="105"/>
      <c r="BP116" s="105"/>
      <c r="BQ116" s="51"/>
      <c r="BR116" s="105" t="str">
        <f>IF(OR($B116=0,$B116=""),"",IF(AND($E$3="1st"),'Marks Entry class 1st'!AJ115,IF(AND($E$3="2nd"),'Marks Entry class 2nd'!AJ115,"")))</f>
        <v/>
      </c>
      <c r="BS116" s="105" t="str">
        <f>IF(OR($B116=0,$B116=""),"",IF(AND($E$3="1st"),'Marks Entry class 1st'!AK115,IF(AND($E$3="2nd"),'Marks Entry class 2nd'!AK115,"")))</f>
        <v/>
      </c>
      <c r="BT116" s="54" t="str">
        <f t="shared" si="94"/>
        <v/>
      </c>
      <c r="BU116" s="51">
        <f t="shared" si="95"/>
        <v>0</v>
      </c>
      <c r="BV116" s="105" t="str">
        <f>IF(OR($B116=0,$B116=""),"",IF(AND($E$3="1st"),'Marks Entry class 1st'!AL115,IF(AND($E$3="2nd"),'Marks Entry class 2nd'!AL115,"")))</f>
        <v/>
      </c>
      <c r="BW116" s="105" t="str">
        <f>IF(OR($B116=0,$B116=""),"",IF(AND($E$3="1st"),'Marks Entry class 1st'!AM115,IF(AND($E$3="2nd"),'Marks Entry class 2nd'!AM115,"")))</f>
        <v/>
      </c>
      <c r="BX116" s="55" t="str">
        <f t="shared" si="96"/>
        <v/>
      </c>
      <c r="BY116" s="51" t="str">
        <f t="shared" si="97"/>
        <v/>
      </c>
      <c r="BZ116" s="89">
        <f t="shared" si="98"/>
        <v>0</v>
      </c>
      <c r="CA116" s="89" t="str">
        <f t="shared" si="99"/>
        <v/>
      </c>
      <c r="CB116" s="89" t="str">
        <f t="shared" si="100"/>
        <v/>
      </c>
      <c r="CC116" s="89" t="str">
        <f t="shared" si="101"/>
        <v/>
      </c>
      <c r="CD116" s="89" t="str">
        <f t="shared" si="102"/>
        <v/>
      </c>
      <c r="CE116" s="93" t="str">
        <f t="shared" si="103"/>
        <v/>
      </c>
      <c r="CF116" s="105" t="str">
        <f>IF(OR($B116=0,$B116=""),"",IF(AND($E$3="1st"),'Marks Entry class 1st'!AN115,IF(AND($E$3="2nd"),'Marks Entry class 2nd'!AN115,"")))</f>
        <v/>
      </c>
      <c r="CG116" s="105" t="str">
        <f>IF(OR($B116=0,$B116=""),"",IF(AND($E$3="1st"),'Marks Entry class 1st'!AO115,IF(AND($E$3="2nd"),'Marks Entry class 2nd'!AO115,"")))</f>
        <v/>
      </c>
      <c r="CH116" s="106" t="str">
        <f t="shared" si="104"/>
        <v/>
      </c>
      <c r="CI116" s="107">
        <f t="shared" si="105"/>
        <v>0</v>
      </c>
      <c r="CJ116" s="107" t="str">
        <f t="shared" si="106"/>
        <v/>
      </c>
      <c r="CK116" s="107" t="str">
        <f t="shared" si="107"/>
        <v/>
      </c>
      <c r="CL116" s="92" t="str">
        <f t="shared" si="108"/>
        <v/>
      </c>
      <c r="CM116" s="105" t="str">
        <f>IF(OR($B116=0,$B116=""),"",IF(AND($E$3="1st"),'Marks Entry class 1st'!AP115,IF(AND($E$3="2nd"),'Marks Entry class 2nd'!AP115,"")))</f>
        <v/>
      </c>
      <c r="CN116" s="105" t="str">
        <f>IF(OR($B116=0,$B116=""),"",IF(AND($E$3="1st"),'Marks Entry class 1st'!AQ115,IF(AND($E$3="2nd"),'Marks Entry class 2nd'!AQ115,"")))</f>
        <v/>
      </c>
      <c r="CO116" s="106" t="str">
        <f t="shared" si="109"/>
        <v/>
      </c>
      <c r="CP116" s="107">
        <f t="shared" si="110"/>
        <v>0</v>
      </c>
      <c r="CQ116" s="107" t="str">
        <f t="shared" si="111"/>
        <v/>
      </c>
      <c r="CR116" s="107" t="str">
        <f t="shared" si="112"/>
        <v/>
      </c>
      <c r="CS116" s="92" t="str">
        <f t="shared" si="113"/>
        <v/>
      </c>
      <c r="CT116" s="105" t="str">
        <f>IF(OR($B116=0,$B116=""),"",IF(AND($E$3="1st"),'Marks Entry class 1st'!AR115,IF(AND($E$3="2nd"),'Marks Entry class 2nd'!AR115,"")))</f>
        <v/>
      </c>
      <c r="CU116" s="105" t="str">
        <f>IF(OR($B116=0,$B116=""),"",IF(AND($E$3="1st"),'Marks Entry class 1st'!AS115,IF(AND($E$3="2nd"),'Marks Entry class 2nd'!AS115,"")))</f>
        <v/>
      </c>
      <c r="CV116" s="106" t="str">
        <f t="shared" si="114"/>
        <v/>
      </c>
      <c r="CW116" s="107">
        <f t="shared" si="115"/>
        <v>0</v>
      </c>
      <c r="CX116" s="107" t="str">
        <f t="shared" si="116"/>
        <v/>
      </c>
      <c r="CY116" s="107" t="str">
        <f t="shared" si="117"/>
        <v/>
      </c>
      <c r="CZ116" s="92" t="str">
        <f t="shared" si="118"/>
        <v/>
      </c>
      <c r="DA116" s="105" t="str">
        <f>IF(OR($B116=0,$B116=""),"",IF(AND($E$3="1st"),'Marks Entry class 1st'!AT115,IF(AND($E$3="2nd"),'Marks Entry class 2nd'!AT115,"")))</f>
        <v/>
      </c>
      <c r="DB116" s="105" t="str">
        <f>IF(OR($B116=0,$B116=""),"",IF(AND($E$3="1st"),'Marks Entry class 1st'!AU115,IF(AND($E$3="2nd"),'Marks Entry class 2nd'!AU115,"")))</f>
        <v/>
      </c>
      <c r="DC116" s="357" t="str">
        <f t="shared" si="119"/>
        <v/>
      </c>
      <c r="DD116" s="93" t="str">
        <f t="shared" si="120"/>
        <v/>
      </c>
      <c r="DE116" s="105" t="str">
        <f>IF(OR($B116=0,$B116=""),"",IF(AND($E$3="1st"),'Marks Entry class 1st'!AV115,IF(AND($E$3="2nd"),'Marks Entry class 2nd'!AV115,"")))</f>
        <v/>
      </c>
      <c r="DF116" s="105" t="str">
        <f>IF(OR($B116=0,$B116=""),"",IF(AND($E$3="1st"),'Marks Entry class 1st'!AW115,IF(AND($E$3="2nd"),'Marks Entry class 2nd'!AW115,"")))</f>
        <v/>
      </c>
      <c r="DG116" s="357" t="str">
        <f t="shared" si="121"/>
        <v/>
      </c>
      <c r="DH116" s="93" t="str">
        <f t="shared" si="122"/>
        <v/>
      </c>
      <c r="DI116" s="63" t="str">
        <f t="shared" si="123"/>
        <v/>
      </c>
      <c r="DJ116" s="359" t="str">
        <f t="shared" si="124"/>
        <v/>
      </c>
      <c r="DK116" s="67" t="str">
        <f t="shared" si="125"/>
        <v/>
      </c>
      <c r="DL116" s="68" t="str">
        <f t="shared" si="126"/>
        <v/>
      </c>
      <c r="DM116" s="381" t="str">
        <f>IFERROR(IF(B116="NSO","NSO",IF(OR(D116="",G116="",F116="",B116="",DI116=0),"",IF('Master sheet'!$D$14="Hindi","कक्षोंन्नति","Promoted"))),"")</f>
        <v/>
      </c>
      <c r="DN116" s="42" t="str">
        <f>IF(OR(B116=0,B116=""),"",IF(AND($E$3="1st"),'Marks Entry class 1st'!AX115,IF(AND($E$3="2nd"),'Marks Entry class 2nd'!AX115,"")))</f>
        <v/>
      </c>
      <c r="DO116" s="42" t="str">
        <f>IF(OR(B116=0,B116=""),"",IF(AND($E$3="1st"),'Marks Entry class 1st'!AY115,IF(AND($E$3="2nd"),'Marks Entry class 2nd'!AY115,"")))</f>
        <v/>
      </c>
      <c r="DP116" s="214" t="str">
        <f t="shared" si="127"/>
        <v/>
      </c>
      <c r="DQ116" s="43"/>
      <c r="DX116" s="44">
        <f>IF(AND($E$3="1st"),'Marks Entry class 1st'!I115,IF(AND($E$3="2nd"),'Marks Entry class 2nd'!I115,""))</f>
        <v>0</v>
      </c>
    </row>
    <row r="117" spans="1:128" ht="18.95" customHeight="1">
      <c r="A117" s="56">
        <v>110</v>
      </c>
      <c r="B117" s="261" t="str">
        <f>IF(OR(DX117=0,DX117=""),"",IF(AND($E$3="1st"),'Marks Entry class 1st'!I116,IF(AND($E$3="2nd"),'Marks Entry class 2nd'!I116,"")))</f>
        <v/>
      </c>
      <c r="C117" s="57" t="str">
        <f>IF(OR($B117=0,$B117=""),"",IF(AND($E$3="1st"),'Marks Entry class 1st'!B116,IF(AND($E$3="2nd"),'Marks Entry class 2nd'!B116,"")))</f>
        <v/>
      </c>
      <c r="D117" s="57" t="str">
        <f>IF(OR($B117=0,$B117=""),"",IF(AND($E$3="1st"),'Marks Entry class 1st'!C116,IF(AND($E$3="2nd"),'Marks Entry class 2nd'!C116,"")))</f>
        <v/>
      </c>
      <c r="E117" s="396" t="str">
        <f>IF(OR(B117=0,B117=""),"",IF(AND($E$3="1st"),'Marks Entry class 1st'!E116,IF(AND($E$3="2nd"),'Marks Entry class 2nd'!E116,"")))</f>
        <v/>
      </c>
      <c r="F117" s="260" t="str">
        <f>IF(OR(B117=0,B117=""),"",IF(AND($E$3="1st"),'Marks Entry class 1st'!D116,IF(AND($E$3="2nd"),'Marks Entry class 2nd'!D116,"")))</f>
        <v/>
      </c>
      <c r="G117" s="398" t="str">
        <f>IF(OR($B117=0,$B117=""),"",IF(AND($E$3="1st"),'Marks Entry class 1st'!F116,IF(AND($E$3="2nd"),'Marks Entry class 2nd'!F116,"")))</f>
        <v/>
      </c>
      <c r="H117" s="398" t="str">
        <f>IF(OR($B117=0,$B117=""),"",IF(AND($E$3="1st"),'Marks Entry class 1st'!G116,IF(AND($E$3="2nd"),'Marks Entry class 2nd'!G116,"")))</f>
        <v/>
      </c>
      <c r="I117" s="398" t="str">
        <f>IF(OR($B117=0,$B117=""),"",IF(AND($E$3="1st"),'Marks Entry class 1st'!H116,IF(AND($E$3="2nd"),'Marks Entry class 2nd'!H116,"")))</f>
        <v/>
      </c>
      <c r="J117" s="229" t="str">
        <f>IF(OR($B117=0,$B117=""),"",IF(AND($E$3="1st"),'Marks Entry class 1st'!J116,IF(AND($E$3="2nd"),'Marks Entry class 2nd'!J116,"")))</f>
        <v/>
      </c>
      <c r="K117" s="229" t="str">
        <f>IF(OR($B117=0,$B117=""),"",IF(AND($E$3="1st"),'Marks Entry class 1st'!K116,IF(AND($E$3="2nd"),'Marks Entry class 2nd'!K116,"")))</f>
        <v/>
      </c>
      <c r="L117" s="105"/>
      <c r="M117" s="105"/>
      <c r="N117" s="105"/>
      <c r="O117" s="51"/>
      <c r="P117" s="105" t="str">
        <f>IF(OR($B117=0,$B117=""),"",IF(AND($E$3="1st"),'Marks Entry class 1st'!O116,IF(AND($E$3="2nd"),'Marks Entry class 2nd'!O116,"")))</f>
        <v/>
      </c>
      <c r="Q117" s="105" t="str">
        <f>IF(OR($B117=0,$B117=""),"",IF(AND($E$3="1st"),'Marks Entry class 1st'!P116,IF(AND($E$3="2nd"),'Marks Entry class 2nd'!P116,"")))</f>
        <v/>
      </c>
      <c r="R117" s="54" t="str">
        <f t="shared" si="64"/>
        <v/>
      </c>
      <c r="S117" s="51">
        <f t="shared" si="65"/>
        <v>0</v>
      </c>
      <c r="T117" s="105" t="str">
        <f>IF(OR($B117=0,$B117=""),"",IF(AND($E$3="1st"),'Marks Entry class 1st'!Q116,IF(AND($E$3="2nd"),'Marks Entry class 2nd'!Q116,"")))</f>
        <v/>
      </c>
      <c r="U117" s="105" t="str">
        <f>IF(OR($B117=0,$B117=""),"",IF(AND($E$3="1st"),'Marks Entry class 1st'!R116,IF(AND($E$3="2nd"),'Marks Entry class 2nd'!R116,"")))</f>
        <v/>
      </c>
      <c r="V117" s="55" t="str">
        <f t="shared" si="66"/>
        <v/>
      </c>
      <c r="W117" s="51" t="str">
        <f t="shared" si="67"/>
        <v/>
      </c>
      <c r="X117" s="89">
        <f t="shared" si="68"/>
        <v>0</v>
      </c>
      <c r="Y117" s="89" t="str">
        <f t="shared" si="69"/>
        <v/>
      </c>
      <c r="Z117" s="89" t="str">
        <f t="shared" si="70"/>
        <v/>
      </c>
      <c r="AA117" s="89" t="str">
        <f t="shared" si="71"/>
        <v/>
      </c>
      <c r="AB117" s="89" t="str">
        <f t="shared" si="72"/>
        <v/>
      </c>
      <c r="AC117" s="93" t="str">
        <f t="shared" si="73"/>
        <v/>
      </c>
      <c r="AD117" s="105"/>
      <c r="AE117" s="105"/>
      <c r="AF117" s="105"/>
      <c r="AG117" s="51"/>
      <c r="AH117" s="105" t="str">
        <f>IF(OR($B117=0,$B117=""),"",IF(AND($E$3="1st"),'Marks Entry class 1st'!V116,IF(AND($E$3="2nd"),'Marks Entry class 2nd'!V116,"")))</f>
        <v/>
      </c>
      <c r="AI117" s="105" t="str">
        <f>IF(OR($B117=0,$B117=""),"",IF(AND($E$3="1st"),'Marks Entry class 1st'!W116,IF(AND($E$3="2nd"),'Marks Entry class 2nd'!W116,"")))</f>
        <v/>
      </c>
      <c r="AJ117" s="54" t="str">
        <f t="shared" si="74"/>
        <v/>
      </c>
      <c r="AK117" s="51">
        <f t="shared" si="75"/>
        <v>0</v>
      </c>
      <c r="AL117" s="105" t="str">
        <f>IF(OR($B117=0,$B117=""),"",IF(AND($E$3="1st"),'Marks Entry class 1st'!X116,IF(AND($E$3="2nd"),'Marks Entry class 2nd'!X116,"")))</f>
        <v/>
      </c>
      <c r="AM117" s="105" t="str">
        <f>IF(OR($B117=0,$B117=""),"",IF(AND($E$3="1st"),'Marks Entry class 1st'!Y116,IF(AND($E$3="2nd"),'Marks Entry class 2nd'!Y116,"")))</f>
        <v/>
      </c>
      <c r="AN117" s="55" t="str">
        <f t="shared" si="76"/>
        <v/>
      </c>
      <c r="AO117" s="51" t="str">
        <f t="shared" si="77"/>
        <v/>
      </c>
      <c r="AP117" s="89">
        <f t="shared" si="78"/>
        <v>0</v>
      </c>
      <c r="AQ117" s="89" t="str">
        <f t="shared" si="79"/>
        <v/>
      </c>
      <c r="AR117" s="89" t="str">
        <f t="shared" si="80"/>
        <v/>
      </c>
      <c r="AS117" s="89" t="str">
        <f t="shared" si="81"/>
        <v/>
      </c>
      <c r="AT117" s="89" t="str">
        <f t="shared" si="82"/>
        <v/>
      </c>
      <c r="AU117" s="93" t="str">
        <f t="shared" si="83"/>
        <v/>
      </c>
      <c r="AV117" s="105"/>
      <c r="AW117" s="105"/>
      <c r="AX117" s="105"/>
      <c r="AY117" s="51"/>
      <c r="AZ117" s="105" t="str">
        <f>IF(OR($B117=0,$B117=""),"",IF(AND($E$3="1st"),'Marks Entry class 1st'!AC116,IF(AND($E$3="2nd"),'Marks Entry class 2nd'!AC116,"")))</f>
        <v/>
      </c>
      <c r="BA117" s="105" t="str">
        <f>IF(OR($B117=0,$B117=""),"",IF(AND($E$3="1st"),'Marks Entry class 1st'!AD116,IF(AND($E$3="2nd"),'Marks Entry class 2nd'!AD116,"")))</f>
        <v/>
      </c>
      <c r="BB117" s="54" t="str">
        <f t="shared" si="84"/>
        <v/>
      </c>
      <c r="BC117" s="51">
        <f t="shared" si="85"/>
        <v>0</v>
      </c>
      <c r="BD117" s="105" t="str">
        <f>IF(OR($B117=0,$B117=""),"",IF(AND($E$3="1st"),'Marks Entry class 1st'!AE116,IF(AND($E$3="2nd"),'Marks Entry class 2nd'!AE116,"")))</f>
        <v/>
      </c>
      <c r="BE117" s="105" t="str">
        <f>IF(OR($B117=0,$B117=""),"",IF(AND($E$3="1st"),'Marks Entry class 1st'!AF116,IF(AND($E$3="2nd"),'Marks Entry class 2nd'!AF116,"")))</f>
        <v/>
      </c>
      <c r="BF117" s="55" t="str">
        <f t="shared" si="86"/>
        <v/>
      </c>
      <c r="BG117" s="51" t="str">
        <f t="shared" si="87"/>
        <v/>
      </c>
      <c r="BH117" s="89">
        <f t="shared" si="88"/>
        <v>0</v>
      </c>
      <c r="BI117" s="89" t="str">
        <f t="shared" si="89"/>
        <v/>
      </c>
      <c r="BJ117" s="89" t="str">
        <f t="shared" si="90"/>
        <v/>
      </c>
      <c r="BK117" s="89" t="str">
        <f t="shared" si="91"/>
        <v/>
      </c>
      <c r="BL117" s="89" t="str">
        <f t="shared" si="92"/>
        <v/>
      </c>
      <c r="BM117" s="93" t="str">
        <f t="shared" si="93"/>
        <v/>
      </c>
      <c r="BN117" s="105"/>
      <c r="BO117" s="105"/>
      <c r="BP117" s="105"/>
      <c r="BQ117" s="51"/>
      <c r="BR117" s="105" t="str">
        <f>IF(OR($B117=0,$B117=""),"",IF(AND($E$3="1st"),'Marks Entry class 1st'!AJ116,IF(AND($E$3="2nd"),'Marks Entry class 2nd'!AJ116,"")))</f>
        <v/>
      </c>
      <c r="BS117" s="105" t="str">
        <f>IF(OR($B117=0,$B117=""),"",IF(AND($E$3="1st"),'Marks Entry class 1st'!AK116,IF(AND($E$3="2nd"),'Marks Entry class 2nd'!AK116,"")))</f>
        <v/>
      </c>
      <c r="BT117" s="54" t="str">
        <f t="shared" si="94"/>
        <v/>
      </c>
      <c r="BU117" s="51">
        <f t="shared" si="95"/>
        <v>0</v>
      </c>
      <c r="BV117" s="105" t="str">
        <f>IF(OR($B117=0,$B117=""),"",IF(AND($E$3="1st"),'Marks Entry class 1st'!AL116,IF(AND($E$3="2nd"),'Marks Entry class 2nd'!AL116,"")))</f>
        <v/>
      </c>
      <c r="BW117" s="105" t="str">
        <f>IF(OR($B117=0,$B117=""),"",IF(AND($E$3="1st"),'Marks Entry class 1st'!AM116,IF(AND($E$3="2nd"),'Marks Entry class 2nd'!AM116,"")))</f>
        <v/>
      </c>
      <c r="BX117" s="55" t="str">
        <f t="shared" si="96"/>
        <v/>
      </c>
      <c r="BY117" s="51" t="str">
        <f t="shared" si="97"/>
        <v/>
      </c>
      <c r="BZ117" s="89">
        <f t="shared" si="98"/>
        <v>0</v>
      </c>
      <c r="CA117" s="89" t="str">
        <f t="shared" si="99"/>
        <v/>
      </c>
      <c r="CB117" s="89" t="str">
        <f t="shared" si="100"/>
        <v/>
      </c>
      <c r="CC117" s="89" t="str">
        <f t="shared" si="101"/>
        <v/>
      </c>
      <c r="CD117" s="89" t="str">
        <f t="shared" si="102"/>
        <v/>
      </c>
      <c r="CE117" s="93" t="str">
        <f t="shared" si="103"/>
        <v/>
      </c>
      <c r="CF117" s="105" t="str">
        <f>IF(OR($B117=0,$B117=""),"",IF(AND($E$3="1st"),'Marks Entry class 1st'!AN116,IF(AND($E$3="2nd"),'Marks Entry class 2nd'!AN116,"")))</f>
        <v/>
      </c>
      <c r="CG117" s="105" t="str">
        <f>IF(OR($B117=0,$B117=""),"",IF(AND($E$3="1st"),'Marks Entry class 1st'!AO116,IF(AND($E$3="2nd"),'Marks Entry class 2nd'!AO116,"")))</f>
        <v/>
      </c>
      <c r="CH117" s="106" t="str">
        <f t="shared" si="104"/>
        <v/>
      </c>
      <c r="CI117" s="107">
        <f t="shared" si="105"/>
        <v>0</v>
      </c>
      <c r="CJ117" s="107" t="str">
        <f t="shared" si="106"/>
        <v/>
      </c>
      <c r="CK117" s="107" t="str">
        <f t="shared" si="107"/>
        <v/>
      </c>
      <c r="CL117" s="92" t="str">
        <f t="shared" si="108"/>
        <v/>
      </c>
      <c r="CM117" s="105" t="str">
        <f>IF(OR($B117=0,$B117=""),"",IF(AND($E$3="1st"),'Marks Entry class 1st'!AP116,IF(AND($E$3="2nd"),'Marks Entry class 2nd'!AP116,"")))</f>
        <v/>
      </c>
      <c r="CN117" s="105" t="str">
        <f>IF(OR($B117=0,$B117=""),"",IF(AND($E$3="1st"),'Marks Entry class 1st'!AQ116,IF(AND($E$3="2nd"),'Marks Entry class 2nd'!AQ116,"")))</f>
        <v/>
      </c>
      <c r="CO117" s="106" t="str">
        <f t="shared" si="109"/>
        <v/>
      </c>
      <c r="CP117" s="107">
        <f t="shared" si="110"/>
        <v>0</v>
      </c>
      <c r="CQ117" s="107" t="str">
        <f t="shared" si="111"/>
        <v/>
      </c>
      <c r="CR117" s="107" t="str">
        <f t="shared" si="112"/>
        <v/>
      </c>
      <c r="CS117" s="92" t="str">
        <f t="shared" si="113"/>
        <v/>
      </c>
      <c r="CT117" s="105" t="str">
        <f>IF(OR($B117=0,$B117=""),"",IF(AND($E$3="1st"),'Marks Entry class 1st'!AR116,IF(AND($E$3="2nd"),'Marks Entry class 2nd'!AR116,"")))</f>
        <v/>
      </c>
      <c r="CU117" s="105" t="str">
        <f>IF(OR($B117=0,$B117=""),"",IF(AND($E$3="1st"),'Marks Entry class 1st'!AS116,IF(AND($E$3="2nd"),'Marks Entry class 2nd'!AS116,"")))</f>
        <v/>
      </c>
      <c r="CV117" s="106" t="str">
        <f t="shared" si="114"/>
        <v/>
      </c>
      <c r="CW117" s="107">
        <f t="shared" si="115"/>
        <v>0</v>
      </c>
      <c r="CX117" s="107" t="str">
        <f t="shared" si="116"/>
        <v/>
      </c>
      <c r="CY117" s="107" t="str">
        <f t="shared" si="117"/>
        <v/>
      </c>
      <c r="CZ117" s="92" t="str">
        <f t="shared" si="118"/>
        <v/>
      </c>
      <c r="DA117" s="105" t="str">
        <f>IF(OR($B117=0,$B117=""),"",IF(AND($E$3="1st"),'Marks Entry class 1st'!AT116,IF(AND($E$3="2nd"),'Marks Entry class 2nd'!AT116,"")))</f>
        <v/>
      </c>
      <c r="DB117" s="105" t="str">
        <f>IF(OR($B117=0,$B117=""),"",IF(AND($E$3="1st"),'Marks Entry class 1st'!AU116,IF(AND($E$3="2nd"),'Marks Entry class 2nd'!AU116,"")))</f>
        <v/>
      </c>
      <c r="DC117" s="357" t="str">
        <f t="shared" si="119"/>
        <v/>
      </c>
      <c r="DD117" s="93" t="str">
        <f t="shared" si="120"/>
        <v/>
      </c>
      <c r="DE117" s="105" t="str">
        <f>IF(OR($B117=0,$B117=""),"",IF(AND($E$3="1st"),'Marks Entry class 1st'!AV116,IF(AND($E$3="2nd"),'Marks Entry class 2nd'!AV116,"")))</f>
        <v/>
      </c>
      <c r="DF117" s="105" t="str">
        <f>IF(OR($B117=0,$B117=""),"",IF(AND($E$3="1st"),'Marks Entry class 1st'!AW116,IF(AND($E$3="2nd"),'Marks Entry class 2nd'!AW116,"")))</f>
        <v/>
      </c>
      <c r="DG117" s="357" t="str">
        <f t="shared" si="121"/>
        <v/>
      </c>
      <c r="DH117" s="93" t="str">
        <f t="shared" si="122"/>
        <v/>
      </c>
      <c r="DI117" s="63" t="str">
        <f t="shared" si="123"/>
        <v/>
      </c>
      <c r="DJ117" s="359" t="str">
        <f t="shared" si="124"/>
        <v/>
      </c>
      <c r="DK117" s="67" t="str">
        <f t="shared" si="125"/>
        <v/>
      </c>
      <c r="DL117" s="68" t="str">
        <f t="shared" si="126"/>
        <v/>
      </c>
      <c r="DM117" s="381" t="str">
        <f>IFERROR(IF(B117="NSO","NSO",IF(OR(D117="",G117="",F117="",B117="",DI117=0),"",IF('Master sheet'!$D$14="Hindi","कक्षोंन्नति","Promoted"))),"")</f>
        <v/>
      </c>
      <c r="DN117" s="42" t="str">
        <f>IF(OR(B117=0,B117=""),"",IF(AND($E$3="1st"),'Marks Entry class 1st'!AX116,IF(AND($E$3="2nd"),'Marks Entry class 2nd'!AX116,"")))</f>
        <v/>
      </c>
      <c r="DO117" s="42" t="str">
        <f>IF(OR(B117=0,B117=""),"",IF(AND($E$3="1st"),'Marks Entry class 1st'!AY116,IF(AND($E$3="2nd"),'Marks Entry class 2nd'!AY116,"")))</f>
        <v/>
      </c>
      <c r="DP117" s="214" t="str">
        <f t="shared" si="127"/>
        <v/>
      </c>
      <c r="DQ117" s="43"/>
      <c r="DX117" s="44">
        <f>IF(AND($E$3="1st"),'Marks Entry class 1st'!I116,IF(AND($E$3="2nd"),'Marks Entry class 2nd'!I116,""))</f>
        <v>0</v>
      </c>
    </row>
    <row r="118" spans="1:128" ht="18.95" customHeight="1">
      <c r="A118" s="56">
        <v>111</v>
      </c>
      <c r="B118" s="261" t="str">
        <f>IF(OR(DX118=0,DX118=""),"",IF(AND($E$3="1st"),'Marks Entry class 1st'!I117,IF(AND($E$3="2nd"),'Marks Entry class 2nd'!I117,"")))</f>
        <v/>
      </c>
      <c r="C118" s="57" t="str">
        <f>IF(OR($B118=0,$B118=""),"",IF(AND($E$3="1st"),'Marks Entry class 1st'!B117,IF(AND($E$3="2nd"),'Marks Entry class 2nd'!B117,"")))</f>
        <v/>
      </c>
      <c r="D118" s="57" t="str">
        <f>IF(OR($B118=0,$B118=""),"",IF(AND($E$3="1st"),'Marks Entry class 1st'!C117,IF(AND($E$3="2nd"),'Marks Entry class 2nd'!C117,"")))</f>
        <v/>
      </c>
      <c r="E118" s="396" t="str">
        <f>IF(OR(B118=0,B118=""),"",IF(AND($E$3="1st"),'Marks Entry class 1st'!E117,IF(AND($E$3="2nd"),'Marks Entry class 2nd'!E117,"")))</f>
        <v/>
      </c>
      <c r="F118" s="260" t="str">
        <f>IF(OR(B118=0,B118=""),"",IF(AND($E$3="1st"),'Marks Entry class 1st'!D117,IF(AND($E$3="2nd"),'Marks Entry class 2nd'!D117,"")))</f>
        <v/>
      </c>
      <c r="G118" s="398" t="str">
        <f>IF(OR($B118=0,$B118=""),"",IF(AND($E$3="1st"),'Marks Entry class 1st'!F117,IF(AND($E$3="2nd"),'Marks Entry class 2nd'!F117,"")))</f>
        <v/>
      </c>
      <c r="H118" s="398" t="str">
        <f>IF(OR($B118=0,$B118=""),"",IF(AND($E$3="1st"),'Marks Entry class 1st'!G117,IF(AND($E$3="2nd"),'Marks Entry class 2nd'!G117,"")))</f>
        <v/>
      </c>
      <c r="I118" s="398" t="str">
        <f>IF(OR($B118=0,$B118=""),"",IF(AND($E$3="1st"),'Marks Entry class 1st'!H117,IF(AND($E$3="2nd"),'Marks Entry class 2nd'!H117,"")))</f>
        <v/>
      </c>
      <c r="J118" s="229" t="str">
        <f>IF(OR($B118=0,$B118=""),"",IF(AND($E$3="1st"),'Marks Entry class 1st'!J117,IF(AND($E$3="2nd"),'Marks Entry class 2nd'!J117,"")))</f>
        <v/>
      </c>
      <c r="K118" s="229" t="str">
        <f>IF(OR($B118=0,$B118=""),"",IF(AND($E$3="1st"),'Marks Entry class 1st'!K117,IF(AND($E$3="2nd"),'Marks Entry class 2nd'!K117,"")))</f>
        <v/>
      </c>
      <c r="L118" s="105"/>
      <c r="M118" s="105"/>
      <c r="N118" s="105"/>
      <c r="O118" s="51"/>
      <c r="P118" s="105" t="str">
        <f>IF(OR($B118=0,$B118=""),"",IF(AND($E$3="1st"),'Marks Entry class 1st'!O117,IF(AND($E$3="2nd"),'Marks Entry class 2nd'!O117,"")))</f>
        <v/>
      </c>
      <c r="Q118" s="105" t="str">
        <f>IF(OR($B118=0,$B118=""),"",IF(AND($E$3="1st"),'Marks Entry class 1st'!P117,IF(AND($E$3="2nd"),'Marks Entry class 2nd'!P117,"")))</f>
        <v/>
      </c>
      <c r="R118" s="54" t="str">
        <f t="shared" si="64"/>
        <v/>
      </c>
      <c r="S118" s="51">
        <f t="shared" si="65"/>
        <v>0</v>
      </c>
      <c r="T118" s="105" t="str">
        <f>IF(OR($B118=0,$B118=""),"",IF(AND($E$3="1st"),'Marks Entry class 1st'!Q117,IF(AND($E$3="2nd"),'Marks Entry class 2nd'!Q117,"")))</f>
        <v/>
      </c>
      <c r="U118" s="105" t="str">
        <f>IF(OR($B118=0,$B118=""),"",IF(AND($E$3="1st"),'Marks Entry class 1st'!R117,IF(AND($E$3="2nd"),'Marks Entry class 2nd'!R117,"")))</f>
        <v/>
      </c>
      <c r="V118" s="55" t="str">
        <f t="shared" si="66"/>
        <v/>
      </c>
      <c r="W118" s="51" t="str">
        <f t="shared" si="67"/>
        <v/>
      </c>
      <c r="X118" s="89">
        <f t="shared" si="68"/>
        <v>0</v>
      </c>
      <c r="Y118" s="89" t="str">
        <f t="shared" si="69"/>
        <v/>
      </c>
      <c r="Z118" s="89" t="str">
        <f t="shared" si="70"/>
        <v/>
      </c>
      <c r="AA118" s="89" t="str">
        <f t="shared" si="71"/>
        <v/>
      </c>
      <c r="AB118" s="89" t="str">
        <f t="shared" si="72"/>
        <v/>
      </c>
      <c r="AC118" s="93" t="str">
        <f t="shared" si="73"/>
        <v/>
      </c>
      <c r="AD118" s="105"/>
      <c r="AE118" s="105"/>
      <c r="AF118" s="105"/>
      <c r="AG118" s="51"/>
      <c r="AH118" s="105" t="str">
        <f>IF(OR($B118=0,$B118=""),"",IF(AND($E$3="1st"),'Marks Entry class 1st'!V117,IF(AND($E$3="2nd"),'Marks Entry class 2nd'!V117,"")))</f>
        <v/>
      </c>
      <c r="AI118" s="105" t="str">
        <f>IF(OR($B118=0,$B118=""),"",IF(AND($E$3="1st"),'Marks Entry class 1st'!W117,IF(AND($E$3="2nd"),'Marks Entry class 2nd'!W117,"")))</f>
        <v/>
      </c>
      <c r="AJ118" s="54" t="str">
        <f t="shared" si="74"/>
        <v/>
      </c>
      <c r="AK118" s="51">
        <f t="shared" si="75"/>
        <v>0</v>
      </c>
      <c r="AL118" s="105" t="str">
        <f>IF(OR($B118=0,$B118=""),"",IF(AND($E$3="1st"),'Marks Entry class 1st'!X117,IF(AND($E$3="2nd"),'Marks Entry class 2nd'!X117,"")))</f>
        <v/>
      </c>
      <c r="AM118" s="105" t="str">
        <f>IF(OR($B118=0,$B118=""),"",IF(AND($E$3="1st"),'Marks Entry class 1st'!Y117,IF(AND($E$3="2nd"),'Marks Entry class 2nd'!Y117,"")))</f>
        <v/>
      </c>
      <c r="AN118" s="55" t="str">
        <f t="shared" si="76"/>
        <v/>
      </c>
      <c r="AO118" s="51" t="str">
        <f t="shared" si="77"/>
        <v/>
      </c>
      <c r="AP118" s="89">
        <f t="shared" si="78"/>
        <v>0</v>
      </c>
      <c r="AQ118" s="89" t="str">
        <f t="shared" si="79"/>
        <v/>
      </c>
      <c r="AR118" s="89" t="str">
        <f t="shared" si="80"/>
        <v/>
      </c>
      <c r="AS118" s="89" t="str">
        <f t="shared" si="81"/>
        <v/>
      </c>
      <c r="AT118" s="89" t="str">
        <f t="shared" si="82"/>
        <v/>
      </c>
      <c r="AU118" s="93" t="str">
        <f t="shared" si="83"/>
        <v/>
      </c>
      <c r="AV118" s="105"/>
      <c r="AW118" s="105"/>
      <c r="AX118" s="105"/>
      <c r="AY118" s="51"/>
      <c r="AZ118" s="105" t="str">
        <f>IF(OR($B118=0,$B118=""),"",IF(AND($E$3="1st"),'Marks Entry class 1st'!AC117,IF(AND($E$3="2nd"),'Marks Entry class 2nd'!AC117,"")))</f>
        <v/>
      </c>
      <c r="BA118" s="105" t="str">
        <f>IF(OR($B118=0,$B118=""),"",IF(AND($E$3="1st"),'Marks Entry class 1st'!AD117,IF(AND($E$3="2nd"),'Marks Entry class 2nd'!AD117,"")))</f>
        <v/>
      </c>
      <c r="BB118" s="54" t="str">
        <f t="shared" si="84"/>
        <v/>
      </c>
      <c r="BC118" s="51">
        <f t="shared" si="85"/>
        <v>0</v>
      </c>
      <c r="BD118" s="105" t="str">
        <f>IF(OR($B118=0,$B118=""),"",IF(AND($E$3="1st"),'Marks Entry class 1st'!AE117,IF(AND($E$3="2nd"),'Marks Entry class 2nd'!AE117,"")))</f>
        <v/>
      </c>
      <c r="BE118" s="105" t="str">
        <f>IF(OR($B118=0,$B118=""),"",IF(AND($E$3="1st"),'Marks Entry class 1st'!AF117,IF(AND($E$3="2nd"),'Marks Entry class 2nd'!AF117,"")))</f>
        <v/>
      </c>
      <c r="BF118" s="55" t="str">
        <f t="shared" si="86"/>
        <v/>
      </c>
      <c r="BG118" s="51" t="str">
        <f t="shared" si="87"/>
        <v/>
      </c>
      <c r="BH118" s="89">
        <f t="shared" si="88"/>
        <v>0</v>
      </c>
      <c r="BI118" s="89" t="str">
        <f t="shared" si="89"/>
        <v/>
      </c>
      <c r="BJ118" s="89" t="str">
        <f t="shared" si="90"/>
        <v/>
      </c>
      <c r="BK118" s="89" t="str">
        <f t="shared" si="91"/>
        <v/>
      </c>
      <c r="BL118" s="89" t="str">
        <f t="shared" si="92"/>
        <v/>
      </c>
      <c r="BM118" s="93" t="str">
        <f t="shared" si="93"/>
        <v/>
      </c>
      <c r="BN118" s="105"/>
      <c r="BO118" s="105"/>
      <c r="BP118" s="105"/>
      <c r="BQ118" s="51"/>
      <c r="BR118" s="105" t="str">
        <f>IF(OR($B118=0,$B118=""),"",IF(AND($E$3="1st"),'Marks Entry class 1st'!AJ117,IF(AND($E$3="2nd"),'Marks Entry class 2nd'!AJ117,"")))</f>
        <v/>
      </c>
      <c r="BS118" s="105" t="str">
        <f>IF(OR($B118=0,$B118=""),"",IF(AND($E$3="1st"),'Marks Entry class 1st'!AK117,IF(AND($E$3="2nd"),'Marks Entry class 2nd'!AK117,"")))</f>
        <v/>
      </c>
      <c r="BT118" s="54" t="str">
        <f t="shared" si="94"/>
        <v/>
      </c>
      <c r="BU118" s="51">
        <f t="shared" si="95"/>
        <v>0</v>
      </c>
      <c r="BV118" s="105" t="str">
        <f>IF(OR($B118=0,$B118=""),"",IF(AND($E$3="1st"),'Marks Entry class 1st'!AL117,IF(AND($E$3="2nd"),'Marks Entry class 2nd'!AL117,"")))</f>
        <v/>
      </c>
      <c r="BW118" s="105" t="str">
        <f>IF(OR($B118=0,$B118=""),"",IF(AND($E$3="1st"),'Marks Entry class 1st'!AM117,IF(AND($E$3="2nd"),'Marks Entry class 2nd'!AM117,"")))</f>
        <v/>
      </c>
      <c r="BX118" s="55" t="str">
        <f t="shared" si="96"/>
        <v/>
      </c>
      <c r="BY118" s="51" t="str">
        <f t="shared" si="97"/>
        <v/>
      </c>
      <c r="BZ118" s="89">
        <f t="shared" si="98"/>
        <v>0</v>
      </c>
      <c r="CA118" s="89" t="str">
        <f t="shared" si="99"/>
        <v/>
      </c>
      <c r="CB118" s="89" t="str">
        <f t="shared" si="100"/>
        <v/>
      </c>
      <c r="CC118" s="89" t="str">
        <f t="shared" si="101"/>
        <v/>
      </c>
      <c r="CD118" s="89" t="str">
        <f t="shared" si="102"/>
        <v/>
      </c>
      <c r="CE118" s="93" t="str">
        <f t="shared" si="103"/>
        <v/>
      </c>
      <c r="CF118" s="105" t="str">
        <f>IF(OR($B118=0,$B118=""),"",IF(AND($E$3="1st"),'Marks Entry class 1st'!AN117,IF(AND($E$3="2nd"),'Marks Entry class 2nd'!AN117,"")))</f>
        <v/>
      </c>
      <c r="CG118" s="105" t="str">
        <f>IF(OR($B118=0,$B118=""),"",IF(AND($E$3="1st"),'Marks Entry class 1st'!AO117,IF(AND($E$3="2nd"),'Marks Entry class 2nd'!AO117,"")))</f>
        <v/>
      </c>
      <c r="CH118" s="106" t="str">
        <f t="shared" si="104"/>
        <v/>
      </c>
      <c r="CI118" s="107">
        <f t="shared" si="105"/>
        <v>0</v>
      </c>
      <c r="CJ118" s="107" t="str">
        <f t="shared" si="106"/>
        <v/>
      </c>
      <c r="CK118" s="107" t="str">
        <f t="shared" si="107"/>
        <v/>
      </c>
      <c r="CL118" s="92" t="str">
        <f t="shared" si="108"/>
        <v/>
      </c>
      <c r="CM118" s="105" t="str">
        <f>IF(OR($B118=0,$B118=""),"",IF(AND($E$3="1st"),'Marks Entry class 1st'!AP117,IF(AND($E$3="2nd"),'Marks Entry class 2nd'!AP117,"")))</f>
        <v/>
      </c>
      <c r="CN118" s="105" t="str">
        <f>IF(OR($B118=0,$B118=""),"",IF(AND($E$3="1st"),'Marks Entry class 1st'!AQ117,IF(AND($E$3="2nd"),'Marks Entry class 2nd'!AQ117,"")))</f>
        <v/>
      </c>
      <c r="CO118" s="106" t="str">
        <f t="shared" si="109"/>
        <v/>
      </c>
      <c r="CP118" s="107">
        <f t="shared" si="110"/>
        <v>0</v>
      </c>
      <c r="CQ118" s="107" t="str">
        <f t="shared" si="111"/>
        <v/>
      </c>
      <c r="CR118" s="107" t="str">
        <f t="shared" si="112"/>
        <v/>
      </c>
      <c r="CS118" s="92" t="str">
        <f t="shared" si="113"/>
        <v/>
      </c>
      <c r="CT118" s="105" t="str">
        <f>IF(OR($B118=0,$B118=""),"",IF(AND($E$3="1st"),'Marks Entry class 1st'!AR117,IF(AND($E$3="2nd"),'Marks Entry class 2nd'!AR117,"")))</f>
        <v/>
      </c>
      <c r="CU118" s="105" t="str">
        <f>IF(OR($B118=0,$B118=""),"",IF(AND($E$3="1st"),'Marks Entry class 1st'!AS117,IF(AND($E$3="2nd"),'Marks Entry class 2nd'!AS117,"")))</f>
        <v/>
      </c>
      <c r="CV118" s="106" t="str">
        <f t="shared" si="114"/>
        <v/>
      </c>
      <c r="CW118" s="107">
        <f t="shared" si="115"/>
        <v>0</v>
      </c>
      <c r="CX118" s="107" t="str">
        <f t="shared" si="116"/>
        <v/>
      </c>
      <c r="CY118" s="107" t="str">
        <f t="shared" si="117"/>
        <v/>
      </c>
      <c r="CZ118" s="92" t="str">
        <f t="shared" si="118"/>
        <v/>
      </c>
      <c r="DA118" s="105" t="str">
        <f>IF(OR($B118=0,$B118=""),"",IF(AND($E$3="1st"),'Marks Entry class 1st'!AT117,IF(AND($E$3="2nd"),'Marks Entry class 2nd'!AT117,"")))</f>
        <v/>
      </c>
      <c r="DB118" s="105" t="str">
        <f>IF(OR($B118=0,$B118=""),"",IF(AND($E$3="1st"),'Marks Entry class 1st'!AU117,IF(AND($E$3="2nd"),'Marks Entry class 2nd'!AU117,"")))</f>
        <v/>
      </c>
      <c r="DC118" s="357" t="str">
        <f t="shared" si="119"/>
        <v/>
      </c>
      <c r="DD118" s="93" t="str">
        <f t="shared" si="120"/>
        <v/>
      </c>
      <c r="DE118" s="105" t="str">
        <f>IF(OR($B118=0,$B118=""),"",IF(AND($E$3="1st"),'Marks Entry class 1st'!AV117,IF(AND($E$3="2nd"),'Marks Entry class 2nd'!AV117,"")))</f>
        <v/>
      </c>
      <c r="DF118" s="105" t="str">
        <f>IF(OR($B118=0,$B118=""),"",IF(AND($E$3="1st"),'Marks Entry class 1st'!AW117,IF(AND($E$3="2nd"),'Marks Entry class 2nd'!AW117,"")))</f>
        <v/>
      </c>
      <c r="DG118" s="357" t="str">
        <f t="shared" si="121"/>
        <v/>
      </c>
      <c r="DH118" s="93" t="str">
        <f t="shared" si="122"/>
        <v/>
      </c>
      <c r="DI118" s="63" t="str">
        <f t="shared" si="123"/>
        <v/>
      </c>
      <c r="DJ118" s="359" t="str">
        <f t="shared" si="124"/>
        <v/>
      </c>
      <c r="DK118" s="67" t="str">
        <f t="shared" si="125"/>
        <v/>
      </c>
      <c r="DL118" s="68" t="str">
        <f t="shared" si="126"/>
        <v/>
      </c>
      <c r="DM118" s="381" t="str">
        <f>IFERROR(IF(B118="NSO","NSO",IF(OR(D118="",G118="",F118="",B118="",DI118=0),"",IF('Master sheet'!$D$14="Hindi","कक्षोंन्नति","Promoted"))),"")</f>
        <v/>
      </c>
      <c r="DN118" s="42" t="str">
        <f>IF(OR(B118=0,B118=""),"",IF(AND($E$3="1st"),'Marks Entry class 1st'!AX117,IF(AND($E$3="2nd"),'Marks Entry class 2nd'!AX117,"")))</f>
        <v/>
      </c>
      <c r="DO118" s="42" t="str">
        <f>IF(OR(B118=0,B118=""),"",IF(AND($E$3="1st"),'Marks Entry class 1st'!AY117,IF(AND($E$3="2nd"),'Marks Entry class 2nd'!AY117,"")))</f>
        <v/>
      </c>
      <c r="DP118" s="214" t="str">
        <f t="shared" si="127"/>
        <v/>
      </c>
      <c r="DQ118" s="43"/>
      <c r="DX118" s="44">
        <f>IF(AND($E$3="1st"),'Marks Entry class 1st'!I117,IF(AND($E$3="2nd"),'Marks Entry class 2nd'!I117,""))</f>
        <v>0</v>
      </c>
    </row>
    <row r="119" spans="1:128" ht="18.95" customHeight="1">
      <c r="A119" s="56">
        <v>112</v>
      </c>
      <c r="B119" s="261" t="str">
        <f>IF(OR(DX119=0,DX119=""),"",IF(AND($E$3="1st"),'Marks Entry class 1st'!I118,IF(AND($E$3="2nd"),'Marks Entry class 2nd'!I118,"")))</f>
        <v/>
      </c>
      <c r="C119" s="57" t="str">
        <f>IF(OR($B119=0,$B119=""),"",IF(AND($E$3="1st"),'Marks Entry class 1st'!B118,IF(AND($E$3="2nd"),'Marks Entry class 2nd'!B118,"")))</f>
        <v/>
      </c>
      <c r="D119" s="57" t="str">
        <f>IF(OR($B119=0,$B119=""),"",IF(AND($E$3="1st"),'Marks Entry class 1st'!C118,IF(AND($E$3="2nd"),'Marks Entry class 2nd'!C118,"")))</f>
        <v/>
      </c>
      <c r="E119" s="396" t="str">
        <f>IF(OR(B119=0,B119=""),"",IF(AND($E$3="1st"),'Marks Entry class 1st'!E118,IF(AND($E$3="2nd"),'Marks Entry class 2nd'!E118,"")))</f>
        <v/>
      </c>
      <c r="F119" s="260" t="str">
        <f>IF(OR(B119=0,B119=""),"",IF(AND($E$3="1st"),'Marks Entry class 1st'!D118,IF(AND($E$3="2nd"),'Marks Entry class 2nd'!D118,"")))</f>
        <v/>
      </c>
      <c r="G119" s="398" t="str">
        <f>IF(OR($B119=0,$B119=""),"",IF(AND($E$3="1st"),'Marks Entry class 1st'!F118,IF(AND($E$3="2nd"),'Marks Entry class 2nd'!F118,"")))</f>
        <v/>
      </c>
      <c r="H119" s="398" t="str">
        <f>IF(OR($B119=0,$B119=""),"",IF(AND($E$3="1st"),'Marks Entry class 1st'!G118,IF(AND($E$3="2nd"),'Marks Entry class 2nd'!G118,"")))</f>
        <v/>
      </c>
      <c r="I119" s="398" t="str">
        <f>IF(OR($B119=0,$B119=""),"",IF(AND($E$3="1st"),'Marks Entry class 1st'!H118,IF(AND($E$3="2nd"),'Marks Entry class 2nd'!H118,"")))</f>
        <v/>
      </c>
      <c r="J119" s="229" t="str">
        <f>IF(OR($B119=0,$B119=""),"",IF(AND($E$3="1st"),'Marks Entry class 1st'!J118,IF(AND($E$3="2nd"),'Marks Entry class 2nd'!J118,"")))</f>
        <v/>
      </c>
      <c r="K119" s="229" t="str">
        <f>IF(OR($B119=0,$B119=""),"",IF(AND($E$3="1st"),'Marks Entry class 1st'!K118,IF(AND($E$3="2nd"),'Marks Entry class 2nd'!K118,"")))</f>
        <v/>
      </c>
      <c r="L119" s="105"/>
      <c r="M119" s="105"/>
      <c r="N119" s="105"/>
      <c r="O119" s="51"/>
      <c r="P119" s="105" t="str">
        <f>IF(OR($B119=0,$B119=""),"",IF(AND($E$3="1st"),'Marks Entry class 1st'!O118,IF(AND($E$3="2nd"),'Marks Entry class 2nd'!O118,"")))</f>
        <v/>
      </c>
      <c r="Q119" s="105" t="str">
        <f>IF(OR($B119=0,$B119=""),"",IF(AND($E$3="1st"),'Marks Entry class 1st'!P118,IF(AND($E$3="2nd"),'Marks Entry class 2nd'!P118,"")))</f>
        <v/>
      </c>
      <c r="R119" s="54" t="str">
        <f t="shared" si="64"/>
        <v/>
      </c>
      <c r="S119" s="51">
        <f t="shared" si="65"/>
        <v>0</v>
      </c>
      <c r="T119" s="105" t="str">
        <f>IF(OR($B119=0,$B119=""),"",IF(AND($E$3="1st"),'Marks Entry class 1st'!Q118,IF(AND($E$3="2nd"),'Marks Entry class 2nd'!Q118,"")))</f>
        <v/>
      </c>
      <c r="U119" s="105" t="str">
        <f>IF(OR($B119=0,$B119=""),"",IF(AND($E$3="1st"),'Marks Entry class 1st'!R118,IF(AND($E$3="2nd"),'Marks Entry class 2nd'!R118,"")))</f>
        <v/>
      </c>
      <c r="V119" s="55" t="str">
        <f t="shared" si="66"/>
        <v/>
      </c>
      <c r="W119" s="51" t="str">
        <f t="shared" si="67"/>
        <v/>
      </c>
      <c r="X119" s="89">
        <f t="shared" si="68"/>
        <v>0</v>
      </c>
      <c r="Y119" s="89" t="str">
        <f t="shared" si="69"/>
        <v/>
      </c>
      <c r="Z119" s="89" t="str">
        <f t="shared" si="70"/>
        <v/>
      </c>
      <c r="AA119" s="89" t="str">
        <f t="shared" si="71"/>
        <v/>
      </c>
      <c r="AB119" s="89" t="str">
        <f t="shared" si="72"/>
        <v/>
      </c>
      <c r="AC119" s="93" t="str">
        <f t="shared" si="73"/>
        <v/>
      </c>
      <c r="AD119" s="105"/>
      <c r="AE119" s="105"/>
      <c r="AF119" s="105"/>
      <c r="AG119" s="51"/>
      <c r="AH119" s="105" t="str">
        <f>IF(OR($B119=0,$B119=""),"",IF(AND($E$3="1st"),'Marks Entry class 1st'!V118,IF(AND($E$3="2nd"),'Marks Entry class 2nd'!V118,"")))</f>
        <v/>
      </c>
      <c r="AI119" s="105" t="str">
        <f>IF(OR($B119=0,$B119=""),"",IF(AND($E$3="1st"),'Marks Entry class 1st'!W118,IF(AND($E$3="2nd"),'Marks Entry class 2nd'!W118,"")))</f>
        <v/>
      </c>
      <c r="AJ119" s="54" t="str">
        <f t="shared" si="74"/>
        <v/>
      </c>
      <c r="AK119" s="51">
        <f t="shared" si="75"/>
        <v>0</v>
      </c>
      <c r="AL119" s="105" t="str">
        <f>IF(OR($B119=0,$B119=""),"",IF(AND($E$3="1st"),'Marks Entry class 1st'!X118,IF(AND($E$3="2nd"),'Marks Entry class 2nd'!X118,"")))</f>
        <v/>
      </c>
      <c r="AM119" s="105" t="str">
        <f>IF(OR($B119=0,$B119=""),"",IF(AND($E$3="1st"),'Marks Entry class 1st'!Y118,IF(AND($E$3="2nd"),'Marks Entry class 2nd'!Y118,"")))</f>
        <v/>
      </c>
      <c r="AN119" s="55" t="str">
        <f t="shared" si="76"/>
        <v/>
      </c>
      <c r="AO119" s="51" t="str">
        <f t="shared" si="77"/>
        <v/>
      </c>
      <c r="AP119" s="89">
        <f t="shared" si="78"/>
        <v>0</v>
      </c>
      <c r="AQ119" s="89" t="str">
        <f t="shared" si="79"/>
        <v/>
      </c>
      <c r="AR119" s="89" t="str">
        <f t="shared" si="80"/>
        <v/>
      </c>
      <c r="AS119" s="89" t="str">
        <f t="shared" si="81"/>
        <v/>
      </c>
      <c r="AT119" s="89" t="str">
        <f t="shared" si="82"/>
        <v/>
      </c>
      <c r="AU119" s="93" t="str">
        <f t="shared" si="83"/>
        <v/>
      </c>
      <c r="AV119" s="105"/>
      <c r="AW119" s="105"/>
      <c r="AX119" s="105"/>
      <c r="AY119" s="51"/>
      <c r="AZ119" s="105" t="str">
        <f>IF(OR($B119=0,$B119=""),"",IF(AND($E$3="1st"),'Marks Entry class 1st'!AC118,IF(AND($E$3="2nd"),'Marks Entry class 2nd'!AC118,"")))</f>
        <v/>
      </c>
      <c r="BA119" s="105" t="str">
        <f>IF(OR($B119=0,$B119=""),"",IF(AND($E$3="1st"),'Marks Entry class 1st'!AD118,IF(AND($E$3="2nd"),'Marks Entry class 2nd'!AD118,"")))</f>
        <v/>
      </c>
      <c r="BB119" s="54" t="str">
        <f t="shared" si="84"/>
        <v/>
      </c>
      <c r="BC119" s="51">
        <f t="shared" si="85"/>
        <v>0</v>
      </c>
      <c r="BD119" s="105" t="str">
        <f>IF(OR($B119=0,$B119=""),"",IF(AND($E$3="1st"),'Marks Entry class 1st'!AE118,IF(AND($E$3="2nd"),'Marks Entry class 2nd'!AE118,"")))</f>
        <v/>
      </c>
      <c r="BE119" s="105" t="str">
        <f>IF(OR($B119=0,$B119=""),"",IF(AND($E$3="1st"),'Marks Entry class 1st'!AF118,IF(AND($E$3="2nd"),'Marks Entry class 2nd'!AF118,"")))</f>
        <v/>
      </c>
      <c r="BF119" s="55" t="str">
        <f t="shared" si="86"/>
        <v/>
      </c>
      <c r="BG119" s="51" t="str">
        <f t="shared" si="87"/>
        <v/>
      </c>
      <c r="BH119" s="89">
        <f t="shared" si="88"/>
        <v>0</v>
      </c>
      <c r="BI119" s="89" t="str">
        <f t="shared" si="89"/>
        <v/>
      </c>
      <c r="BJ119" s="89" t="str">
        <f t="shared" si="90"/>
        <v/>
      </c>
      <c r="BK119" s="89" t="str">
        <f t="shared" si="91"/>
        <v/>
      </c>
      <c r="BL119" s="89" t="str">
        <f t="shared" si="92"/>
        <v/>
      </c>
      <c r="BM119" s="93" t="str">
        <f t="shared" si="93"/>
        <v/>
      </c>
      <c r="BN119" s="105"/>
      <c r="BO119" s="105"/>
      <c r="BP119" s="105"/>
      <c r="BQ119" s="51"/>
      <c r="BR119" s="105" t="str">
        <f>IF(OR($B119=0,$B119=""),"",IF(AND($E$3="1st"),'Marks Entry class 1st'!AJ118,IF(AND($E$3="2nd"),'Marks Entry class 2nd'!AJ118,"")))</f>
        <v/>
      </c>
      <c r="BS119" s="105" t="str">
        <f>IF(OR($B119=0,$B119=""),"",IF(AND($E$3="1st"),'Marks Entry class 1st'!AK118,IF(AND($E$3="2nd"),'Marks Entry class 2nd'!AK118,"")))</f>
        <v/>
      </c>
      <c r="BT119" s="54" t="str">
        <f t="shared" si="94"/>
        <v/>
      </c>
      <c r="BU119" s="51">
        <f t="shared" si="95"/>
        <v>0</v>
      </c>
      <c r="BV119" s="105" t="str">
        <f>IF(OR($B119=0,$B119=""),"",IF(AND($E$3="1st"),'Marks Entry class 1st'!AL118,IF(AND($E$3="2nd"),'Marks Entry class 2nd'!AL118,"")))</f>
        <v/>
      </c>
      <c r="BW119" s="105" t="str">
        <f>IF(OR($B119=0,$B119=""),"",IF(AND($E$3="1st"),'Marks Entry class 1st'!AM118,IF(AND($E$3="2nd"),'Marks Entry class 2nd'!AM118,"")))</f>
        <v/>
      </c>
      <c r="BX119" s="55" t="str">
        <f t="shared" si="96"/>
        <v/>
      </c>
      <c r="BY119" s="51" t="str">
        <f t="shared" si="97"/>
        <v/>
      </c>
      <c r="BZ119" s="89">
        <f t="shared" si="98"/>
        <v>0</v>
      </c>
      <c r="CA119" s="89" t="str">
        <f t="shared" si="99"/>
        <v/>
      </c>
      <c r="CB119" s="89" t="str">
        <f t="shared" si="100"/>
        <v/>
      </c>
      <c r="CC119" s="89" t="str">
        <f t="shared" si="101"/>
        <v/>
      </c>
      <c r="CD119" s="89" t="str">
        <f t="shared" si="102"/>
        <v/>
      </c>
      <c r="CE119" s="93" t="str">
        <f t="shared" si="103"/>
        <v/>
      </c>
      <c r="CF119" s="105" t="str">
        <f>IF(OR($B119=0,$B119=""),"",IF(AND($E$3="1st"),'Marks Entry class 1st'!AN118,IF(AND($E$3="2nd"),'Marks Entry class 2nd'!AN118,"")))</f>
        <v/>
      </c>
      <c r="CG119" s="105" t="str">
        <f>IF(OR($B119=0,$B119=""),"",IF(AND($E$3="1st"),'Marks Entry class 1st'!AO118,IF(AND($E$3="2nd"),'Marks Entry class 2nd'!AO118,"")))</f>
        <v/>
      </c>
      <c r="CH119" s="106" t="str">
        <f t="shared" si="104"/>
        <v/>
      </c>
      <c r="CI119" s="107">
        <f t="shared" si="105"/>
        <v>0</v>
      </c>
      <c r="CJ119" s="107" t="str">
        <f t="shared" si="106"/>
        <v/>
      </c>
      <c r="CK119" s="107" t="str">
        <f t="shared" si="107"/>
        <v/>
      </c>
      <c r="CL119" s="92" t="str">
        <f t="shared" si="108"/>
        <v/>
      </c>
      <c r="CM119" s="105" t="str">
        <f>IF(OR($B119=0,$B119=""),"",IF(AND($E$3="1st"),'Marks Entry class 1st'!AP118,IF(AND($E$3="2nd"),'Marks Entry class 2nd'!AP118,"")))</f>
        <v/>
      </c>
      <c r="CN119" s="105" t="str">
        <f>IF(OR($B119=0,$B119=""),"",IF(AND($E$3="1st"),'Marks Entry class 1st'!AQ118,IF(AND($E$3="2nd"),'Marks Entry class 2nd'!AQ118,"")))</f>
        <v/>
      </c>
      <c r="CO119" s="106" t="str">
        <f t="shared" si="109"/>
        <v/>
      </c>
      <c r="CP119" s="107">
        <f t="shared" si="110"/>
        <v>0</v>
      </c>
      <c r="CQ119" s="107" t="str">
        <f t="shared" si="111"/>
        <v/>
      </c>
      <c r="CR119" s="107" t="str">
        <f t="shared" si="112"/>
        <v/>
      </c>
      <c r="CS119" s="92" t="str">
        <f t="shared" si="113"/>
        <v/>
      </c>
      <c r="CT119" s="105" t="str">
        <f>IF(OR($B119=0,$B119=""),"",IF(AND($E$3="1st"),'Marks Entry class 1st'!AR118,IF(AND($E$3="2nd"),'Marks Entry class 2nd'!AR118,"")))</f>
        <v/>
      </c>
      <c r="CU119" s="105" t="str">
        <f>IF(OR($B119=0,$B119=""),"",IF(AND($E$3="1st"),'Marks Entry class 1st'!AS118,IF(AND($E$3="2nd"),'Marks Entry class 2nd'!AS118,"")))</f>
        <v/>
      </c>
      <c r="CV119" s="106" t="str">
        <f t="shared" si="114"/>
        <v/>
      </c>
      <c r="CW119" s="107">
        <f t="shared" si="115"/>
        <v>0</v>
      </c>
      <c r="CX119" s="107" t="str">
        <f t="shared" si="116"/>
        <v/>
      </c>
      <c r="CY119" s="107" t="str">
        <f t="shared" si="117"/>
        <v/>
      </c>
      <c r="CZ119" s="92" t="str">
        <f t="shared" si="118"/>
        <v/>
      </c>
      <c r="DA119" s="105" t="str">
        <f>IF(OR($B119=0,$B119=""),"",IF(AND($E$3="1st"),'Marks Entry class 1st'!AT118,IF(AND($E$3="2nd"),'Marks Entry class 2nd'!AT118,"")))</f>
        <v/>
      </c>
      <c r="DB119" s="105" t="str">
        <f>IF(OR($B119=0,$B119=""),"",IF(AND($E$3="1st"),'Marks Entry class 1st'!AU118,IF(AND($E$3="2nd"),'Marks Entry class 2nd'!AU118,"")))</f>
        <v/>
      </c>
      <c r="DC119" s="357" t="str">
        <f t="shared" si="119"/>
        <v/>
      </c>
      <c r="DD119" s="93" t="str">
        <f t="shared" si="120"/>
        <v/>
      </c>
      <c r="DE119" s="105" t="str">
        <f>IF(OR($B119=0,$B119=""),"",IF(AND($E$3="1st"),'Marks Entry class 1st'!AV118,IF(AND($E$3="2nd"),'Marks Entry class 2nd'!AV118,"")))</f>
        <v/>
      </c>
      <c r="DF119" s="105" t="str">
        <f>IF(OR($B119=0,$B119=""),"",IF(AND($E$3="1st"),'Marks Entry class 1st'!AW118,IF(AND($E$3="2nd"),'Marks Entry class 2nd'!AW118,"")))</f>
        <v/>
      </c>
      <c r="DG119" s="357" t="str">
        <f t="shared" si="121"/>
        <v/>
      </c>
      <c r="DH119" s="93" t="str">
        <f t="shared" si="122"/>
        <v/>
      </c>
      <c r="DI119" s="63" t="str">
        <f t="shared" si="123"/>
        <v/>
      </c>
      <c r="DJ119" s="359" t="str">
        <f t="shared" si="124"/>
        <v/>
      </c>
      <c r="DK119" s="67" t="str">
        <f t="shared" si="125"/>
        <v/>
      </c>
      <c r="DL119" s="68" t="str">
        <f t="shared" si="126"/>
        <v/>
      </c>
      <c r="DM119" s="381" t="str">
        <f>IFERROR(IF(B119="NSO","NSO",IF(OR(D119="",G119="",F119="",B119="",DI119=0),"",IF('Master sheet'!$D$14="Hindi","कक्षोंन्नति","Promoted"))),"")</f>
        <v/>
      </c>
      <c r="DN119" s="42" t="str">
        <f>IF(OR(B119=0,B119=""),"",IF(AND($E$3="1st"),'Marks Entry class 1st'!AX118,IF(AND($E$3="2nd"),'Marks Entry class 2nd'!AX118,"")))</f>
        <v/>
      </c>
      <c r="DO119" s="42" t="str">
        <f>IF(OR(B119=0,B119=""),"",IF(AND($E$3="1st"),'Marks Entry class 1st'!AY118,IF(AND($E$3="2nd"),'Marks Entry class 2nd'!AY118,"")))</f>
        <v/>
      </c>
      <c r="DP119" s="214" t="str">
        <f t="shared" si="127"/>
        <v/>
      </c>
      <c r="DQ119" s="43"/>
      <c r="DX119" s="44">
        <f>IF(AND($E$3="1st"),'Marks Entry class 1st'!I118,IF(AND($E$3="2nd"),'Marks Entry class 2nd'!I118,""))</f>
        <v>0</v>
      </c>
    </row>
    <row r="120" spans="1:128" ht="18.95" customHeight="1">
      <c r="A120" s="56">
        <v>113</v>
      </c>
      <c r="B120" s="261" t="str">
        <f>IF(OR(DX120=0,DX120=""),"",IF(AND($E$3="1st"),'Marks Entry class 1st'!I119,IF(AND($E$3="2nd"),'Marks Entry class 2nd'!I119,"")))</f>
        <v/>
      </c>
      <c r="C120" s="57" t="str">
        <f>IF(OR($B120=0,$B120=""),"",IF(AND($E$3="1st"),'Marks Entry class 1st'!B119,IF(AND($E$3="2nd"),'Marks Entry class 2nd'!B119,"")))</f>
        <v/>
      </c>
      <c r="D120" s="57" t="str">
        <f>IF(OR($B120=0,$B120=""),"",IF(AND($E$3="1st"),'Marks Entry class 1st'!C119,IF(AND($E$3="2nd"),'Marks Entry class 2nd'!C119,"")))</f>
        <v/>
      </c>
      <c r="E120" s="396" t="str">
        <f>IF(OR(B120=0,B120=""),"",IF(AND($E$3="1st"),'Marks Entry class 1st'!E119,IF(AND($E$3="2nd"),'Marks Entry class 2nd'!E119,"")))</f>
        <v/>
      </c>
      <c r="F120" s="260" t="str">
        <f>IF(OR(B120=0,B120=""),"",IF(AND($E$3="1st"),'Marks Entry class 1st'!D119,IF(AND($E$3="2nd"),'Marks Entry class 2nd'!D119,"")))</f>
        <v/>
      </c>
      <c r="G120" s="398" t="str">
        <f>IF(OR($B120=0,$B120=""),"",IF(AND($E$3="1st"),'Marks Entry class 1st'!F119,IF(AND($E$3="2nd"),'Marks Entry class 2nd'!F119,"")))</f>
        <v/>
      </c>
      <c r="H120" s="398" t="str">
        <f>IF(OR($B120=0,$B120=""),"",IF(AND($E$3="1st"),'Marks Entry class 1st'!G119,IF(AND($E$3="2nd"),'Marks Entry class 2nd'!G119,"")))</f>
        <v/>
      </c>
      <c r="I120" s="398" t="str">
        <f>IF(OR($B120=0,$B120=""),"",IF(AND($E$3="1st"),'Marks Entry class 1st'!H119,IF(AND($E$3="2nd"),'Marks Entry class 2nd'!H119,"")))</f>
        <v/>
      </c>
      <c r="J120" s="229" t="str">
        <f>IF(OR($B120=0,$B120=""),"",IF(AND($E$3="1st"),'Marks Entry class 1st'!J119,IF(AND($E$3="2nd"),'Marks Entry class 2nd'!J119,"")))</f>
        <v/>
      </c>
      <c r="K120" s="229" t="str">
        <f>IF(OR($B120=0,$B120=""),"",IF(AND($E$3="1st"),'Marks Entry class 1st'!K119,IF(AND($E$3="2nd"),'Marks Entry class 2nd'!K119,"")))</f>
        <v/>
      </c>
      <c r="L120" s="105"/>
      <c r="M120" s="105"/>
      <c r="N120" s="105"/>
      <c r="O120" s="51"/>
      <c r="P120" s="105" t="str">
        <f>IF(OR($B120=0,$B120=""),"",IF(AND($E$3="1st"),'Marks Entry class 1st'!O119,IF(AND($E$3="2nd"),'Marks Entry class 2nd'!O119,"")))</f>
        <v/>
      </c>
      <c r="Q120" s="105" t="str">
        <f>IF(OR($B120=0,$B120=""),"",IF(AND($E$3="1st"),'Marks Entry class 1st'!P119,IF(AND($E$3="2nd"),'Marks Entry class 2nd'!P119,"")))</f>
        <v/>
      </c>
      <c r="R120" s="54" t="str">
        <f t="shared" si="64"/>
        <v/>
      </c>
      <c r="S120" s="51">
        <f t="shared" si="65"/>
        <v>0</v>
      </c>
      <c r="T120" s="105" t="str">
        <f>IF(OR($B120=0,$B120=""),"",IF(AND($E$3="1st"),'Marks Entry class 1st'!Q119,IF(AND($E$3="2nd"),'Marks Entry class 2nd'!Q119,"")))</f>
        <v/>
      </c>
      <c r="U120" s="105" t="str">
        <f>IF(OR($B120=0,$B120=""),"",IF(AND($E$3="1st"),'Marks Entry class 1st'!R119,IF(AND($E$3="2nd"),'Marks Entry class 2nd'!R119,"")))</f>
        <v/>
      </c>
      <c r="V120" s="55" t="str">
        <f t="shared" si="66"/>
        <v/>
      </c>
      <c r="W120" s="51" t="str">
        <f t="shared" si="67"/>
        <v/>
      </c>
      <c r="X120" s="89">
        <f t="shared" si="68"/>
        <v>0</v>
      </c>
      <c r="Y120" s="89" t="str">
        <f t="shared" si="69"/>
        <v/>
      </c>
      <c r="Z120" s="89" t="str">
        <f t="shared" si="70"/>
        <v/>
      </c>
      <c r="AA120" s="89" t="str">
        <f t="shared" si="71"/>
        <v/>
      </c>
      <c r="AB120" s="89" t="str">
        <f t="shared" si="72"/>
        <v/>
      </c>
      <c r="AC120" s="93" t="str">
        <f t="shared" si="73"/>
        <v/>
      </c>
      <c r="AD120" s="105"/>
      <c r="AE120" s="105"/>
      <c r="AF120" s="105"/>
      <c r="AG120" s="51"/>
      <c r="AH120" s="105" t="str">
        <f>IF(OR($B120=0,$B120=""),"",IF(AND($E$3="1st"),'Marks Entry class 1st'!V119,IF(AND($E$3="2nd"),'Marks Entry class 2nd'!V119,"")))</f>
        <v/>
      </c>
      <c r="AI120" s="105" t="str">
        <f>IF(OR($B120=0,$B120=""),"",IF(AND($E$3="1st"),'Marks Entry class 1st'!W119,IF(AND($E$3="2nd"),'Marks Entry class 2nd'!W119,"")))</f>
        <v/>
      </c>
      <c r="AJ120" s="54" t="str">
        <f t="shared" si="74"/>
        <v/>
      </c>
      <c r="AK120" s="51">
        <f t="shared" si="75"/>
        <v>0</v>
      </c>
      <c r="AL120" s="105" t="str">
        <f>IF(OR($B120=0,$B120=""),"",IF(AND($E$3="1st"),'Marks Entry class 1st'!X119,IF(AND($E$3="2nd"),'Marks Entry class 2nd'!X119,"")))</f>
        <v/>
      </c>
      <c r="AM120" s="105" t="str">
        <f>IF(OR($B120=0,$B120=""),"",IF(AND($E$3="1st"),'Marks Entry class 1st'!Y119,IF(AND($E$3="2nd"),'Marks Entry class 2nd'!Y119,"")))</f>
        <v/>
      </c>
      <c r="AN120" s="55" t="str">
        <f t="shared" si="76"/>
        <v/>
      </c>
      <c r="AO120" s="51" t="str">
        <f t="shared" si="77"/>
        <v/>
      </c>
      <c r="AP120" s="89">
        <f t="shared" si="78"/>
        <v>0</v>
      </c>
      <c r="AQ120" s="89" t="str">
        <f t="shared" si="79"/>
        <v/>
      </c>
      <c r="AR120" s="89" t="str">
        <f t="shared" si="80"/>
        <v/>
      </c>
      <c r="AS120" s="89" t="str">
        <f t="shared" si="81"/>
        <v/>
      </c>
      <c r="AT120" s="89" t="str">
        <f t="shared" si="82"/>
        <v/>
      </c>
      <c r="AU120" s="93" t="str">
        <f t="shared" si="83"/>
        <v/>
      </c>
      <c r="AV120" s="105"/>
      <c r="AW120" s="105"/>
      <c r="AX120" s="105"/>
      <c r="AY120" s="51"/>
      <c r="AZ120" s="105" t="str">
        <f>IF(OR($B120=0,$B120=""),"",IF(AND($E$3="1st"),'Marks Entry class 1st'!AC119,IF(AND($E$3="2nd"),'Marks Entry class 2nd'!AC119,"")))</f>
        <v/>
      </c>
      <c r="BA120" s="105" t="str">
        <f>IF(OR($B120=0,$B120=""),"",IF(AND($E$3="1st"),'Marks Entry class 1st'!AD119,IF(AND($E$3="2nd"),'Marks Entry class 2nd'!AD119,"")))</f>
        <v/>
      </c>
      <c r="BB120" s="54" t="str">
        <f t="shared" si="84"/>
        <v/>
      </c>
      <c r="BC120" s="51">
        <f t="shared" si="85"/>
        <v>0</v>
      </c>
      <c r="BD120" s="105" t="str">
        <f>IF(OR($B120=0,$B120=""),"",IF(AND($E$3="1st"),'Marks Entry class 1st'!AE119,IF(AND($E$3="2nd"),'Marks Entry class 2nd'!AE119,"")))</f>
        <v/>
      </c>
      <c r="BE120" s="105" t="str">
        <f>IF(OR($B120=0,$B120=""),"",IF(AND($E$3="1st"),'Marks Entry class 1st'!AF119,IF(AND($E$3="2nd"),'Marks Entry class 2nd'!AF119,"")))</f>
        <v/>
      </c>
      <c r="BF120" s="55" t="str">
        <f t="shared" si="86"/>
        <v/>
      </c>
      <c r="BG120" s="51" t="str">
        <f t="shared" si="87"/>
        <v/>
      </c>
      <c r="BH120" s="89">
        <f t="shared" si="88"/>
        <v>0</v>
      </c>
      <c r="BI120" s="89" t="str">
        <f t="shared" si="89"/>
        <v/>
      </c>
      <c r="BJ120" s="89" t="str">
        <f t="shared" si="90"/>
        <v/>
      </c>
      <c r="BK120" s="89" t="str">
        <f t="shared" si="91"/>
        <v/>
      </c>
      <c r="BL120" s="89" t="str">
        <f t="shared" si="92"/>
        <v/>
      </c>
      <c r="BM120" s="93" t="str">
        <f t="shared" si="93"/>
        <v/>
      </c>
      <c r="BN120" s="105"/>
      <c r="BO120" s="105"/>
      <c r="BP120" s="105"/>
      <c r="BQ120" s="51"/>
      <c r="BR120" s="105" t="str">
        <f>IF(OR($B120=0,$B120=""),"",IF(AND($E$3="1st"),'Marks Entry class 1st'!AJ119,IF(AND($E$3="2nd"),'Marks Entry class 2nd'!AJ119,"")))</f>
        <v/>
      </c>
      <c r="BS120" s="105" t="str">
        <f>IF(OR($B120=0,$B120=""),"",IF(AND($E$3="1st"),'Marks Entry class 1st'!AK119,IF(AND($E$3="2nd"),'Marks Entry class 2nd'!AK119,"")))</f>
        <v/>
      </c>
      <c r="BT120" s="54" t="str">
        <f t="shared" si="94"/>
        <v/>
      </c>
      <c r="BU120" s="51">
        <f t="shared" si="95"/>
        <v>0</v>
      </c>
      <c r="BV120" s="105" t="str">
        <f>IF(OR($B120=0,$B120=""),"",IF(AND($E$3="1st"),'Marks Entry class 1st'!AL119,IF(AND($E$3="2nd"),'Marks Entry class 2nd'!AL119,"")))</f>
        <v/>
      </c>
      <c r="BW120" s="105" t="str">
        <f>IF(OR($B120=0,$B120=""),"",IF(AND($E$3="1st"),'Marks Entry class 1st'!AM119,IF(AND($E$3="2nd"),'Marks Entry class 2nd'!AM119,"")))</f>
        <v/>
      </c>
      <c r="BX120" s="55" t="str">
        <f t="shared" si="96"/>
        <v/>
      </c>
      <c r="BY120" s="51" t="str">
        <f t="shared" si="97"/>
        <v/>
      </c>
      <c r="BZ120" s="89">
        <f t="shared" si="98"/>
        <v>0</v>
      </c>
      <c r="CA120" s="89" t="str">
        <f t="shared" si="99"/>
        <v/>
      </c>
      <c r="CB120" s="89" t="str">
        <f t="shared" si="100"/>
        <v/>
      </c>
      <c r="CC120" s="89" t="str">
        <f t="shared" si="101"/>
        <v/>
      </c>
      <c r="CD120" s="89" t="str">
        <f t="shared" si="102"/>
        <v/>
      </c>
      <c r="CE120" s="93" t="str">
        <f t="shared" si="103"/>
        <v/>
      </c>
      <c r="CF120" s="105" t="str">
        <f>IF(OR($B120=0,$B120=""),"",IF(AND($E$3="1st"),'Marks Entry class 1st'!AN119,IF(AND($E$3="2nd"),'Marks Entry class 2nd'!AN119,"")))</f>
        <v/>
      </c>
      <c r="CG120" s="105" t="str">
        <f>IF(OR($B120=0,$B120=""),"",IF(AND($E$3="1st"),'Marks Entry class 1st'!AO119,IF(AND($E$3="2nd"),'Marks Entry class 2nd'!AO119,"")))</f>
        <v/>
      </c>
      <c r="CH120" s="106" t="str">
        <f t="shared" si="104"/>
        <v/>
      </c>
      <c r="CI120" s="107">
        <f t="shared" si="105"/>
        <v>0</v>
      </c>
      <c r="CJ120" s="107" t="str">
        <f t="shared" si="106"/>
        <v/>
      </c>
      <c r="CK120" s="107" t="str">
        <f t="shared" si="107"/>
        <v/>
      </c>
      <c r="CL120" s="92" t="str">
        <f t="shared" si="108"/>
        <v/>
      </c>
      <c r="CM120" s="105" t="str">
        <f>IF(OR($B120=0,$B120=""),"",IF(AND($E$3="1st"),'Marks Entry class 1st'!AP119,IF(AND($E$3="2nd"),'Marks Entry class 2nd'!AP119,"")))</f>
        <v/>
      </c>
      <c r="CN120" s="105" t="str">
        <f>IF(OR($B120=0,$B120=""),"",IF(AND($E$3="1st"),'Marks Entry class 1st'!AQ119,IF(AND($E$3="2nd"),'Marks Entry class 2nd'!AQ119,"")))</f>
        <v/>
      </c>
      <c r="CO120" s="106" t="str">
        <f t="shared" si="109"/>
        <v/>
      </c>
      <c r="CP120" s="107">
        <f t="shared" si="110"/>
        <v>0</v>
      </c>
      <c r="CQ120" s="107" t="str">
        <f t="shared" si="111"/>
        <v/>
      </c>
      <c r="CR120" s="107" t="str">
        <f t="shared" si="112"/>
        <v/>
      </c>
      <c r="CS120" s="92" t="str">
        <f t="shared" si="113"/>
        <v/>
      </c>
      <c r="CT120" s="105" t="str">
        <f>IF(OR($B120=0,$B120=""),"",IF(AND($E$3="1st"),'Marks Entry class 1st'!AR119,IF(AND($E$3="2nd"),'Marks Entry class 2nd'!AR119,"")))</f>
        <v/>
      </c>
      <c r="CU120" s="105" t="str">
        <f>IF(OR($B120=0,$B120=""),"",IF(AND($E$3="1st"),'Marks Entry class 1st'!AS119,IF(AND($E$3="2nd"),'Marks Entry class 2nd'!AS119,"")))</f>
        <v/>
      </c>
      <c r="CV120" s="106" t="str">
        <f t="shared" si="114"/>
        <v/>
      </c>
      <c r="CW120" s="107">
        <f t="shared" si="115"/>
        <v>0</v>
      </c>
      <c r="CX120" s="107" t="str">
        <f t="shared" si="116"/>
        <v/>
      </c>
      <c r="CY120" s="107" t="str">
        <f t="shared" si="117"/>
        <v/>
      </c>
      <c r="CZ120" s="92" t="str">
        <f t="shared" si="118"/>
        <v/>
      </c>
      <c r="DA120" s="105" t="str">
        <f>IF(OR($B120=0,$B120=""),"",IF(AND($E$3="1st"),'Marks Entry class 1st'!AT119,IF(AND($E$3="2nd"),'Marks Entry class 2nd'!AT119,"")))</f>
        <v/>
      </c>
      <c r="DB120" s="105" t="str">
        <f>IF(OR($B120=0,$B120=""),"",IF(AND($E$3="1st"),'Marks Entry class 1st'!AU119,IF(AND($E$3="2nd"),'Marks Entry class 2nd'!AU119,"")))</f>
        <v/>
      </c>
      <c r="DC120" s="357" t="str">
        <f t="shared" si="119"/>
        <v/>
      </c>
      <c r="DD120" s="93" t="str">
        <f t="shared" si="120"/>
        <v/>
      </c>
      <c r="DE120" s="105" t="str">
        <f>IF(OR($B120=0,$B120=""),"",IF(AND($E$3="1st"),'Marks Entry class 1st'!AV119,IF(AND($E$3="2nd"),'Marks Entry class 2nd'!AV119,"")))</f>
        <v/>
      </c>
      <c r="DF120" s="105" t="str">
        <f>IF(OR($B120=0,$B120=""),"",IF(AND($E$3="1st"),'Marks Entry class 1st'!AW119,IF(AND($E$3="2nd"),'Marks Entry class 2nd'!AW119,"")))</f>
        <v/>
      </c>
      <c r="DG120" s="357" t="str">
        <f t="shared" si="121"/>
        <v/>
      </c>
      <c r="DH120" s="93" t="str">
        <f t="shared" si="122"/>
        <v/>
      </c>
      <c r="DI120" s="63" t="str">
        <f t="shared" si="123"/>
        <v/>
      </c>
      <c r="DJ120" s="359" t="str">
        <f t="shared" si="124"/>
        <v/>
      </c>
      <c r="DK120" s="67" t="str">
        <f t="shared" si="125"/>
        <v/>
      </c>
      <c r="DL120" s="68" t="str">
        <f t="shared" si="126"/>
        <v/>
      </c>
      <c r="DM120" s="381" t="str">
        <f>IFERROR(IF(B120="NSO","NSO",IF(OR(D120="",G120="",F120="",B120="",DI120=0),"",IF('Master sheet'!$D$14="Hindi","कक्षोंन्नति","Promoted"))),"")</f>
        <v/>
      </c>
      <c r="DN120" s="42" t="str">
        <f>IF(OR(B120=0,B120=""),"",IF(AND($E$3="1st"),'Marks Entry class 1st'!AX119,IF(AND($E$3="2nd"),'Marks Entry class 2nd'!AX119,"")))</f>
        <v/>
      </c>
      <c r="DO120" s="42" t="str">
        <f>IF(OR(B120=0,B120=""),"",IF(AND($E$3="1st"),'Marks Entry class 1st'!AY119,IF(AND($E$3="2nd"),'Marks Entry class 2nd'!AY119,"")))</f>
        <v/>
      </c>
      <c r="DP120" s="214" t="str">
        <f t="shared" si="127"/>
        <v/>
      </c>
      <c r="DQ120" s="43"/>
      <c r="DX120" s="44">
        <f>IF(AND($E$3="1st"),'Marks Entry class 1st'!I119,IF(AND($E$3="2nd"),'Marks Entry class 2nd'!I119,""))</f>
        <v>0</v>
      </c>
    </row>
    <row r="121" spans="1:128" ht="18.95" customHeight="1">
      <c r="A121" s="56">
        <v>114</v>
      </c>
      <c r="B121" s="261" t="str">
        <f>IF(OR(DX121=0,DX121=""),"",IF(AND($E$3="1st"),'Marks Entry class 1st'!I120,IF(AND($E$3="2nd"),'Marks Entry class 2nd'!I120,"")))</f>
        <v/>
      </c>
      <c r="C121" s="57" t="str">
        <f>IF(OR($B121=0,$B121=""),"",IF(AND($E$3="1st"),'Marks Entry class 1st'!B120,IF(AND($E$3="2nd"),'Marks Entry class 2nd'!B120,"")))</f>
        <v/>
      </c>
      <c r="D121" s="57" t="str">
        <f>IF(OR($B121=0,$B121=""),"",IF(AND($E$3="1st"),'Marks Entry class 1st'!C120,IF(AND($E$3="2nd"),'Marks Entry class 2nd'!C120,"")))</f>
        <v/>
      </c>
      <c r="E121" s="396" t="str">
        <f>IF(OR(B121=0,B121=""),"",IF(AND($E$3="1st"),'Marks Entry class 1st'!E120,IF(AND($E$3="2nd"),'Marks Entry class 2nd'!E120,"")))</f>
        <v/>
      </c>
      <c r="F121" s="260" t="str">
        <f>IF(OR(B121=0,B121=""),"",IF(AND($E$3="1st"),'Marks Entry class 1st'!D120,IF(AND($E$3="2nd"),'Marks Entry class 2nd'!D120,"")))</f>
        <v/>
      </c>
      <c r="G121" s="398" t="str">
        <f>IF(OR($B121=0,$B121=""),"",IF(AND($E$3="1st"),'Marks Entry class 1st'!F120,IF(AND($E$3="2nd"),'Marks Entry class 2nd'!F120,"")))</f>
        <v/>
      </c>
      <c r="H121" s="398" t="str">
        <f>IF(OR($B121=0,$B121=""),"",IF(AND($E$3="1st"),'Marks Entry class 1st'!G120,IF(AND($E$3="2nd"),'Marks Entry class 2nd'!G120,"")))</f>
        <v/>
      </c>
      <c r="I121" s="398" t="str">
        <f>IF(OR($B121=0,$B121=""),"",IF(AND($E$3="1st"),'Marks Entry class 1st'!H120,IF(AND($E$3="2nd"),'Marks Entry class 2nd'!H120,"")))</f>
        <v/>
      </c>
      <c r="J121" s="229" t="str">
        <f>IF(OR($B121=0,$B121=""),"",IF(AND($E$3="1st"),'Marks Entry class 1st'!J120,IF(AND($E$3="2nd"),'Marks Entry class 2nd'!J120,"")))</f>
        <v/>
      </c>
      <c r="K121" s="229" t="str">
        <f>IF(OR($B121=0,$B121=""),"",IF(AND($E$3="1st"),'Marks Entry class 1st'!K120,IF(AND($E$3="2nd"),'Marks Entry class 2nd'!K120,"")))</f>
        <v/>
      </c>
      <c r="L121" s="105"/>
      <c r="M121" s="105"/>
      <c r="N121" s="105"/>
      <c r="O121" s="51"/>
      <c r="P121" s="105" t="str">
        <f>IF(OR($B121=0,$B121=""),"",IF(AND($E$3="1st"),'Marks Entry class 1st'!O120,IF(AND($E$3="2nd"),'Marks Entry class 2nd'!O120,"")))</f>
        <v/>
      </c>
      <c r="Q121" s="105" t="str">
        <f>IF(OR($B121=0,$B121=""),"",IF(AND($E$3="1st"),'Marks Entry class 1st'!P120,IF(AND($E$3="2nd"),'Marks Entry class 2nd'!P120,"")))</f>
        <v/>
      </c>
      <c r="R121" s="54" t="str">
        <f t="shared" si="64"/>
        <v/>
      </c>
      <c r="S121" s="51">
        <f t="shared" si="65"/>
        <v>0</v>
      </c>
      <c r="T121" s="105" t="str">
        <f>IF(OR($B121=0,$B121=""),"",IF(AND($E$3="1st"),'Marks Entry class 1st'!Q120,IF(AND($E$3="2nd"),'Marks Entry class 2nd'!Q120,"")))</f>
        <v/>
      </c>
      <c r="U121" s="105" t="str">
        <f>IF(OR($B121=0,$B121=""),"",IF(AND($E$3="1st"),'Marks Entry class 1st'!R120,IF(AND($E$3="2nd"),'Marks Entry class 2nd'!R120,"")))</f>
        <v/>
      </c>
      <c r="V121" s="55" t="str">
        <f t="shared" si="66"/>
        <v/>
      </c>
      <c r="W121" s="51" t="str">
        <f t="shared" si="67"/>
        <v/>
      </c>
      <c r="X121" s="89">
        <f t="shared" si="68"/>
        <v>0</v>
      </c>
      <c r="Y121" s="89" t="str">
        <f t="shared" si="69"/>
        <v/>
      </c>
      <c r="Z121" s="89" t="str">
        <f t="shared" si="70"/>
        <v/>
      </c>
      <c r="AA121" s="89" t="str">
        <f t="shared" si="71"/>
        <v/>
      </c>
      <c r="AB121" s="89" t="str">
        <f t="shared" si="72"/>
        <v/>
      </c>
      <c r="AC121" s="93" t="str">
        <f t="shared" si="73"/>
        <v/>
      </c>
      <c r="AD121" s="105"/>
      <c r="AE121" s="105"/>
      <c r="AF121" s="105"/>
      <c r="AG121" s="51"/>
      <c r="AH121" s="105" t="str">
        <f>IF(OR($B121=0,$B121=""),"",IF(AND($E$3="1st"),'Marks Entry class 1st'!V120,IF(AND($E$3="2nd"),'Marks Entry class 2nd'!V120,"")))</f>
        <v/>
      </c>
      <c r="AI121" s="105" t="str">
        <f>IF(OR($B121=0,$B121=""),"",IF(AND($E$3="1st"),'Marks Entry class 1st'!W120,IF(AND($E$3="2nd"),'Marks Entry class 2nd'!W120,"")))</f>
        <v/>
      </c>
      <c r="AJ121" s="54" t="str">
        <f t="shared" si="74"/>
        <v/>
      </c>
      <c r="AK121" s="51">
        <f t="shared" si="75"/>
        <v>0</v>
      </c>
      <c r="AL121" s="105" t="str">
        <f>IF(OR($B121=0,$B121=""),"",IF(AND($E$3="1st"),'Marks Entry class 1st'!X120,IF(AND($E$3="2nd"),'Marks Entry class 2nd'!X120,"")))</f>
        <v/>
      </c>
      <c r="AM121" s="105" t="str">
        <f>IF(OR($B121=0,$B121=""),"",IF(AND($E$3="1st"),'Marks Entry class 1st'!Y120,IF(AND($E$3="2nd"),'Marks Entry class 2nd'!Y120,"")))</f>
        <v/>
      </c>
      <c r="AN121" s="55" t="str">
        <f t="shared" si="76"/>
        <v/>
      </c>
      <c r="AO121" s="51" t="str">
        <f t="shared" si="77"/>
        <v/>
      </c>
      <c r="AP121" s="89">
        <f t="shared" si="78"/>
        <v>0</v>
      </c>
      <c r="AQ121" s="89" t="str">
        <f t="shared" si="79"/>
        <v/>
      </c>
      <c r="AR121" s="89" t="str">
        <f t="shared" si="80"/>
        <v/>
      </c>
      <c r="AS121" s="89" t="str">
        <f t="shared" si="81"/>
        <v/>
      </c>
      <c r="AT121" s="89" t="str">
        <f t="shared" si="82"/>
        <v/>
      </c>
      <c r="AU121" s="93" t="str">
        <f t="shared" si="83"/>
        <v/>
      </c>
      <c r="AV121" s="105"/>
      <c r="AW121" s="105"/>
      <c r="AX121" s="105"/>
      <c r="AY121" s="51"/>
      <c r="AZ121" s="105" t="str">
        <f>IF(OR($B121=0,$B121=""),"",IF(AND($E$3="1st"),'Marks Entry class 1st'!AC120,IF(AND($E$3="2nd"),'Marks Entry class 2nd'!AC120,"")))</f>
        <v/>
      </c>
      <c r="BA121" s="105" t="str">
        <f>IF(OR($B121=0,$B121=""),"",IF(AND($E$3="1st"),'Marks Entry class 1st'!AD120,IF(AND($E$3="2nd"),'Marks Entry class 2nd'!AD120,"")))</f>
        <v/>
      </c>
      <c r="BB121" s="54" t="str">
        <f t="shared" si="84"/>
        <v/>
      </c>
      <c r="BC121" s="51">
        <f t="shared" si="85"/>
        <v>0</v>
      </c>
      <c r="BD121" s="105" t="str">
        <f>IF(OR($B121=0,$B121=""),"",IF(AND($E$3="1st"),'Marks Entry class 1st'!AE120,IF(AND($E$3="2nd"),'Marks Entry class 2nd'!AE120,"")))</f>
        <v/>
      </c>
      <c r="BE121" s="105" t="str">
        <f>IF(OR($B121=0,$B121=""),"",IF(AND($E$3="1st"),'Marks Entry class 1st'!AF120,IF(AND($E$3="2nd"),'Marks Entry class 2nd'!AF120,"")))</f>
        <v/>
      </c>
      <c r="BF121" s="55" t="str">
        <f t="shared" si="86"/>
        <v/>
      </c>
      <c r="BG121" s="51" t="str">
        <f t="shared" si="87"/>
        <v/>
      </c>
      <c r="BH121" s="89">
        <f t="shared" si="88"/>
        <v>0</v>
      </c>
      <c r="BI121" s="89" t="str">
        <f t="shared" si="89"/>
        <v/>
      </c>
      <c r="BJ121" s="89" t="str">
        <f t="shared" si="90"/>
        <v/>
      </c>
      <c r="BK121" s="89" t="str">
        <f t="shared" si="91"/>
        <v/>
      </c>
      <c r="BL121" s="89" t="str">
        <f t="shared" si="92"/>
        <v/>
      </c>
      <c r="BM121" s="93" t="str">
        <f t="shared" si="93"/>
        <v/>
      </c>
      <c r="BN121" s="105"/>
      <c r="BO121" s="105"/>
      <c r="BP121" s="105"/>
      <c r="BQ121" s="51"/>
      <c r="BR121" s="105" t="str">
        <f>IF(OR($B121=0,$B121=""),"",IF(AND($E$3="1st"),'Marks Entry class 1st'!AJ120,IF(AND($E$3="2nd"),'Marks Entry class 2nd'!AJ120,"")))</f>
        <v/>
      </c>
      <c r="BS121" s="105" t="str">
        <f>IF(OR($B121=0,$B121=""),"",IF(AND($E$3="1st"),'Marks Entry class 1st'!AK120,IF(AND($E$3="2nd"),'Marks Entry class 2nd'!AK120,"")))</f>
        <v/>
      </c>
      <c r="BT121" s="54" t="str">
        <f t="shared" si="94"/>
        <v/>
      </c>
      <c r="BU121" s="51">
        <f t="shared" si="95"/>
        <v>0</v>
      </c>
      <c r="BV121" s="105" t="str">
        <f>IF(OR($B121=0,$B121=""),"",IF(AND($E$3="1st"),'Marks Entry class 1st'!AL120,IF(AND($E$3="2nd"),'Marks Entry class 2nd'!AL120,"")))</f>
        <v/>
      </c>
      <c r="BW121" s="105" t="str">
        <f>IF(OR($B121=0,$B121=""),"",IF(AND($E$3="1st"),'Marks Entry class 1st'!AM120,IF(AND($E$3="2nd"),'Marks Entry class 2nd'!AM120,"")))</f>
        <v/>
      </c>
      <c r="BX121" s="55" t="str">
        <f t="shared" si="96"/>
        <v/>
      </c>
      <c r="BY121" s="51" t="str">
        <f t="shared" si="97"/>
        <v/>
      </c>
      <c r="BZ121" s="89">
        <f t="shared" si="98"/>
        <v>0</v>
      </c>
      <c r="CA121" s="89" t="str">
        <f t="shared" si="99"/>
        <v/>
      </c>
      <c r="CB121" s="89" t="str">
        <f t="shared" si="100"/>
        <v/>
      </c>
      <c r="CC121" s="89" t="str">
        <f t="shared" si="101"/>
        <v/>
      </c>
      <c r="CD121" s="89" t="str">
        <f t="shared" si="102"/>
        <v/>
      </c>
      <c r="CE121" s="93" t="str">
        <f t="shared" si="103"/>
        <v/>
      </c>
      <c r="CF121" s="105" t="str">
        <f>IF(OR($B121=0,$B121=""),"",IF(AND($E$3="1st"),'Marks Entry class 1st'!AN120,IF(AND($E$3="2nd"),'Marks Entry class 2nd'!AN120,"")))</f>
        <v/>
      </c>
      <c r="CG121" s="105" t="str">
        <f>IF(OR($B121=0,$B121=""),"",IF(AND($E$3="1st"),'Marks Entry class 1st'!AO120,IF(AND($E$3="2nd"),'Marks Entry class 2nd'!AO120,"")))</f>
        <v/>
      </c>
      <c r="CH121" s="106" t="str">
        <f t="shared" si="104"/>
        <v/>
      </c>
      <c r="CI121" s="107">
        <f t="shared" si="105"/>
        <v>0</v>
      </c>
      <c r="CJ121" s="107" t="str">
        <f t="shared" si="106"/>
        <v/>
      </c>
      <c r="CK121" s="107" t="str">
        <f t="shared" si="107"/>
        <v/>
      </c>
      <c r="CL121" s="92" t="str">
        <f t="shared" si="108"/>
        <v/>
      </c>
      <c r="CM121" s="105" t="str">
        <f>IF(OR($B121=0,$B121=""),"",IF(AND($E$3="1st"),'Marks Entry class 1st'!AP120,IF(AND($E$3="2nd"),'Marks Entry class 2nd'!AP120,"")))</f>
        <v/>
      </c>
      <c r="CN121" s="105" t="str">
        <f>IF(OR($B121=0,$B121=""),"",IF(AND($E$3="1st"),'Marks Entry class 1st'!AQ120,IF(AND($E$3="2nd"),'Marks Entry class 2nd'!AQ120,"")))</f>
        <v/>
      </c>
      <c r="CO121" s="106" t="str">
        <f t="shared" si="109"/>
        <v/>
      </c>
      <c r="CP121" s="107">
        <f t="shared" si="110"/>
        <v>0</v>
      </c>
      <c r="CQ121" s="107" t="str">
        <f t="shared" si="111"/>
        <v/>
      </c>
      <c r="CR121" s="107" t="str">
        <f t="shared" si="112"/>
        <v/>
      </c>
      <c r="CS121" s="92" t="str">
        <f t="shared" si="113"/>
        <v/>
      </c>
      <c r="CT121" s="105" t="str">
        <f>IF(OR($B121=0,$B121=""),"",IF(AND($E$3="1st"),'Marks Entry class 1st'!AR120,IF(AND($E$3="2nd"),'Marks Entry class 2nd'!AR120,"")))</f>
        <v/>
      </c>
      <c r="CU121" s="105" t="str">
        <f>IF(OR($B121=0,$B121=""),"",IF(AND($E$3="1st"),'Marks Entry class 1st'!AS120,IF(AND($E$3="2nd"),'Marks Entry class 2nd'!AS120,"")))</f>
        <v/>
      </c>
      <c r="CV121" s="106" t="str">
        <f t="shared" si="114"/>
        <v/>
      </c>
      <c r="CW121" s="107">
        <f t="shared" si="115"/>
        <v>0</v>
      </c>
      <c r="CX121" s="107" t="str">
        <f t="shared" si="116"/>
        <v/>
      </c>
      <c r="CY121" s="107" t="str">
        <f t="shared" si="117"/>
        <v/>
      </c>
      <c r="CZ121" s="92" t="str">
        <f t="shared" si="118"/>
        <v/>
      </c>
      <c r="DA121" s="105" t="str">
        <f>IF(OR($B121=0,$B121=""),"",IF(AND($E$3="1st"),'Marks Entry class 1st'!AT120,IF(AND($E$3="2nd"),'Marks Entry class 2nd'!AT120,"")))</f>
        <v/>
      </c>
      <c r="DB121" s="105" t="str">
        <f>IF(OR($B121=0,$B121=""),"",IF(AND($E$3="1st"),'Marks Entry class 1st'!AU120,IF(AND($E$3="2nd"),'Marks Entry class 2nd'!AU120,"")))</f>
        <v/>
      </c>
      <c r="DC121" s="357" t="str">
        <f t="shared" si="119"/>
        <v/>
      </c>
      <c r="DD121" s="93" t="str">
        <f t="shared" si="120"/>
        <v/>
      </c>
      <c r="DE121" s="105" t="str">
        <f>IF(OR($B121=0,$B121=""),"",IF(AND($E$3="1st"),'Marks Entry class 1st'!AV120,IF(AND($E$3="2nd"),'Marks Entry class 2nd'!AV120,"")))</f>
        <v/>
      </c>
      <c r="DF121" s="105" t="str">
        <f>IF(OR($B121=0,$B121=""),"",IF(AND($E$3="1st"),'Marks Entry class 1st'!AW120,IF(AND($E$3="2nd"),'Marks Entry class 2nd'!AW120,"")))</f>
        <v/>
      </c>
      <c r="DG121" s="357" t="str">
        <f t="shared" si="121"/>
        <v/>
      </c>
      <c r="DH121" s="93" t="str">
        <f t="shared" si="122"/>
        <v/>
      </c>
      <c r="DI121" s="63" t="str">
        <f t="shared" si="123"/>
        <v/>
      </c>
      <c r="DJ121" s="359" t="str">
        <f t="shared" si="124"/>
        <v/>
      </c>
      <c r="DK121" s="67" t="str">
        <f t="shared" si="125"/>
        <v/>
      </c>
      <c r="DL121" s="68" t="str">
        <f t="shared" si="126"/>
        <v/>
      </c>
      <c r="DM121" s="381" t="str">
        <f>IFERROR(IF(B121="NSO","NSO",IF(OR(D121="",G121="",F121="",B121="",DI121=0),"",IF('Master sheet'!$D$14="Hindi","कक्षोंन्नति","Promoted"))),"")</f>
        <v/>
      </c>
      <c r="DN121" s="42" t="str">
        <f>IF(OR(B121=0,B121=""),"",IF(AND($E$3="1st"),'Marks Entry class 1st'!AX120,IF(AND($E$3="2nd"),'Marks Entry class 2nd'!AX120,"")))</f>
        <v/>
      </c>
      <c r="DO121" s="42" t="str">
        <f>IF(OR(B121=0,B121=""),"",IF(AND($E$3="1st"),'Marks Entry class 1st'!AY120,IF(AND($E$3="2nd"),'Marks Entry class 2nd'!AY120,"")))</f>
        <v/>
      </c>
      <c r="DP121" s="214" t="str">
        <f t="shared" si="127"/>
        <v/>
      </c>
      <c r="DQ121" s="43"/>
      <c r="DX121" s="44">
        <f>IF(AND($E$3="1st"),'Marks Entry class 1st'!I120,IF(AND($E$3="2nd"),'Marks Entry class 2nd'!I120,""))</f>
        <v>0</v>
      </c>
    </row>
    <row r="122" spans="1:128" ht="18.95" customHeight="1">
      <c r="A122" s="56">
        <v>115</v>
      </c>
      <c r="B122" s="261" t="str">
        <f>IF(OR(DX122=0,DX122=""),"",IF(AND($E$3="1st"),'Marks Entry class 1st'!I121,IF(AND($E$3="2nd"),'Marks Entry class 2nd'!I121,"")))</f>
        <v/>
      </c>
      <c r="C122" s="57" t="str">
        <f>IF(OR($B122=0,$B122=""),"",IF(AND($E$3="1st"),'Marks Entry class 1st'!B121,IF(AND($E$3="2nd"),'Marks Entry class 2nd'!B121,"")))</f>
        <v/>
      </c>
      <c r="D122" s="57" t="str">
        <f>IF(OR($B122=0,$B122=""),"",IF(AND($E$3="1st"),'Marks Entry class 1st'!C121,IF(AND($E$3="2nd"),'Marks Entry class 2nd'!C121,"")))</f>
        <v/>
      </c>
      <c r="E122" s="396" t="str">
        <f>IF(OR(B122=0,B122=""),"",IF(AND($E$3="1st"),'Marks Entry class 1st'!E121,IF(AND($E$3="2nd"),'Marks Entry class 2nd'!E121,"")))</f>
        <v/>
      </c>
      <c r="F122" s="260" t="str">
        <f>IF(OR(B122=0,B122=""),"",IF(AND($E$3="1st"),'Marks Entry class 1st'!D121,IF(AND($E$3="2nd"),'Marks Entry class 2nd'!D121,"")))</f>
        <v/>
      </c>
      <c r="G122" s="398" t="str">
        <f>IF(OR($B122=0,$B122=""),"",IF(AND($E$3="1st"),'Marks Entry class 1st'!F121,IF(AND($E$3="2nd"),'Marks Entry class 2nd'!F121,"")))</f>
        <v/>
      </c>
      <c r="H122" s="398" t="str">
        <f>IF(OR($B122=0,$B122=""),"",IF(AND($E$3="1st"),'Marks Entry class 1st'!G121,IF(AND($E$3="2nd"),'Marks Entry class 2nd'!G121,"")))</f>
        <v/>
      </c>
      <c r="I122" s="398" t="str">
        <f>IF(OR($B122=0,$B122=""),"",IF(AND($E$3="1st"),'Marks Entry class 1st'!H121,IF(AND($E$3="2nd"),'Marks Entry class 2nd'!H121,"")))</f>
        <v/>
      </c>
      <c r="J122" s="229" t="str">
        <f>IF(OR($B122=0,$B122=""),"",IF(AND($E$3="1st"),'Marks Entry class 1st'!J121,IF(AND($E$3="2nd"),'Marks Entry class 2nd'!J121,"")))</f>
        <v/>
      </c>
      <c r="K122" s="229" t="str">
        <f>IF(OR($B122=0,$B122=""),"",IF(AND($E$3="1st"),'Marks Entry class 1st'!K121,IF(AND($E$3="2nd"),'Marks Entry class 2nd'!K121,"")))</f>
        <v/>
      </c>
      <c r="L122" s="105"/>
      <c r="M122" s="105"/>
      <c r="N122" s="105"/>
      <c r="O122" s="51"/>
      <c r="P122" s="105" t="str">
        <f>IF(OR($B122=0,$B122=""),"",IF(AND($E$3="1st"),'Marks Entry class 1st'!O121,IF(AND($E$3="2nd"),'Marks Entry class 2nd'!O121,"")))</f>
        <v/>
      </c>
      <c r="Q122" s="105" t="str">
        <f>IF(OR($B122=0,$B122=""),"",IF(AND($E$3="1st"),'Marks Entry class 1st'!P121,IF(AND($E$3="2nd"),'Marks Entry class 2nd'!P121,"")))</f>
        <v/>
      </c>
      <c r="R122" s="54" t="str">
        <f t="shared" si="64"/>
        <v/>
      </c>
      <c r="S122" s="51">
        <f t="shared" si="65"/>
        <v>0</v>
      </c>
      <c r="T122" s="105" t="str">
        <f>IF(OR($B122=0,$B122=""),"",IF(AND($E$3="1st"),'Marks Entry class 1st'!Q121,IF(AND($E$3="2nd"),'Marks Entry class 2nd'!Q121,"")))</f>
        <v/>
      </c>
      <c r="U122" s="105" t="str">
        <f>IF(OR($B122=0,$B122=""),"",IF(AND($E$3="1st"),'Marks Entry class 1st'!R121,IF(AND($E$3="2nd"),'Marks Entry class 2nd'!R121,"")))</f>
        <v/>
      </c>
      <c r="V122" s="55" t="str">
        <f t="shared" si="66"/>
        <v/>
      </c>
      <c r="W122" s="51" t="str">
        <f t="shared" si="67"/>
        <v/>
      </c>
      <c r="X122" s="89">
        <f t="shared" si="68"/>
        <v>0</v>
      </c>
      <c r="Y122" s="89" t="str">
        <f t="shared" si="69"/>
        <v/>
      </c>
      <c r="Z122" s="89" t="str">
        <f t="shared" si="70"/>
        <v/>
      </c>
      <c r="AA122" s="89" t="str">
        <f t="shared" si="71"/>
        <v/>
      </c>
      <c r="AB122" s="89" t="str">
        <f t="shared" si="72"/>
        <v/>
      </c>
      <c r="AC122" s="93" t="str">
        <f t="shared" si="73"/>
        <v/>
      </c>
      <c r="AD122" s="105"/>
      <c r="AE122" s="105"/>
      <c r="AF122" s="105"/>
      <c r="AG122" s="51"/>
      <c r="AH122" s="105" t="str">
        <f>IF(OR($B122=0,$B122=""),"",IF(AND($E$3="1st"),'Marks Entry class 1st'!V121,IF(AND($E$3="2nd"),'Marks Entry class 2nd'!V121,"")))</f>
        <v/>
      </c>
      <c r="AI122" s="105" t="str">
        <f>IF(OR($B122=0,$B122=""),"",IF(AND($E$3="1st"),'Marks Entry class 1st'!W121,IF(AND($E$3="2nd"),'Marks Entry class 2nd'!W121,"")))</f>
        <v/>
      </c>
      <c r="AJ122" s="54" t="str">
        <f t="shared" si="74"/>
        <v/>
      </c>
      <c r="AK122" s="51">
        <f t="shared" si="75"/>
        <v>0</v>
      </c>
      <c r="AL122" s="105" t="str">
        <f>IF(OR($B122=0,$B122=""),"",IF(AND($E$3="1st"),'Marks Entry class 1st'!X121,IF(AND($E$3="2nd"),'Marks Entry class 2nd'!X121,"")))</f>
        <v/>
      </c>
      <c r="AM122" s="105" t="str">
        <f>IF(OR($B122=0,$B122=""),"",IF(AND($E$3="1st"),'Marks Entry class 1st'!Y121,IF(AND($E$3="2nd"),'Marks Entry class 2nd'!Y121,"")))</f>
        <v/>
      </c>
      <c r="AN122" s="55" t="str">
        <f t="shared" si="76"/>
        <v/>
      </c>
      <c r="AO122" s="51" t="str">
        <f t="shared" si="77"/>
        <v/>
      </c>
      <c r="AP122" s="89">
        <f t="shared" si="78"/>
        <v>0</v>
      </c>
      <c r="AQ122" s="89" t="str">
        <f t="shared" si="79"/>
        <v/>
      </c>
      <c r="AR122" s="89" t="str">
        <f t="shared" si="80"/>
        <v/>
      </c>
      <c r="AS122" s="89" t="str">
        <f t="shared" si="81"/>
        <v/>
      </c>
      <c r="AT122" s="89" t="str">
        <f t="shared" si="82"/>
        <v/>
      </c>
      <c r="AU122" s="93" t="str">
        <f t="shared" si="83"/>
        <v/>
      </c>
      <c r="AV122" s="105"/>
      <c r="AW122" s="105"/>
      <c r="AX122" s="105"/>
      <c r="AY122" s="51"/>
      <c r="AZ122" s="105" t="str">
        <f>IF(OR($B122=0,$B122=""),"",IF(AND($E$3="1st"),'Marks Entry class 1st'!AC121,IF(AND($E$3="2nd"),'Marks Entry class 2nd'!AC121,"")))</f>
        <v/>
      </c>
      <c r="BA122" s="105" t="str">
        <f>IF(OR($B122=0,$B122=""),"",IF(AND($E$3="1st"),'Marks Entry class 1st'!AD121,IF(AND($E$3="2nd"),'Marks Entry class 2nd'!AD121,"")))</f>
        <v/>
      </c>
      <c r="BB122" s="54" t="str">
        <f t="shared" si="84"/>
        <v/>
      </c>
      <c r="BC122" s="51">
        <f t="shared" si="85"/>
        <v>0</v>
      </c>
      <c r="BD122" s="105" t="str">
        <f>IF(OR($B122=0,$B122=""),"",IF(AND($E$3="1st"),'Marks Entry class 1st'!AE121,IF(AND($E$3="2nd"),'Marks Entry class 2nd'!AE121,"")))</f>
        <v/>
      </c>
      <c r="BE122" s="105" t="str">
        <f>IF(OR($B122=0,$B122=""),"",IF(AND($E$3="1st"),'Marks Entry class 1st'!AF121,IF(AND($E$3="2nd"),'Marks Entry class 2nd'!AF121,"")))</f>
        <v/>
      </c>
      <c r="BF122" s="55" t="str">
        <f t="shared" si="86"/>
        <v/>
      </c>
      <c r="BG122" s="51" t="str">
        <f t="shared" si="87"/>
        <v/>
      </c>
      <c r="BH122" s="89">
        <f t="shared" si="88"/>
        <v>0</v>
      </c>
      <c r="BI122" s="89" t="str">
        <f t="shared" si="89"/>
        <v/>
      </c>
      <c r="BJ122" s="89" t="str">
        <f t="shared" si="90"/>
        <v/>
      </c>
      <c r="BK122" s="89" t="str">
        <f t="shared" si="91"/>
        <v/>
      </c>
      <c r="BL122" s="89" t="str">
        <f t="shared" si="92"/>
        <v/>
      </c>
      <c r="BM122" s="93" t="str">
        <f t="shared" si="93"/>
        <v/>
      </c>
      <c r="BN122" s="105"/>
      <c r="BO122" s="105"/>
      <c r="BP122" s="105"/>
      <c r="BQ122" s="51"/>
      <c r="BR122" s="105" t="str">
        <f>IF(OR($B122=0,$B122=""),"",IF(AND($E$3="1st"),'Marks Entry class 1st'!AJ121,IF(AND($E$3="2nd"),'Marks Entry class 2nd'!AJ121,"")))</f>
        <v/>
      </c>
      <c r="BS122" s="105" t="str">
        <f>IF(OR($B122=0,$B122=""),"",IF(AND($E$3="1st"),'Marks Entry class 1st'!AK121,IF(AND($E$3="2nd"),'Marks Entry class 2nd'!AK121,"")))</f>
        <v/>
      </c>
      <c r="BT122" s="54" t="str">
        <f t="shared" si="94"/>
        <v/>
      </c>
      <c r="BU122" s="51">
        <f t="shared" si="95"/>
        <v>0</v>
      </c>
      <c r="BV122" s="105" t="str">
        <f>IF(OR($B122=0,$B122=""),"",IF(AND($E$3="1st"),'Marks Entry class 1st'!AL121,IF(AND($E$3="2nd"),'Marks Entry class 2nd'!AL121,"")))</f>
        <v/>
      </c>
      <c r="BW122" s="105" t="str">
        <f>IF(OR($B122=0,$B122=""),"",IF(AND($E$3="1st"),'Marks Entry class 1st'!AM121,IF(AND($E$3="2nd"),'Marks Entry class 2nd'!AM121,"")))</f>
        <v/>
      </c>
      <c r="BX122" s="55" t="str">
        <f t="shared" si="96"/>
        <v/>
      </c>
      <c r="BY122" s="51" t="str">
        <f t="shared" si="97"/>
        <v/>
      </c>
      <c r="BZ122" s="89">
        <f t="shared" si="98"/>
        <v>0</v>
      </c>
      <c r="CA122" s="89" t="str">
        <f t="shared" si="99"/>
        <v/>
      </c>
      <c r="CB122" s="89" t="str">
        <f t="shared" si="100"/>
        <v/>
      </c>
      <c r="CC122" s="89" t="str">
        <f t="shared" si="101"/>
        <v/>
      </c>
      <c r="CD122" s="89" t="str">
        <f t="shared" si="102"/>
        <v/>
      </c>
      <c r="CE122" s="93" t="str">
        <f t="shared" si="103"/>
        <v/>
      </c>
      <c r="CF122" s="105" t="str">
        <f>IF(OR($B122=0,$B122=""),"",IF(AND($E$3="1st"),'Marks Entry class 1st'!AN121,IF(AND($E$3="2nd"),'Marks Entry class 2nd'!AN121,"")))</f>
        <v/>
      </c>
      <c r="CG122" s="105" t="str">
        <f>IF(OR($B122=0,$B122=""),"",IF(AND($E$3="1st"),'Marks Entry class 1st'!AO121,IF(AND($E$3="2nd"),'Marks Entry class 2nd'!AO121,"")))</f>
        <v/>
      </c>
      <c r="CH122" s="106" t="str">
        <f t="shared" si="104"/>
        <v/>
      </c>
      <c r="CI122" s="107">
        <f t="shared" si="105"/>
        <v>0</v>
      </c>
      <c r="CJ122" s="107" t="str">
        <f t="shared" si="106"/>
        <v/>
      </c>
      <c r="CK122" s="107" t="str">
        <f t="shared" si="107"/>
        <v/>
      </c>
      <c r="CL122" s="92" t="str">
        <f t="shared" si="108"/>
        <v/>
      </c>
      <c r="CM122" s="105" t="str">
        <f>IF(OR($B122=0,$B122=""),"",IF(AND($E$3="1st"),'Marks Entry class 1st'!AP121,IF(AND($E$3="2nd"),'Marks Entry class 2nd'!AP121,"")))</f>
        <v/>
      </c>
      <c r="CN122" s="105" t="str">
        <f>IF(OR($B122=0,$B122=""),"",IF(AND($E$3="1st"),'Marks Entry class 1st'!AQ121,IF(AND($E$3="2nd"),'Marks Entry class 2nd'!AQ121,"")))</f>
        <v/>
      </c>
      <c r="CO122" s="106" t="str">
        <f t="shared" si="109"/>
        <v/>
      </c>
      <c r="CP122" s="107">
        <f t="shared" si="110"/>
        <v>0</v>
      </c>
      <c r="CQ122" s="107" t="str">
        <f t="shared" si="111"/>
        <v/>
      </c>
      <c r="CR122" s="107" t="str">
        <f t="shared" si="112"/>
        <v/>
      </c>
      <c r="CS122" s="92" t="str">
        <f t="shared" si="113"/>
        <v/>
      </c>
      <c r="CT122" s="105" t="str">
        <f>IF(OR($B122=0,$B122=""),"",IF(AND($E$3="1st"),'Marks Entry class 1st'!AR121,IF(AND($E$3="2nd"),'Marks Entry class 2nd'!AR121,"")))</f>
        <v/>
      </c>
      <c r="CU122" s="105" t="str">
        <f>IF(OR($B122=0,$B122=""),"",IF(AND($E$3="1st"),'Marks Entry class 1st'!AS121,IF(AND($E$3="2nd"),'Marks Entry class 2nd'!AS121,"")))</f>
        <v/>
      </c>
      <c r="CV122" s="106" t="str">
        <f t="shared" si="114"/>
        <v/>
      </c>
      <c r="CW122" s="107">
        <f t="shared" si="115"/>
        <v>0</v>
      </c>
      <c r="CX122" s="107" t="str">
        <f t="shared" si="116"/>
        <v/>
      </c>
      <c r="CY122" s="107" t="str">
        <f t="shared" si="117"/>
        <v/>
      </c>
      <c r="CZ122" s="92" t="str">
        <f t="shared" si="118"/>
        <v/>
      </c>
      <c r="DA122" s="105" t="str">
        <f>IF(OR($B122=0,$B122=""),"",IF(AND($E$3="1st"),'Marks Entry class 1st'!AT121,IF(AND($E$3="2nd"),'Marks Entry class 2nd'!AT121,"")))</f>
        <v/>
      </c>
      <c r="DB122" s="105" t="str">
        <f>IF(OR($B122=0,$B122=""),"",IF(AND($E$3="1st"),'Marks Entry class 1st'!AU121,IF(AND($E$3="2nd"),'Marks Entry class 2nd'!AU121,"")))</f>
        <v/>
      </c>
      <c r="DC122" s="357" t="str">
        <f t="shared" si="119"/>
        <v/>
      </c>
      <c r="DD122" s="93" t="str">
        <f t="shared" si="120"/>
        <v/>
      </c>
      <c r="DE122" s="105" t="str">
        <f>IF(OR($B122=0,$B122=""),"",IF(AND($E$3="1st"),'Marks Entry class 1st'!AV121,IF(AND($E$3="2nd"),'Marks Entry class 2nd'!AV121,"")))</f>
        <v/>
      </c>
      <c r="DF122" s="105" t="str">
        <f>IF(OR($B122=0,$B122=""),"",IF(AND($E$3="1st"),'Marks Entry class 1st'!AW121,IF(AND($E$3="2nd"),'Marks Entry class 2nd'!AW121,"")))</f>
        <v/>
      </c>
      <c r="DG122" s="357" t="str">
        <f t="shared" si="121"/>
        <v/>
      </c>
      <c r="DH122" s="93" t="str">
        <f t="shared" si="122"/>
        <v/>
      </c>
      <c r="DI122" s="63" t="str">
        <f t="shared" si="123"/>
        <v/>
      </c>
      <c r="DJ122" s="359" t="str">
        <f t="shared" si="124"/>
        <v/>
      </c>
      <c r="DK122" s="67" t="str">
        <f t="shared" si="125"/>
        <v/>
      </c>
      <c r="DL122" s="68" t="str">
        <f t="shared" si="126"/>
        <v/>
      </c>
      <c r="DM122" s="381" t="str">
        <f>IFERROR(IF(B122="NSO","NSO",IF(OR(D122="",G122="",F122="",B122="",DI122=0),"",IF('Master sheet'!$D$14="Hindi","कक्षोंन्नति","Promoted"))),"")</f>
        <v/>
      </c>
      <c r="DN122" s="42" t="str">
        <f>IF(OR(B122=0,B122=""),"",IF(AND($E$3="1st"),'Marks Entry class 1st'!AX121,IF(AND($E$3="2nd"),'Marks Entry class 2nd'!AX121,"")))</f>
        <v/>
      </c>
      <c r="DO122" s="42" t="str">
        <f>IF(OR(B122=0,B122=""),"",IF(AND($E$3="1st"),'Marks Entry class 1st'!AY121,IF(AND($E$3="2nd"),'Marks Entry class 2nd'!AY121,"")))</f>
        <v/>
      </c>
      <c r="DP122" s="214" t="str">
        <f t="shared" si="127"/>
        <v/>
      </c>
      <c r="DQ122" s="43"/>
      <c r="DX122" s="44">
        <f>IF(AND($E$3="1st"),'Marks Entry class 1st'!I121,IF(AND($E$3="2nd"),'Marks Entry class 2nd'!I121,""))</f>
        <v>0</v>
      </c>
    </row>
    <row r="123" spans="1:128" ht="18.95" customHeight="1">
      <c r="A123" s="56">
        <v>116</v>
      </c>
      <c r="B123" s="261" t="str">
        <f>IF(OR(DX123=0,DX123=""),"",IF(AND($E$3="1st"),'Marks Entry class 1st'!I122,IF(AND($E$3="2nd"),'Marks Entry class 2nd'!I122,"")))</f>
        <v/>
      </c>
      <c r="C123" s="57" t="str">
        <f>IF(OR($B123=0,$B123=""),"",IF(AND($E$3="1st"),'Marks Entry class 1st'!B122,IF(AND($E$3="2nd"),'Marks Entry class 2nd'!B122,"")))</f>
        <v/>
      </c>
      <c r="D123" s="57" t="str">
        <f>IF(OR($B123=0,$B123=""),"",IF(AND($E$3="1st"),'Marks Entry class 1st'!C122,IF(AND($E$3="2nd"),'Marks Entry class 2nd'!C122,"")))</f>
        <v/>
      </c>
      <c r="E123" s="396" t="str">
        <f>IF(OR(B123=0,B123=""),"",IF(AND($E$3="1st"),'Marks Entry class 1st'!E122,IF(AND($E$3="2nd"),'Marks Entry class 2nd'!E122,"")))</f>
        <v/>
      </c>
      <c r="F123" s="260" t="str">
        <f>IF(OR(B123=0,B123=""),"",IF(AND($E$3="1st"),'Marks Entry class 1st'!D122,IF(AND($E$3="2nd"),'Marks Entry class 2nd'!D122,"")))</f>
        <v/>
      </c>
      <c r="G123" s="398" t="str">
        <f>IF(OR($B123=0,$B123=""),"",IF(AND($E$3="1st"),'Marks Entry class 1st'!F122,IF(AND($E$3="2nd"),'Marks Entry class 2nd'!F122,"")))</f>
        <v/>
      </c>
      <c r="H123" s="398" t="str">
        <f>IF(OR($B123=0,$B123=""),"",IF(AND($E$3="1st"),'Marks Entry class 1st'!G122,IF(AND($E$3="2nd"),'Marks Entry class 2nd'!G122,"")))</f>
        <v/>
      </c>
      <c r="I123" s="398" t="str">
        <f>IF(OR($B123=0,$B123=""),"",IF(AND($E$3="1st"),'Marks Entry class 1st'!H122,IF(AND($E$3="2nd"),'Marks Entry class 2nd'!H122,"")))</f>
        <v/>
      </c>
      <c r="J123" s="229" t="str">
        <f>IF(OR($B123=0,$B123=""),"",IF(AND($E$3="1st"),'Marks Entry class 1st'!J122,IF(AND($E$3="2nd"),'Marks Entry class 2nd'!J122,"")))</f>
        <v/>
      </c>
      <c r="K123" s="229" t="str">
        <f>IF(OR($B123=0,$B123=""),"",IF(AND($E$3="1st"),'Marks Entry class 1st'!K122,IF(AND($E$3="2nd"),'Marks Entry class 2nd'!K122,"")))</f>
        <v/>
      </c>
      <c r="L123" s="105"/>
      <c r="M123" s="105"/>
      <c r="N123" s="105"/>
      <c r="O123" s="51"/>
      <c r="P123" s="105" t="str">
        <f>IF(OR($B123=0,$B123=""),"",IF(AND($E$3="1st"),'Marks Entry class 1st'!O122,IF(AND($E$3="2nd"),'Marks Entry class 2nd'!O122,"")))</f>
        <v/>
      </c>
      <c r="Q123" s="105" t="str">
        <f>IF(OR($B123=0,$B123=""),"",IF(AND($E$3="1st"),'Marks Entry class 1st'!P122,IF(AND($E$3="2nd"),'Marks Entry class 2nd'!P122,"")))</f>
        <v/>
      </c>
      <c r="R123" s="54" t="str">
        <f t="shared" si="64"/>
        <v/>
      </c>
      <c r="S123" s="51">
        <f t="shared" si="65"/>
        <v>0</v>
      </c>
      <c r="T123" s="105" t="str">
        <f>IF(OR($B123=0,$B123=""),"",IF(AND($E$3="1st"),'Marks Entry class 1st'!Q122,IF(AND($E$3="2nd"),'Marks Entry class 2nd'!Q122,"")))</f>
        <v/>
      </c>
      <c r="U123" s="105" t="str">
        <f>IF(OR($B123=0,$B123=""),"",IF(AND($E$3="1st"),'Marks Entry class 1st'!R122,IF(AND($E$3="2nd"),'Marks Entry class 2nd'!R122,"")))</f>
        <v/>
      </c>
      <c r="V123" s="55" t="str">
        <f t="shared" si="66"/>
        <v/>
      </c>
      <c r="W123" s="51" t="str">
        <f t="shared" si="67"/>
        <v/>
      </c>
      <c r="X123" s="89">
        <f t="shared" si="68"/>
        <v>0</v>
      </c>
      <c r="Y123" s="89" t="str">
        <f t="shared" si="69"/>
        <v/>
      </c>
      <c r="Z123" s="89" t="str">
        <f t="shared" si="70"/>
        <v/>
      </c>
      <c r="AA123" s="89" t="str">
        <f t="shared" si="71"/>
        <v/>
      </c>
      <c r="AB123" s="89" t="str">
        <f t="shared" si="72"/>
        <v/>
      </c>
      <c r="AC123" s="93" t="str">
        <f t="shared" si="73"/>
        <v/>
      </c>
      <c r="AD123" s="105"/>
      <c r="AE123" s="105"/>
      <c r="AF123" s="105"/>
      <c r="AG123" s="51"/>
      <c r="AH123" s="105" t="str">
        <f>IF(OR($B123=0,$B123=""),"",IF(AND($E$3="1st"),'Marks Entry class 1st'!V122,IF(AND($E$3="2nd"),'Marks Entry class 2nd'!V122,"")))</f>
        <v/>
      </c>
      <c r="AI123" s="105" t="str">
        <f>IF(OR($B123=0,$B123=""),"",IF(AND($E$3="1st"),'Marks Entry class 1st'!W122,IF(AND($E$3="2nd"),'Marks Entry class 2nd'!W122,"")))</f>
        <v/>
      </c>
      <c r="AJ123" s="54" t="str">
        <f t="shared" si="74"/>
        <v/>
      </c>
      <c r="AK123" s="51">
        <f t="shared" si="75"/>
        <v>0</v>
      </c>
      <c r="AL123" s="105" t="str">
        <f>IF(OR($B123=0,$B123=""),"",IF(AND($E$3="1st"),'Marks Entry class 1st'!X122,IF(AND($E$3="2nd"),'Marks Entry class 2nd'!X122,"")))</f>
        <v/>
      </c>
      <c r="AM123" s="105" t="str">
        <f>IF(OR($B123=0,$B123=""),"",IF(AND($E$3="1st"),'Marks Entry class 1st'!Y122,IF(AND($E$3="2nd"),'Marks Entry class 2nd'!Y122,"")))</f>
        <v/>
      </c>
      <c r="AN123" s="55" t="str">
        <f t="shared" si="76"/>
        <v/>
      </c>
      <c r="AO123" s="51" t="str">
        <f t="shared" si="77"/>
        <v/>
      </c>
      <c r="AP123" s="89">
        <f t="shared" si="78"/>
        <v>0</v>
      </c>
      <c r="AQ123" s="89" t="str">
        <f t="shared" si="79"/>
        <v/>
      </c>
      <c r="AR123" s="89" t="str">
        <f t="shared" si="80"/>
        <v/>
      </c>
      <c r="AS123" s="89" t="str">
        <f t="shared" si="81"/>
        <v/>
      </c>
      <c r="AT123" s="89" t="str">
        <f t="shared" si="82"/>
        <v/>
      </c>
      <c r="AU123" s="93" t="str">
        <f t="shared" si="83"/>
        <v/>
      </c>
      <c r="AV123" s="105"/>
      <c r="AW123" s="105"/>
      <c r="AX123" s="105"/>
      <c r="AY123" s="51"/>
      <c r="AZ123" s="105" t="str">
        <f>IF(OR($B123=0,$B123=""),"",IF(AND($E$3="1st"),'Marks Entry class 1st'!AC122,IF(AND($E$3="2nd"),'Marks Entry class 2nd'!AC122,"")))</f>
        <v/>
      </c>
      <c r="BA123" s="105" t="str">
        <f>IF(OR($B123=0,$B123=""),"",IF(AND($E$3="1st"),'Marks Entry class 1st'!AD122,IF(AND($E$3="2nd"),'Marks Entry class 2nd'!AD122,"")))</f>
        <v/>
      </c>
      <c r="BB123" s="54" t="str">
        <f t="shared" si="84"/>
        <v/>
      </c>
      <c r="BC123" s="51">
        <f t="shared" si="85"/>
        <v>0</v>
      </c>
      <c r="BD123" s="105" t="str">
        <f>IF(OR($B123=0,$B123=""),"",IF(AND($E$3="1st"),'Marks Entry class 1st'!AE122,IF(AND($E$3="2nd"),'Marks Entry class 2nd'!AE122,"")))</f>
        <v/>
      </c>
      <c r="BE123" s="105" t="str">
        <f>IF(OR($B123=0,$B123=""),"",IF(AND($E$3="1st"),'Marks Entry class 1st'!AF122,IF(AND($E$3="2nd"),'Marks Entry class 2nd'!AF122,"")))</f>
        <v/>
      </c>
      <c r="BF123" s="55" t="str">
        <f t="shared" si="86"/>
        <v/>
      </c>
      <c r="BG123" s="51" t="str">
        <f t="shared" si="87"/>
        <v/>
      </c>
      <c r="BH123" s="89">
        <f t="shared" si="88"/>
        <v>0</v>
      </c>
      <c r="BI123" s="89" t="str">
        <f t="shared" si="89"/>
        <v/>
      </c>
      <c r="BJ123" s="89" t="str">
        <f t="shared" si="90"/>
        <v/>
      </c>
      <c r="BK123" s="89" t="str">
        <f t="shared" si="91"/>
        <v/>
      </c>
      <c r="BL123" s="89" t="str">
        <f t="shared" si="92"/>
        <v/>
      </c>
      <c r="BM123" s="93" t="str">
        <f t="shared" si="93"/>
        <v/>
      </c>
      <c r="BN123" s="105"/>
      <c r="BO123" s="105"/>
      <c r="BP123" s="105"/>
      <c r="BQ123" s="51"/>
      <c r="BR123" s="105" t="str">
        <f>IF(OR($B123=0,$B123=""),"",IF(AND($E$3="1st"),'Marks Entry class 1st'!AJ122,IF(AND($E$3="2nd"),'Marks Entry class 2nd'!AJ122,"")))</f>
        <v/>
      </c>
      <c r="BS123" s="105" t="str">
        <f>IF(OR($B123=0,$B123=""),"",IF(AND($E$3="1st"),'Marks Entry class 1st'!AK122,IF(AND($E$3="2nd"),'Marks Entry class 2nd'!AK122,"")))</f>
        <v/>
      </c>
      <c r="BT123" s="54" t="str">
        <f t="shared" si="94"/>
        <v/>
      </c>
      <c r="BU123" s="51">
        <f t="shared" si="95"/>
        <v>0</v>
      </c>
      <c r="BV123" s="105" t="str">
        <f>IF(OR($B123=0,$B123=""),"",IF(AND($E$3="1st"),'Marks Entry class 1st'!AL122,IF(AND($E$3="2nd"),'Marks Entry class 2nd'!AL122,"")))</f>
        <v/>
      </c>
      <c r="BW123" s="105" t="str">
        <f>IF(OR($B123=0,$B123=""),"",IF(AND($E$3="1st"),'Marks Entry class 1st'!AM122,IF(AND($E$3="2nd"),'Marks Entry class 2nd'!AM122,"")))</f>
        <v/>
      </c>
      <c r="BX123" s="55" t="str">
        <f t="shared" si="96"/>
        <v/>
      </c>
      <c r="BY123" s="51" t="str">
        <f t="shared" si="97"/>
        <v/>
      </c>
      <c r="BZ123" s="89">
        <f t="shared" si="98"/>
        <v>0</v>
      </c>
      <c r="CA123" s="89" t="str">
        <f t="shared" si="99"/>
        <v/>
      </c>
      <c r="CB123" s="89" t="str">
        <f t="shared" si="100"/>
        <v/>
      </c>
      <c r="CC123" s="89" t="str">
        <f t="shared" si="101"/>
        <v/>
      </c>
      <c r="CD123" s="89" t="str">
        <f t="shared" si="102"/>
        <v/>
      </c>
      <c r="CE123" s="93" t="str">
        <f t="shared" si="103"/>
        <v/>
      </c>
      <c r="CF123" s="105" t="str">
        <f>IF(OR($B123=0,$B123=""),"",IF(AND($E$3="1st"),'Marks Entry class 1st'!AN122,IF(AND($E$3="2nd"),'Marks Entry class 2nd'!AN122,"")))</f>
        <v/>
      </c>
      <c r="CG123" s="105" t="str">
        <f>IF(OR($B123=0,$B123=""),"",IF(AND($E$3="1st"),'Marks Entry class 1st'!AO122,IF(AND($E$3="2nd"),'Marks Entry class 2nd'!AO122,"")))</f>
        <v/>
      </c>
      <c r="CH123" s="106" t="str">
        <f t="shared" si="104"/>
        <v/>
      </c>
      <c r="CI123" s="107">
        <f t="shared" si="105"/>
        <v>0</v>
      </c>
      <c r="CJ123" s="107" t="str">
        <f t="shared" si="106"/>
        <v/>
      </c>
      <c r="CK123" s="107" t="str">
        <f t="shared" si="107"/>
        <v/>
      </c>
      <c r="CL123" s="92" t="str">
        <f t="shared" si="108"/>
        <v/>
      </c>
      <c r="CM123" s="105" t="str">
        <f>IF(OR($B123=0,$B123=""),"",IF(AND($E$3="1st"),'Marks Entry class 1st'!AP122,IF(AND($E$3="2nd"),'Marks Entry class 2nd'!AP122,"")))</f>
        <v/>
      </c>
      <c r="CN123" s="105" t="str">
        <f>IF(OR($B123=0,$B123=""),"",IF(AND($E$3="1st"),'Marks Entry class 1st'!AQ122,IF(AND($E$3="2nd"),'Marks Entry class 2nd'!AQ122,"")))</f>
        <v/>
      </c>
      <c r="CO123" s="106" t="str">
        <f t="shared" si="109"/>
        <v/>
      </c>
      <c r="CP123" s="107">
        <f t="shared" si="110"/>
        <v>0</v>
      </c>
      <c r="CQ123" s="107" t="str">
        <f t="shared" si="111"/>
        <v/>
      </c>
      <c r="CR123" s="107" t="str">
        <f t="shared" si="112"/>
        <v/>
      </c>
      <c r="CS123" s="92" t="str">
        <f t="shared" si="113"/>
        <v/>
      </c>
      <c r="CT123" s="105" t="str">
        <f>IF(OR($B123=0,$B123=""),"",IF(AND($E$3="1st"),'Marks Entry class 1st'!AR122,IF(AND($E$3="2nd"),'Marks Entry class 2nd'!AR122,"")))</f>
        <v/>
      </c>
      <c r="CU123" s="105" t="str">
        <f>IF(OR($B123=0,$B123=""),"",IF(AND($E$3="1st"),'Marks Entry class 1st'!AS122,IF(AND($E$3="2nd"),'Marks Entry class 2nd'!AS122,"")))</f>
        <v/>
      </c>
      <c r="CV123" s="106" t="str">
        <f t="shared" si="114"/>
        <v/>
      </c>
      <c r="CW123" s="107">
        <f t="shared" si="115"/>
        <v>0</v>
      </c>
      <c r="CX123" s="107" t="str">
        <f t="shared" si="116"/>
        <v/>
      </c>
      <c r="CY123" s="107" t="str">
        <f t="shared" si="117"/>
        <v/>
      </c>
      <c r="CZ123" s="92" t="str">
        <f t="shared" si="118"/>
        <v/>
      </c>
      <c r="DA123" s="105" t="str">
        <f>IF(OR($B123=0,$B123=""),"",IF(AND($E$3="1st"),'Marks Entry class 1st'!AT122,IF(AND($E$3="2nd"),'Marks Entry class 2nd'!AT122,"")))</f>
        <v/>
      </c>
      <c r="DB123" s="105" t="str">
        <f>IF(OR($B123=0,$B123=""),"",IF(AND($E$3="1st"),'Marks Entry class 1st'!AU122,IF(AND($E$3="2nd"),'Marks Entry class 2nd'!AU122,"")))</f>
        <v/>
      </c>
      <c r="DC123" s="357" t="str">
        <f t="shared" si="119"/>
        <v/>
      </c>
      <c r="DD123" s="93" t="str">
        <f t="shared" si="120"/>
        <v/>
      </c>
      <c r="DE123" s="105" t="str">
        <f>IF(OR($B123=0,$B123=""),"",IF(AND($E$3="1st"),'Marks Entry class 1st'!AV122,IF(AND($E$3="2nd"),'Marks Entry class 2nd'!AV122,"")))</f>
        <v/>
      </c>
      <c r="DF123" s="105" t="str">
        <f>IF(OR($B123=0,$B123=""),"",IF(AND($E$3="1st"),'Marks Entry class 1st'!AW122,IF(AND($E$3="2nd"),'Marks Entry class 2nd'!AW122,"")))</f>
        <v/>
      </c>
      <c r="DG123" s="357" t="str">
        <f t="shared" si="121"/>
        <v/>
      </c>
      <c r="DH123" s="93" t="str">
        <f t="shared" si="122"/>
        <v/>
      </c>
      <c r="DI123" s="63" t="str">
        <f t="shared" si="123"/>
        <v/>
      </c>
      <c r="DJ123" s="359" t="str">
        <f t="shared" si="124"/>
        <v/>
      </c>
      <c r="DK123" s="67" t="str">
        <f t="shared" si="125"/>
        <v/>
      </c>
      <c r="DL123" s="68" t="str">
        <f t="shared" si="126"/>
        <v/>
      </c>
      <c r="DM123" s="381" t="str">
        <f>IFERROR(IF(B123="NSO","NSO",IF(OR(D123="",G123="",F123="",B123="",DI123=0),"",IF('Master sheet'!$D$14="Hindi","कक्षोंन्नति","Promoted"))),"")</f>
        <v/>
      </c>
      <c r="DN123" s="42" t="str">
        <f>IF(OR(B123=0,B123=""),"",IF(AND($E$3="1st"),'Marks Entry class 1st'!AX122,IF(AND($E$3="2nd"),'Marks Entry class 2nd'!AX122,"")))</f>
        <v/>
      </c>
      <c r="DO123" s="42" t="str">
        <f>IF(OR(B123=0,B123=""),"",IF(AND($E$3="1st"),'Marks Entry class 1st'!AY122,IF(AND($E$3="2nd"),'Marks Entry class 2nd'!AY122,"")))</f>
        <v/>
      </c>
      <c r="DP123" s="214" t="str">
        <f t="shared" si="127"/>
        <v/>
      </c>
      <c r="DQ123" s="43"/>
      <c r="DX123" s="44">
        <f>IF(AND($E$3="1st"),'Marks Entry class 1st'!I122,IF(AND($E$3="2nd"),'Marks Entry class 2nd'!I122,""))</f>
        <v>0</v>
      </c>
    </row>
    <row r="124" spans="1:128" ht="18.95" customHeight="1">
      <c r="A124" s="56">
        <v>117</v>
      </c>
      <c r="B124" s="261" t="str">
        <f>IF(OR(DX124=0,DX124=""),"",IF(AND($E$3="1st"),'Marks Entry class 1st'!I123,IF(AND($E$3="2nd"),'Marks Entry class 2nd'!I123,"")))</f>
        <v/>
      </c>
      <c r="C124" s="57" t="str">
        <f>IF(OR($B124=0,$B124=""),"",IF(AND($E$3="1st"),'Marks Entry class 1st'!B123,IF(AND($E$3="2nd"),'Marks Entry class 2nd'!B123,"")))</f>
        <v/>
      </c>
      <c r="D124" s="57" t="str">
        <f>IF(OR($B124=0,$B124=""),"",IF(AND($E$3="1st"),'Marks Entry class 1st'!C123,IF(AND($E$3="2nd"),'Marks Entry class 2nd'!C123,"")))</f>
        <v/>
      </c>
      <c r="E124" s="396" t="str">
        <f>IF(OR(B124=0,B124=""),"",IF(AND($E$3="1st"),'Marks Entry class 1st'!E123,IF(AND($E$3="2nd"),'Marks Entry class 2nd'!E123,"")))</f>
        <v/>
      </c>
      <c r="F124" s="260" t="str">
        <f>IF(OR(B124=0,B124=""),"",IF(AND($E$3="1st"),'Marks Entry class 1st'!D123,IF(AND($E$3="2nd"),'Marks Entry class 2nd'!D123,"")))</f>
        <v/>
      </c>
      <c r="G124" s="398" t="str">
        <f>IF(OR($B124=0,$B124=""),"",IF(AND($E$3="1st"),'Marks Entry class 1st'!F123,IF(AND($E$3="2nd"),'Marks Entry class 2nd'!F123,"")))</f>
        <v/>
      </c>
      <c r="H124" s="398" t="str">
        <f>IF(OR($B124=0,$B124=""),"",IF(AND($E$3="1st"),'Marks Entry class 1st'!G123,IF(AND($E$3="2nd"),'Marks Entry class 2nd'!G123,"")))</f>
        <v/>
      </c>
      <c r="I124" s="398" t="str">
        <f>IF(OR($B124=0,$B124=""),"",IF(AND($E$3="1st"),'Marks Entry class 1st'!H123,IF(AND($E$3="2nd"),'Marks Entry class 2nd'!H123,"")))</f>
        <v/>
      </c>
      <c r="J124" s="229" t="str">
        <f>IF(OR($B124=0,$B124=""),"",IF(AND($E$3="1st"),'Marks Entry class 1st'!J123,IF(AND($E$3="2nd"),'Marks Entry class 2nd'!J123,"")))</f>
        <v/>
      </c>
      <c r="K124" s="229" t="str">
        <f>IF(OR($B124=0,$B124=""),"",IF(AND($E$3="1st"),'Marks Entry class 1st'!K123,IF(AND($E$3="2nd"),'Marks Entry class 2nd'!K123,"")))</f>
        <v/>
      </c>
      <c r="L124" s="105"/>
      <c r="M124" s="105"/>
      <c r="N124" s="105"/>
      <c r="O124" s="51"/>
      <c r="P124" s="105" t="str">
        <f>IF(OR($B124=0,$B124=""),"",IF(AND($E$3="1st"),'Marks Entry class 1st'!O123,IF(AND($E$3="2nd"),'Marks Entry class 2nd'!O123,"")))</f>
        <v/>
      </c>
      <c r="Q124" s="105" t="str">
        <f>IF(OR($B124=0,$B124=""),"",IF(AND($E$3="1st"),'Marks Entry class 1st'!P123,IF(AND($E$3="2nd"),'Marks Entry class 2nd'!P123,"")))</f>
        <v/>
      </c>
      <c r="R124" s="54" t="str">
        <f t="shared" si="64"/>
        <v/>
      </c>
      <c r="S124" s="51">
        <f t="shared" si="65"/>
        <v>0</v>
      </c>
      <c r="T124" s="105" t="str">
        <f>IF(OR($B124=0,$B124=""),"",IF(AND($E$3="1st"),'Marks Entry class 1st'!Q123,IF(AND($E$3="2nd"),'Marks Entry class 2nd'!Q123,"")))</f>
        <v/>
      </c>
      <c r="U124" s="105" t="str">
        <f>IF(OR($B124=0,$B124=""),"",IF(AND($E$3="1st"),'Marks Entry class 1st'!R123,IF(AND($E$3="2nd"),'Marks Entry class 2nd'!R123,"")))</f>
        <v/>
      </c>
      <c r="V124" s="55" t="str">
        <f t="shared" si="66"/>
        <v/>
      </c>
      <c r="W124" s="51" t="str">
        <f t="shared" si="67"/>
        <v/>
      </c>
      <c r="X124" s="89">
        <f t="shared" si="68"/>
        <v>0</v>
      </c>
      <c r="Y124" s="89" t="str">
        <f t="shared" si="69"/>
        <v/>
      </c>
      <c r="Z124" s="89" t="str">
        <f t="shared" si="70"/>
        <v/>
      </c>
      <c r="AA124" s="89" t="str">
        <f t="shared" si="71"/>
        <v/>
      </c>
      <c r="AB124" s="89" t="str">
        <f t="shared" si="72"/>
        <v/>
      </c>
      <c r="AC124" s="93" t="str">
        <f t="shared" si="73"/>
        <v/>
      </c>
      <c r="AD124" s="105"/>
      <c r="AE124" s="105"/>
      <c r="AF124" s="105"/>
      <c r="AG124" s="51"/>
      <c r="AH124" s="105" t="str">
        <f>IF(OR($B124=0,$B124=""),"",IF(AND($E$3="1st"),'Marks Entry class 1st'!V123,IF(AND($E$3="2nd"),'Marks Entry class 2nd'!V123,"")))</f>
        <v/>
      </c>
      <c r="AI124" s="105" t="str">
        <f>IF(OR($B124=0,$B124=""),"",IF(AND($E$3="1st"),'Marks Entry class 1st'!W123,IF(AND($E$3="2nd"),'Marks Entry class 2nd'!W123,"")))</f>
        <v/>
      </c>
      <c r="AJ124" s="54" t="str">
        <f t="shared" si="74"/>
        <v/>
      </c>
      <c r="AK124" s="51">
        <f t="shared" si="75"/>
        <v>0</v>
      </c>
      <c r="AL124" s="105" t="str">
        <f>IF(OR($B124=0,$B124=""),"",IF(AND($E$3="1st"),'Marks Entry class 1st'!X123,IF(AND($E$3="2nd"),'Marks Entry class 2nd'!X123,"")))</f>
        <v/>
      </c>
      <c r="AM124" s="105" t="str">
        <f>IF(OR($B124=0,$B124=""),"",IF(AND($E$3="1st"),'Marks Entry class 1st'!Y123,IF(AND($E$3="2nd"),'Marks Entry class 2nd'!Y123,"")))</f>
        <v/>
      </c>
      <c r="AN124" s="55" t="str">
        <f t="shared" si="76"/>
        <v/>
      </c>
      <c r="AO124" s="51" t="str">
        <f t="shared" si="77"/>
        <v/>
      </c>
      <c r="AP124" s="89">
        <f t="shared" si="78"/>
        <v>0</v>
      </c>
      <c r="AQ124" s="89" t="str">
        <f t="shared" si="79"/>
        <v/>
      </c>
      <c r="AR124" s="89" t="str">
        <f t="shared" si="80"/>
        <v/>
      </c>
      <c r="AS124" s="89" t="str">
        <f t="shared" si="81"/>
        <v/>
      </c>
      <c r="AT124" s="89" t="str">
        <f t="shared" si="82"/>
        <v/>
      </c>
      <c r="AU124" s="93" t="str">
        <f t="shared" si="83"/>
        <v/>
      </c>
      <c r="AV124" s="105"/>
      <c r="AW124" s="105"/>
      <c r="AX124" s="105"/>
      <c r="AY124" s="51"/>
      <c r="AZ124" s="105" t="str">
        <f>IF(OR($B124=0,$B124=""),"",IF(AND($E$3="1st"),'Marks Entry class 1st'!AC123,IF(AND($E$3="2nd"),'Marks Entry class 2nd'!AC123,"")))</f>
        <v/>
      </c>
      <c r="BA124" s="105" t="str">
        <f>IF(OR($B124=0,$B124=""),"",IF(AND($E$3="1st"),'Marks Entry class 1st'!AD123,IF(AND($E$3="2nd"),'Marks Entry class 2nd'!AD123,"")))</f>
        <v/>
      </c>
      <c r="BB124" s="54" t="str">
        <f t="shared" si="84"/>
        <v/>
      </c>
      <c r="BC124" s="51">
        <f t="shared" si="85"/>
        <v>0</v>
      </c>
      <c r="BD124" s="105" t="str">
        <f>IF(OR($B124=0,$B124=""),"",IF(AND($E$3="1st"),'Marks Entry class 1st'!AE123,IF(AND($E$3="2nd"),'Marks Entry class 2nd'!AE123,"")))</f>
        <v/>
      </c>
      <c r="BE124" s="105" t="str">
        <f>IF(OR($B124=0,$B124=""),"",IF(AND($E$3="1st"),'Marks Entry class 1st'!AF123,IF(AND($E$3="2nd"),'Marks Entry class 2nd'!AF123,"")))</f>
        <v/>
      </c>
      <c r="BF124" s="55" t="str">
        <f t="shared" si="86"/>
        <v/>
      </c>
      <c r="BG124" s="51" t="str">
        <f t="shared" si="87"/>
        <v/>
      </c>
      <c r="BH124" s="89">
        <f t="shared" si="88"/>
        <v>0</v>
      </c>
      <c r="BI124" s="89" t="str">
        <f t="shared" si="89"/>
        <v/>
      </c>
      <c r="BJ124" s="89" t="str">
        <f t="shared" si="90"/>
        <v/>
      </c>
      <c r="BK124" s="89" t="str">
        <f t="shared" si="91"/>
        <v/>
      </c>
      <c r="BL124" s="89" t="str">
        <f t="shared" si="92"/>
        <v/>
      </c>
      <c r="BM124" s="93" t="str">
        <f t="shared" si="93"/>
        <v/>
      </c>
      <c r="BN124" s="105"/>
      <c r="BO124" s="105"/>
      <c r="BP124" s="105"/>
      <c r="BQ124" s="51"/>
      <c r="BR124" s="105" t="str">
        <f>IF(OR($B124=0,$B124=""),"",IF(AND($E$3="1st"),'Marks Entry class 1st'!AJ123,IF(AND($E$3="2nd"),'Marks Entry class 2nd'!AJ123,"")))</f>
        <v/>
      </c>
      <c r="BS124" s="105" t="str">
        <f>IF(OR($B124=0,$B124=""),"",IF(AND($E$3="1st"),'Marks Entry class 1st'!AK123,IF(AND($E$3="2nd"),'Marks Entry class 2nd'!AK123,"")))</f>
        <v/>
      </c>
      <c r="BT124" s="54" t="str">
        <f t="shared" si="94"/>
        <v/>
      </c>
      <c r="BU124" s="51">
        <f t="shared" si="95"/>
        <v>0</v>
      </c>
      <c r="BV124" s="105" t="str">
        <f>IF(OR($B124=0,$B124=""),"",IF(AND($E$3="1st"),'Marks Entry class 1st'!AL123,IF(AND($E$3="2nd"),'Marks Entry class 2nd'!AL123,"")))</f>
        <v/>
      </c>
      <c r="BW124" s="105" t="str">
        <f>IF(OR($B124=0,$B124=""),"",IF(AND($E$3="1st"),'Marks Entry class 1st'!AM123,IF(AND($E$3="2nd"),'Marks Entry class 2nd'!AM123,"")))</f>
        <v/>
      </c>
      <c r="BX124" s="55" t="str">
        <f t="shared" si="96"/>
        <v/>
      </c>
      <c r="BY124" s="51" t="str">
        <f t="shared" si="97"/>
        <v/>
      </c>
      <c r="BZ124" s="89">
        <f t="shared" si="98"/>
        <v>0</v>
      </c>
      <c r="CA124" s="89" t="str">
        <f t="shared" si="99"/>
        <v/>
      </c>
      <c r="CB124" s="89" t="str">
        <f t="shared" si="100"/>
        <v/>
      </c>
      <c r="CC124" s="89" t="str">
        <f t="shared" si="101"/>
        <v/>
      </c>
      <c r="CD124" s="89" t="str">
        <f t="shared" si="102"/>
        <v/>
      </c>
      <c r="CE124" s="93" t="str">
        <f t="shared" si="103"/>
        <v/>
      </c>
      <c r="CF124" s="105" t="str">
        <f>IF(OR($B124=0,$B124=""),"",IF(AND($E$3="1st"),'Marks Entry class 1st'!AN123,IF(AND($E$3="2nd"),'Marks Entry class 2nd'!AN123,"")))</f>
        <v/>
      </c>
      <c r="CG124" s="105" t="str">
        <f>IF(OR($B124=0,$B124=""),"",IF(AND($E$3="1st"),'Marks Entry class 1st'!AO123,IF(AND($E$3="2nd"),'Marks Entry class 2nd'!AO123,"")))</f>
        <v/>
      </c>
      <c r="CH124" s="106" t="str">
        <f t="shared" si="104"/>
        <v/>
      </c>
      <c r="CI124" s="107">
        <f t="shared" si="105"/>
        <v>0</v>
      </c>
      <c r="CJ124" s="107" t="str">
        <f t="shared" si="106"/>
        <v/>
      </c>
      <c r="CK124" s="107" t="str">
        <f t="shared" si="107"/>
        <v/>
      </c>
      <c r="CL124" s="92" t="str">
        <f t="shared" si="108"/>
        <v/>
      </c>
      <c r="CM124" s="105" t="str">
        <f>IF(OR($B124=0,$B124=""),"",IF(AND($E$3="1st"),'Marks Entry class 1st'!AP123,IF(AND($E$3="2nd"),'Marks Entry class 2nd'!AP123,"")))</f>
        <v/>
      </c>
      <c r="CN124" s="105" t="str">
        <f>IF(OR($B124=0,$B124=""),"",IF(AND($E$3="1st"),'Marks Entry class 1st'!AQ123,IF(AND($E$3="2nd"),'Marks Entry class 2nd'!AQ123,"")))</f>
        <v/>
      </c>
      <c r="CO124" s="106" t="str">
        <f t="shared" si="109"/>
        <v/>
      </c>
      <c r="CP124" s="107">
        <f t="shared" si="110"/>
        <v>0</v>
      </c>
      <c r="CQ124" s="107" t="str">
        <f t="shared" si="111"/>
        <v/>
      </c>
      <c r="CR124" s="107" t="str">
        <f t="shared" si="112"/>
        <v/>
      </c>
      <c r="CS124" s="92" t="str">
        <f t="shared" si="113"/>
        <v/>
      </c>
      <c r="CT124" s="105" t="str">
        <f>IF(OR($B124=0,$B124=""),"",IF(AND($E$3="1st"),'Marks Entry class 1st'!AR123,IF(AND($E$3="2nd"),'Marks Entry class 2nd'!AR123,"")))</f>
        <v/>
      </c>
      <c r="CU124" s="105" t="str">
        <f>IF(OR($B124=0,$B124=""),"",IF(AND($E$3="1st"),'Marks Entry class 1st'!AS123,IF(AND($E$3="2nd"),'Marks Entry class 2nd'!AS123,"")))</f>
        <v/>
      </c>
      <c r="CV124" s="106" t="str">
        <f t="shared" si="114"/>
        <v/>
      </c>
      <c r="CW124" s="107">
        <f t="shared" si="115"/>
        <v>0</v>
      </c>
      <c r="CX124" s="107" t="str">
        <f t="shared" si="116"/>
        <v/>
      </c>
      <c r="CY124" s="107" t="str">
        <f t="shared" si="117"/>
        <v/>
      </c>
      <c r="CZ124" s="92" t="str">
        <f t="shared" si="118"/>
        <v/>
      </c>
      <c r="DA124" s="105" t="str">
        <f>IF(OR($B124=0,$B124=""),"",IF(AND($E$3="1st"),'Marks Entry class 1st'!AT123,IF(AND($E$3="2nd"),'Marks Entry class 2nd'!AT123,"")))</f>
        <v/>
      </c>
      <c r="DB124" s="105" t="str">
        <f>IF(OR($B124=0,$B124=""),"",IF(AND($E$3="1st"),'Marks Entry class 1st'!AU123,IF(AND($E$3="2nd"),'Marks Entry class 2nd'!AU123,"")))</f>
        <v/>
      </c>
      <c r="DC124" s="357" t="str">
        <f t="shared" si="119"/>
        <v/>
      </c>
      <c r="DD124" s="93" t="str">
        <f t="shared" si="120"/>
        <v/>
      </c>
      <c r="DE124" s="105" t="str">
        <f>IF(OR($B124=0,$B124=""),"",IF(AND($E$3="1st"),'Marks Entry class 1st'!AV123,IF(AND($E$3="2nd"),'Marks Entry class 2nd'!AV123,"")))</f>
        <v/>
      </c>
      <c r="DF124" s="105" t="str">
        <f>IF(OR($B124=0,$B124=""),"",IF(AND($E$3="1st"),'Marks Entry class 1st'!AW123,IF(AND($E$3="2nd"),'Marks Entry class 2nd'!AW123,"")))</f>
        <v/>
      </c>
      <c r="DG124" s="357" t="str">
        <f t="shared" si="121"/>
        <v/>
      </c>
      <c r="DH124" s="93" t="str">
        <f t="shared" si="122"/>
        <v/>
      </c>
      <c r="DI124" s="63" t="str">
        <f t="shared" si="123"/>
        <v/>
      </c>
      <c r="DJ124" s="359" t="str">
        <f t="shared" si="124"/>
        <v/>
      </c>
      <c r="DK124" s="67" t="str">
        <f t="shared" si="125"/>
        <v/>
      </c>
      <c r="DL124" s="68" t="str">
        <f t="shared" si="126"/>
        <v/>
      </c>
      <c r="DM124" s="381" t="str">
        <f>IFERROR(IF(B124="NSO","NSO",IF(OR(D124="",G124="",F124="",B124="",DI124=0),"",IF('Master sheet'!$D$14="Hindi","कक्षोंन्नति","Promoted"))),"")</f>
        <v/>
      </c>
      <c r="DN124" s="42" t="str">
        <f>IF(OR(B124=0,B124=""),"",IF(AND($E$3="1st"),'Marks Entry class 1st'!AX123,IF(AND($E$3="2nd"),'Marks Entry class 2nd'!AX123,"")))</f>
        <v/>
      </c>
      <c r="DO124" s="42" t="str">
        <f>IF(OR(B124=0,B124=""),"",IF(AND($E$3="1st"),'Marks Entry class 1st'!AY123,IF(AND($E$3="2nd"),'Marks Entry class 2nd'!AY123,"")))</f>
        <v/>
      </c>
      <c r="DP124" s="214" t="str">
        <f t="shared" si="127"/>
        <v/>
      </c>
      <c r="DQ124" s="43"/>
      <c r="DX124" s="44">
        <f>IF(AND($E$3="1st"),'Marks Entry class 1st'!I123,IF(AND($E$3="2nd"),'Marks Entry class 2nd'!I123,""))</f>
        <v>0</v>
      </c>
    </row>
    <row r="125" spans="1:128" ht="18.95" customHeight="1">
      <c r="A125" s="56">
        <v>118</v>
      </c>
      <c r="B125" s="261" t="str">
        <f>IF(OR(DX125=0,DX125=""),"",IF(AND($E$3="1st"),'Marks Entry class 1st'!I124,IF(AND($E$3="2nd"),'Marks Entry class 2nd'!I124,"")))</f>
        <v/>
      </c>
      <c r="C125" s="57" t="str">
        <f>IF(OR($B125=0,$B125=""),"",IF(AND($E$3="1st"),'Marks Entry class 1st'!B124,IF(AND($E$3="2nd"),'Marks Entry class 2nd'!B124,"")))</f>
        <v/>
      </c>
      <c r="D125" s="57" t="str">
        <f>IF(OR($B125=0,$B125=""),"",IF(AND($E$3="1st"),'Marks Entry class 1st'!C124,IF(AND($E$3="2nd"),'Marks Entry class 2nd'!C124,"")))</f>
        <v/>
      </c>
      <c r="E125" s="396" t="str">
        <f>IF(OR(B125=0,B125=""),"",IF(AND($E$3="1st"),'Marks Entry class 1st'!E124,IF(AND($E$3="2nd"),'Marks Entry class 2nd'!E124,"")))</f>
        <v/>
      </c>
      <c r="F125" s="260" t="str">
        <f>IF(OR(B125=0,B125=""),"",IF(AND($E$3="1st"),'Marks Entry class 1st'!D124,IF(AND($E$3="2nd"),'Marks Entry class 2nd'!D124,"")))</f>
        <v/>
      </c>
      <c r="G125" s="398" t="str">
        <f>IF(OR($B125=0,$B125=""),"",IF(AND($E$3="1st"),'Marks Entry class 1st'!F124,IF(AND($E$3="2nd"),'Marks Entry class 2nd'!F124,"")))</f>
        <v/>
      </c>
      <c r="H125" s="398" t="str">
        <f>IF(OR($B125=0,$B125=""),"",IF(AND($E$3="1st"),'Marks Entry class 1st'!G124,IF(AND($E$3="2nd"),'Marks Entry class 2nd'!G124,"")))</f>
        <v/>
      </c>
      <c r="I125" s="398" t="str">
        <f>IF(OR($B125=0,$B125=""),"",IF(AND($E$3="1st"),'Marks Entry class 1st'!H124,IF(AND($E$3="2nd"),'Marks Entry class 2nd'!H124,"")))</f>
        <v/>
      </c>
      <c r="J125" s="229" t="str">
        <f>IF(OR($B125=0,$B125=""),"",IF(AND($E$3="1st"),'Marks Entry class 1st'!J124,IF(AND($E$3="2nd"),'Marks Entry class 2nd'!J124,"")))</f>
        <v/>
      </c>
      <c r="K125" s="229" t="str">
        <f>IF(OR($B125=0,$B125=""),"",IF(AND($E$3="1st"),'Marks Entry class 1st'!K124,IF(AND($E$3="2nd"),'Marks Entry class 2nd'!K124,"")))</f>
        <v/>
      </c>
      <c r="L125" s="105"/>
      <c r="M125" s="105"/>
      <c r="N125" s="105"/>
      <c r="O125" s="51"/>
      <c r="P125" s="105" t="str">
        <f>IF(OR($B125=0,$B125=""),"",IF(AND($E$3="1st"),'Marks Entry class 1st'!O124,IF(AND($E$3="2nd"),'Marks Entry class 2nd'!O124,"")))</f>
        <v/>
      </c>
      <c r="Q125" s="105" t="str">
        <f>IF(OR($B125=0,$B125=""),"",IF(AND($E$3="1st"),'Marks Entry class 1st'!P124,IF(AND($E$3="2nd"),'Marks Entry class 2nd'!P124,"")))</f>
        <v/>
      </c>
      <c r="R125" s="54" t="str">
        <f t="shared" si="64"/>
        <v/>
      </c>
      <c r="S125" s="51">
        <f t="shared" si="65"/>
        <v>0</v>
      </c>
      <c r="T125" s="105" t="str">
        <f>IF(OR($B125=0,$B125=""),"",IF(AND($E$3="1st"),'Marks Entry class 1st'!Q124,IF(AND($E$3="2nd"),'Marks Entry class 2nd'!Q124,"")))</f>
        <v/>
      </c>
      <c r="U125" s="105" t="str">
        <f>IF(OR($B125=0,$B125=""),"",IF(AND($E$3="1st"),'Marks Entry class 1st'!R124,IF(AND($E$3="2nd"),'Marks Entry class 2nd'!R124,"")))</f>
        <v/>
      </c>
      <c r="V125" s="55" t="str">
        <f t="shared" si="66"/>
        <v/>
      </c>
      <c r="W125" s="51" t="str">
        <f t="shared" si="67"/>
        <v/>
      </c>
      <c r="X125" s="89">
        <f t="shared" si="68"/>
        <v>0</v>
      </c>
      <c r="Y125" s="89" t="str">
        <f t="shared" si="69"/>
        <v/>
      </c>
      <c r="Z125" s="89" t="str">
        <f t="shared" si="70"/>
        <v/>
      </c>
      <c r="AA125" s="89" t="str">
        <f t="shared" si="71"/>
        <v/>
      </c>
      <c r="AB125" s="89" t="str">
        <f t="shared" si="72"/>
        <v/>
      </c>
      <c r="AC125" s="93" t="str">
        <f t="shared" si="73"/>
        <v/>
      </c>
      <c r="AD125" s="105"/>
      <c r="AE125" s="105"/>
      <c r="AF125" s="105"/>
      <c r="AG125" s="51"/>
      <c r="AH125" s="105" t="str">
        <f>IF(OR($B125=0,$B125=""),"",IF(AND($E$3="1st"),'Marks Entry class 1st'!V124,IF(AND($E$3="2nd"),'Marks Entry class 2nd'!V124,"")))</f>
        <v/>
      </c>
      <c r="AI125" s="105" t="str">
        <f>IF(OR($B125=0,$B125=""),"",IF(AND($E$3="1st"),'Marks Entry class 1st'!W124,IF(AND($E$3="2nd"),'Marks Entry class 2nd'!W124,"")))</f>
        <v/>
      </c>
      <c r="AJ125" s="54" t="str">
        <f t="shared" si="74"/>
        <v/>
      </c>
      <c r="AK125" s="51">
        <f t="shared" si="75"/>
        <v>0</v>
      </c>
      <c r="AL125" s="105" t="str">
        <f>IF(OR($B125=0,$B125=""),"",IF(AND($E$3="1st"),'Marks Entry class 1st'!X124,IF(AND($E$3="2nd"),'Marks Entry class 2nd'!X124,"")))</f>
        <v/>
      </c>
      <c r="AM125" s="105" t="str">
        <f>IF(OR($B125=0,$B125=""),"",IF(AND($E$3="1st"),'Marks Entry class 1st'!Y124,IF(AND($E$3="2nd"),'Marks Entry class 2nd'!Y124,"")))</f>
        <v/>
      </c>
      <c r="AN125" s="55" t="str">
        <f t="shared" si="76"/>
        <v/>
      </c>
      <c r="AO125" s="51" t="str">
        <f t="shared" si="77"/>
        <v/>
      </c>
      <c r="AP125" s="89">
        <f t="shared" si="78"/>
        <v>0</v>
      </c>
      <c r="AQ125" s="89" t="str">
        <f t="shared" si="79"/>
        <v/>
      </c>
      <c r="AR125" s="89" t="str">
        <f t="shared" si="80"/>
        <v/>
      </c>
      <c r="AS125" s="89" t="str">
        <f t="shared" si="81"/>
        <v/>
      </c>
      <c r="AT125" s="89" t="str">
        <f t="shared" si="82"/>
        <v/>
      </c>
      <c r="AU125" s="93" t="str">
        <f t="shared" si="83"/>
        <v/>
      </c>
      <c r="AV125" s="105"/>
      <c r="AW125" s="105"/>
      <c r="AX125" s="105"/>
      <c r="AY125" s="51"/>
      <c r="AZ125" s="105" t="str">
        <f>IF(OR($B125=0,$B125=""),"",IF(AND($E$3="1st"),'Marks Entry class 1st'!AC124,IF(AND($E$3="2nd"),'Marks Entry class 2nd'!AC124,"")))</f>
        <v/>
      </c>
      <c r="BA125" s="105" t="str">
        <f>IF(OR($B125=0,$B125=""),"",IF(AND($E$3="1st"),'Marks Entry class 1st'!AD124,IF(AND($E$3="2nd"),'Marks Entry class 2nd'!AD124,"")))</f>
        <v/>
      </c>
      <c r="BB125" s="54" t="str">
        <f t="shared" si="84"/>
        <v/>
      </c>
      <c r="BC125" s="51">
        <f t="shared" si="85"/>
        <v>0</v>
      </c>
      <c r="BD125" s="105" t="str">
        <f>IF(OR($B125=0,$B125=""),"",IF(AND($E$3="1st"),'Marks Entry class 1st'!AE124,IF(AND($E$3="2nd"),'Marks Entry class 2nd'!AE124,"")))</f>
        <v/>
      </c>
      <c r="BE125" s="105" t="str">
        <f>IF(OR($B125=0,$B125=""),"",IF(AND($E$3="1st"),'Marks Entry class 1st'!AF124,IF(AND($E$3="2nd"),'Marks Entry class 2nd'!AF124,"")))</f>
        <v/>
      </c>
      <c r="BF125" s="55" t="str">
        <f t="shared" si="86"/>
        <v/>
      </c>
      <c r="BG125" s="51" t="str">
        <f t="shared" si="87"/>
        <v/>
      </c>
      <c r="BH125" s="89">
        <f t="shared" si="88"/>
        <v>0</v>
      </c>
      <c r="BI125" s="89" t="str">
        <f t="shared" si="89"/>
        <v/>
      </c>
      <c r="BJ125" s="89" t="str">
        <f t="shared" si="90"/>
        <v/>
      </c>
      <c r="BK125" s="89" t="str">
        <f t="shared" si="91"/>
        <v/>
      </c>
      <c r="BL125" s="89" t="str">
        <f t="shared" si="92"/>
        <v/>
      </c>
      <c r="BM125" s="93" t="str">
        <f t="shared" si="93"/>
        <v/>
      </c>
      <c r="BN125" s="105"/>
      <c r="BO125" s="105"/>
      <c r="BP125" s="105"/>
      <c r="BQ125" s="51"/>
      <c r="BR125" s="105" t="str">
        <f>IF(OR($B125=0,$B125=""),"",IF(AND($E$3="1st"),'Marks Entry class 1st'!AJ124,IF(AND($E$3="2nd"),'Marks Entry class 2nd'!AJ124,"")))</f>
        <v/>
      </c>
      <c r="BS125" s="105" t="str">
        <f>IF(OR($B125=0,$B125=""),"",IF(AND($E$3="1st"),'Marks Entry class 1st'!AK124,IF(AND($E$3="2nd"),'Marks Entry class 2nd'!AK124,"")))</f>
        <v/>
      </c>
      <c r="BT125" s="54" t="str">
        <f t="shared" si="94"/>
        <v/>
      </c>
      <c r="BU125" s="51">
        <f t="shared" si="95"/>
        <v>0</v>
      </c>
      <c r="BV125" s="105" t="str">
        <f>IF(OR($B125=0,$B125=""),"",IF(AND($E$3="1st"),'Marks Entry class 1st'!AL124,IF(AND($E$3="2nd"),'Marks Entry class 2nd'!AL124,"")))</f>
        <v/>
      </c>
      <c r="BW125" s="105" t="str">
        <f>IF(OR($B125=0,$B125=""),"",IF(AND($E$3="1st"),'Marks Entry class 1st'!AM124,IF(AND($E$3="2nd"),'Marks Entry class 2nd'!AM124,"")))</f>
        <v/>
      </c>
      <c r="BX125" s="55" t="str">
        <f t="shared" si="96"/>
        <v/>
      </c>
      <c r="BY125" s="51" t="str">
        <f t="shared" si="97"/>
        <v/>
      </c>
      <c r="BZ125" s="89">
        <f t="shared" si="98"/>
        <v>0</v>
      </c>
      <c r="CA125" s="89" t="str">
        <f t="shared" si="99"/>
        <v/>
      </c>
      <c r="CB125" s="89" t="str">
        <f t="shared" si="100"/>
        <v/>
      </c>
      <c r="CC125" s="89" t="str">
        <f t="shared" si="101"/>
        <v/>
      </c>
      <c r="CD125" s="89" t="str">
        <f t="shared" si="102"/>
        <v/>
      </c>
      <c r="CE125" s="93" t="str">
        <f t="shared" si="103"/>
        <v/>
      </c>
      <c r="CF125" s="105" t="str">
        <f>IF(OR($B125=0,$B125=""),"",IF(AND($E$3="1st"),'Marks Entry class 1st'!AN124,IF(AND($E$3="2nd"),'Marks Entry class 2nd'!AN124,"")))</f>
        <v/>
      </c>
      <c r="CG125" s="105" t="str">
        <f>IF(OR($B125=0,$B125=""),"",IF(AND($E$3="1st"),'Marks Entry class 1st'!AO124,IF(AND($E$3="2nd"),'Marks Entry class 2nd'!AO124,"")))</f>
        <v/>
      </c>
      <c r="CH125" s="106" t="str">
        <f t="shared" si="104"/>
        <v/>
      </c>
      <c r="CI125" s="107">
        <f t="shared" si="105"/>
        <v>0</v>
      </c>
      <c r="CJ125" s="107" t="str">
        <f t="shared" si="106"/>
        <v/>
      </c>
      <c r="CK125" s="107" t="str">
        <f t="shared" si="107"/>
        <v/>
      </c>
      <c r="CL125" s="92" t="str">
        <f t="shared" si="108"/>
        <v/>
      </c>
      <c r="CM125" s="105" t="str">
        <f>IF(OR($B125=0,$B125=""),"",IF(AND($E$3="1st"),'Marks Entry class 1st'!AP124,IF(AND($E$3="2nd"),'Marks Entry class 2nd'!AP124,"")))</f>
        <v/>
      </c>
      <c r="CN125" s="105" t="str">
        <f>IF(OR($B125=0,$B125=""),"",IF(AND($E$3="1st"),'Marks Entry class 1st'!AQ124,IF(AND($E$3="2nd"),'Marks Entry class 2nd'!AQ124,"")))</f>
        <v/>
      </c>
      <c r="CO125" s="106" t="str">
        <f t="shared" si="109"/>
        <v/>
      </c>
      <c r="CP125" s="107">
        <f t="shared" si="110"/>
        <v>0</v>
      </c>
      <c r="CQ125" s="107" t="str">
        <f t="shared" si="111"/>
        <v/>
      </c>
      <c r="CR125" s="107" t="str">
        <f t="shared" si="112"/>
        <v/>
      </c>
      <c r="CS125" s="92" t="str">
        <f t="shared" si="113"/>
        <v/>
      </c>
      <c r="CT125" s="105" t="str">
        <f>IF(OR($B125=0,$B125=""),"",IF(AND($E$3="1st"),'Marks Entry class 1st'!AR124,IF(AND($E$3="2nd"),'Marks Entry class 2nd'!AR124,"")))</f>
        <v/>
      </c>
      <c r="CU125" s="105" t="str">
        <f>IF(OR($B125=0,$B125=""),"",IF(AND($E$3="1st"),'Marks Entry class 1st'!AS124,IF(AND($E$3="2nd"),'Marks Entry class 2nd'!AS124,"")))</f>
        <v/>
      </c>
      <c r="CV125" s="106" t="str">
        <f t="shared" si="114"/>
        <v/>
      </c>
      <c r="CW125" s="107">
        <f t="shared" si="115"/>
        <v>0</v>
      </c>
      <c r="CX125" s="107" t="str">
        <f t="shared" si="116"/>
        <v/>
      </c>
      <c r="CY125" s="107" t="str">
        <f t="shared" si="117"/>
        <v/>
      </c>
      <c r="CZ125" s="92" t="str">
        <f t="shared" si="118"/>
        <v/>
      </c>
      <c r="DA125" s="105" t="str">
        <f>IF(OR($B125=0,$B125=""),"",IF(AND($E$3="1st"),'Marks Entry class 1st'!AT124,IF(AND($E$3="2nd"),'Marks Entry class 2nd'!AT124,"")))</f>
        <v/>
      </c>
      <c r="DB125" s="105" t="str">
        <f>IF(OR($B125=0,$B125=""),"",IF(AND($E$3="1st"),'Marks Entry class 1st'!AU124,IF(AND($E$3="2nd"),'Marks Entry class 2nd'!AU124,"")))</f>
        <v/>
      </c>
      <c r="DC125" s="357" t="str">
        <f t="shared" si="119"/>
        <v/>
      </c>
      <c r="DD125" s="93" t="str">
        <f t="shared" si="120"/>
        <v/>
      </c>
      <c r="DE125" s="105" t="str">
        <f>IF(OR($B125=0,$B125=""),"",IF(AND($E$3="1st"),'Marks Entry class 1st'!AV124,IF(AND($E$3="2nd"),'Marks Entry class 2nd'!AV124,"")))</f>
        <v/>
      </c>
      <c r="DF125" s="105" t="str">
        <f>IF(OR($B125=0,$B125=""),"",IF(AND($E$3="1st"),'Marks Entry class 1st'!AW124,IF(AND($E$3="2nd"),'Marks Entry class 2nd'!AW124,"")))</f>
        <v/>
      </c>
      <c r="DG125" s="357" t="str">
        <f t="shared" si="121"/>
        <v/>
      </c>
      <c r="DH125" s="93" t="str">
        <f t="shared" si="122"/>
        <v/>
      </c>
      <c r="DI125" s="63" t="str">
        <f t="shared" si="123"/>
        <v/>
      </c>
      <c r="DJ125" s="359" t="str">
        <f t="shared" si="124"/>
        <v/>
      </c>
      <c r="DK125" s="67" t="str">
        <f t="shared" si="125"/>
        <v/>
      </c>
      <c r="DL125" s="68" t="str">
        <f t="shared" si="126"/>
        <v/>
      </c>
      <c r="DM125" s="381" t="str">
        <f>IFERROR(IF(B125="NSO","NSO",IF(OR(D125="",G125="",F125="",B125="",DI125=0),"",IF('Master sheet'!$D$14="Hindi","कक्षोंन्नति","Promoted"))),"")</f>
        <v/>
      </c>
      <c r="DN125" s="42" t="str">
        <f>IF(OR(B125=0,B125=""),"",IF(AND($E$3="1st"),'Marks Entry class 1st'!AX124,IF(AND($E$3="2nd"),'Marks Entry class 2nd'!AX124,"")))</f>
        <v/>
      </c>
      <c r="DO125" s="42" t="str">
        <f>IF(OR(B125=0,B125=""),"",IF(AND($E$3="1st"),'Marks Entry class 1st'!AY124,IF(AND($E$3="2nd"),'Marks Entry class 2nd'!AY124,"")))</f>
        <v/>
      </c>
      <c r="DP125" s="214" t="str">
        <f t="shared" si="127"/>
        <v/>
      </c>
      <c r="DQ125" s="43"/>
      <c r="DX125" s="44">
        <f>IF(AND($E$3="1st"),'Marks Entry class 1st'!I124,IF(AND($E$3="2nd"),'Marks Entry class 2nd'!I124,""))</f>
        <v>0</v>
      </c>
    </row>
    <row r="126" spans="1:128" ht="18.95" customHeight="1">
      <c r="A126" s="56">
        <v>119</v>
      </c>
      <c r="B126" s="261" t="str">
        <f>IF(OR(DX126=0,DX126=""),"",IF(AND($E$3="1st"),'Marks Entry class 1st'!I125,IF(AND($E$3="2nd"),'Marks Entry class 2nd'!I125,"")))</f>
        <v/>
      </c>
      <c r="C126" s="57" t="str">
        <f>IF(OR($B126=0,$B126=""),"",IF(AND($E$3="1st"),'Marks Entry class 1st'!B125,IF(AND($E$3="2nd"),'Marks Entry class 2nd'!B125,"")))</f>
        <v/>
      </c>
      <c r="D126" s="57" t="str">
        <f>IF(OR($B126=0,$B126=""),"",IF(AND($E$3="1st"),'Marks Entry class 1st'!C125,IF(AND($E$3="2nd"),'Marks Entry class 2nd'!C125,"")))</f>
        <v/>
      </c>
      <c r="E126" s="396" t="str">
        <f>IF(OR(B126=0,B126=""),"",IF(AND($E$3="1st"),'Marks Entry class 1st'!E125,IF(AND($E$3="2nd"),'Marks Entry class 2nd'!E125,"")))</f>
        <v/>
      </c>
      <c r="F126" s="260" t="str">
        <f>IF(OR(B126=0,B126=""),"",IF(AND($E$3="1st"),'Marks Entry class 1st'!D125,IF(AND($E$3="2nd"),'Marks Entry class 2nd'!D125,"")))</f>
        <v/>
      </c>
      <c r="G126" s="398" t="str">
        <f>IF(OR($B126=0,$B126=""),"",IF(AND($E$3="1st"),'Marks Entry class 1st'!F125,IF(AND($E$3="2nd"),'Marks Entry class 2nd'!F125,"")))</f>
        <v/>
      </c>
      <c r="H126" s="398" t="str">
        <f>IF(OR($B126=0,$B126=""),"",IF(AND($E$3="1st"),'Marks Entry class 1st'!G125,IF(AND($E$3="2nd"),'Marks Entry class 2nd'!G125,"")))</f>
        <v/>
      </c>
      <c r="I126" s="398" t="str">
        <f>IF(OR($B126=0,$B126=""),"",IF(AND($E$3="1st"),'Marks Entry class 1st'!H125,IF(AND($E$3="2nd"),'Marks Entry class 2nd'!H125,"")))</f>
        <v/>
      </c>
      <c r="J126" s="229" t="str">
        <f>IF(OR($B126=0,$B126=""),"",IF(AND($E$3="1st"),'Marks Entry class 1st'!J125,IF(AND($E$3="2nd"),'Marks Entry class 2nd'!J125,"")))</f>
        <v/>
      </c>
      <c r="K126" s="229" t="str">
        <f>IF(OR($B126=0,$B126=""),"",IF(AND($E$3="1st"),'Marks Entry class 1st'!K125,IF(AND($E$3="2nd"),'Marks Entry class 2nd'!K125,"")))</f>
        <v/>
      </c>
      <c r="L126" s="105"/>
      <c r="M126" s="105"/>
      <c r="N126" s="105"/>
      <c r="O126" s="51"/>
      <c r="P126" s="105" t="str">
        <f>IF(OR($B126=0,$B126=""),"",IF(AND($E$3="1st"),'Marks Entry class 1st'!O125,IF(AND($E$3="2nd"),'Marks Entry class 2nd'!O125,"")))</f>
        <v/>
      </c>
      <c r="Q126" s="105" t="str">
        <f>IF(OR($B126=0,$B126=""),"",IF(AND($E$3="1st"),'Marks Entry class 1st'!P125,IF(AND($E$3="2nd"),'Marks Entry class 2nd'!P125,"")))</f>
        <v/>
      </c>
      <c r="R126" s="54" t="str">
        <f t="shared" si="64"/>
        <v/>
      </c>
      <c r="S126" s="51">
        <f t="shared" si="65"/>
        <v>0</v>
      </c>
      <c r="T126" s="105" t="str">
        <f>IF(OR($B126=0,$B126=""),"",IF(AND($E$3="1st"),'Marks Entry class 1st'!Q125,IF(AND($E$3="2nd"),'Marks Entry class 2nd'!Q125,"")))</f>
        <v/>
      </c>
      <c r="U126" s="105" t="str">
        <f>IF(OR($B126=0,$B126=""),"",IF(AND($E$3="1st"),'Marks Entry class 1st'!R125,IF(AND($E$3="2nd"),'Marks Entry class 2nd'!R125,"")))</f>
        <v/>
      </c>
      <c r="V126" s="55" t="str">
        <f t="shared" si="66"/>
        <v/>
      </c>
      <c r="W126" s="51" t="str">
        <f t="shared" si="67"/>
        <v/>
      </c>
      <c r="X126" s="89">
        <f t="shared" si="68"/>
        <v>0</v>
      </c>
      <c r="Y126" s="89" t="str">
        <f t="shared" si="69"/>
        <v/>
      </c>
      <c r="Z126" s="89" t="str">
        <f t="shared" si="70"/>
        <v/>
      </c>
      <c r="AA126" s="89" t="str">
        <f t="shared" si="71"/>
        <v/>
      </c>
      <c r="AB126" s="89" t="str">
        <f t="shared" si="72"/>
        <v/>
      </c>
      <c r="AC126" s="93" t="str">
        <f t="shared" si="73"/>
        <v/>
      </c>
      <c r="AD126" s="105"/>
      <c r="AE126" s="105"/>
      <c r="AF126" s="105"/>
      <c r="AG126" s="51"/>
      <c r="AH126" s="105" t="str">
        <f>IF(OR($B126=0,$B126=""),"",IF(AND($E$3="1st"),'Marks Entry class 1st'!V125,IF(AND($E$3="2nd"),'Marks Entry class 2nd'!V125,"")))</f>
        <v/>
      </c>
      <c r="AI126" s="105" t="str">
        <f>IF(OR($B126=0,$B126=""),"",IF(AND($E$3="1st"),'Marks Entry class 1st'!W125,IF(AND($E$3="2nd"),'Marks Entry class 2nd'!W125,"")))</f>
        <v/>
      </c>
      <c r="AJ126" s="54" t="str">
        <f t="shared" si="74"/>
        <v/>
      </c>
      <c r="AK126" s="51">
        <f t="shared" si="75"/>
        <v>0</v>
      </c>
      <c r="AL126" s="105" t="str">
        <f>IF(OR($B126=0,$B126=""),"",IF(AND($E$3="1st"),'Marks Entry class 1st'!X125,IF(AND($E$3="2nd"),'Marks Entry class 2nd'!X125,"")))</f>
        <v/>
      </c>
      <c r="AM126" s="105" t="str">
        <f>IF(OR($B126=0,$B126=""),"",IF(AND($E$3="1st"),'Marks Entry class 1st'!Y125,IF(AND($E$3="2nd"),'Marks Entry class 2nd'!Y125,"")))</f>
        <v/>
      </c>
      <c r="AN126" s="55" t="str">
        <f t="shared" si="76"/>
        <v/>
      </c>
      <c r="AO126" s="51" t="str">
        <f t="shared" si="77"/>
        <v/>
      </c>
      <c r="AP126" s="89">
        <f t="shared" si="78"/>
        <v>0</v>
      </c>
      <c r="AQ126" s="89" t="str">
        <f t="shared" si="79"/>
        <v/>
      </c>
      <c r="AR126" s="89" t="str">
        <f t="shared" si="80"/>
        <v/>
      </c>
      <c r="AS126" s="89" t="str">
        <f t="shared" si="81"/>
        <v/>
      </c>
      <c r="AT126" s="89" t="str">
        <f t="shared" si="82"/>
        <v/>
      </c>
      <c r="AU126" s="93" t="str">
        <f t="shared" si="83"/>
        <v/>
      </c>
      <c r="AV126" s="105"/>
      <c r="AW126" s="105"/>
      <c r="AX126" s="105"/>
      <c r="AY126" s="51"/>
      <c r="AZ126" s="105" t="str">
        <f>IF(OR($B126=0,$B126=""),"",IF(AND($E$3="1st"),'Marks Entry class 1st'!AC125,IF(AND($E$3="2nd"),'Marks Entry class 2nd'!AC125,"")))</f>
        <v/>
      </c>
      <c r="BA126" s="105" t="str">
        <f>IF(OR($B126=0,$B126=""),"",IF(AND($E$3="1st"),'Marks Entry class 1st'!AD125,IF(AND($E$3="2nd"),'Marks Entry class 2nd'!AD125,"")))</f>
        <v/>
      </c>
      <c r="BB126" s="54" t="str">
        <f t="shared" si="84"/>
        <v/>
      </c>
      <c r="BC126" s="51">
        <f t="shared" si="85"/>
        <v>0</v>
      </c>
      <c r="BD126" s="105" t="str">
        <f>IF(OR($B126=0,$B126=""),"",IF(AND($E$3="1st"),'Marks Entry class 1st'!AE125,IF(AND($E$3="2nd"),'Marks Entry class 2nd'!AE125,"")))</f>
        <v/>
      </c>
      <c r="BE126" s="105" t="str">
        <f>IF(OR($B126=0,$B126=""),"",IF(AND($E$3="1st"),'Marks Entry class 1st'!AF125,IF(AND($E$3="2nd"),'Marks Entry class 2nd'!AF125,"")))</f>
        <v/>
      </c>
      <c r="BF126" s="55" t="str">
        <f t="shared" si="86"/>
        <v/>
      </c>
      <c r="BG126" s="51" t="str">
        <f t="shared" si="87"/>
        <v/>
      </c>
      <c r="BH126" s="89">
        <f t="shared" si="88"/>
        <v>0</v>
      </c>
      <c r="BI126" s="89" t="str">
        <f t="shared" si="89"/>
        <v/>
      </c>
      <c r="BJ126" s="89" t="str">
        <f t="shared" si="90"/>
        <v/>
      </c>
      <c r="BK126" s="89" t="str">
        <f t="shared" si="91"/>
        <v/>
      </c>
      <c r="BL126" s="89" t="str">
        <f t="shared" si="92"/>
        <v/>
      </c>
      <c r="BM126" s="93" t="str">
        <f t="shared" si="93"/>
        <v/>
      </c>
      <c r="BN126" s="105"/>
      <c r="BO126" s="105"/>
      <c r="BP126" s="105"/>
      <c r="BQ126" s="51"/>
      <c r="BR126" s="105" t="str">
        <f>IF(OR($B126=0,$B126=""),"",IF(AND($E$3="1st"),'Marks Entry class 1st'!AJ125,IF(AND($E$3="2nd"),'Marks Entry class 2nd'!AJ125,"")))</f>
        <v/>
      </c>
      <c r="BS126" s="105" t="str">
        <f>IF(OR($B126=0,$B126=""),"",IF(AND($E$3="1st"),'Marks Entry class 1st'!AK125,IF(AND($E$3="2nd"),'Marks Entry class 2nd'!AK125,"")))</f>
        <v/>
      </c>
      <c r="BT126" s="54" t="str">
        <f t="shared" si="94"/>
        <v/>
      </c>
      <c r="BU126" s="51">
        <f t="shared" si="95"/>
        <v>0</v>
      </c>
      <c r="BV126" s="105" t="str">
        <f>IF(OR($B126=0,$B126=""),"",IF(AND($E$3="1st"),'Marks Entry class 1st'!AL125,IF(AND($E$3="2nd"),'Marks Entry class 2nd'!AL125,"")))</f>
        <v/>
      </c>
      <c r="BW126" s="105" t="str">
        <f>IF(OR($B126=0,$B126=""),"",IF(AND($E$3="1st"),'Marks Entry class 1st'!AM125,IF(AND($E$3="2nd"),'Marks Entry class 2nd'!AM125,"")))</f>
        <v/>
      </c>
      <c r="BX126" s="55" t="str">
        <f t="shared" si="96"/>
        <v/>
      </c>
      <c r="BY126" s="51" t="str">
        <f t="shared" si="97"/>
        <v/>
      </c>
      <c r="BZ126" s="89">
        <f t="shared" si="98"/>
        <v>0</v>
      </c>
      <c r="CA126" s="89" t="str">
        <f t="shared" si="99"/>
        <v/>
      </c>
      <c r="CB126" s="89" t="str">
        <f t="shared" si="100"/>
        <v/>
      </c>
      <c r="CC126" s="89" t="str">
        <f t="shared" si="101"/>
        <v/>
      </c>
      <c r="CD126" s="89" t="str">
        <f t="shared" si="102"/>
        <v/>
      </c>
      <c r="CE126" s="93" t="str">
        <f t="shared" si="103"/>
        <v/>
      </c>
      <c r="CF126" s="105" t="str">
        <f>IF(OR($B126=0,$B126=""),"",IF(AND($E$3="1st"),'Marks Entry class 1st'!AN125,IF(AND($E$3="2nd"),'Marks Entry class 2nd'!AN125,"")))</f>
        <v/>
      </c>
      <c r="CG126" s="105" t="str">
        <f>IF(OR($B126=0,$B126=""),"",IF(AND($E$3="1st"),'Marks Entry class 1st'!AO125,IF(AND($E$3="2nd"),'Marks Entry class 2nd'!AO125,"")))</f>
        <v/>
      </c>
      <c r="CH126" s="106" t="str">
        <f t="shared" si="104"/>
        <v/>
      </c>
      <c r="CI126" s="107">
        <f t="shared" si="105"/>
        <v>0</v>
      </c>
      <c r="CJ126" s="107" t="str">
        <f t="shared" si="106"/>
        <v/>
      </c>
      <c r="CK126" s="107" t="str">
        <f t="shared" si="107"/>
        <v/>
      </c>
      <c r="CL126" s="92" t="str">
        <f t="shared" si="108"/>
        <v/>
      </c>
      <c r="CM126" s="105" t="str">
        <f>IF(OR($B126=0,$B126=""),"",IF(AND($E$3="1st"),'Marks Entry class 1st'!AP125,IF(AND($E$3="2nd"),'Marks Entry class 2nd'!AP125,"")))</f>
        <v/>
      </c>
      <c r="CN126" s="105" t="str">
        <f>IF(OR($B126=0,$B126=""),"",IF(AND($E$3="1st"),'Marks Entry class 1st'!AQ125,IF(AND($E$3="2nd"),'Marks Entry class 2nd'!AQ125,"")))</f>
        <v/>
      </c>
      <c r="CO126" s="106" t="str">
        <f t="shared" si="109"/>
        <v/>
      </c>
      <c r="CP126" s="107">
        <f t="shared" si="110"/>
        <v>0</v>
      </c>
      <c r="CQ126" s="107" t="str">
        <f t="shared" si="111"/>
        <v/>
      </c>
      <c r="CR126" s="107" t="str">
        <f t="shared" si="112"/>
        <v/>
      </c>
      <c r="CS126" s="92" t="str">
        <f t="shared" si="113"/>
        <v/>
      </c>
      <c r="CT126" s="105" t="str">
        <f>IF(OR($B126=0,$B126=""),"",IF(AND($E$3="1st"),'Marks Entry class 1st'!AR125,IF(AND($E$3="2nd"),'Marks Entry class 2nd'!AR125,"")))</f>
        <v/>
      </c>
      <c r="CU126" s="105" t="str">
        <f>IF(OR($B126=0,$B126=""),"",IF(AND($E$3="1st"),'Marks Entry class 1st'!AS125,IF(AND($E$3="2nd"),'Marks Entry class 2nd'!AS125,"")))</f>
        <v/>
      </c>
      <c r="CV126" s="106" t="str">
        <f t="shared" si="114"/>
        <v/>
      </c>
      <c r="CW126" s="107">
        <f t="shared" si="115"/>
        <v>0</v>
      </c>
      <c r="CX126" s="107" t="str">
        <f t="shared" si="116"/>
        <v/>
      </c>
      <c r="CY126" s="107" t="str">
        <f t="shared" si="117"/>
        <v/>
      </c>
      <c r="CZ126" s="92" t="str">
        <f t="shared" si="118"/>
        <v/>
      </c>
      <c r="DA126" s="105" t="str">
        <f>IF(OR($B126=0,$B126=""),"",IF(AND($E$3="1st"),'Marks Entry class 1st'!AT125,IF(AND($E$3="2nd"),'Marks Entry class 2nd'!AT125,"")))</f>
        <v/>
      </c>
      <c r="DB126" s="105" t="str">
        <f>IF(OR($B126=0,$B126=""),"",IF(AND($E$3="1st"),'Marks Entry class 1st'!AU125,IF(AND($E$3="2nd"),'Marks Entry class 2nd'!AU125,"")))</f>
        <v/>
      </c>
      <c r="DC126" s="357" t="str">
        <f t="shared" si="119"/>
        <v/>
      </c>
      <c r="DD126" s="93" t="str">
        <f t="shared" si="120"/>
        <v/>
      </c>
      <c r="DE126" s="105" t="str">
        <f>IF(OR($B126=0,$B126=""),"",IF(AND($E$3="1st"),'Marks Entry class 1st'!AV125,IF(AND($E$3="2nd"),'Marks Entry class 2nd'!AV125,"")))</f>
        <v/>
      </c>
      <c r="DF126" s="105" t="str">
        <f>IF(OR($B126=0,$B126=""),"",IF(AND($E$3="1st"),'Marks Entry class 1st'!AW125,IF(AND($E$3="2nd"),'Marks Entry class 2nd'!AW125,"")))</f>
        <v/>
      </c>
      <c r="DG126" s="357" t="str">
        <f t="shared" si="121"/>
        <v/>
      </c>
      <c r="DH126" s="93" t="str">
        <f t="shared" si="122"/>
        <v/>
      </c>
      <c r="DI126" s="63" t="str">
        <f t="shared" si="123"/>
        <v/>
      </c>
      <c r="DJ126" s="359" t="str">
        <f t="shared" si="124"/>
        <v/>
      </c>
      <c r="DK126" s="67" t="str">
        <f t="shared" si="125"/>
        <v/>
      </c>
      <c r="DL126" s="68" t="str">
        <f t="shared" si="126"/>
        <v/>
      </c>
      <c r="DM126" s="381" t="str">
        <f>IFERROR(IF(B126="NSO","NSO",IF(OR(D126="",G126="",F126="",B126="",DI126=0),"",IF('Master sheet'!$D$14="Hindi","कक्षोंन्नति","Promoted"))),"")</f>
        <v/>
      </c>
      <c r="DN126" s="42" t="str">
        <f>IF(OR(B126=0,B126=""),"",IF(AND($E$3="1st"),'Marks Entry class 1st'!AX125,IF(AND($E$3="2nd"),'Marks Entry class 2nd'!AX125,"")))</f>
        <v/>
      </c>
      <c r="DO126" s="42" t="str">
        <f>IF(OR(B126=0,B126=""),"",IF(AND($E$3="1st"),'Marks Entry class 1st'!AY125,IF(AND($E$3="2nd"),'Marks Entry class 2nd'!AY125,"")))</f>
        <v/>
      </c>
      <c r="DP126" s="214" t="str">
        <f t="shared" si="127"/>
        <v/>
      </c>
      <c r="DQ126" s="43"/>
      <c r="DX126" s="44">
        <f>IF(AND($E$3="1st"),'Marks Entry class 1st'!I125,IF(AND($E$3="2nd"),'Marks Entry class 2nd'!I125,""))</f>
        <v>0</v>
      </c>
    </row>
    <row r="127" spans="1:128" ht="18.95" customHeight="1">
      <c r="A127" s="56">
        <v>120</v>
      </c>
      <c r="B127" s="261" t="str">
        <f>IF(OR(DX127=0,DX127=""),"",IF(AND($E$3="1st"),'Marks Entry class 1st'!I126,IF(AND($E$3="2nd"),'Marks Entry class 2nd'!I126,"")))</f>
        <v/>
      </c>
      <c r="C127" s="57" t="str">
        <f>IF(OR($B127=0,$B127=""),"",IF(AND($E$3="1st"),'Marks Entry class 1st'!B126,IF(AND($E$3="2nd"),'Marks Entry class 2nd'!B126,"")))</f>
        <v/>
      </c>
      <c r="D127" s="57" t="str">
        <f>IF(OR($B127=0,$B127=""),"",IF(AND($E$3="1st"),'Marks Entry class 1st'!C126,IF(AND($E$3="2nd"),'Marks Entry class 2nd'!C126,"")))</f>
        <v/>
      </c>
      <c r="E127" s="396" t="str">
        <f>IF(OR(B127=0,B127=""),"",IF(AND($E$3="1st"),'Marks Entry class 1st'!E126,IF(AND($E$3="2nd"),'Marks Entry class 2nd'!E126,"")))</f>
        <v/>
      </c>
      <c r="F127" s="260" t="str">
        <f>IF(OR(B127=0,B127=""),"",IF(AND($E$3="1st"),'Marks Entry class 1st'!D126,IF(AND($E$3="2nd"),'Marks Entry class 2nd'!D126,"")))</f>
        <v/>
      </c>
      <c r="G127" s="398" t="str">
        <f>IF(OR($B127=0,$B127=""),"",IF(AND($E$3="1st"),'Marks Entry class 1st'!F126,IF(AND($E$3="2nd"),'Marks Entry class 2nd'!F126,"")))</f>
        <v/>
      </c>
      <c r="H127" s="398" t="str">
        <f>IF(OR($B127=0,$B127=""),"",IF(AND($E$3="1st"),'Marks Entry class 1st'!G126,IF(AND($E$3="2nd"),'Marks Entry class 2nd'!G126,"")))</f>
        <v/>
      </c>
      <c r="I127" s="398" t="str">
        <f>IF(OR($B127=0,$B127=""),"",IF(AND($E$3="1st"),'Marks Entry class 1st'!H126,IF(AND($E$3="2nd"),'Marks Entry class 2nd'!H126,"")))</f>
        <v/>
      </c>
      <c r="J127" s="229" t="str">
        <f>IF(OR($B127=0,$B127=""),"",IF(AND($E$3="1st"),'Marks Entry class 1st'!J126,IF(AND($E$3="2nd"),'Marks Entry class 2nd'!J126,"")))</f>
        <v/>
      </c>
      <c r="K127" s="229" t="str">
        <f>IF(OR($B127=0,$B127=""),"",IF(AND($E$3="1st"),'Marks Entry class 1st'!K126,IF(AND($E$3="2nd"),'Marks Entry class 2nd'!K126,"")))</f>
        <v/>
      </c>
      <c r="L127" s="105"/>
      <c r="M127" s="105"/>
      <c r="N127" s="105"/>
      <c r="O127" s="51"/>
      <c r="P127" s="105" t="str">
        <f>IF(OR($B127=0,$B127=""),"",IF(AND($E$3="1st"),'Marks Entry class 1st'!O126,IF(AND($E$3="2nd"),'Marks Entry class 2nd'!O126,"")))</f>
        <v/>
      </c>
      <c r="Q127" s="105" t="str">
        <f>IF(OR($B127=0,$B127=""),"",IF(AND($E$3="1st"),'Marks Entry class 1st'!P126,IF(AND($E$3="2nd"),'Marks Entry class 2nd'!P126,"")))</f>
        <v/>
      </c>
      <c r="R127" s="54" t="str">
        <f t="shared" si="64"/>
        <v/>
      </c>
      <c r="S127" s="51">
        <f t="shared" si="65"/>
        <v>0</v>
      </c>
      <c r="T127" s="105" t="str">
        <f>IF(OR($B127=0,$B127=""),"",IF(AND($E$3="1st"),'Marks Entry class 1st'!Q126,IF(AND($E$3="2nd"),'Marks Entry class 2nd'!Q126,"")))</f>
        <v/>
      </c>
      <c r="U127" s="105" t="str">
        <f>IF(OR($B127=0,$B127=""),"",IF(AND($E$3="1st"),'Marks Entry class 1st'!R126,IF(AND($E$3="2nd"),'Marks Entry class 2nd'!R126,"")))</f>
        <v/>
      </c>
      <c r="V127" s="55" t="str">
        <f t="shared" si="66"/>
        <v/>
      </c>
      <c r="W127" s="51" t="str">
        <f t="shared" si="67"/>
        <v/>
      </c>
      <c r="X127" s="89">
        <f t="shared" si="68"/>
        <v>0</v>
      </c>
      <c r="Y127" s="89" t="str">
        <f t="shared" si="69"/>
        <v/>
      </c>
      <c r="Z127" s="89" t="str">
        <f t="shared" si="70"/>
        <v/>
      </c>
      <c r="AA127" s="89" t="str">
        <f t="shared" si="71"/>
        <v/>
      </c>
      <c r="AB127" s="89" t="str">
        <f t="shared" si="72"/>
        <v/>
      </c>
      <c r="AC127" s="93" t="str">
        <f t="shared" si="73"/>
        <v/>
      </c>
      <c r="AD127" s="105"/>
      <c r="AE127" s="105"/>
      <c r="AF127" s="105"/>
      <c r="AG127" s="51"/>
      <c r="AH127" s="105" t="str">
        <f>IF(OR($B127=0,$B127=""),"",IF(AND($E$3="1st"),'Marks Entry class 1st'!V126,IF(AND($E$3="2nd"),'Marks Entry class 2nd'!V126,"")))</f>
        <v/>
      </c>
      <c r="AI127" s="105" t="str">
        <f>IF(OR($B127=0,$B127=""),"",IF(AND($E$3="1st"),'Marks Entry class 1st'!W126,IF(AND($E$3="2nd"),'Marks Entry class 2nd'!W126,"")))</f>
        <v/>
      </c>
      <c r="AJ127" s="54" t="str">
        <f t="shared" si="74"/>
        <v/>
      </c>
      <c r="AK127" s="51">
        <f t="shared" si="75"/>
        <v>0</v>
      </c>
      <c r="AL127" s="105" t="str">
        <f>IF(OR($B127=0,$B127=""),"",IF(AND($E$3="1st"),'Marks Entry class 1st'!X126,IF(AND($E$3="2nd"),'Marks Entry class 2nd'!X126,"")))</f>
        <v/>
      </c>
      <c r="AM127" s="105" t="str">
        <f>IF(OR($B127=0,$B127=""),"",IF(AND($E$3="1st"),'Marks Entry class 1st'!Y126,IF(AND($E$3="2nd"),'Marks Entry class 2nd'!Y126,"")))</f>
        <v/>
      </c>
      <c r="AN127" s="55" t="str">
        <f t="shared" si="76"/>
        <v/>
      </c>
      <c r="AO127" s="51" t="str">
        <f t="shared" si="77"/>
        <v/>
      </c>
      <c r="AP127" s="89">
        <f t="shared" si="78"/>
        <v>0</v>
      </c>
      <c r="AQ127" s="89" t="str">
        <f t="shared" si="79"/>
        <v/>
      </c>
      <c r="AR127" s="89" t="str">
        <f t="shared" si="80"/>
        <v/>
      </c>
      <c r="AS127" s="89" t="str">
        <f t="shared" si="81"/>
        <v/>
      </c>
      <c r="AT127" s="89" t="str">
        <f t="shared" si="82"/>
        <v/>
      </c>
      <c r="AU127" s="93" t="str">
        <f t="shared" si="83"/>
        <v/>
      </c>
      <c r="AV127" s="105"/>
      <c r="AW127" s="105"/>
      <c r="AX127" s="105"/>
      <c r="AY127" s="51"/>
      <c r="AZ127" s="105" t="str">
        <f>IF(OR($B127=0,$B127=""),"",IF(AND($E$3="1st"),'Marks Entry class 1st'!AC126,IF(AND($E$3="2nd"),'Marks Entry class 2nd'!AC126,"")))</f>
        <v/>
      </c>
      <c r="BA127" s="105" t="str">
        <f>IF(OR($B127=0,$B127=""),"",IF(AND($E$3="1st"),'Marks Entry class 1st'!AD126,IF(AND($E$3="2nd"),'Marks Entry class 2nd'!AD126,"")))</f>
        <v/>
      </c>
      <c r="BB127" s="54" t="str">
        <f t="shared" si="84"/>
        <v/>
      </c>
      <c r="BC127" s="51">
        <f t="shared" si="85"/>
        <v>0</v>
      </c>
      <c r="BD127" s="105" t="str">
        <f>IF(OR($B127=0,$B127=""),"",IF(AND($E$3="1st"),'Marks Entry class 1st'!AE126,IF(AND($E$3="2nd"),'Marks Entry class 2nd'!AE126,"")))</f>
        <v/>
      </c>
      <c r="BE127" s="105" t="str">
        <f>IF(OR($B127=0,$B127=""),"",IF(AND($E$3="1st"),'Marks Entry class 1st'!AF126,IF(AND($E$3="2nd"),'Marks Entry class 2nd'!AF126,"")))</f>
        <v/>
      </c>
      <c r="BF127" s="55" t="str">
        <f t="shared" si="86"/>
        <v/>
      </c>
      <c r="BG127" s="51" t="str">
        <f t="shared" si="87"/>
        <v/>
      </c>
      <c r="BH127" s="89">
        <f t="shared" si="88"/>
        <v>0</v>
      </c>
      <c r="BI127" s="89" t="str">
        <f t="shared" si="89"/>
        <v/>
      </c>
      <c r="BJ127" s="89" t="str">
        <f t="shared" si="90"/>
        <v/>
      </c>
      <c r="BK127" s="89" t="str">
        <f t="shared" si="91"/>
        <v/>
      </c>
      <c r="BL127" s="89" t="str">
        <f t="shared" si="92"/>
        <v/>
      </c>
      <c r="BM127" s="93" t="str">
        <f t="shared" si="93"/>
        <v/>
      </c>
      <c r="BN127" s="105"/>
      <c r="BO127" s="105"/>
      <c r="BP127" s="105"/>
      <c r="BQ127" s="51"/>
      <c r="BR127" s="105" t="str">
        <f>IF(OR($B127=0,$B127=""),"",IF(AND($E$3="1st"),'Marks Entry class 1st'!AJ126,IF(AND($E$3="2nd"),'Marks Entry class 2nd'!AJ126,"")))</f>
        <v/>
      </c>
      <c r="BS127" s="105" t="str">
        <f>IF(OR($B127=0,$B127=""),"",IF(AND($E$3="1st"),'Marks Entry class 1st'!AK126,IF(AND($E$3="2nd"),'Marks Entry class 2nd'!AK126,"")))</f>
        <v/>
      </c>
      <c r="BT127" s="54" t="str">
        <f t="shared" si="94"/>
        <v/>
      </c>
      <c r="BU127" s="51">
        <f t="shared" si="95"/>
        <v>0</v>
      </c>
      <c r="BV127" s="105" t="str">
        <f>IF(OR($B127=0,$B127=""),"",IF(AND($E$3="1st"),'Marks Entry class 1st'!AL126,IF(AND($E$3="2nd"),'Marks Entry class 2nd'!AL126,"")))</f>
        <v/>
      </c>
      <c r="BW127" s="105" t="str">
        <f>IF(OR($B127=0,$B127=""),"",IF(AND($E$3="1st"),'Marks Entry class 1st'!AM126,IF(AND($E$3="2nd"),'Marks Entry class 2nd'!AM126,"")))</f>
        <v/>
      </c>
      <c r="BX127" s="55" t="str">
        <f t="shared" si="96"/>
        <v/>
      </c>
      <c r="BY127" s="51" t="str">
        <f t="shared" si="97"/>
        <v/>
      </c>
      <c r="BZ127" s="89">
        <f t="shared" si="98"/>
        <v>0</v>
      </c>
      <c r="CA127" s="89" t="str">
        <f t="shared" si="99"/>
        <v/>
      </c>
      <c r="CB127" s="89" t="str">
        <f t="shared" si="100"/>
        <v/>
      </c>
      <c r="CC127" s="89" t="str">
        <f t="shared" si="101"/>
        <v/>
      </c>
      <c r="CD127" s="89" t="str">
        <f t="shared" si="102"/>
        <v/>
      </c>
      <c r="CE127" s="93" t="str">
        <f t="shared" si="103"/>
        <v/>
      </c>
      <c r="CF127" s="105" t="str">
        <f>IF(OR($B127=0,$B127=""),"",IF(AND($E$3="1st"),'Marks Entry class 1st'!AN126,IF(AND($E$3="2nd"),'Marks Entry class 2nd'!AN126,"")))</f>
        <v/>
      </c>
      <c r="CG127" s="105" t="str">
        <f>IF(OR($B127=0,$B127=""),"",IF(AND($E$3="1st"),'Marks Entry class 1st'!AO126,IF(AND($E$3="2nd"),'Marks Entry class 2nd'!AO126,"")))</f>
        <v/>
      </c>
      <c r="CH127" s="106" t="str">
        <f t="shared" si="104"/>
        <v/>
      </c>
      <c r="CI127" s="107">
        <f t="shared" si="105"/>
        <v>0</v>
      </c>
      <c r="CJ127" s="107" t="str">
        <f t="shared" si="106"/>
        <v/>
      </c>
      <c r="CK127" s="107" t="str">
        <f t="shared" si="107"/>
        <v/>
      </c>
      <c r="CL127" s="92" t="str">
        <f t="shared" si="108"/>
        <v/>
      </c>
      <c r="CM127" s="105" t="str">
        <f>IF(OR($B127=0,$B127=""),"",IF(AND($E$3="1st"),'Marks Entry class 1st'!AP126,IF(AND($E$3="2nd"),'Marks Entry class 2nd'!AP126,"")))</f>
        <v/>
      </c>
      <c r="CN127" s="105" t="str">
        <f>IF(OR($B127=0,$B127=""),"",IF(AND($E$3="1st"),'Marks Entry class 1st'!AQ126,IF(AND($E$3="2nd"),'Marks Entry class 2nd'!AQ126,"")))</f>
        <v/>
      </c>
      <c r="CO127" s="106" t="str">
        <f t="shared" si="109"/>
        <v/>
      </c>
      <c r="CP127" s="107">
        <f t="shared" si="110"/>
        <v>0</v>
      </c>
      <c r="CQ127" s="107" t="str">
        <f t="shared" si="111"/>
        <v/>
      </c>
      <c r="CR127" s="107" t="str">
        <f t="shared" si="112"/>
        <v/>
      </c>
      <c r="CS127" s="92" t="str">
        <f t="shared" si="113"/>
        <v/>
      </c>
      <c r="CT127" s="105" t="str">
        <f>IF(OR($B127=0,$B127=""),"",IF(AND($E$3="1st"),'Marks Entry class 1st'!AR126,IF(AND($E$3="2nd"),'Marks Entry class 2nd'!AR126,"")))</f>
        <v/>
      </c>
      <c r="CU127" s="105" t="str">
        <f>IF(OR($B127=0,$B127=""),"",IF(AND($E$3="1st"),'Marks Entry class 1st'!AS126,IF(AND($E$3="2nd"),'Marks Entry class 2nd'!AS126,"")))</f>
        <v/>
      </c>
      <c r="CV127" s="106" t="str">
        <f t="shared" si="114"/>
        <v/>
      </c>
      <c r="CW127" s="107">
        <f t="shared" si="115"/>
        <v>0</v>
      </c>
      <c r="CX127" s="107" t="str">
        <f t="shared" si="116"/>
        <v/>
      </c>
      <c r="CY127" s="107" t="str">
        <f t="shared" si="117"/>
        <v/>
      </c>
      <c r="CZ127" s="92" t="str">
        <f t="shared" si="118"/>
        <v/>
      </c>
      <c r="DA127" s="105" t="str">
        <f>IF(OR($B127=0,$B127=""),"",IF(AND($E$3="1st"),'Marks Entry class 1st'!AT126,IF(AND($E$3="2nd"),'Marks Entry class 2nd'!AT126,"")))</f>
        <v/>
      </c>
      <c r="DB127" s="105" t="str">
        <f>IF(OR($B127=0,$B127=""),"",IF(AND($E$3="1st"),'Marks Entry class 1st'!AU126,IF(AND($E$3="2nd"),'Marks Entry class 2nd'!AU126,"")))</f>
        <v/>
      </c>
      <c r="DC127" s="357" t="str">
        <f t="shared" si="119"/>
        <v/>
      </c>
      <c r="DD127" s="93" t="str">
        <f t="shared" si="120"/>
        <v/>
      </c>
      <c r="DE127" s="105" t="str">
        <f>IF(OR($B127=0,$B127=""),"",IF(AND($E$3="1st"),'Marks Entry class 1st'!AV126,IF(AND($E$3="2nd"),'Marks Entry class 2nd'!AV126,"")))</f>
        <v/>
      </c>
      <c r="DF127" s="105" t="str">
        <f>IF(OR($B127=0,$B127=""),"",IF(AND($E$3="1st"),'Marks Entry class 1st'!AW126,IF(AND($E$3="2nd"),'Marks Entry class 2nd'!AW126,"")))</f>
        <v/>
      </c>
      <c r="DG127" s="357" t="str">
        <f t="shared" si="121"/>
        <v/>
      </c>
      <c r="DH127" s="93" t="str">
        <f t="shared" si="122"/>
        <v/>
      </c>
      <c r="DI127" s="63" t="str">
        <f t="shared" si="123"/>
        <v/>
      </c>
      <c r="DJ127" s="359" t="str">
        <f t="shared" si="124"/>
        <v/>
      </c>
      <c r="DK127" s="67" t="str">
        <f t="shared" si="125"/>
        <v/>
      </c>
      <c r="DL127" s="68" t="str">
        <f t="shared" si="126"/>
        <v/>
      </c>
      <c r="DM127" s="381" t="str">
        <f>IFERROR(IF(B127="NSO","NSO",IF(OR(D127="",G127="",F127="",B127="",DI127=0),"",IF('Master sheet'!$D$14="Hindi","कक्षोंन्नति","Promoted"))),"")</f>
        <v/>
      </c>
      <c r="DN127" s="42" t="str">
        <f>IF(OR(B127=0,B127=""),"",IF(AND($E$3="1st"),'Marks Entry class 1st'!AX126,IF(AND($E$3="2nd"),'Marks Entry class 2nd'!AX126,"")))</f>
        <v/>
      </c>
      <c r="DO127" s="42" t="str">
        <f>IF(OR(B127=0,B127=""),"",IF(AND($E$3="1st"),'Marks Entry class 1st'!AY126,IF(AND($E$3="2nd"),'Marks Entry class 2nd'!AY126,"")))</f>
        <v/>
      </c>
      <c r="DP127" s="214" t="str">
        <f t="shared" si="127"/>
        <v/>
      </c>
      <c r="DQ127" s="43"/>
      <c r="DX127" s="44">
        <f>IF(AND($E$3="1st"),'Marks Entry class 1st'!I126,IF(AND($E$3="2nd"),'Marks Entry class 2nd'!I126,""))</f>
        <v>0</v>
      </c>
    </row>
    <row r="128" spans="1:128" ht="18.95" customHeight="1">
      <c r="A128" s="56">
        <v>121</v>
      </c>
      <c r="B128" s="261" t="str">
        <f>IF(OR(DX128=0,DX128=""),"",IF(AND($E$3="1st"),'Marks Entry class 1st'!I127,IF(AND($E$3="2nd"),'Marks Entry class 2nd'!I127,"")))</f>
        <v/>
      </c>
      <c r="C128" s="57" t="str">
        <f>IF(OR($B128=0,$B128=""),"",IF(AND($E$3="1st"),'Marks Entry class 1st'!B127,IF(AND($E$3="2nd"),'Marks Entry class 2nd'!B127,"")))</f>
        <v/>
      </c>
      <c r="D128" s="57" t="str">
        <f>IF(OR($B128=0,$B128=""),"",IF(AND($E$3="1st"),'Marks Entry class 1st'!C127,IF(AND($E$3="2nd"),'Marks Entry class 2nd'!C127,"")))</f>
        <v/>
      </c>
      <c r="E128" s="396" t="str">
        <f>IF(OR(B128=0,B128=""),"",IF(AND($E$3="1st"),'Marks Entry class 1st'!E127,IF(AND($E$3="2nd"),'Marks Entry class 2nd'!E127,"")))</f>
        <v/>
      </c>
      <c r="F128" s="260" t="str">
        <f>IF(OR(B128=0,B128=""),"",IF(AND($E$3="1st"),'Marks Entry class 1st'!D127,IF(AND($E$3="2nd"),'Marks Entry class 2nd'!D127,"")))</f>
        <v/>
      </c>
      <c r="G128" s="398" t="str">
        <f>IF(OR($B128=0,$B128=""),"",IF(AND($E$3="1st"),'Marks Entry class 1st'!F127,IF(AND($E$3="2nd"),'Marks Entry class 2nd'!F127,"")))</f>
        <v/>
      </c>
      <c r="H128" s="398" t="str">
        <f>IF(OR($B128=0,$B128=""),"",IF(AND($E$3="1st"),'Marks Entry class 1st'!G127,IF(AND($E$3="2nd"),'Marks Entry class 2nd'!G127,"")))</f>
        <v/>
      </c>
      <c r="I128" s="398" t="str">
        <f>IF(OR($B128=0,$B128=""),"",IF(AND($E$3="1st"),'Marks Entry class 1st'!H127,IF(AND($E$3="2nd"),'Marks Entry class 2nd'!H127,"")))</f>
        <v/>
      </c>
      <c r="J128" s="229" t="str">
        <f>IF(OR($B128=0,$B128=""),"",IF(AND($E$3="1st"),'Marks Entry class 1st'!J127,IF(AND($E$3="2nd"),'Marks Entry class 2nd'!J127,"")))</f>
        <v/>
      </c>
      <c r="K128" s="229" t="str">
        <f>IF(OR($B128=0,$B128=""),"",IF(AND($E$3="1st"),'Marks Entry class 1st'!K127,IF(AND($E$3="2nd"),'Marks Entry class 2nd'!K127,"")))</f>
        <v/>
      </c>
      <c r="L128" s="105"/>
      <c r="M128" s="105"/>
      <c r="N128" s="105"/>
      <c r="O128" s="51"/>
      <c r="P128" s="105" t="str">
        <f>IF(OR($B128=0,$B128=""),"",IF(AND($E$3="1st"),'Marks Entry class 1st'!O127,IF(AND($E$3="2nd"),'Marks Entry class 2nd'!O127,"")))</f>
        <v/>
      </c>
      <c r="Q128" s="105" t="str">
        <f>IF(OR($B128=0,$B128=""),"",IF(AND($E$3="1st"),'Marks Entry class 1st'!P127,IF(AND($E$3="2nd"),'Marks Entry class 2nd'!P127,"")))</f>
        <v/>
      </c>
      <c r="R128" s="54" t="str">
        <f t="shared" si="64"/>
        <v/>
      </c>
      <c r="S128" s="51">
        <f t="shared" si="65"/>
        <v>0</v>
      </c>
      <c r="T128" s="105" t="str">
        <f>IF(OR($B128=0,$B128=""),"",IF(AND($E$3="1st"),'Marks Entry class 1st'!Q127,IF(AND($E$3="2nd"),'Marks Entry class 2nd'!Q127,"")))</f>
        <v/>
      </c>
      <c r="U128" s="105" t="str">
        <f>IF(OR($B128=0,$B128=""),"",IF(AND($E$3="1st"),'Marks Entry class 1st'!R127,IF(AND($E$3="2nd"),'Marks Entry class 2nd'!R127,"")))</f>
        <v/>
      </c>
      <c r="V128" s="55" t="str">
        <f t="shared" si="66"/>
        <v/>
      </c>
      <c r="W128" s="51" t="str">
        <f t="shared" si="67"/>
        <v/>
      </c>
      <c r="X128" s="89">
        <f t="shared" si="68"/>
        <v>0</v>
      </c>
      <c r="Y128" s="89" t="str">
        <f t="shared" si="69"/>
        <v/>
      </c>
      <c r="Z128" s="89" t="str">
        <f t="shared" si="70"/>
        <v/>
      </c>
      <c r="AA128" s="89" t="str">
        <f t="shared" si="71"/>
        <v/>
      </c>
      <c r="AB128" s="89" t="str">
        <f t="shared" si="72"/>
        <v/>
      </c>
      <c r="AC128" s="93" t="str">
        <f t="shared" si="73"/>
        <v/>
      </c>
      <c r="AD128" s="105"/>
      <c r="AE128" s="105"/>
      <c r="AF128" s="105"/>
      <c r="AG128" s="51"/>
      <c r="AH128" s="105" t="str">
        <f>IF(OR($B128=0,$B128=""),"",IF(AND($E$3="1st"),'Marks Entry class 1st'!V127,IF(AND($E$3="2nd"),'Marks Entry class 2nd'!V127,"")))</f>
        <v/>
      </c>
      <c r="AI128" s="105" t="str">
        <f>IF(OR($B128=0,$B128=""),"",IF(AND($E$3="1st"),'Marks Entry class 1st'!W127,IF(AND($E$3="2nd"),'Marks Entry class 2nd'!W127,"")))</f>
        <v/>
      </c>
      <c r="AJ128" s="54" t="str">
        <f t="shared" si="74"/>
        <v/>
      </c>
      <c r="AK128" s="51">
        <f t="shared" si="75"/>
        <v>0</v>
      </c>
      <c r="AL128" s="105" t="str">
        <f>IF(OR($B128=0,$B128=""),"",IF(AND($E$3="1st"),'Marks Entry class 1st'!X127,IF(AND($E$3="2nd"),'Marks Entry class 2nd'!X127,"")))</f>
        <v/>
      </c>
      <c r="AM128" s="105" t="str">
        <f>IF(OR($B128=0,$B128=""),"",IF(AND($E$3="1st"),'Marks Entry class 1st'!Y127,IF(AND($E$3="2nd"),'Marks Entry class 2nd'!Y127,"")))</f>
        <v/>
      </c>
      <c r="AN128" s="55" t="str">
        <f t="shared" si="76"/>
        <v/>
      </c>
      <c r="AO128" s="51" t="str">
        <f t="shared" si="77"/>
        <v/>
      </c>
      <c r="AP128" s="89">
        <f t="shared" si="78"/>
        <v>0</v>
      </c>
      <c r="AQ128" s="89" t="str">
        <f t="shared" si="79"/>
        <v/>
      </c>
      <c r="AR128" s="89" t="str">
        <f t="shared" si="80"/>
        <v/>
      </c>
      <c r="AS128" s="89" t="str">
        <f t="shared" si="81"/>
        <v/>
      </c>
      <c r="AT128" s="89" t="str">
        <f t="shared" si="82"/>
        <v/>
      </c>
      <c r="AU128" s="93" t="str">
        <f t="shared" si="83"/>
        <v/>
      </c>
      <c r="AV128" s="105"/>
      <c r="AW128" s="105"/>
      <c r="AX128" s="105"/>
      <c r="AY128" s="51"/>
      <c r="AZ128" s="105" t="str">
        <f>IF(OR($B128=0,$B128=""),"",IF(AND($E$3="1st"),'Marks Entry class 1st'!AC127,IF(AND($E$3="2nd"),'Marks Entry class 2nd'!AC127,"")))</f>
        <v/>
      </c>
      <c r="BA128" s="105" t="str">
        <f>IF(OR($B128=0,$B128=""),"",IF(AND($E$3="1st"),'Marks Entry class 1st'!AD127,IF(AND($E$3="2nd"),'Marks Entry class 2nd'!AD127,"")))</f>
        <v/>
      </c>
      <c r="BB128" s="54" t="str">
        <f t="shared" si="84"/>
        <v/>
      </c>
      <c r="BC128" s="51">
        <f t="shared" si="85"/>
        <v>0</v>
      </c>
      <c r="BD128" s="105" t="str">
        <f>IF(OR($B128=0,$B128=""),"",IF(AND($E$3="1st"),'Marks Entry class 1st'!AE127,IF(AND($E$3="2nd"),'Marks Entry class 2nd'!AE127,"")))</f>
        <v/>
      </c>
      <c r="BE128" s="105" t="str">
        <f>IF(OR($B128=0,$B128=""),"",IF(AND($E$3="1st"),'Marks Entry class 1st'!AF127,IF(AND($E$3="2nd"),'Marks Entry class 2nd'!AF127,"")))</f>
        <v/>
      </c>
      <c r="BF128" s="55" t="str">
        <f t="shared" si="86"/>
        <v/>
      </c>
      <c r="BG128" s="51" t="str">
        <f t="shared" si="87"/>
        <v/>
      </c>
      <c r="BH128" s="89">
        <f t="shared" si="88"/>
        <v>0</v>
      </c>
      <c r="BI128" s="89" t="str">
        <f t="shared" si="89"/>
        <v/>
      </c>
      <c r="BJ128" s="89" t="str">
        <f t="shared" si="90"/>
        <v/>
      </c>
      <c r="BK128" s="89" t="str">
        <f t="shared" si="91"/>
        <v/>
      </c>
      <c r="BL128" s="89" t="str">
        <f t="shared" si="92"/>
        <v/>
      </c>
      <c r="BM128" s="93" t="str">
        <f t="shared" si="93"/>
        <v/>
      </c>
      <c r="BN128" s="105"/>
      <c r="BO128" s="105"/>
      <c r="BP128" s="105"/>
      <c r="BQ128" s="51"/>
      <c r="BR128" s="105" t="str">
        <f>IF(OR($B128=0,$B128=""),"",IF(AND($E$3="1st"),'Marks Entry class 1st'!AJ127,IF(AND($E$3="2nd"),'Marks Entry class 2nd'!AJ127,"")))</f>
        <v/>
      </c>
      <c r="BS128" s="105" t="str">
        <f>IF(OR($B128=0,$B128=""),"",IF(AND($E$3="1st"),'Marks Entry class 1st'!AK127,IF(AND($E$3="2nd"),'Marks Entry class 2nd'!AK127,"")))</f>
        <v/>
      </c>
      <c r="BT128" s="54" t="str">
        <f t="shared" si="94"/>
        <v/>
      </c>
      <c r="BU128" s="51">
        <f t="shared" si="95"/>
        <v>0</v>
      </c>
      <c r="BV128" s="105" t="str">
        <f>IF(OR($B128=0,$B128=""),"",IF(AND($E$3="1st"),'Marks Entry class 1st'!AL127,IF(AND($E$3="2nd"),'Marks Entry class 2nd'!AL127,"")))</f>
        <v/>
      </c>
      <c r="BW128" s="105" t="str">
        <f>IF(OR($B128=0,$B128=""),"",IF(AND($E$3="1st"),'Marks Entry class 1st'!AM127,IF(AND($E$3="2nd"),'Marks Entry class 2nd'!AM127,"")))</f>
        <v/>
      </c>
      <c r="BX128" s="55" t="str">
        <f t="shared" si="96"/>
        <v/>
      </c>
      <c r="BY128" s="51" t="str">
        <f t="shared" si="97"/>
        <v/>
      </c>
      <c r="BZ128" s="89">
        <f t="shared" si="98"/>
        <v>0</v>
      </c>
      <c r="CA128" s="89" t="str">
        <f t="shared" si="99"/>
        <v/>
      </c>
      <c r="CB128" s="89" t="str">
        <f t="shared" si="100"/>
        <v/>
      </c>
      <c r="CC128" s="89" t="str">
        <f t="shared" si="101"/>
        <v/>
      </c>
      <c r="CD128" s="89" t="str">
        <f t="shared" si="102"/>
        <v/>
      </c>
      <c r="CE128" s="93" t="str">
        <f t="shared" si="103"/>
        <v/>
      </c>
      <c r="CF128" s="105" t="str">
        <f>IF(OR($B128=0,$B128=""),"",IF(AND($E$3="1st"),'Marks Entry class 1st'!AN127,IF(AND($E$3="2nd"),'Marks Entry class 2nd'!AN127,"")))</f>
        <v/>
      </c>
      <c r="CG128" s="105" t="str">
        <f>IF(OR($B128=0,$B128=""),"",IF(AND($E$3="1st"),'Marks Entry class 1st'!AO127,IF(AND($E$3="2nd"),'Marks Entry class 2nd'!AO127,"")))</f>
        <v/>
      </c>
      <c r="CH128" s="106" t="str">
        <f t="shared" si="104"/>
        <v/>
      </c>
      <c r="CI128" s="107">
        <f t="shared" si="105"/>
        <v>0</v>
      </c>
      <c r="CJ128" s="107" t="str">
        <f t="shared" si="106"/>
        <v/>
      </c>
      <c r="CK128" s="107" t="str">
        <f t="shared" si="107"/>
        <v/>
      </c>
      <c r="CL128" s="92" t="str">
        <f t="shared" si="108"/>
        <v/>
      </c>
      <c r="CM128" s="105" t="str">
        <f>IF(OR($B128=0,$B128=""),"",IF(AND($E$3="1st"),'Marks Entry class 1st'!AP127,IF(AND($E$3="2nd"),'Marks Entry class 2nd'!AP127,"")))</f>
        <v/>
      </c>
      <c r="CN128" s="105" t="str">
        <f>IF(OR($B128=0,$B128=""),"",IF(AND($E$3="1st"),'Marks Entry class 1st'!AQ127,IF(AND($E$3="2nd"),'Marks Entry class 2nd'!AQ127,"")))</f>
        <v/>
      </c>
      <c r="CO128" s="106" t="str">
        <f t="shared" si="109"/>
        <v/>
      </c>
      <c r="CP128" s="107">
        <f t="shared" si="110"/>
        <v>0</v>
      </c>
      <c r="CQ128" s="107" t="str">
        <f t="shared" si="111"/>
        <v/>
      </c>
      <c r="CR128" s="107" t="str">
        <f t="shared" si="112"/>
        <v/>
      </c>
      <c r="CS128" s="92" t="str">
        <f t="shared" si="113"/>
        <v/>
      </c>
      <c r="CT128" s="105" t="str">
        <f>IF(OR($B128=0,$B128=""),"",IF(AND($E$3="1st"),'Marks Entry class 1st'!AR127,IF(AND($E$3="2nd"),'Marks Entry class 2nd'!AR127,"")))</f>
        <v/>
      </c>
      <c r="CU128" s="105" t="str">
        <f>IF(OR($B128=0,$B128=""),"",IF(AND($E$3="1st"),'Marks Entry class 1st'!AS127,IF(AND($E$3="2nd"),'Marks Entry class 2nd'!AS127,"")))</f>
        <v/>
      </c>
      <c r="CV128" s="106" t="str">
        <f t="shared" si="114"/>
        <v/>
      </c>
      <c r="CW128" s="107">
        <f t="shared" si="115"/>
        <v>0</v>
      </c>
      <c r="CX128" s="107" t="str">
        <f t="shared" si="116"/>
        <v/>
      </c>
      <c r="CY128" s="107" t="str">
        <f t="shared" si="117"/>
        <v/>
      </c>
      <c r="CZ128" s="92" t="str">
        <f t="shared" si="118"/>
        <v/>
      </c>
      <c r="DA128" s="105" t="str">
        <f>IF(OR($B128=0,$B128=""),"",IF(AND($E$3="1st"),'Marks Entry class 1st'!AT127,IF(AND($E$3="2nd"),'Marks Entry class 2nd'!AT127,"")))</f>
        <v/>
      </c>
      <c r="DB128" s="105" t="str">
        <f>IF(OR($B128=0,$B128=""),"",IF(AND($E$3="1st"),'Marks Entry class 1st'!AU127,IF(AND($E$3="2nd"),'Marks Entry class 2nd'!AU127,"")))</f>
        <v/>
      </c>
      <c r="DC128" s="357" t="str">
        <f t="shared" si="119"/>
        <v/>
      </c>
      <c r="DD128" s="93" t="str">
        <f t="shared" si="120"/>
        <v/>
      </c>
      <c r="DE128" s="105" t="str">
        <f>IF(OR($B128=0,$B128=""),"",IF(AND($E$3="1st"),'Marks Entry class 1st'!AV127,IF(AND($E$3="2nd"),'Marks Entry class 2nd'!AV127,"")))</f>
        <v/>
      </c>
      <c r="DF128" s="105" t="str">
        <f>IF(OR($B128=0,$B128=""),"",IF(AND($E$3="1st"),'Marks Entry class 1st'!AW127,IF(AND($E$3="2nd"),'Marks Entry class 2nd'!AW127,"")))</f>
        <v/>
      </c>
      <c r="DG128" s="357" t="str">
        <f t="shared" si="121"/>
        <v/>
      </c>
      <c r="DH128" s="93" t="str">
        <f t="shared" si="122"/>
        <v/>
      </c>
      <c r="DI128" s="63" t="str">
        <f t="shared" si="123"/>
        <v/>
      </c>
      <c r="DJ128" s="359" t="str">
        <f t="shared" si="124"/>
        <v/>
      </c>
      <c r="DK128" s="67" t="str">
        <f t="shared" si="125"/>
        <v/>
      </c>
      <c r="DL128" s="68" t="str">
        <f t="shared" si="126"/>
        <v/>
      </c>
      <c r="DM128" s="381" t="str">
        <f>IFERROR(IF(B128="NSO","NSO",IF(OR(D128="",G128="",F128="",B128="",DI128=0),"",IF('Master sheet'!$D$14="Hindi","कक्षोंन्नति","Promoted"))),"")</f>
        <v/>
      </c>
      <c r="DN128" s="42" t="str">
        <f>IF(OR(B128=0,B128=""),"",IF(AND($E$3="1st"),'Marks Entry class 1st'!AX127,IF(AND($E$3="2nd"),'Marks Entry class 2nd'!AX127,"")))</f>
        <v/>
      </c>
      <c r="DO128" s="42" t="str">
        <f>IF(OR(B128=0,B128=""),"",IF(AND($E$3="1st"),'Marks Entry class 1st'!AY127,IF(AND($E$3="2nd"),'Marks Entry class 2nd'!AY127,"")))</f>
        <v/>
      </c>
      <c r="DP128" s="214" t="str">
        <f t="shared" si="127"/>
        <v/>
      </c>
      <c r="DQ128" s="43"/>
      <c r="DX128" s="44">
        <f>IF(AND($E$3="1st"),'Marks Entry class 1st'!I127,IF(AND($E$3="2nd"),'Marks Entry class 2nd'!I127,""))</f>
        <v>0</v>
      </c>
    </row>
    <row r="129" spans="1:128" ht="18.95" customHeight="1">
      <c r="A129" s="56">
        <v>122</v>
      </c>
      <c r="B129" s="261" t="str">
        <f>IF(OR(DX129=0,DX129=""),"",IF(AND($E$3="1st"),'Marks Entry class 1st'!I128,IF(AND($E$3="2nd"),'Marks Entry class 2nd'!I128,"")))</f>
        <v/>
      </c>
      <c r="C129" s="57" t="str">
        <f>IF(OR($B129=0,$B129=""),"",IF(AND($E$3="1st"),'Marks Entry class 1st'!B128,IF(AND($E$3="2nd"),'Marks Entry class 2nd'!B128,"")))</f>
        <v/>
      </c>
      <c r="D129" s="57" t="str">
        <f>IF(OR($B129=0,$B129=""),"",IF(AND($E$3="1st"),'Marks Entry class 1st'!C128,IF(AND($E$3="2nd"),'Marks Entry class 2nd'!C128,"")))</f>
        <v/>
      </c>
      <c r="E129" s="396" t="str">
        <f>IF(OR(B129=0,B129=""),"",IF(AND($E$3="1st"),'Marks Entry class 1st'!E128,IF(AND($E$3="2nd"),'Marks Entry class 2nd'!E128,"")))</f>
        <v/>
      </c>
      <c r="F129" s="260" t="str">
        <f>IF(OR(B129=0,B129=""),"",IF(AND($E$3="1st"),'Marks Entry class 1st'!D128,IF(AND($E$3="2nd"),'Marks Entry class 2nd'!D128,"")))</f>
        <v/>
      </c>
      <c r="G129" s="398" t="str">
        <f>IF(OR($B129=0,$B129=""),"",IF(AND($E$3="1st"),'Marks Entry class 1st'!F128,IF(AND($E$3="2nd"),'Marks Entry class 2nd'!F128,"")))</f>
        <v/>
      </c>
      <c r="H129" s="398" t="str">
        <f>IF(OR($B129=0,$B129=""),"",IF(AND($E$3="1st"),'Marks Entry class 1st'!G128,IF(AND($E$3="2nd"),'Marks Entry class 2nd'!G128,"")))</f>
        <v/>
      </c>
      <c r="I129" s="398" t="str">
        <f>IF(OR($B129=0,$B129=""),"",IF(AND($E$3="1st"),'Marks Entry class 1st'!H128,IF(AND($E$3="2nd"),'Marks Entry class 2nd'!H128,"")))</f>
        <v/>
      </c>
      <c r="J129" s="229" t="str">
        <f>IF(OR($B129=0,$B129=""),"",IF(AND($E$3="1st"),'Marks Entry class 1st'!J128,IF(AND($E$3="2nd"),'Marks Entry class 2nd'!J128,"")))</f>
        <v/>
      </c>
      <c r="K129" s="229" t="str">
        <f>IF(OR($B129=0,$B129=""),"",IF(AND($E$3="1st"),'Marks Entry class 1st'!K128,IF(AND($E$3="2nd"),'Marks Entry class 2nd'!K128,"")))</f>
        <v/>
      </c>
      <c r="L129" s="105"/>
      <c r="M129" s="105"/>
      <c r="N129" s="105"/>
      <c r="O129" s="51"/>
      <c r="P129" s="105" t="str">
        <f>IF(OR($B129=0,$B129=""),"",IF(AND($E$3="1st"),'Marks Entry class 1st'!O128,IF(AND($E$3="2nd"),'Marks Entry class 2nd'!O128,"")))</f>
        <v/>
      </c>
      <c r="Q129" s="105" t="str">
        <f>IF(OR($B129=0,$B129=""),"",IF(AND($E$3="1st"),'Marks Entry class 1st'!P128,IF(AND($E$3="2nd"),'Marks Entry class 2nd'!P128,"")))</f>
        <v/>
      </c>
      <c r="R129" s="54" t="str">
        <f t="shared" si="64"/>
        <v/>
      </c>
      <c r="S129" s="51">
        <f t="shared" si="65"/>
        <v>0</v>
      </c>
      <c r="T129" s="105" t="str">
        <f>IF(OR($B129=0,$B129=""),"",IF(AND($E$3="1st"),'Marks Entry class 1st'!Q128,IF(AND($E$3="2nd"),'Marks Entry class 2nd'!Q128,"")))</f>
        <v/>
      </c>
      <c r="U129" s="105" t="str">
        <f>IF(OR($B129=0,$B129=""),"",IF(AND($E$3="1st"),'Marks Entry class 1st'!R128,IF(AND($E$3="2nd"),'Marks Entry class 2nd'!R128,"")))</f>
        <v/>
      </c>
      <c r="V129" s="55" t="str">
        <f t="shared" si="66"/>
        <v/>
      </c>
      <c r="W129" s="51" t="str">
        <f t="shared" si="67"/>
        <v/>
      </c>
      <c r="X129" s="89">
        <f t="shared" si="68"/>
        <v>0</v>
      </c>
      <c r="Y129" s="89" t="str">
        <f t="shared" si="69"/>
        <v/>
      </c>
      <c r="Z129" s="89" t="str">
        <f t="shared" si="70"/>
        <v/>
      </c>
      <c r="AA129" s="89" t="str">
        <f t="shared" si="71"/>
        <v/>
      </c>
      <c r="AB129" s="89" t="str">
        <f t="shared" si="72"/>
        <v/>
      </c>
      <c r="AC129" s="93" t="str">
        <f t="shared" si="73"/>
        <v/>
      </c>
      <c r="AD129" s="105"/>
      <c r="AE129" s="105"/>
      <c r="AF129" s="105"/>
      <c r="AG129" s="51"/>
      <c r="AH129" s="105" t="str">
        <f>IF(OR($B129=0,$B129=""),"",IF(AND($E$3="1st"),'Marks Entry class 1st'!V128,IF(AND($E$3="2nd"),'Marks Entry class 2nd'!V128,"")))</f>
        <v/>
      </c>
      <c r="AI129" s="105" t="str">
        <f>IF(OR($B129=0,$B129=""),"",IF(AND($E$3="1st"),'Marks Entry class 1st'!W128,IF(AND($E$3="2nd"),'Marks Entry class 2nd'!W128,"")))</f>
        <v/>
      </c>
      <c r="AJ129" s="54" t="str">
        <f t="shared" si="74"/>
        <v/>
      </c>
      <c r="AK129" s="51">
        <f t="shared" si="75"/>
        <v>0</v>
      </c>
      <c r="AL129" s="105" t="str">
        <f>IF(OR($B129=0,$B129=""),"",IF(AND($E$3="1st"),'Marks Entry class 1st'!X128,IF(AND($E$3="2nd"),'Marks Entry class 2nd'!X128,"")))</f>
        <v/>
      </c>
      <c r="AM129" s="105" t="str">
        <f>IF(OR($B129=0,$B129=""),"",IF(AND($E$3="1st"),'Marks Entry class 1st'!Y128,IF(AND($E$3="2nd"),'Marks Entry class 2nd'!Y128,"")))</f>
        <v/>
      </c>
      <c r="AN129" s="55" t="str">
        <f t="shared" si="76"/>
        <v/>
      </c>
      <c r="AO129" s="51" t="str">
        <f t="shared" si="77"/>
        <v/>
      </c>
      <c r="AP129" s="89">
        <f t="shared" si="78"/>
        <v>0</v>
      </c>
      <c r="AQ129" s="89" t="str">
        <f t="shared" si="79"/>
        <v/>
      </c>
      <c r="AR129" s="89" t="str">
        <f t="shared" si="80"/>
        <v/>
      </c>
      <c r="AS129" s="89" t="str">
        <f t="shared" si="81"/>
        <v/>
      </c>
      <c r="AT129" s="89" t="str">
        <f t="shared" si="82"/>
        <v/>
      </c>
      <c r="AU129" s="93" t="str">
        <f t="shared" si="83"/>
        <v/>
      </c>
      <c r="AV129" s="105"/>
      <c r="AW129" s="105"/>
      <c r="AX129" s="105"/>
      <c r="AY129" s="51"/>
      <c r="AZ129" s="105" t="str">
        <f>IF(OR($B129=0,$B129=""),"",IF(AND($E$3="1st"),'Marks Entry class 1st'!AC128,IF(AND($E$3="2nd"),'Marks Entry class 2nd'!AC128,"")))</f>
        <v/>
      </c>
      <c r="BA129" s="105" t="str">
        <f>IF(OR($B129=0,$B129=""),"",IF(AND($E$3="1st"),'Marks Entry class 1st'!AD128,IF(AND($E$3="2nd"),'Marks Entry class 2nd'!AD128,"")))</f>
        <v/>
      </c>
      <c r="BB129" s="54" t="str">
        <f t="shared" si="84"/>
        <v/>
      </c>
      <c r="BC129" s="51">
        <f t="shared" si="85"/>
        <v>0</v>
      </c>
      <c r="BD129" s="105" t="str">
        <f>IF(OR($B129=0,$B129=""),"",IF(AND($E$3="1st"),'Marks Entry class 1st'!AE128,IF(AND($E$3="2nd"),'Marks Entry class 2nd'!AE128,"")))</f>
        <v/>
      </c>
      <c r="BE129" s="105" t="str">
        <f>IF(OR($B129=0,$B129=""),"",IF(AND($E$3="1st"),'Marks Entry class 1st'!AF128,IF(AND($E$3="2nd"),'Marks Entry class 2nd'!AF128,"")))</f>
        <v/>
      </c>
      <c r="BF129" s="55" t="str">
        <f t="shared" si="86"/>
        <v/>
      </c>
      <c r="BG129" s="51" t="str">
        <f t="shared" si="87"/>
        <v/>
      </c>
      <c r="BH129" s="89">
        <f t="shared" si="88"/>
        <v>0</v>
      </c>
      <c r="BI129" s="89" t="str">
        <f t="shared" si="89"/>
        <v/>
      </c>
      <c r="BJ129" s="89" t="str">
        <f t="shared" si="90"/>
        <v/>
      </c>
      <c r="BK129" s="89" t="str">
        <f t="shared" si="91"/>
        <v/>
      </c>
      <c r="BL129" s="89" t="str">
        <f t="shared" si="92"/>
        <v/>
      </c>
      <c r="BM129" s="93" t="str">
        <f t="shared" si="93"/>
        <v/>
      </c>
      <c r="BN129" s="105"/>
      <c r="BO129" s="105"/>
      <c r="BP129" s="105"/>
      <c r="BQ129" s="51"/>
      <c r="BR129" s="105" t="str">
        <f>IF(OR($B129=0,$B129=""),"",IF(AND($E$3="1st"),'Marks Entry class 1st'!AJ128,IF(AND($E$3="2nd"),'Marks Entry class 2nd'!AJ128,"")))</f>
        <v/>
      </c>
      <c r="BS129" s="105" t="str">
        <f>IF(OR($B129=0,$B129=""),"",IF(AND($E$3="1st"),'Marks Entry class 1st'!AK128,IF(AND($E$3="2nd"),'Marks Entry class 2nd'!AK128,"")))</f>
        <v/>
      </c>
      <c r="BT129" s="54" t="str">
        <f t="shared" si="94"/>
        <v/>
      </c>
      <c r="BU129" s="51">
        <f t="shared" si="95"/>
        <v>0</v>
      </c>
      <c r="BV129" s="105" t="str">
        <f>IF(OR($B129=0,$B129=""),"",IF(AND($E$3="1st"),'Marks Entry class 1st'!AL128,IF(AND($E$3="2nd"),'Marks Entry class 2nd'!AL128,"")))</f>
        <v/>
      </c>
      <c r="BW129" s="105" t="str">
        <f>IF(OR($B129=0,$B129=""),"",IF(AND($E$3="1st"),'Marks Entry class 1st'!AM128,IF(AND($E$3="2nd"),'Marks Entry class 2nd'!AM128,"")))</f>
        <v/>
      </c>
      <c r="BX129" s="55" t="str">
        <f t="shared" si="96"/>
        <v/>
      </c>
      <c r="BY129" s="51" t="str">
        <f t="shared" si="97"/>
        <v/>
      </c>
      <c r="BZ129" s="89">
        <f t="shared" si="98"/>
        <v>0</v>
      </c>
      <c r="CA129" s="89" t="str">
        <f t="shared" si="99"/>
        <v/>
      </c>
      <c r="CB129" s="89" t="str">
        <f t="shared" si="100"/>
        <v/>
      </c>
      <c r="CC129" s="89" t="str">
        <f t="shared" si="101"/>
        <v/>
      </c>
      <c r="CD129" s="89" t="str">
        <f t="shared" si="102"/>
        <v/>
      </c>
      <c r="CE129" s="93" t="str">
        <f t="shared" si="103"/>
        <v/>
      </c>
      <c r="CF129" s="105" t="str">
        <f>IF(OR($B129=0,$B129=""),"",IF(AND($E$3="1st"),'Marks Entry class 1st'!AN128,IF(AND($E$3="2nd"),'Marks Entry class 2nd'!AN128,"")))</f>
        <v/>
      </c>
      <c r="CG129" s="105" t="str">
        <f>IF(OR($B129=0,$B129=""),"",IF(AND($E$3="1st"),'Marks Entry class 1st'!AO128,IF(AND($E$3="2nd"),'Marks Entry class 2nd'!AO128,"")))</f>
        <v/>
      </c>
      <c r="CH129" s="106" t="str">
        <f t="shared" si="104"/>
        <v/>
      </c>
      <c r="CI129" s="107">
        <f t="shared" si="105"/>
        <v>0</v>
      </c>
      <c r="CJ129" s="107" t="str">
        <f t="shared" si="106"/>
        <v/>
      </c>
      <c r="CK129" s="107" t="str">
        <f t="shared" si="107"/>
        <v/>
      </c>
      <c r="CL129" s="92" t="str">
        <f t="shared" si="108"/>
        <v/>
      </c>
      <c r="CM129" s="105" t="str">
        <f>IF(OR($B129=0,$B129=""),"",IF(AND($E$3="1st"),'Marks Entry class 1st'!AP128,IF(AND($E$3="2nd"),'Marks Entry class 2nd'!AP128,"")))</f>
        <v/>
      </c>
      <c r="CN129" s="105" t="str">
        <f>IF(OR($B129=0,$B129=""),"",IF(AND($E$3="1st"),'Marks Entry class 1st'!AQ128,IF(AND($E$3="2nd"),'Marks Entry class 2nd'!AQ128,"")))</f>
        <v/>
      </c>
      <c r="CO129" s="106" t="str">
        <f t="shared" si="109"/>
        <v/>
      </c>
      <c r="CP129" s="107">
        <f t="shared" si="110"/>
        <v>0</v>
      </c>
      <c r="CQ129" s="107" t="str">
        <f t="shared" si="111"/>
        <v/>
      </c>
      <c r="CR129" s="107" t="str">
        <f t="shared" si="112"/>
        <v/>
      </c>
      <c r="CS129" s="92" t="str">
        <f t="shared" si="113"/>
        <v/>
      </c>
      <c r="CT129" s="105" t="str">
        <f>IF(OR($B129=0,$B129=""),"",IF(AND($E$3="1st"),'Marks Entry class 1st'!AR128,IF(AND($E$3="2nd"),'Marks Entry class 2nd'!AR128,"")))</f>
        <v/>
      </c>
      <c r="CU129" s="105" t="str">
        <f>IF(OR($B129=0,$B129=""),"",IF(AND($E$3="1st"),'Marks Entry class 1st'!AS128,IF(AND($E$3="2nd"),'Marks Entry class 2nd'!AS128,"")))</f>
        <v/>
      </c>
      <c r="CV129" s="106" t="str">
        <f t="shared" si="114"/>
        <v/>
      </c>
      <c r="CW129" s="107">
        <f t="shared" si="115"/>
        <v>0</v>
      </c>
      <c r="CX129" s="107" t="str">
        <f t="shared" si="116"/>
        <v/>
      </c>
      <c r="CY129" s="107" t="str">
        <f t="shared" si="117"/>
        <v/>
      </c>
      <c r="CZ129" s="92" t="str">
        <f t="shared" si="118"/>
        <v/>
      </c>
      <c r="DA129" s="105" t="str">
        <f>IF(OR($B129=0,$B129=""),"",IF(AND($E$3="1st"),'Marks Entry class 1st'!AT128,IF(AND($E$3="2nd"),'Marks Entry class 2nd'!AT128,"")))</f>
        <v/>
      </c>
      <c r="DB129" s="105" t="str">
        <f>IF(OR($B129=0,$B129=""),"",IF(AND($E$3="1st"),'Marks Entry class 1st'!AU128,IF(AND($E$3="2nd"),'Marks Entry class 2nd'!AU128,"")))</f>
        <v/>
      </c>
      <c r="DC129" s="357" t="str">
        <f t="shared" si="119"/>
        <v/>
      </c>
      <c r="DD129" s="93" t="str">
        <f t="shared" si="120"/>
        <v/>
      </c>
      <c r="DE129" s="105" t="str">
        <f>IF(OR($B129=0,$B129=""),"",IF(AND($E$3="1st"),'Marks Entry class 1st'!AV128,IF(AND($E$3="2nd"),'Marks Entry class 2nd'!AV128,"")))</f>
        <v/>
      </c>
      <c r="DF129" s="105" t="str">
        <f>IF(OR($B129=0,$B129=""),"",IF(AND($E$3="1st"),'Marks Entry class 1st'!AW128,IF(AND($E$3="2nd"),'Marks Entry class 2nd'!AW128,"")))</f>
        <v/>
      </c>
      <c r="DG129" s="357" t="str">
        <f t="shared" si="121"/>
        <v/>
      </c>
      <c r="DH129" s="93" t="str">
        <f t="shared" si="122"/>
        <v/>
      </c>
      <c r="DI129" s="63" t="str">
        <f t="shared" si="123"/>
        <v/>
      </c>
      <c r="DJ129" s="359" t="str">
        <f t="shared" si="124"/>
        <v/>
      </c>
      <c r="DK129" s="67" t="str">
        <f t="shared" si="125"/>
        <v/>
      </c>
      <c r="DL129" s="68" t="str">
        <f t="shared" si="126"/>
        <v/>
      </c>
      <c r="DM129" s="381" t="str">
        <f>IFERROR(IF(B129="NSO","NSO",IF(OR(D129="",G129="",F129="",B129="",DI129=0),"",IF('Master sheet'!$D$14="Hindi","कक्षोंन्नति","Promoted"))),"")</f>
        <v/>
      </c>
      <c r="DN129" s="42" t="str">
        <f>IF(OR(B129=0,B129=""),"",IF(AND($E$3="1st"),'Marks Entry class 1st'!AX128,IF(AND($E$3="2nd"),'Marks Entry class 2nd'!AX128,"")))</f>
        <v/>
      </c>
      <c r="DO129" s="42" t="str">
        <f>IF(OR(B129=0,B129=""),"",IF(AND($E$3="1st"),'Marks Entry class 1st'!AY128,IF(AND($E$3="2nd"),'Marks Entry class 2nd'!AY128,"")))</f>
        <v/>
      </c>
      <c r="DP129" s="214" t="str">
        <f t="shared" si="127"/>
        <v/>
      </c>
      <c r="DQ129" s="43"/>
      <c r="DX129" s="44">
        <f>IF(AND($E$3="1st"),'Marks Entry class 1st'!I128,IF(AND($E$3="2nd"),'Marks Entry class 2nd'!I128,""))</f>
        <v>0</v>
      </c>
    </row>
    <row r="130" spans="1:128" ht="18.95" customHeight="1">
      <c r="A130" s="56">
        <v>123</v>
      </c>
      <c r="B130" s="261" t="str">
        <f>IF(OR(DX130=0,DX130=""),"",IF(AND($E$3="1st"),'Marks Entry class 1st'!I129,IF(AND($E$3="2nd"),'Marks Entry class 2nd'!I129,"")))</f>
        <v/>
      </c>
      <c r="C130" s="57" t="str">
        <f>IF(OR($B130=0,$B130=""),"",IF(AND($E$3="1st"),'Marks Entry class 1st'!B129,IF(AND($E$3="2nd"),'Marks Entry class 2nd'!B129,"")))</f>
        <v/>
      </c>
      <c r="D130" s="57" t="str">
        <f>IF(OR($B130=0,$B130=""),"",IF(AND($E$3="1st"),'Marks Entry class 1st'!C129,IF(AND($E$3="2nd"),'Marks Entry class 2nd'!C129,"")))</f>
        <v/>
      </c>
      <c r="E130" s="396" t="str">
        <f>IF(OR(B130=0,B130=""),"",IF(AND($E$3="1st"),'Marks Entry class 1st'!E129,IF(AND($E$3="2nd"),'Marks Entry class 2nd'!E129,"")))</f>
        <v/>
      </c>
      <c r="F130" s="260" t="str">
        <f>IF(OR(B130=0,B130=""),"",IF(AND($E$3="1st"),'Marks Entry class 1st'!D129,IF(AND($E$3="2nd"),'Marks Entry class 2nd'!D129,"")))</f>
        <v/>
      </c>
      <c r="G130" s="398" t="str">
        <f>IF(OR($B130=0,$B130=""),"",IF(AND($E$3="1st"),'Marks Entry class 1st'!F129,IF(AND($E$3="2nd"),'Marks Entry class 2nd'!F129,"")))</f>
        <v/>
      </c>
      <c r="H130" s="398" t="str">
        <f>IF(OR($B130=0,$B130=""),"",IF(AND($E$3="1st"),'Marks Entry class 1st'!G129,IF(AND($E$3="2nd"),'Marks Entry class 2nd'!G129,"")))</f>
        <v/>
      </c>
      <c r="I130" s="398" t="str">
        <f>IF(OR($B130=0,$B130=""),"",IF(AND($E$3="1st"),'Marks Entry class 1st'!H129,IF(AND($E$3="2nd"),'Marks Entry class 2nd'!H129,"")))</f>
        <v/>
      </c>
      <c r="J130" s="229" t="str">
        <f>IF(OR($B130=0,$B130=""),"",IF(AND($E$3="1st"),'Marks Entry class 1st'!J129,IF(AND($E$3="2nd"),'Marks Entry class 2nd'!J129,"")))</f>
        <v/>
      </c>
      <c r="K130" s="229" t="str">
        <f>IF(OR($B130=0,$B130=""),"",IF(AND($E$3="1st"),'Marks Entry class 1st'!K129,IF(AND($E$3="2nd"),'Marks Entry class 2nd'!K129,"")))</f>
        <v/>
      </c>
      <c r="L130" s="105"/>
      <c r="M130" s="105"/>
      <c r="N130" s="105"/>
      <c r="O130" s="51"/>
      <c r="P130" s="105" t="str">
        <f>IF(OR($B130=0,$B130=""),"",IF(AND($E$3="1st"),'Marks Entry class 1st'!O129,IF(AND($E$3="2nd"),'Marks Entry class 2nd'!O129,"")))</f>
        <v/>
      </c>
      <c r="Q130" s="105" t="str">
        <f>IF(OR($B130=0,$B130=""),"",IF(AND($E$3="1st"),'Marks Entry class 1st'!P129,IF(AND($E$3="2nd"),'Marks Entry class 2nd'!P129,"")))</f>
        <v/>
      </c>
      <c r="R130" s="54" t="str">
        <f t="shared" si="64"/>
        <v/>
      </c>
      <c r="S130" s="51">
        <f t="shared" si="65"/>
        <v>0</v>
      </c>
      <c r="T130" s="105" t="str">
        <f>IF(OR($B130=0,$B130=""),"",IF(AND($E$3="1st"),'Marks Entry class 1st'!Q129,IF(AND($E$3="2nd"),'Marks Entry class 2nd'!Q129,"")))</f>
        <v/>
      </c>
      <c r="U130" s="105" t="str">
        <f>IF(OR($B130=0,$B130=""),"",IF(AND($E$3="1st"),'Marks Entry class 1st'!R129,IF(AND($E$3="2nd"),'Marks Entry class 2nd'!R129,"")))</f>
        <v/>
      </c>
      <c r="V130" s="55" t="str">
        <f t="shared" si="66"/>
        <v/>
      </c>
      <c r="W130" s="51" t="str">
        <f t="shared" si="67"/>
        <v/>
      </c>
      <c r="X130" s="89">
        <f t="shared" si="68"/>
        <v>0</v>
      </c>
      <c r="Y130" s="89" t="str">
        <f t="shared" si="69"/>
        <v/>
      </c>
      <c r="Z130" s="89" t="str">
        <f t="shared" si="70"/>
        <v/>
      </c>
      <c r="AA130" s="89" t="str">
        <f t="shared" si="71"/>
        <v/>
      </c>
      <c r="AB130" s="89" t="str">
        <f t="shared" si="72"/>
        <v/>
      </c>
      <c r="AC130" s="93" t="str">
        <f t="shared" si="73"/>
        <v/>
      </c>
      <c r="AD130" s="105"/>
      <c r="AE130" s="105"/>
      <c r="AF130" s="105"/>
      <c r="AG130" s="51"/>
      <c r="AH130" s="105" t="str">
        <f>IF(OR($B130=0,$B130=""),"",IF(AND($E$3="1st"),'Marks Entry class 1st'!V129,IF(AND($E$3="2nd"),'Marks Entry class 2nd'!V129,"")))</f>
        <v/>
      </c>
      <c r="AI130" s="105" t="str">
        <f>IF(OR($B130=0,$B130=""),"",IF(AND($E$3="1st"),'Marks Entry class 1st'!W129,IF(AND($E$3="2nd"),'Marks Entry class 2nd'!W129,"")))</f>
        <v/>
      </c>
      <c r="AJ130" s="54" t="str">
        <f t="shared" si="74"/>
        <v/>
      </c>
      <c r="AK130" s="51">
        <f t="shared" si="75"/>
        <v>0</v>
      </c>
      <c r="AL130" s="105" t="str">
        <f>IF(OR($B130=0,$B130=""),"",IF(AND($E$3="1st"),'Marks Entry class 1st'!X129,IF(AND($E$3="2nd"),'Marks Entry class 2nd'!X129,"")))</f>
        <v/>
      </c>
      <c r="AM130" s="105" t="str">
        <f>IF(OR($B130=0,$B130=""),"",IF(AND($E$3="1st"),'Marks Entry class 1st'!Y129,IF(AND($E$3="2nd"),'Marks Entry class 2nd'!Y129,"")))</f>
        <v/>
      </c>
      <c r="AN130" s="55" t="str">
        <f t="shared" si="76"/>
        <v/>
      </c>
      <c r="AO130" s="51" t="str">
        <f t="shared" si="77"/>
        <v/>
      </c>
      <c r="AP130" s="89">
        <f t="shared" si="78"/>
        <v>0</v>
      </c>
      <c r="AQ130" s="89" t="str">
        <f t="shared" si="79"/>
        <v/>
      </c>
      <c r="AR130" s="89" t="str">
        <f t="shared" si="80"/>
        <v/>
      </c>
      <c r="AS130" s="89" t="str">
        <f t="shared" si="81"/>
        <v/>
      </c>
      <c r="AT130" s="89" t="str">
        <f t="shared" si="82"/>
        <v/>
      </c>
      <c r="AU130" s="93" t="str">
        <f t="shared" si="83"/>
        <v/>
      </c>
      <c r="AV130" s="105"/>
      <c r="AW130" s="105"/>
      <c r="AX130" s="105"/>
      <c r="AY130" s="51"/>
      <c r="AZ130" s="105" t="str">
        <f>IF(OR($B130=0,$B130=""),"",IF(AND($E$3="1st"),'Marks Entry class 1st'!AC129,IF(AND($E$3="2nd"),'Marks Entry class 2nd'!AC129,"")))</f>
        <v/>
      </c>
      <c r="BA130" s="105" t="str">
        <f>IF(OR($B130=0,$B130=""),"",IF(AND($E$3="1st"),'Marks Entry class 1st'!AD129,IF(AND($E$3="2nd"),'Marks Entry class 2nd'!AD129,"")))</f>
        <v/>
      </c>
      <c r="BB130" s="54" t="str">
        <f t="shared" si="84"/>
        <v/>
      </c>
      <c r="BC130" s="51">
        <f t="shared" si="85"/>
        <v>0</v>
      </c>
      <c r="BD130" s="105" t="str">
        <f>IF(OR($B130=0,$B130=""),"",IF(AND($E$3="1st"),'Marks Entry class 1st'!AE129,IF(AND($E$3="2nd"),'Marks Entry class 2nd'!AE129,"")))</f>
        <v/>
      </c>
      <c r="BE130" s="105" t="str">
        <f>IF(OR($B130=0,$B130=""),"",IF(AND($E$3="1st"),'Marks Entry class 1st'!AF129,IF(AND($E$3="2nd"),'Marks Entry class 2nd'!AF129,"")))</f>
        <v/>
      </c>
      <c r="BF130" s="55" t="str">
        <f t="shared" si="86"/>
        <v/>
      </c>
      <c r="BG130" s="51" t="str">
        <f t="shared" si="87"/>
        <v/>
      </c>
      <c r="BH130" s="89">
        <f t="shared" si="88"/>
        <v>0</v>
      </c>
      <c r="BI130" s="89" t="str">
        <f t="shared" si="89"/>
        <v/>
      </c>
      <c r="BJ130" s="89" t="str">
        <f t="shared" si="90"/>
        <v/>
      </c>
      <c r="BK130" s="89" t="str">
        <f t="shared" si="91"/>
        <v/>
      </c>
      <c r="BL130" s="89" t="str">
        <f t="shared" si="92"/>
        <v/>
      </c>
      <c r="BM130" s="93" t="str">
        <f t="shared" si="93"/>
        <v/>
      </c>
      <c r="BN130" s="105"/>
      <c r="BO130" s="105"/>
      <c r="BP130" s="105"/>
      <c r="BQ130" s="51"/>
      <c r="BR130" s="105" t="str">
        <f>IF(OR($B130=0,$B130=""),"",IF(AND($E$3="1st"),'Marks Entry class 1st'!AJ129,IF(AND($E$3="2nd"),'Marks Entry class 2nd'!AJ129,"")))</f>
        <v/>
      </c>
      <c r="BS130" s="105" t="str">
        <f>IF(OR($B130=0,$B130=""),"",IF(AND($E$3="1st"),'Marks Entry class 1st'!AK129,IF(AND($E$3="2nd"),'Marks Entry class 2nd'!AK129,"")))</f>
        <v/>
      </c>
      <c r="BT130" s="54" t="str">
        <f t="shared" si="94"/>
        <v/>
      </c>
      <c r="BU130" s="51">
        <f t="shared" si="95"/>
        <v>0</v>
      </c>
      <c r="BV130" s="105" t="str">
        <f>IF(OR($B130=0,$B130=""),"",IF(AND($E$3="1st"),'Marks Entry class 1st'!AL129,IF(AND($E$3="2nd"),'Marks Entry class 2nd'!AL129,"")))</f>
        <v/>
      </c>
      <c r="BW130" s="105" t="str">
        <f>IF(OR($B130=0,$B130=""),"",IF(AND($E$3="1st"),'Marks Entry class 1st'!AM129,IF(AND($E$3="2nd"),'Marks Entry class 2nd'!AM129,"")))</f>
        <v/>
      </c>
      <c r="BX130" s="55" t="str">
        <f t="shared" si="96"/>
        <v/>
      </c>
      <c r="BY130" s="51" t="str">
        <f t="shared" si="97"/>
        <v/>
      </c>
      <c r="BZ130" s="89">
        <f t="shared" si="98"/>
        <v>0</v>
      </c>
      <c r="CA130" s="89" t="str">
        <f t="shared" si="99"/>
        <v/>
      </c>
      <c r="CB130" s="89" t="str">
        <f t="shared" si="100"/>
        <v/>
      </c>
      <c r="CC130" s="89" t="str">
        <f t="shared" si="101"/>
        <v/>
      </c>
      <c r="CD130" s="89" t="str">
        <f t="shared" si="102"/>
        <v/>
      </c>
      <c r="CE130" s="93" t="str">
        <f t="shared" si="103"/>
        <v/>
      </c>
      <c r="CF130" s="105" t="str">
        <f>IF(OR($B130=0,$B130=""),"",IF(AND($E$3="1st"),'Marks Entry class 1st'!AN129,IF(AND($E$3="2nd"),'Marks Entry class 2nd'!AN129,"")))</f>
        <v/>
      </c>
      <c r="CG130" s="105" t="str">
        <f>IF(OR($B130=0,$B130=""),"",IF(AND($E$3="1st"),'Marks Entry class 1st'!AO129,IF(AND($E$3="2nd"),'Marks Entry class 2nd'!AO129,"")))</f>
        <v/>
      </c>
      <c r="CH130" s="106" t="str">
        <f t="shared" si="104"/>
        <v/>
      </c>
      <c r="CI130" s="107">
        <f t="shared" si="105"/>
        <v>0</v>
      </c>
      <c r="CJ130" s="107" t="str">
        <f t="shared" si="106"/>
        <v/>
      </c>
      <c r="CK130" s="107" t="str">
        <f t="shared" si="107"/>
        <v/>
      </c>
      <c r="CL130" s="92" t="str">
        <f t="shared" si="108"/>
        <v/>
      </c>
      <c r="CM130" s="105" t="str">
        <f>IF(OR($B130=0,$B130=""),"",IF(AND($E$3="1st"),'Marks Entry class 1st'!AP129,IF(AND($E$3="2nd"),'Marks Entry class 2nd'!AP129,"")))</f>
        <v/>
      </c>
      <c r="CN130" s="105" t="str">
        <f>IF(OR($B130=0,$B130=""),"",IF(AND($E$3="1st"),'Marks Entry class 1st'!AQ129,IF(AND($E$3="2nd"),'Marks Entry class 2nd'!AQ129,"")))</f>
        <v/>
      </c>
      <c r="CO130" s="106" t="str">
        <f t="shared" si="109"/>
        <v/>
      </c>
      <c r="CP130" s="107">
        <f t="shared" si="110"/>
        <v>0</v>
      </c>
      <c r="CQ130" s="107" t="str">
        <f t="shared" si="111"/>
        <v/>
      </c>
      <c r="CR130" s="107" t="str">
        <f t="shared" si="112"/>
        <v/>
      </c>
      <c r="CS130" s="92" t="str">
        <f t="shared" si="113"/>
        <v/>
      </c>
      <c r="CT130" s="105" t="str">
        <f>IF(OR($B130=0,$B130=""),"",IF(AND($E$3="1st"),'Marks Entry class 1st'!AR129,IF(AND($E$3="2nd"),'Marks Entry class 2nd'!AR129,"")))</f>
        <v/>
      </c>
      <c r="CU130" s="105" t="str">
        <f>IF(OR($B130=0,$B130=""),"",IF(AND($E$3="1st"),'Marks Entry class 1st'!AS129,IF(AND($E$3="2nd"),'Marks Entry class 2nd'!AS129,"")))</f>
        <v/>
      </c>
      <c r="CV130" s="106" t="str">
        <f t="shared" si="114"/>
        <v/>
      </c>
      <c r="CW130" s="107">
        <f t="shared" si="115"/>
        <v>0</v>
      </c>
      <c r="CX130" s="107" t="str">
        <f t="shared" si="116"/>
        <v/>
      </c>
      <c r="CY130" s="107" t="str">
        <f t="shared" si="117"/>
        <v/>
      </c>
      <c r="CZ130" s="92" t="str">
        <f t="shared" si="118"/>
        <v/>
      </c>
      <c r="DA130" s="105" t="str">
        <f>IF(OR($B130=0,$B130=""),"",IF(AND($E$3="1st"),'Marks Entry class 1st'!AT129,IF(AND($E$3="2nd"),'Marks Entry class 2nd'!AT129,"")))</f>
        <v/>
      </c>
      <c r="DB130" s="105" t="str">
        <f>IF(OR($B130=0,$B130=""),"",IF(AND($E$3="1st"),'Marks Entry class 1st'!AU129,IF(AND($E$3="2nd"),'Marks Entry class 2nd'!AU129,"")))</f>
        <v/>
      </c>
      <c r="DC130" s="357" t="str">
        <f t="shared" si="119"/>
        <v/>
      </c>
      <c r="DD130" s="93" t="str">
        <f t="shared" si="120"/>
        <v/>
      </c>
      <c r="DE130" s="105" t="str">
        <f>IF(OR($B130=0,$B130=""),"",IF(AND($E$3="1st"),'Marks Entry class 1st'!AV129,IF(AND($E$3="2nd"),'Marks Entry class 2nd'!AV129,"")))</f>
        <v/>
      </c>
      <c r="DF130" s="105" t="str">
        <f>IF(OR($B130=0,$B130=""),"",IF(AND($E$3="1st"),'Marks Entry class 1st'!AW129,IF(AND($E$3="2nd"),'Marks Entry class 2nd'!AW129,"")))</f>
        <v/>
      </c>
      <c r="DG130" s="357" t="str">
        <f t="shared" si="121"/>
        <v/>
      </c>
      <c r="DH130" s="93" t="str">
        <f t="shared" si="122"/>
        <v/>
      </c>
      <c r="DI130" s="63" t="str">
        <f t="shared" si="123"/>
        <v/>
      </c>
      <c r="DJ130" s="359" t="str">
        <f t="shared" si="124"/>
        <v/>
      </c>
      <c r="DK130" s="67" t="str">
        <f t="shared" si="125"/>
        <v/>
      </c>
      <c r="DL130" s="68" t="str">
        <f t="shared" si="126"/>
        <v/>
      </c>
      <c r="DM130" s="381" t="str">
        <f>IFERROR(IF(B130="NSO","NSO",IF(OR(D130="",G130="",F130="",B130="",DI130=0),"",IF('Master sheet'!$D$14="Hindi","कक्षोंन्नति","Promoted"))),"")</f>
        <v/>
      </c>
      <c r="DN130" s="42" t="str">
        <f>IF(OR(B130=0,B130=""),"",IF(AND($E$3="1st"),'Marks Entry class 1st'!AX129,IF(AND($E$3="2nd"),'Marks Entry class 2nd'!AX129,"")))</f>
        <v/>
      </c>
      <c r="DO130" s="42" t="str">
        <f>IF(OR(B130=0,B130=""),"",IF(AND($E$3="1st"),'Marks Entry class 1st'!AY129,IF(AND($E$3="2nd"),'Marks Entry class 2nd'!AY129,"")))</f>
        <v/>
      </c>
      <c r="DP130" s="214" t="str">
        <f t="shared" si="127"/>
        <v/>
      </c>
      <c r="DQ130" s="43"/>
      <c r="DX130" s="44">
        <f>IF(AND($E$3="1st"),'Marks Entry class 1st'!I129,IF(AND($E$3="2nd"),'Marks Entry class 2nd'!I129,""))</f>
        <v>0</v>
      </c>
    </row>
    <row r="131" spans="1:128" ht="18.95" customHeight="1">
      <c r="A131" s="56">
        <v>124</v>
      </c>
      <c r="B131" s="261" t="str">
        <f>IF(OR(DX131=0,DX131=""),"",IF(AND($E$3="1st"),'Marks Entry class 1st'!I130,IF(AND($E$3="2nd"),'Marks Entry class 2nd'!I130,"")))</f>
        <v/>
      </c>
      <c r="C131" s="57" t="str">
        <f>IF(OR($B131=0,$B131=""),"",IF(AND($E$3="1st"),'Marks Entry class 1st'!B130,IF(AND($E$3="2nd"),'Marks Entry class 2nd'!B130,"")))</f>
        <v/>
      </c>
      <c r="D131" s="57" t="str">
        <f>IF(OR($B131=0,$B131=""),"",IF(AND($E$3="1st"),'Marks Entry class 1st'!C130,IF(AND($E$3="2nd"),'Marks Entry class 2nd'!C130,"")))</f>
        <v/>
      </c>
      <c r="E131" s="396" t="str">
        <f>IF(OR(B131=0,B131=""),"",IF(AND($E$3="1st"),'Marks Entry class 1st'!E130,IF(AND($E$3="2nd"),'Marks Entry class 2nd'!E130,"")))</f>
        <v/>
      </c>
      <c r="F131" s="260" t="str">
        <f>IF(OR(B131=0,B131=""),"",IF(AND($E$3="1st"),'Marks Entry class 1st'!D130,IF(AND($E$3="2nd"),'Marks Entry class 2nd'!D130,"")))</f>
        <v/>
      </c>
      <c r="G131" s="398" t="str">
        <f>IF(OR($B131=0,$B131=""),"",IF(AND($E$3="1st"),'Marks Entry class 1st'!F130,IF(AND($E$3="2nd"),'Marks Entry class 2nd'!F130,"")))</f>
        <v/>
      </c>
      <c r="H131" s="398" t="str">
        <f>IF(OR($B131=0,$B131=""),"",IF(AND($E$3="1st"),'Marks Entry class 1st'!G130,IF(AND($E$3="2nd"),'Marks Entry class 2nd'!G130,"")))</f>
        <v/>
      </c>
      <c r="I131" s="398" t="str">
        <f>IF(OR($B131=0,$B131=""),"",IF(AND($E$3="1st"),'Marks Entry class 1st'!H130,IF(AND($E$3="2nd"),'Marks Entry class 2nd'!H130,"")))</f>
        <v/>
      </c>
      <c r="J131" s="229" t="str">
        <f>IF(OR($B131=0,$B131=""),"",IF(AND($E$3="1st"),'Marks Entry class 1st'!J130,IF(AND($E$3="2nd"),'Marks Entry class 2nd'!J130,"")))</f>
        <v/>
      </c>
      <c r="K131" s="229" t="str">
        <f>IF(OR($B131=0,$B131=""),"",IF(AND($E$3="1st"),'Marks Entry class 1st'!K130,IF(AND($E$3="2nd"),'Marks Entry class 2nd'!K130,"")))</f>
        <v/>
      </c>
      <c r="L131" s="105"/>
      <c r="M131" s="105"/>
      <c r="N131" s="105"/>
      <c r="O131" s="51"/>
      <c r="P131" s="105" t="str">
        <f>IF(OR($B131=0,$B131=""),"",IF(AND($E$3="1st"),'Marks Entry class 1st'!O130,IF(AND($E$3="2nd"),'Marks Entry class 2nd'!O130,"")))</f>
        <v/>
      </c>
      <c r="Q131" s="105" t="str">
        <f>IF(OR($B131=0,$B131=""),"",IF(AND($E$3="1st"),'Marks Entry class 1st'!P130,IF(AND($E$3="2nd"),'Marks Entry class 2nd'!P130,"")))</f>
        <v/>
      </c>
      <c r="R131" s="54" t="str">
        <f t="shared" si="64"/>
        <v/>
      </c>
      <c r="S131" s="51">
        <f t="shared" si="65"/>
        <v>0</v>
      </c>
      <c r="T131" s="105" t="str">
        <f>IF(OR($B131=0,$B131=""),"",IF(AND($E$3="1st"),'Marks Entry class 1st'!Q130,IF(AND($E$3="2nd"),'Marks Entry class 2nd'!Q130,"")))</f>
        <v/>
      </c>
      <c r="U131" s="105" t="str">
        <f>IF(OR($B131=0,$B131=""),"",IF(AND($E$3="1st"),'Marks Entry class 1st'!R130,IF(AND($E$3="2nd"),'Marks Entry class 2nd'!R130,"")))</f>
        <v/>
      </c>
      <c r="V131" s="55" t="str">
        <f t="shared" si="66"/>
        <v/>
      </c>
      <c r="W131" s="51" t="str">
        <f t="shared" si="67"/>
        <v/>
      </c>
      <c r="X131" s="89">
        <f t="shared" si="68"/>
        <v>0</v>
      </c>
      <c r="Y131" s="89" t="str">
        <f t="shared" si="69"/>
        <v/>
      </c>
      <c r="Z131" s="89" t="str">
        <f t="shared" si="70"/>
        <v/>
      </c>
      <c r="AA131" s="89" t="str">
        <f t="shared" si="71"/>
        <v/>
      </c>
      <c r="AB131" s="89" t="str">
        <f t="shared" si="72"/>
        <v/>
      </c>
      <c r="AC131" s="93" t="str">
        <f t="shared" si="73"/>
        <v/>
      </c>
      <c r="AD131" s="105"/>
      <c r="AE131" s="105"/>
      <c r="AF131" s="105"/>
      <c r="AG131" s="51"/>
      <c r="AH131" s="105" t="str">
        <f>IF(OR($B131=0,$B131=""),"",IF(AND($E$3="1st"),'Marks Entry class 1st'!V130,IF(AND($E$3="2nd"),'Marks Entry class 2nd'!V130,"")))</f>
        <v/>
      </c>
      <c r="AI131" s="105" t="str">
        <f>IF(OR($B131=0,$B131=""),"",IF(AND($E$3="1st"),'Marks Entry class 1st'!W130,IF(AND($E$3="2nd"),'Marks Entry class 2nd'!W130,"")))</f>
        <v/>
      </c>
      <c r="AJ131" s="54" t="str">
        <f t="shared" si="74"/>
        <v/>
      </c>
      <c r="AK131" s="51">
        <f t="shared" si="75"/>
        <v>0</v>
      </c>
      <c r="AL131" s="105" t="str">
        <f>IF(OR($B131=0,$B131=""),"",IF(AND($E$3="1st"),'Marks Entry class 1st'!X130,IF(AND($E$3="2nd"),'Marks Entry class 2nd'!X130,"")))</f>
        <v/>
      </c>
      <c r="AM131" s="105" t="str">
        <f>IF(OR($B131=0,$B131=""),"",IF(AND($E$3="1st"),'Marks Entry class 1st'!Y130,IF(AND($E$3="2nd"),'Marks Entry class 2nd'!Y130,"")))</f>
        <v/>
      </c>
      <c r="AN131" s="55" t="str">
        <f t="shared" si="76"/>
        <v/>
      </c>
      <c r="AO131" s="51" t="str">
        <f t="shared" si="77"/>
        <v/>
      </c>
      <c r="AP131" s="89">
        <f t="shared" si="78"/>
        <v>0</v>
      </c>
      <c r="AQ131" s="89" t="str">
        <f t="shared" si="79"/>
        <v/>
      </c>
      <c r="AR131" s="89" t="str">
        <f t="shared" si="80"/>
        <v/>
      </c>
      <c r="AS131" s="89" t="str">
        <f t="shared" si="81"/>
        <v/>
      </c>
      <c r="AT131" s="89" t="str">
        <f t="shared" si="82"/>
        <v/>
      </c>
      <c r="AU131" s="93" t="str">
        <f t="shared" si="83"/>
        <v/>
      </c>
      <c r="AV131" s="105"/>
      <c r="AW131" s="105"/>
      <c r="AX131" s="105"/>
      <c r="AY131" s="51"/>
      <c r="AZ131" s="105" t="str">
        <f>IF(OR($B131=0,$B131=""),"",IF(AND($E$3="1st"),'Marks Entry class 1st'!AC130,IF(AND($E$3="2nd"),'Marks Entry class 2nd'!AC130,"")))</f>
        <v/>
      </c>
      <c r="BA131" s="105" t="str">
        <f>IF(OR($B131=0,$B131=""),"",IF(AND($E$3="1st"),'Marks Entry class 1st'!AD130,IF(AND($E$3="2nd"),'Marks Entry class 2nd'!AD130,"")))</f>
        <v/>
      </c>
      <c r="BB131" s="54" t="str">
        <f t="shared" si="84"/>
        <v/>
      </c>
      <c r="BC131" s="51">
        <f t="shared" si="85"/>
        <v>0</v>
      </c>
      <c r="BD131" s="105" t="str">
        <f>IF(OR($B131=0,$B131=""),"",IF(AND($E$3="1st"),'Marks Entry class 1st'!AE130,IF(AND($E$3="2nd"),'Marks Entry class 2nd'!AE130,"")))</f>
        <v/>
      </c>
      <c r="BE131" s="105" t="str">
        <f>IF(OR($B131=0,$B131=""),"",IF(AND($E$3="1st"),'Marks Entry class 1st'!AF130,IF(AND($E$3="2nd"),'Marks Entry class 2nd'!AF130,"")))</f>
        <v/>
      </c>
      <c r="BF131" s="55" t="str">
        <f t="shared" si="86"/>
        <v/>
      </c>
      <c r="BG131" s="51" t="str">
        <f t="shared" si="87"/>
        <v/>
      </c>
      <c r="BH131" s="89">
        <f t="shared" si="88"/>
        <v>0</v>
      </c>
      <c r="BI131" s="89" t="str">
        <f t="shared" si="89"/>
        <v/>
      </c>
      <c r="BJ131" s="89" t="str">
        <f t="shared" si="90"/>
        <v/>
      </c>
      <c r="BK131" s="89" t="str">
        <f t="shared" si="91"/>
        <v/>
      </c>
      <c r="BL131" s="89" t="str">
        <f t="shared" si="92"/>
        <v/>
      </c>
      <c r="BM131" s="93" t="str">
        <f t="shared" si="93"/>
        <v/>
      </c>
      <c r="BN131" s="105"/>
      <c r="BO131" s="105"/>
      <c r="BP131" s="105"/>
      <c r="BQ131" s="51"/>
      <c r="BR131" s="105" t="str">
        <f>IF(OR($B131=0,$B131=""),"",IF(AND($E$3="1st"),'Marks Entry class 1st'!AJ130,IF(AND($E$3="2nd"),'Marks Entry class 2nd'!AJ130,"")))</f>
        <v/>
      </c>
      <c r="BS131" s="105" t="str">
        <f>IF(OR($B131=0,$B131=""),"",IF(AND($E$3="1st"),'Marks Entry class 1st'!AK130,IF(AND($E$3="2nd"),'Marks Entry class 2nd'!AK130,"")))</f>
        <v/>
      </c>
      <c r="BT131" s="54" t="str">
        <f t="shared" si="94"/>
        <v/>
      </c>
      <c r="BU131" s="51">
        <f t="shared" si="95"/>
        <v>0</v>
      </c>
      <c r="BV131" s="105" t="str">
        <f>IF(OR($B131=0,$B131=""),"",IF(AND($E$3="1st"),'Marks Entry class 1st'!AL130,IF(AND($E$3="2nd"),'Marks Entry class 2nd'!AL130,"")))</f>
        <v/>
      </c>
      <c r="BW131" s="105" t="str">
        <f>IF(OR($B131=0,$B131=""),"",IF(AND($E$3="1st"),'Marks Entry class 1st'!AM130,IF(AND($E$3="2nd"),'Marks Entry class 2nd'!AM130,"")))</f>
        <v/>
      </c>
      <c r="BX131" s="55" t="str">
        <f t="shared" si="96"/>
        <v/>
      </c>
      <c r="BY131" s="51" t="str">
        <f t="shared" si="97"/>
        <v/>
      </c>
      <c r="BZ131" s="89">
        <f t="shared" si="98"/>
        <v>0</v>
      </c>
      <c r="CA131" s="89" t="str">
        <f t="shared" si="99"/>
        <v/>
      </c>
      <c r="CB131" s="89" t="str">
        <f t="shared" si="100"/>
        <v/>
      </c>
      <c r="CC131" s="89" t="str">
        <f t="shared" si="101"/>
        <v/>
      </c>
      <c r="CD131" s="89" t="str">
        <f t="shared" si="102"/>
        <v/>
      </c>
      <c r="CE131" s="93" t="str">
        <f t="shared" si="103"/>
        <v/>
      </c>
      <c r="CF131" s="105" t="str">
        <f>IF(OR($B131=0,$B131=""),"",IF(AND($E$3="1st"),'Marks Entry class 1st'!AN130,IF(AND($E$3="2nd"),'Marks Entry class 2nd'!AN130,"")))</f>
        <v/>
      </c>
      <c r="CG131" s="105" t="str">
        <f>IF(OR($B131=0,$B131=""),"",IF(AND($E$3="1st"),'Marks Entry class 1st'!AO130,IF(AND($E$3="2nd"),'Marks Entry class 2nd'!AO130,"")))</f>
        <v/>
      </c>
      <c r="CH131" s="106" t="str">
        <f t="shared" si="104"/>
        <v/>
      </c>
      <c r="CI131" s="107">
        <f t="shared" si="105"/>
        <v>0</v>
      </c>
      <c r="CJ131" s="107" t="str">
        <f t="shared" si="106"/>
        <v/>
      </c>
      <c r="CK131" s="107" t="str">
        <f t="shared" si="107"/>
        <v/>
      </c>
      <c r="CL131" s="92" t="str">
        <f t="shared" si="108"/>
        <v/>
      </c>
      <c r="CM131" s="105" t="str">
        <f>IF(OR($B131=0,$B131=""),"",IF(AND($E$3="1st"),'Marks Entry class 1st'!AP130,IF(AND($E$3="2nd"),'Marks Entry class 2nd'!AP130,"")))</f>
        <v/>
      </c>
      <c r="CN131" s="105" t="str">
        <f>IF(OR($B131=0,$B131=""),"",IF(AND($E$3="1st"),'Marks Entry class 1st'!AQ130,IF(AND($E$3="2nd"),'Marks Entry class 2nd'!AQ130,"")))</f>
        <v/>
      </c>
      <c r="CO131" s="106" t="str">
        <f t="shared" si="109"/>
        <v/>
      </c>
      <c r="CP131" s="107">
        <f t="shared" si="110"/>
        <v>0</v>
      </c>
      <c r="CQ131" s="107" t="str">
        <f t="shared" si="111"/>
        <v/>
      </c>
      <c r="CR131" s="107" t="str">
        <f t="shared" si="112"/>
        <v/>
      </c>
      <c r="CS131" s="92" t="str">
        <f t="shared" si="113"/>
        <v/>
      </c>
      <c r="CT131" s="105" t="str">
        <f>IF(OR($B131=0,$B131=""),"",IF(AND($E$3="1st"),'Marks Entry class 1st'!AR130,IF(AND($E$3="2nd"),'Marks Entry class 2nd'!AR130,"")))</f>
        <v/>
      </c>
      <c r="CU131" s="105" t="str">
        <f>IF(OR($B131=0,$B131=""),"",IF(AND($E$3="1st"),'Marks Entry class 1st'!AS130,IF(AND($E$3="2nd"),'Marks Entry class 2nd'!AS130,"")))</f>
        <v/>
      </c>
      <c r="CV131" s="106" t="str">
        <f t="shared" si="114"/>
        <v/>
      </c>
      <c r="CW131" s="107">
        <f t="shared" si="115"/>
        <v>0</v>
      </c>
      <c r="CX131" s="107" t="str">
        <f t="shared" si="116"/>
        <v/>
      </c>
      <c r="CY131" s="107" t="str">
        <f t="shared" si="117"/>
        <v/>
      </c>
      <c r="CZ131" s="92" t="str">
        <f t="shared" si="118"/>
        <v/>
      </c>
      <c r="DA131" s="105" t="str">
        <f>IF(OR($B131=0,$B131=""),"",IF(AND($E$3="1st"),'Marks Entry class 1st'!AT130,IF(AND($E$3="2nd"),'Marks Entry class 2nd'!AT130,"")))</f>
        <v/>
      </c>
      <c r="DB131" s="105" t="str">
        <f>IF(OR($B131=0,$B131=""),"",IF(AND($E$3="1st"),'Marks Entry class 1st'!AU130,IF(AND($E$3="2nd"),'Marks Entry class 2nd'!AU130,"")))</f>
        <v/>
      </c>
      <c r="DC131" s="357" t="str">
        <f t="shared" si="119"/>
        <v/>
      </c>
      <c r="DD131" s="93" t="str">
        <f t="shared" si="120"/>
        <v/>
      </c>
      <c r="DE131" s="105" t="str">
        <f>IF(OR($B131=0,$B131=""),"",IF(AND($E$3="1st"),'Marks Entry class 1st'!AV130,IF(AND($E$3="2nd"),'Marks Entry class 2nd'!AV130,"")))</f>
        <v/>
      </c>
      <c r="DF131" s="105" t="str">
        <f>IF(OR($B131=0,$B131=""),"",IF(AND($E$3="1st"),'Marks Entry class 1st'!AW130,IF(AND($E$3="2nd"),'Marks Entry class 2nd'!AW130,"")))</f>
        <v/>
      </c>
      <c r="DG131" s="357" t="str">
        <f t="shared" si="121"/>
        <v/>
      </c>
      <c r="DH131" s="93" t="str">
        <f t="shared" si="122"/>
        <v/>
      </c>
      <c r="DI131" s="63" t="str">
        <f t="shared" si="123"/>
        <v/>
      </c>
      <c r="DJ131" s="359" t="str">
        <f t="shared" si="124"/>
        <v/>
      </c>
      <c r="DK131" s="67" t="str">
        <f t="shared" si="125"/>
        <v/>
      </c>
      <c r="DL131" s="68" t="str">
        <f t="shared" si="126"/>
        <v/>
      </c>
      <c r="DM131" s="381" t="str">
        <f>IFERROR(IF(B131="NSO","NSO",IF(OR(D131="",G131="",F131="",B131="",DI131=0),"",IF('Master sheet'!$D$14="Hindi","कक्षोंन्नति","Promoted"))),"")</f>
        <v/>
      </c>
      <c r="DN131" s="42" t="str">
        <f>IF(OR(B131=0,B131=""),"",IF(AND($E$3="1st"),'Marks Entry class 1st'!AX130,IF(AND($E$3="2nd"),'Marks Entry class 2nd'!AX130,"")))</f>
        <v/>
      </c>
      <c r="DO131" s="42" t="str">
        <f>IF(OR(B131=0,B131=""),"",IF(AND($E$3="1st"),'Marks Entry class 1st'!AY130,IF(AND($E$3="2nd"),'Marks Entry class 2nd'!AY130,"")))</f>
        <v/>
      </c>
      <c r="DP131" s="214" t="str">
        <f t="shared" si="127"/>
        <v/>
      </c>
      <c r="DQ131" s="43"/>
      <c r="DX131" s="44">
        <f>IF(AND($E$3="1st"),'Marks Entry class 1st'!I130,IF(AND($E$3="2nd"),'Marks Entry class 2nd'!I130,""))</f>
        <v>0</v>
      </c>
    </row>
    <row r="132" spans="1:128" ht="18.95" customHeight="1">
      <c r="A132" s="56">
        <v>125</v>
      </c>
      <c r="B132" s="261" t="str">
        <f>IF(OR(DX132=0,DX132=""),"",IF(AND($E$3="1st"),'Marks Entry class 1st'!I131,IF(AND($E$3="2nd"),'Marks Entry class 2nd'!I131,"")))</f>
        <v/>
      </c>
      <c r="C132" s="57" t="str">
        <f>IF(OR($B132=0,$B132=""),"",IF(AND($E$3="1st"),'Marks Entry class 1st'!B131,IF(AND($E$3="2nd"),'Marks Entry class 2nd'!B131,"")))</f>
        <v/>
      </c>
      <c r="D132" s="57" t="str">
        <f>IF(OR($B132=0,$B132=""),"",IF(AND($E$3="1st"),'Marks Entry class 1st'!C131,IF(AND($E$3="2nd"),'Marks Entry class 2nd'!C131,"")))</f>
        <v/>
      </c>
      <c r="E132" s="396" t="str">
        <f>IF(OR(B132=0,B132=""),"",IF(AND($E$3="1st"),'Marks Entry class 1st'!E131,IF(AND($E$3="2nd"),'Marks Entry class 2nd'!E131,"")))</f>
        <v/>
      </c>
      <c r="F132" s="260" t="str">
        <f>IF(OR(B132=0,B132=""),"",IF(AND($E$3="1st"),'Marks Entry class 1st'!D131,IF(AND($E$3="2nd"),'Marks Entry class 2nd'!D131,"")))</f>
        <v/>
      </c>
      <c r="G132" s="398" t="str">
        <f>IF(OR($B132=0,$B132=""),"",IF(AND($E$3="1st"),'Marks Entry class 1st'!F131,IF(AND($E$3="2nd"),'Marks Entry class 2nd'!F131,"")))</f>
        <v/>
      </c>
      <c r="H132" s="398" t="str">
        <f>IF(OR($B132=0,$B132=""),"",IF(AND($E$3="1st"),'Marks Entry class 1st'!G131,IF(AND($E$3="2nd"),'Marks Entry class 2nd'!G131,"")))</f>
        <v/>
      </c>
      <c r="I132" s="398" t="str">
        <f>IF(OR($B132=0,$B132=""),"",IF(AND($E$3="1st"),'Marks Entry class 1st'!H131,IF(AND($E$3="2nd"),'Marks Entry class 2nd'!H131,"")))</f>
        <v/>
      </c>
      <c r="J132" s="229" t="str">
        <f>IF(OR($B132=0,$B132=""),"",IF(AND($E$3="1st"),'Marks Entry class 1st'!J131,IF(AND($E$3="2nd"),'Marks Entry class 2nd'!J131,"")))</f>
        <v/>
      </c>
      <c r="K132" s="229" t="str">
        <f>IF(OR($B132=0,$B132=""),"",IF(AND($E$3="1st"),'Marks Entry class 1st'!K131,IF(AND($E$3="2nd"),'Marks Entry class 2nd'!K131,"")))</f>
        <v/>
      </c>
      <c r="L132" s="105"/>
      <c r="M132" s="105"/>
      <c r="N132" s="105"/>
      <c r="O132" s="51"/>
      <c r="P132" s="105" t="str">
        <f>IF(OR($B132=0,$B132=""),"",IF(AND($E$3="1st"),'Marks Entry class 1st'!O131,IF(AND($E$3="2nd"),'Marks Entry class 2nd'!O131,"")))</f>
        <v/>
      </c>
      <c r="Q132" s="105" t="str">
        <f>IF(OR($B132=0,$B132=""),"",IF(AND($E$3="1st"),'Marks Entry class 1st'!P131,IF(AND($E$3="2nd"),'Marks Entry class 2nd'!P131,"")))</f>
        <v/>
      </c>
      <c r="R132" s="54" t="str">
        <f t="shared" si="64"/>
        <v/>
      </c>
      <c r="S132" s="51">
        <f t="shared" si="65"/>
        <v>0</v>
      </c>
      <c r="T132" s="105" t="str">
        <f>IF(OR($B132=0,$B132=""),"",IF(AND($E$3="1st"),'Marks Entry class 1st'!Q131,IF(AND($E$3="2nd"),'Marks Entry class 2nd'!Q131,"")))</f>
        <v/>
      </c>
      <c r="U132" s="105" t="str">
        <f>IF(OR($B132=0,$B132=""),"",IF(AND($E$3="1st"),'Marks Entry class 1st'!R131,IF(AND($E$3="2nd"),'Marks Entry class 2nd'!R131,"")))</f>
        <v/>
      </c>
      <c r="V132" s="55" t="str">
        <f t="shared" si="66"/>
        <v/>
      </c>
      <c r="W132" s="51" t="str">
        <f t="shared" si="67"/>
        <v/>
      </c>
      <c r="X132" s="89">
        <f t="shared" si="68"/>
        <v>0</v>
      </c>
      <c r="Y132" s="89" t="str">
        <f t="shared" si="69"/>
        <v/>
      </c>
      <c r="Z132" s="89" t="str">
        <f t="shared" si="70"/>
        <v/>
      </c>
      <c r="AA132" s="89" t="str">
        <f t="shared" si="71"/>
        <v/>
      </c>
      <c r="AB132" s="89" t="str">
        <f t="shared" si="72"/>
        <v/>
      </c>
      <c r="AC132" s="93" t="str">
        <f t="shared" si="73"/>
        <v/>
      </c>
      <c r="AD132" s="105"/>
      <c r="AE132" s="105"/>
      <c r="AF132" s="105"/>
      <c r="AG132" s="51"/>
      <c r="AH132" s="105" t="str">
        <f>IF(OR($B132=0,$B132=""),"",IF(AND($E$3="1st"),'Marks Entry class 1st'!V131,IF(AND($E$3="2nd"),'Marks Entry class 2nd'!V131,"")))</f>
        <v/>
      </c>
      <c r="AI132" s="105" t="str">
        <f>IF(OR($B132=0,$B132=""),"",IF(AND($E$3="1st"),'Marks Entry class 1st'!W131,IF(AND($E$3="2nd"),'Marks Entry class 2nd'!W131,"")))</f>
        <v/>
      </c>
      <c r="AJ132" s="54" t="str">
        <f t="shared" si="74"/>
        <v/>
      </c>
      <c r="AK132" s="51">
        <f t="shared" si="75"/>
        <v>0</v>
      </c>
      <c r="AL132" s="105" t="str">
        <f>IF(OR($B132=0,$B132=""),"",IF(AND($E$3="1st"),'Marks Entry class 1st'!X131,IF(AND($E$3="2nd"),'Marks Entry class 2nd'!X131,"")))</f>
        <v/>
      </c>
      <c r="AM132" s="105" t="str">
        <f>IF(OR($B132=0,$B132=""),"",IF(AND($E$3="1st"),'Marks Entry class 1st'!Y131,IF(AND($E$3="2nd"),'Marks Entry class 2nd'!Y131,"")))</f>
        <v/>
      </c>
      <c r="AN132" s="55" t="str">
        <f t="shared" si="76"/>
        <v/>
      </c>
      <c r="AO132" s="51" t="str">
        <f t="shared" si="77"/>
        <v/>
      </c>
      <c r="AP132" s="89">
        <f t="shared" si="78"/>
        <v>0</v>
      </c>
      <c r="AQ132" s="89" t="str">
        <f t="shared" si="79"/>
        <v/>
      </c>
      <c r="AR132" s="89" t="str">
        <f t="shared" si="80"/>
        <v/>
      </c>
      <c r="AS132" s="89" t="str">
        <f t="shared" si="81"/>
        <v/>
      </c>
      <c r="AT132" s="89" t="str">
        <f t="shared" si="82"/>
        <v/>
      </c>
      <c r="AU132" s="93" t="str">
        <f t="shared" si="83"/>
        <v/>
      </c>
      <c r="AV132" s="105"/>
      <c r="AW132" s="105"/>
      <c r="AX132" s="105"/>
      <c r="AY132" s="51"/>
      <c r="AZ132" s="105" t="str">
        <f>IF(OR($B132=0,$B132=""),"",IF(AND($E$3="1st"),'Marks Entry class 1st'!AC131,IF(AND($E$3="2nd"),'Marks Entry class 2nd'!AC131,"")))</f>
        <v/>
      </c>
      <c r="BA132" s="105" t="str">
        <f>IF(OR($B132=0,$B132=""),"",IF(AND($E$3="1st"),'Marks Entry class 1st'!AD131,IF(AND($E$3="2nd"),'Marks Entry class 2nd'!AD131,"")))</f>
        <v/>
      </c>
      <c r="BB132" s="54" t="str">
        <f t="shared" si="84"/>
        <v/>
      </c>
      <c r="BC132" s="51">
        <f t="shared" si="85"/>
        <v>0</v>
      </c>
      <c r="BD132" s="105" t="str">
        <f>IF(OR($B132=0,$B132=""),"",IF(AND($E$3="1st"),'Marks Entry class 1st'!AE131,IF(AND($E$3="2nd"),'Marks Entry class 2nd'!AE131,"")))</f>
        <v/>
      </c>
      <c r="BE132" s="105" t="str">
        <f>IF(OR($B132=0,$B132=""),"",IF(AND($E$3="1st"),'Marks Entry class 1st'!AF131,IF(AND($E$3="2nd"),'Marks Entry class 2nd'!AF131,"")))</f>
        <v/>
      </c>
      <c r="BF132" s="55" t="str">
        <f t="shared" si="86"/>
        <v/>
      </c>
      <c r="BG132" s="51" t="str">
        <f t="shared" si="87"/>
        <v/>
      </c>
      <c r="BH132" s="89">
        <f t="shared" si="88"/>
        <v>0</v>
      </c>
      <c r="BI132" s="89" t="str">
        <f t="shared" si="89"/>
        <v/>
      </c>
      <c r="BJ132" s="89" t="str">
        <f t="shared" si="90"/>
        <v/>
      </c>
      <c r="BK132" s="89" t="str">
        <f t="shared" si="91"/>
        <v/>
      </c>
      <c r="BL132" s="89" t="str">
        <f t="shared" si="92"/>
        <v/>
      </c>
      <c r="BM132" s="93" t="str">
        <f t="shared" si="93"/>
        <v/>
      </c>
      <c r="BN132" s="105"/>
      <c r="BO132" s="105"/>
      <c r="BP132" s="105"/>
      <c r="BQ132" s="51"/>
      <c r="BR132" s="105" t="str">
        <f>IF(OR($B132=0,$B132=""),"",IF(AND($E$3="1st"),'Marks Entry class 1st'!AJ131,IF(AND($E$3="2nd"),'Marks Entry class 2nd'!AJ131,"")))</f>
        <v/>
      </c>
      <c r="BS132" s="105" t="str">
        <f>IF(OR($B132=0,$B132=""),"",IF(AND($E$3="1st"),'Marks Entry class 1st'!AK131,IF(AND($E$3="2nd"),'Marks Entry class 2nd'!AK131,"")))</f>
        <v/>
      </c>
      <c r="BT132" s="54" t="str">
        <f t="shared" si="94"/>
        <v/>
      </c>
      <c r="BU132" s="51">
        <f t="shared" si="95"/>
        <v>0</v>
      </c>
      <c r="BV132" s="105" t="str">
        <f>IF(OR($B132=0,$B132=""),"",IF(AND($E$3="1st"),'Marks Entry class 1st'!AL131,IF(AND($E$3="2nd"),'Marks Entry class 2nd'!AL131,"")))</f>
        <v/>
      </c>
      <c r="BW132" s="105" t="str">
        <f>IF(OR($B132=0,$B132=""),"",IF(AND($E$3="1st"),'Marks Entry class 1st'!AM131,IF(AND($E$3="2nd"),'Marks Entry class 2nd'!AM131,"")))</f>
        <v/>
      </c>
      <c r="BX132" s="55" t="str">
        <f t="shared" si="96"/>
        <v/>
      </c>
      <c r="BY132" s="51" t="str">
        <f t="shared" si="97"/>
        <v/>
      </c>
      <c r="BZ132" s="89">
        <f t="shared" si="98"/>
        <v>0</v>
      </c>
      <c r="CA132" s="89" t="str">
        <f t="shared" si="99"/>
        <v/>
      </c>
      <c r="CB132" s="89" t="str">
        <f t="shared" si="100"/>
        <v/>
      </c>
      <c r="CC132" s="89" t="str">
        <f t="shared" si="101"/>
        <v/>
      </c>
      <c r="CD132" s="89" t="str">
        <f t="shared" si="102"/>
        <v/>
      </c>
      <c r="CE132" s="93" t="str">
        <f t="shared" si="103"/>
        <v/>
      </c>
      <c r="CF132" s="105" t="str">
        <f>IF(OR($B132=0,$B132=""),"",IF(AND($E$3="1st"),'Marks Entry class 1st'!AN131,IF(AND($E$3="2nd"),'Marks Entry class 2nd'!AN131,"")))</f>
        <v/>
      </c>
      <c r="CG132" s="105" t="str">
        <f>IF(OR($B132=0,$B132=""),"",IF(AND($E$3="1st"),'Marks Entry class 1st'!AO131,IF(AND($E$3="2nd"),'Marks Entry class 2nd'!AO131,"")))</f>
        <v/>
      </c>
      <c r="CH132" s="106" t="str">
        <f t="shared" si="104"/>
        <v/>
      </c>
      <c r="CI132" s="107">
        <f t="shared" si="105"/>
        <v>0</v>
      </c>
      <c r="CJ132" s="107" t="str">
        <f t="shared" si="106"/>
        <v/>
      </c>
      <c r="CK132" s="107" t="str">
        <f t="shared" si="107"/>
        <v/>
      </c>
      <c r="CL132" s="92" t="str">
        <f t="shared" si="108"/>
        <v/>
      </c>
      <c r="CM132" s="105" t="str">
        <f>IF(OR($B132=0,$B132=""),"",IF(AND($E$3="1st"),'Marks Entry class 1st'!AP131,IF(AND($E$3="2nd"),'Marks Entry class 2nd'!AP131,"")))</f>
        <v/>
      </c>
      <c r="CN132" s="105" t="str">
        <f>IF(OR($B132=0,$B132=""),"",IF(AND($E$3="1st"),'Marks Entry class 1st'!AQ131,IF(AND($E$3="2nd"),'Marks Entry class 2nd'!AQ131,"")))</f>
        <v/>
      </c>
      <c r="CO132" s="106" t="str">
        <f t="shared" si="109"/>
        <v/>
      </c>
      <c r="CP132" s="107">
        <f t="shared" si="110"/>
        <v>0</v>
      </c>
      <c r="CQ132" s="107" t="str">
        <f t="shared" si="111"/>
        <v/>
      </c>
      <c r="CR132" s="107" t="str">
        <f t="shared" si="112"/>
        <v/>
      </c>
      <c r="CS132" s="92" t="str">
        <f t="shared" si="113"/>
        <v/>
      </c>
      <c r="CT132" s="105" t="str">
        <f>IF(OR($B132=0,$B132=""),"",IF(AND($E$3="1st"),'Marks Entry class 1st'!AR131,IF(AND($E$3="2nd"),'Marks Entry class 2nd'!AR131,"")))</f>
        <v/>
      </c>
      <c r="CU132" s="105" t="str">
        <f>IF(OR($B132=0,$B132=""),"",IF(AND($E$3="1st"),'Marks Entry class 1st'!AS131,IF(AND($E$3="2nd"),'Marks Entry class 2nd'!AS131,"")))</f>
        <v/>
      </c>
      <c r="CV132" s="106" t="str">
        <f t="shared" si="114"/>
        <v/>
      </c>
      <c r="CW132" s="107">
        <f t="shared" si="115"/>
        <v>0</v>
      </c>
      <c r="CX132" s="107" t="str">
        <f t="shared" si="116"/>
        <v/>
      </c>
      <c r="CY132" s="107" t="str">
        <f t="shared" si="117"/>
        <v/>
      </c>
      <c r="CZ132" s="92" t="str">
        <f t="shared" si="118"/>
        <v/>
      </c>
      <c r="DA132" s="105" t="str">
        <f>IF(OR($B132=0,$B132=""),"",IF(AND($E$3="1st"),'Marks Entry class 1st'!AT131,IF(AND($E$3="2nd"),'Marks Entry class 2nd'!AT131,"")))</f>
        <v/>
      </c>
      <c r="DB132" s="105" t="str">
        <f>IF(OR($B132=0,$B132=""),"",IF(AND($E$3="1st"),'Marks Entry class 1st'!AU131,IF(AND($E$3="2nd"),'Marks Entry class 2nd'!AU131,"")))</f>
        <v/>
      </c>
      <c r="DC132" s="357" t="str">
        <f t="shared" si="119"/>
        <v/>
      </c>
      <c r="DD132" s="93" t="str">
        <f t="shared" si="120"/>
        <v/>
      </c>
      <c r="DE132" s="105" t="str">
        <f>IF(OR($B132=0,$B132=""),"",IF(AND($E$3="1st"),'Marks Entry class 1st'!AV131,IF(AND($E$3="2nd"),'Marks Entry class 2nd'!AV131,"")))</f>
        <v/>
      </c>
      <c r="DF132" s="105" t="str">
        <f>IF(OR($B132=0,$B132=""),"",IF(AND($E$3="1st"),'Marks Entry class 1st'!AW131,IF(AND($E$3="2nd"),'Marks Entry class 2nd'!AW131,"")))</f>
        <v/>
      </c>
      <c r="DG132" s="357" t="str">
        <f t="shared" si="121"/>
        <v/>
      </c>
      <c r="DH132" s="93" t="str">
        <f t="shared" si="122"/>
        <v/>
      </c>
      <c r="DI132" s="63" t="str">
        <f t="shared" si="123"/>
        <v/>
      </c>
      <c r="DJ132" s="359" t="str">
        <f t="shared" si="124"/>
        <v/>
      </c>
      <c r="DK132" s="67" t="str">
        <f t="shared" si="125"/>
        <v/>
      </c>
      <c r="DL132" s="68" t="str">
        <f t="shared" si="126"/>
        <v/>
      </c>
      <c r="DM132" s="381" t="str">
        <f>IFERROR(IF(B132="NSO","NSO",IF(OR(D132="",G132="",F132="",B132="",DI132=0),"",IF('Master sheet'!$D$14="Hindi","कक्षोंन्नति","Promoted"))),"")</f>
        <v/>
      </c>
      <c r="DN132" s="42" t="str">
        <f>IF(OR(B132=0,B132=""),"",IF(AND($E$3="1st"),'Marks Entry class 1st'!AX131,IF(AND($E$3="2nd"),'Marks Entry class 2nd'!AX131,"")))</f>
        <v/>
      </c>
      <c r="DO132" s="42" t="str">
        <f>IF(OR(B132=0,B132=""),"",IF(AND($E$3="1st"),'Marks Entry class 1st'!AY131,IF(AND($E$3="2nd"),'Marks Entry class 2nd'!AY131,"")))</f>
        <v/>
      </c>
      <c r="DP132" s="214" t="str">
        <f t="shared" si="127"/>
        <v/>
      </c>
      <c r="DQ132" s="43"/>
      <c r="DX132" s="44">
        <f>IF(AND($E$3="1st"),'Marks Entry class 1st'!I131,IF(AND($E$3="2nd"),'Marks Entry class 2nd'!I131,""))</f>
        <v>0</v>
      </c>
    </row>
    <row r="133" spans="1:128" ht="18.95" customHeight="1">
      <c r="A133" s="56">
        <v>126</v>
      </c>
      <c r="B133" s="261" t="str">
        <f>IF(OR(DX133=0,DX133=""),"",IF(AND($E$3="1st"),'Marks Entry class 1st'!I132,IF(AND($E$3="2nd"),'Marks Entry class 2nd'!I132,"")))</f>
        <v/>
      </c>
      <c r="C133" s="57" t="str">
        <f>IF(OR($B133=0,$B133=""),"",IF(AND($E$3="1st"),'Marks Entry class 1st'!B132,IF(AND($E$3="2nd"),'Marks Entry class 2nd'!B132,"")))</f>
        <v/>
      </c>
      <c r="D133" s="57" t="str">
        <f>IF(OR($B133=0,$B133=""),"",IF(AND($E$3="1st"),'Marks Entry class 1st'!C132,IF(AND($E$3="2nd"),'Marks Entry class 2nd'!C132,"")))</f>
        <v/>
      </c>
      <c r="E133" s="396" t="str">
        <f>IF(OR(B133=0,B133=""),"",IF(AND($E$3="1st"),'Marks Entry class 1st'!E132,IF(AND($E$3="2nd"),'Marks Entry class 2nd'!E132,"")))</f>
        <v/>
      </c>
      <c r="F133" s="260" t="str">
        <f>IF(OR(B133=0,B133=""),"",IF(AND($E$3="1st"),'Marks Entry class 1st'!D132,IF(AND($E$3="2nd"),'Marks Entry class 2nd'!D132,"")))</f>
        <v/>
      </c>
      <c r="G133" s="398" t="str">
        <f>IF(OR($B133=0,$B133=""),"",IF(AND($E$3="1st"),'Marks Entry class 1st'!F132,IF(AND($E$3="2nd"),'Marks Entry class 2nd'!F132,"")))</f>
        <v/>
      </c>
      <c r="H133" s="398" t="str">
        <f>IF(OR($B133=0,$B133=""),"",IF(AND($E$3="1st"),'Marks Entry class 1st'!G132,IF(AND($E$3="2nd"),'Marks Entry class 2nd'!G132,"")))</f>
        <v/>
      </c>
      <c r="I133" s="398" t="str">
        <f>IF(OR($B133=0,$B133=""),"",IF(AND($E$3="1st"),'Marks Entry class 1st'!H132,IF(AND($E$3="2nd"),'Marks Entry class 2nd'!H132,"")))</f>
        <v/>
      </c>
      <c r="J133" s="229" t="str">
        <f>IF(OR($B133=0,$B133=""),"",IF(AND($E$3="1st"),'Marks Entry class 1st'!J132,IF(AND($E$3="2nd"),'Marks Entry class 2nd'!J132,"")))</f>
        <v/>
      </c>
      <c r="K133" s="229" t="str">
        <f>IF(OR($B133=0,$B133=""),"",IF(AND($E$3="1st"),'Marks Entry class 1st'!K132,IF(AND($E$3="2nd"),'Marks Entry class 2nd'!K132,"")))</f>
        <v/>
      </c>
      <c r="L133" s="105"/>
      <c r="M133" s="105"/>
      <c r="N133" s="105"/>
      <c r="O133" s="51"/>
      <c r="P133" s="105" t="str">
        <f>IF(OR($B133=0,$B133=""),"",IF(AND($E$3="1st"),'Marks Entry class 1st'!O132,IF(AND($E$3="2nd"),'Marks Entry class 2nd'!O132,"")))</f>
        <v/>
      </c>
      <c r="Q133" s="105" t="str">
        <f>IF(OR($B133=0,$B133=""),"",IF(AND($E$3="1st"),'Marks Entry class 1st'!P132,IF(AND($E$3="2nd"),'Marks Entry class 2nd'!P132,"")))</f>
        <v/>
      </c>
      <c r="R133" s="54" t="str">
        <f t="shared" si="64"/>
        <v/>
      </c>
      <c r="S133" s="51">
        <f t="shared" si="65"/>
        <v>0</v>
      </c>
      <c r="T133" s="105" t="str">
        <f>IF(OR($B133=0,$B133=""),"",IF(AND($E$3="1st"),'Marks Entry class 1st'!Q132,IF(AND($E$3="2nd"),'Marks Entry class 2nd'!Q132,"")))</f>
        <v/>
      </c>
      <c r="U133" s="105" t="str">
        <f>IF(OR($B133=0,$B133=""),"",IF(AND($E$3="1st"),'Marks Entry class 1st'!R132,IF(AND($E$3="2nd"),'Marks Entry class 2nd'!R132,"")))</f>
        <v/>
      </c>
      <c r="V133" s="55" t="str">
        <f t="shared" si="66"/>
        <v/>
      </c>
      <c r="W133" s="51" t="str">
        <f t="shared" si="67"/>
        <v/>
      </c>
      <c r="X133" s="89">
        <f t="shared" si="68"/>
        <v>0</v>
      </c>
      <c r="Y133" s="89" t="str">
        <f t="shared" si="69"/>
        <v/>
      </c>
      <c r="Z133" s="89" t="str">
        <f t="shared" si="70"/>
        <v/>
      </c>
      <c r="AA133" s="89" t="str">
        <f t="shared" si="71"/>
        <v/>
      </c>
      <c r="AB133" s="89" t="str">
        <f t="shared" si="72"/>
        <v/>
      </c>
      <c r="AC133" s="93" t="str">
        <f t="shared" si="73"/>
        <v/>
      </c>
      <c r="AD133" s="105"/>
      <c r="AE133" s="105"/>
      <c r="AF133" s="105"/>
      <c r="AG133" s="51"/>
      <c r="AH133" s="105" t="str">
        <f>IF(OR($B133=0,$B133=""),"",IF(AND($E$3="1st"),'Marks Entry class 1st'!V132,IF(AND($E$3="2nd"),'Marks Entry class 2nd'!V132,"")))</f>
        <v/>
      </c>
      <c r="AI133" s="105" t="str">
        <f>IF(OR($B133=0,$B133=""),"",IF(AND($E$3="1st"),'Marks Entry class 1st'!W132,IF(AND($E$3="2nd"),'Marks Entry class 2nd'!W132,"")))</f>
        <v/>
      </c>
      <c r="AJ133" s="54" t="str">
        <f t="shared" si="74"/>
        <v/>
      </c>
      <c r="AK133" s="51">
        <f t="shared" si="75"/>
        <v>0</v>
      </c>
      <c r="AL133" s="105" t="str">
        <f>IF(OR($B133=0,$B133=""),"",IF(AND($E$3="1st"),'Marks Entry class 1st'!X132,IF(AND($E$3="2nd"),'Marks Entry class 2nd'!X132,"")))</f>
        <v/>
      </c>
      <c r="AM133" s="105" t="str">
        <f>IF(OR($B133=0,$B133=""),"",IF(AND($E$3="1st"),'Marks Entry class 1st'!Y132,IF(AND($E$3="2nd"),'Marks Entry class 2nd'!Y132,"")))</f>
        <v/>
      </c>
      <c r="AN133" s="55" t="str">
        <f t="shared" si="76"/>
        <v/>
      </c>
      <c r="AO133" s="51" t="str">
        <f t="shared" si="77"/>
        <v/>
      </c>
      <c r="AP133" s="89">
        <f t="shared" si="78"/>
        <v>0</v>
      </c>
      <c r="AQ133" s="89" t="str">
        <f t="shared" si="79"/>
        <v/>
      </c>
      <c r="AR133" s="89" t="str">
        <f t="shared" si="80"/>
        <v/>
      </c>
      <c r="AS133" s="89" t="str">
        <f t="shared" si="81"/>
        <v/>
      </c>
      <c r="AT133" s="89" t="str">
        <f t="shared" si="82"/>
        <v/>
      </c>
      <c r="AU133" s="93" t="str">
        <f t="shared" si="83"/>
        <v/>
      </c>
      <c r="AV133" s="105"/>
      <c r="AW133" s="105"/>
      <c r="AX133" s="105"/>
      <c r="AY133" s="51"/>
      <c r="AZ133" s="105" t="str">
        <f>IF(OR($B133=0,$B133=""),"",IF(AND($E$3="1st"),'Marks Entry class 1st'!AC132,IF(AND($E$3="2nd"),'Marks Entry class 2nd'!AC132,"")))</f>
        <v/>
      </c>
      <c r="BA133" s="105" t="str">
        <f>IF(OR($B133=0,$B133=""),"",IF(AND($E$3="1st"),'Marks Entry class 1st'!AD132,IF(AND($E$3="2nd"),'Marks Entry class 2nd'!AD132,"")))</f>
        <v/>
      </c>
      <c r="BB133" s="54" t="str">
        <f t="shared" si="84"/>
        <v/>
      </c>
      <c r="BC133" s="51">
        <f t="shared" si="85"/>
        <v>0</v>
      </c>
      <c r="BD133" s="105" t="str">
        <f>IF(OR($B133=0,$B133=""),"",IF(AND($E$3="1st"),'Marks Entry class 1st'!AE132,IF(AND($E$3="2nd"),'Marks Entry class 2nd'!AE132,"")))</f>
        <v/>
      </c>
      <c r="BE133" s="105" t="str">
        <f>IF(OR($B133=0,$B133=""),"",IF(AND($E$3="1st"),'Marks Entry class 1st'!AF132,IF(AND($E$3="2nd"),'Marks Entry class 2nd'!AF132,"")))</f>
        <v/>
      </c>
      <c r="BF133" s="55" t="str">
        <f t="shared" si="86"/>
        <v/>
      </c>
      <c r="BG133" s="51" t="str">
        <f t="shared" si="87"/>
        <v/>
      </c>
      <c r="BH133" s="89">
        <f t="shared" si="88"/>
        <v>0</v>
      </c>
      <c r="BI133" s="89" t="str">
        <f t="shared" si="89"/>
        <v/>
      </c>
      <c r="BJ133" s="89" t="str">
        <f t="shared" si="90"/>
        <v/>
      </c>
      <c r="BK133" s="89" t="str">
        <f t="shared" si="91"/>
        <v/>
      </c>
      <c r="BL133" s="89" t="str">
        <f t="shared" si="92"/>
        <v/>
      </c>
      <c r="BM133" s="93" t="str">
        <f t="shared" si="93"/>
        <v/>
      </c>
      <c r="BN133" s="105"/>
      <c r="BO133" s="105"/>
      <c r="BP133" s="105"/>
      <c r="BQ133" s="51"/>
      <c r="BR133" s="105" t="str">
        <f>IF(OR($B133=0,$B133=""),"",IF(AND($E$3="1st"),'Marks Entry class 1st'!AJ132,IF(AND($E$3="2nd"),'Marks Entry class 2nd'!AJ132,"")))</f>
        <v/>
      </c>
      <c r="BS133" s="105" t="str">
        <f>IF(OR($B133=0,$B133=""),"",IF(AND($E$3="1st"),'Marks Entry class 1st'!AK132,IF(AND($E$3="2nd"),'Marks Entry class 2nd'!AK132,"")))</f>
        <v/>
      </c>
      <c r="BT133" s="54" t="str">
        <f t="shared" si="94"/>
        <v/>
      </c>
      <c r="BU133" s="51">
        <f t="shared" si="95"/>
        <v>0</v>
      </c>
      <c r="BV133" s="105" t="str">
        <f>IF(OR($B133=0,$B133=""),"",IF(AND($E$3="1st"),'Marks Entry class 1st'!AL132,IF(AND($E$3="2nd"),'Marks Entry class 2nd'!AL132,"")))</f>
        <v/>
      </c>
      <c r="BW133" s="105" t="str">
        <f>IF(OR($B133=0,$B133=""),"",IF(AND($E$3="1st"),'Marks Entry class 1st'!AM132,IF(AND($E$3="2nd"),'Marks Entry class 2nd'!AM132,"")))</f>
        <v/>
      </c>
      <c r="BX133" s="55" t="str">
        <f t="shared" si="96"/>
        <v/>
      </c>
      <c r="BY133" s="51" t="str">
        <f t="shared" si="97"/>
        <v/>
      </c>
      <c r="BZ133" s="89">
        <f t="shared" si="98"/>
        <v>0</v>
      </c>
      <c r="CA133" s="89" t="str">
        <f t="shared" si="99"/>
        <v/>
      </c>
      <c r="CB133" s="89" t="str">
        <f t="shared" si="100"/>
        <v/>
      </c>
      <c r="CC133" s="89" t="str">
        <f t="shared" si="101"/>
        <v/>
      </c>
      <c r="CD133" s="89" t="str">
        <f t="shared" si="102"/>
        <v/>
      </c>
      <c r="CE133" s="93" t="str">
        <f t="shared" si="103"/>
        <v/>
      </c>
      <c r="CF133" s="105" t="str">
        <f>IF(OR($B133=0,$B133=""),"",IF(AND($E$3="1st"),'Marks Entry class 1st'!AN132,IF(AND($E$3="2nd"),'Marks Entry class 2nd'!AN132,"")))</f>
        <v/>
      </c>
      <c r="CG133" s="105" t="str">
        <f>IF(OR($B133=0,$B133=""),"",IF(AND($E$3="1st"),'Marks Entry class 1st'!AO132,IF(AND($E$3="2nd"),'Marks Entry class 2nd'!AO132,"")))</f>
        <v/>
      </c>
      <c r="CH133" s="106" t="str">
        <f t="shared" si="104"/>
        <v/>
      </c>
      <c r="CI133" s="107">
        <f t="shared" si="105"/>
        <v>0</v>
      </c>
      <c r="CJ133" s="107" t="str">
        <f t="shared" si="106"/>
        <v/>
      </c>
      <c r="CK133" s="107" t="str">
        <f t="shared" si="107"/>
        <v/>
      </c>
      <c r="CL133" s="92" t="str">
        <f t="shared" si="108"/>
        <v/>
      </c>
      <c r="CM133" s="105" t="str">
        <f>IF(OR($B133=0,$B133=""),"",IF(AND($E$3="1st"),'Marks Entry class 1st'!AP132,IF(AND($E$3="2nd"),'Marks Entry class 2nd'!AP132,"")))</f>
        <v/>
      </c>
      <c r="CN133" s="105" t="str">
        <f>IF(OR($B133=0,$B133=""),"",IF(AND($E$3="1st"),'Marks Entry class 1st'!AQ132,IF(AND($E$3="2nd"),'Marks Entry class 2nd'!AQ132,"")))</f>
        <v/>
      </c>
      <c r="CO133" s="106" t="str">
        <f t="shared" si="109"/>
        <v/>
      </c>
      <c r="CP133" s="107">
        <f t="shared" si="110"/>
        <v>0</v>
      </c>
      <c r="CQ133" s="107" t="str">
        <f t="shared" si="111"/>
        <v/>
      </c>
      <c r="CR133" s="107" t="str">
        <f t="shared" si="112"/>
        <v/>
      </c>
      <c r="CS133" s="92" t="str">
        <f t="shared" si="113"/>
        <v/>
      </c>
      <c r="CT133" s="105" t="str">
        <f>IF(OR($B133=0,$B133=""),"",IF(AND($E$3="1st"),'Marks Entry class 1st'!AR132,IF(AND($E$3="2nd"),'Marks Entry class 2nd'!AR132,"")))</f>
        <v/>
      </c>
      <c r="CU133" s="105" t="str">
        <f>IF(OR($B133=0,$B133=""),"",IF(AND($E$3="1st"),'Marks Entry class 1st'!AS132,IF(AND($E$3="2nd"),'Marks Entry class 2nd'!AS132,"")))</f>
        <v/>
      </c>
      <c r="CV133" s="106" t="str">
        <f t="shared" si="114"/>
        <v/>
      </c>
      <c r="CW133" s="107">
        <f t="shared" si="115"/>
        <v>0</v>
      </c>
      <c r="CX133" s="107" t="str">
        <f t="shared" si="116"/>
        <v/>
      </c>
      <c r="CY133" s="107" t="str">
        <f t="shared" si="117"/>
        <v/>
      </c>
      <c r="CZ133" s="92" t="str">
        <f t="shared" si="118"/>
        <v/>
      </c>
      <c r="DA133" s="105" t="str">
        <f>IF(OR($B133=0,$B133=""),"",IF(AND($E$3="1st"),'Marks Entry class 1st'!AT132,IF(AND($E$3="2nd"),'Marks Entry class 2nd'!AT132,"")))</f>
        <v/>
      </c>
      <c r="DB133" s="105" t="str">
        <f>IF(OR($B133=0,$B133=""),"",IF(AND($E$3="1st"),'Marks Entry class 1st'!AU132,IF(AND($E$3="2nd"),'Marks Entry class 2nd'!AU132,"")))</f>
        <v/>
      </c>
      <c r="DC133" s="357" t="str">
        <f t="shared" si="119"/>
        <v/>
      </c>
      <c r="DD133" s="93" t="str">
        <f t="shared" si="120"/>
        <v/>
      </c>
      <c r="DE133" s="105" t="str">
        <f>IF(OR($B133=0,$B133=""),"",IF(AND($E$3="1st"),'Marks Entry class 1st'!AV132,IF(AND($E$3="2nd"),'Marks Entry class 2nd'!AV132,"")))</f>
        <v/>
      </c>
      <c r="DF133" s="105" t="str">
        <f>IF(OR($B133=0,$B133=""),"",IF(AND($E$3="1st"),'Marks Entry class 1st'!AW132,IF(AND($E$3="2nd"),'Marks Entry class 2nd'!AW132,"")))</f>
        <v/>
      </c>
      <c r="DG133" s="357" t="str">
        <f t="shared" si="121"/>
        <v/>
      </c>
      <c r="DH133" s="93" t="str">
        <f t="shared" si="122"/>
        <v/>
      </c>
      <c r="DI133" s="63" t="str">
        <f t="shared" si="123"/>
        <v/>
      </c>
      <c r="DJ133" s="359" t="str">
        <f t="shared" si="124"/>
        <v/>
      </c>
      <c r="DK133" s="67" t="str">
        <f t="shared" si="125"/>
        <v/>
      </c>
      <c r="DL133" s="68" t="str">
        <f t="shared" si="126"/>
        <v/>
      </c>
      <c r="DM133" s="381" t="str">
        <f>IFERROR(IF(B133="NSO","NSO",IF(OR(D133="",G133="",F133="",B133="",DI133=0),"",IF('Master sheet'!$D$14="Hindi","कक्षोंन्नति","Promoted"))),"")</f>
        <v/>
      </c>
      <c r="DN133" s="42" t="str">
        <f>IF(OR(B133=0,B133=""),"",IF(AND($E$3="1st"),'Marks Entry class 1st'!AX132,IF(AND($E$3="2nd"),'Marks Entry class 2nd'!AX132,"")))</f>
        <v/>
      </c>
      <c r="DO133" s="42" t="str">
        <f>IF(OR(B133=0,B133=""),"",IF(AND($E$3="1st"),'Marks Entry class 1st'!AY132,IF(AND($E$3="2nd"),'Marks Entry class 2nd'!AY132,"")))</f>
        <v/>
      </c>
      <c r="DP133" s="214" t="str">
        <f t="shared" si="127"/>
        <v/>
      </c>
      <c r="DQ133" s="43"/>
      <c r="DX133" s="44">
        <f>IF(AND($E$3="1st"),'Marks Entry class 1st'!I132,IF(AND($E$3="2nd"),'Marks Entry class 2nd'!I132,""))</f>
        <v>0</v>
      </c>
    </row>
    <row r="134" spans="1:128" ht="18.95" customHeight="1">
      <c r="A134" s="56">
        <v>127</v>
      </c>
      <c r="B134" s="261" t="str">
        <f>IF(OR(DX134=0,DX134=""),"",IF(AND($E$3="1st"),'Marks Entry class 1st'!I133,IF(AND($E$3="2nd"),'Marks Entry class 2nd'!I133,"")))</f>
        <v/>
      </c>
      <c r="C134" s="57" t="str">
        <f>IF(OR($B134=0,$B134=""),"",IF(AND($E$3="1st"),'Marks Entry class 1st'!B133,IF(AND($E$3="2nd"),'Marks Entry class 2nd'!B133,"")))</f>
        <v/>
      </c>
      <c r="D134" s="57" t="str">
        <f>IF(OR($B134=0,$B134=""),"",IF(AND($E$3="1st"),'Marks Entry class 1st'!C133,IF(AND($E$3="2nd"),'Marks Entry class 2nd'!C133,"")))</f>
        <v/>
      </c>
      <c r="E134" s="396" t="str">
        <f>IF(OR(B134=0,B134=""),"",IF(AND($E$3="1st"),'Marks Entry class 1st'!E133,IF(AND($E$3="2nd"),'Marks Entry class 2nd'!E133,"")))</f>
        <v/>
      </c>
      <c r="F134" s="260" t="str">
        <f>IF(OR(B134=0,B134=""),"",IF(AND($E$3="1st"),'Marks Entry class 1st'!D133,IF(AND($E$3="2nd"),'Marks Entry class 2nd'!D133,"")))</f>
        <v/>
      </c>
      <c r="G134" s="398" t="str">
        <f>IF(OR($B134=0,$B134=""),"",IF(AND($E$3="1st"),'Marks Entry class 1st'!F133,IF(AND($E$3="2nd"),'Marks Entry class 2nd'!F133,"")))</f>
        <v/>
      </c>
      <c r="H134" s="398" t="str">
        <f>IF(OR($B134=0,$B134=""),"",IF(AND($E$3="1st"),'Marks Entry class 1st'!G133,IF(AND($E$3="2nd"),'Marks Entry class 2nd'!G133,"")))</f>
        <v/>
      </c>
      <c r="I134" s="398" t="str">
        <f>IF(OR($B134=0,$B134=""),"",IF(AND($E$3="1st"),'Marks Entry class 1st'!H133,IF(AND($E$3="2nd"),'Marks Entry class 2nd'!H133,"")))</f>
        <v/>
      </c>
      <c r="J134" s="229" t="str">
        <f>IF(OR($B134=0,$B134=""),"",IF(AND($E$3="1st"),'Marks Entry class 1st'!J133,IF(AND($E$3="2nd"),'Marks Entry class 2nd'!J133,"")))</f>
        <v/>
      </c>
      <c r="K134" s="229" t="str">
        <f>IF(OR($B134=0,$B134=""),"",IF(AND($E$3="1st"),'Marks Entry class 1st'!K133,IF(AND($E$3="2nd"),'Marks Entry class 2nd'!K133,"")))</f>
        <v/>
      </c>
      <c r="L134" s="105"/>
      <c r="M134" s="105"/>
      <c r="N134" s="105"/>
      <c r="O134" s="51"/>
      <c r="P134" s="105" t="str">
        <f>IF(OR($B134=0,$B134=""),"",IF(AND($E$3="1st"),'Marks Entry class 1st'!O133,IF(AND($E$3="2nd"),'Marks Entry class 2nd'!O133,"")))</f>
        <v/>
      </c>
      <c r="Q134" s="105" t="str">
        <f>IF(OR($B134=0,$B134=""),"",IF(AND($E$3="1st"),'Marks Entry class 1st'!P133,IF(AND($E$3="2nd"),'Marks Entry class 2nd'!P133,"")))</f>
        <v/>
      </c>
      <c r="R134" s="54" t="str">
        <f t="shared" si="64"/>
        <v/>
      </c>
      <c r="S134" s="51">
        <f t="shared" si="65"/>
        <v>0</v>
      </c>
      <c r="T134" s="105" t="str">
        <f>IF(OR($B134=0,$B134=""),"",IF(AND($E$3="1st"),'Marks Entry class 1st'!Q133,IF(AND($E$3="2nd"),'Marks Entry class 2nd'!Q133,"")))</f>
        <v/>
      </c>
      <c r="U134" s="105" t="str">
        <f>IF(OR($B134=0,$B134=""),"",IF(AND($E$3="1st"),'Marks Entry class 1st'!R133,IF(AND($E$3="2nd"),'Marks Entry class 2nd'!R133,"")))</f>
        <v/>
      </c>
      <c r="V134" s="55" t="str">
        <f t="shared" si="66"/>
        <v/>
      </c>
      <c r="W134" s="51" t="str">
        <f t="shared" si="67"/>
        <v/>
      </c>
      <c r="X134" s="89">
        <f t="shared" si="68"/>
        <v>0</v>
      </c>
      <c r="Y134" s="89" t="str">
        <f t="shared" si="69"/>
        <v/>
      </c>
      <c r="Z134" s="89" t="str">
        <f t="shared" si="70"/>
        <v/>
      </c>
      <c r="AA134" s="89" t="str">
        <f t="shared" si="71"/>
        <v/>
      </c>
      <c r="AB134" s="89" t="str">
        <f t="shared" si="72"/>
        <v/>
      </c>
      <c r="AC134" s="93" t="str">
        <f t="shared" si="73"/>
        <v/>
      </c>
      <c r="AD134" s="105"/>
      <c r="AE134" s="105"/>
      <c r="AF134" s="105"/>
      <c r="AG134" s="51"/>
      <c r="AH134" s="105" t="str">
        <f>IF(OR($B134=0,$B134=""),"",IF(AND($E$3="1st"),'Marks Entry class 1st'!V133,IF(AND($E$3="2nd"),'Marks Entry class 2nd'!V133,"")))</f>
        <v/>
      </c>
      <c r="AI134" s="105" t="str">
        <f>IF(OR($B134=0,$B134=""),"",IF(AND($E$3="1st"),'Marks Entry class 1st'!W133,IF(AND($E$3="2nd"),'Marks Entry class 2nd'!W133,"")))</f>
        <v/>
      </c>
      <c r="AJ134" s="54" t="str">
        <f t="shared" si="74"/>
        <v/>
      </c>
      <c r="AK134" s="51">
        <f t="shared" si="75"/>
        <v>0</v>
      </c>
      <c r="AL134" s="105" t="str">
        <f>IF(OR($B134=0,$B134=""),"",IF(AND($E$3="1st"),'Marks Entry class 1st'!X133,IF(AND($E$3="2nd"),'Marks Entry class 2nd'!X133,"")))</f>
        <v/>
      </c>
      <c r="AM134" s="105" t="str">
        <f>IF(OR($B134=0,$B134=""),"",IF(AND($E$3="1st"),'Marks Entry class 1st'!Y133,IF(AND($E$3="2nd"),'Marks Entry class 2nd'!Y133,"")))</f>
        <v/>
      </c>
      <c r="AN134" s="55" t="str">
        <f t="shared" si="76"/>
        <v/>
      </c>
      <c r="AO134" s="51" t="str">
        <f t="shared" si="77"/>
        <v/>
      </c>
      <c r="AP134" s="89">
        <f t="shared" si="78"/>
        <v>0</v>
      </c>
      <c r="AQ134" s="89" t="str">
        <f t="shared" si="79"/>
        <v/>
      </c>
      <c r="AR134" s="89" t="str">
        <f t="shared" si="80"/>
        <v/>
      </c>
      <c r="AS134" s="89" t="str">
        <f t="shared" si="81"/>
        <v/>
      </c>
      <c r="AT134" s="89" t="str">
        <f t="shared" si="82"/>
        <v/>
      </c>
      <c r="AU134" s="93" t="str">
        <f t="shared" si="83"/>
        <v/>
      </c>
      <c r="AV134" s="105"/>
      <c r="AW134" s="105"/>
      <c r="AX134" s="105"/>
      <c r="AY134" s="51"/>
      <c r="AZ134" s="105" t="str">
        <f>IF(OR($B134=0,$B134=""),"",IF(AND($E$3="1st"),'Marks Entry class 1st'!AC133,IF(AND($E$3="2nd"),'Marks Entry class 2nd'!AC133,"")))</f>
        <v/>
      </c>
      <c r="BA134" s="105" t="str">
        <f>IF(OR($B134=0,$B134=""),"",IF(AND($E$3="1st"),'Marks Entry class 1st'!AD133,IF(AND($E$3="2nd"),'Marks Entry class 2nd'!AD133,"")))</f>
        <v/>
      </c>
      <c r="BB134" s="54" t="str">
        <f t="shared" si="84"/>
        <v/>
      </c>
      <c r="BC134" s="51">
        <f t="shared" si="85"/>
        <v>0</v>
      </c>
      <c r="BD134" s="105" t="str">
        <f>IF(OR($B134=0,$B134=""),"",IF(AND($E$3="1st"),'Marks Entry class 1st'!AE133,IF(AND($E$3="2nd"),'Marks Entry class 2nd'!AE133,"")))</f>
        <v/>
      </c>
      <c r="BE134" s="105" t="str">
        <f>IF(OR($B134=0,$B134=""),"",IF(AND($E$3="1st"),'Marks Entry class 1st'!AF133,IF(AND($E$3="2nd"),'Marks Entry class 2nd'!AF133,"")))</f>
        <v/>
      </c>
      <c r="BF134" s="55" t="str">
        <f t="shared" si="86"/>
        <v/>
      </c>
      <c r="BG134" s="51" t="str">
        <f t="shared" si="87"/>
        <v/>
      </c>
      <c r="BH134" s="89">
        <f t="shared" si="88"/>
        <v>0</v>
      </c>
      <c r="BI134" s="89" t="str">
        <f t="shared" si="89"/>
        <v/>
      </c>
      <c r="BJ134" s="89" t="str">
        <f t="shared" si="90"/>
        <v/>
      </c>
      <c r="BK134" s="89" t="str">
        <f t="shared" si="91"/>
        <v/>
      </c>
      <c r="BL134" s="89" t="str">
        <f t="shared" si="92"/>
        <v/>
      </c>
      <c r="BM134" s="93" t="str">
        <f t="shared" si="93"/>
        <v/>
      </c>
      <c r="BN134" s="105"/>
      <c r="BO134" s="105"/>
      <c r="BP134" s="105"/>
      <c r="BQ134" s="51"/>
      <c r="BR134" s="105" t="str">
        <f>IF(OR($B134=0,$B134=""),"",IF(AND($E$3="1st"),'Marks Entry class 1st'!AJ133,IF(AND($E$3="2nd"),'Marks Entry class 2nd'!AJ133,"")))</f>
        <v/>
      </c>
      <c r="BS134" s="105" t="str">
        <f>IF(OR($B134=0,$B134=""),"",IF(AND($E$3="1st"),'Marks Entry class 1st'!AK133,IF(AND($E$3="2nd"),'Marks Entry class 2nd'!AK133,"")))</f>
        <v/>
      </c>
      <c r="BT134" s="54" t="str">
        <f t="shared" si="94"/>
        <v/>
      </c>
      <c r="BU134" s="51">
        <f t="shared" si="95"/>
        <v>0</v>
      </c>
      <c r="BV134" s="105" t="str">
        <f>IF(OR($B134=0,$B134=""),"",IF(AND($E$3="1st"),'Marks Entry class 1st'!AL133,IF(AND($E$3="2nd"),'Marks Entry class 2nd'!AL133,"")))</f>
        <v/>
      </c>
      <c r="BW134" s="105" t="str">
        <f>IF(OR($B134=0,$B134=""),"",IF(AND($E$3="1st"),'Marks Entry class 1st'!AM133,IF(AND($E$3="2nd"),'Marks Entry class 2nd'!AM133,"")))</f>
        <v/>
      </c>
      <c r="BX134" s="55" t="str">
        <f t="shared" si="96"/>
        <v/>
      </c>
      <c r="BY134" s="51" t="str">
        <f t="shared" si="97"/>
        <v/>
      </c>
      <c r="BZ134" s="89">
        <f t="shared" si="98"/>
        <v>0</v>
      </c>
      <c r="CA134" s="89" t="str">
        <f t="shared" si="99"/>
        <v/>
      </c>
      <c r="CB134" s="89" t="str">
        <f t="shared" si="100"/>
        <v/>
      </c>
      <c r="CC134" s="89" t="str">
        <f t="shared" si="101"/>
        <v/>
      </c>
      <c r="CD134" s="89" t="str">
        <f t="shared" si="102"/>
        <v/>
      </c>
      <c r="CE134" s="93" t="str">
        <f t="shared" si="103"/>
        <v/>
      </c>
      <c r="CF134" s="105" t="str">
        <f>IF(OR($B134=0,$B134=""),"",IF(AND($E$3="1st"),'Marks Entry class 1st'!AN133,IF(AND($E$3="2nd"),'Marks Entry class 2nd'!AN133,"")))</f>
        <v/>
      </c>
      <c r="CG134" s="105" t="str">
        <f>IF(OR($B134=0,$B134=""),"",IF(AND($E$3="1st"),'Marks Entry class 1st'!AO133,IF(AND($E$3="2nd"),'Marks Entry class 2nd'!AO133,"")))</f>
        <v/>
      </c>
      <c r="CH134" s="106" t="str">
        <f t="shared" si="104"/>
        <v/>
      </c>
      <c r="CI134" s="107">
        <f t="shared" si="105"/>
        <v>0</v>
      </c>
      <c r="CJ134" s="107" t="str">
        <f t="shared" si="106"/>
        <v/>
      </c>
      <c r="CK134" s="107" t="str">
        <f t="shared" si="107"/>
        <v/>
      </c>
      <c r="CL134" s="92" t="str">
        <f t="shared" si="108"/>
        <v/>
      </c>
      <c r="CM134" s="105" t="str">
        <f>IF(OR($B134=0,$B134=""),"",IF(AND($E$3="1st"),'Marks Entry class 1st'!AP133,IF(AND($E$3="2nd"),'Marks Entry class 2nd'!AP133,"")))</f>
        <v/>
      </c>
      <c r="CN134" s="105" t="str">
        <f>IF(OR($B134=0,$B134=""),"",IF(AND($E$3="1st"),'Marks Entry class 1st'!AQ133,IF(AND($E$3="2nd"),'Marks Entry class 2nd'!AQ133,"")))</f>
        <v/>
      </c>
      <c r="CO134" s="106" t="str">
        <f t="shared" si="109"/>
        <v/>
      </c>
      <c r="CP134" s="107">
        <f t="shared" si="110"/>
        <v>0</v>
      </c>
      <c r="CQ134" s="107" t="str">
        <f t="shared" si="111"/>
        <v/>
      </c>
      <c r="CR134" s="107" t="str">
        <f t="shared" si="112"/>
        <v/>
      </c>
      <c r="CS134" s="92" t="str">
        <f t="shared" si="113"/>
        <v/>
      </c>
      <c r="CT134" s="105" t="str">
        <f>IF(OR($B134=0,$B134=""),"",IF(AND($E$3="1st"),'Marks Entry class 1st'!AR133,IF(AND($E$3="2nd"),'Marks Entry class 2nd'!AR133,"")))</f>
        <v/>
      </c>
      <c r="CU134" s="105" t="str">
        <f>IF(OR($B134=0,$B134=""),"",IF(AND($E$3="1st"),'Marks Entry class 1st'!AS133,IF(AND($E$3="2nd"),'Marks Entry class 2nd'!AS133,"")))</f>
        <v/>
      </c>
      <c r="CV134" s="106" t="str">
        <f t="shared" si="114"/>
        <v/>
      </c>
      <c r="CW134" s="107">
        <f t="shared" si="115"/>
        <v>0</v>
      </c>
      <c r="CX134" s="107" t="str">
        <f t="shared" si="116"/>
        <v/>
      </c>
      <c r="CY134" s="107" t="str">
        <f t="shared" si="117"/>
        <v/>
      </c>
      <c r="CZ134" s="92" t="str">
        <f t="shared" si="118"/>
        <v/>
      </c>
      <c r="DA134" s="105" t="str">
        <f>IF(OR($B134=0,$B134=""),"",IF(AND($E$3="1st"),'Marks Entry class 1st'!AT133,IF(AND($E$3="2nd"),'Marks Entry class 2nd'!AT133,"")))</f>
        <v/>
      </c>
      <c r="DB134" s="105" t="str">
        <f>IF(OR($B134=0,$B134=""),"",IF(AND($E$3="1st"),'Marks Entry class 1st'!AU133,IF(AND($E$3="2nd"),'Marks Entry class 2nd'!AU133,"")))</f>
        <v/>
      </c>
      <c r="DC134" s="357" t="str">
        <f t="shared" si="119"/>
        <v/>
      </c>
      <c r="DD134" s="93" t="str">
        <f t="shared" si="120"/>
        <v/>
      </c>
      <c r="DE134" s="105" t="str">
        <f>IF(OR($B134=0,$B134=""),"",IF(AND($E$3="1st"),'Marks Entry class 1st'!AV133,IF(AND($E$3="2nd"),'Marks Entry class 2nd'!AV133,"")))</f>
        <v/>
      </c>
      <c r="DF134" s="105" t="str">
        <f>IF(OR($B134=0,$B134=""),"",IF(AND($E$3="1st"),'Marks Entry class 1st'!AW133,IF(AND($E$3="2nd"),'Marks Entry class 2nd'!AW133,"")))</f>
        <v/>
      </c>
      <c r="DG134" s="357" t="str">
        <f t="shared" si="121"/>
        <v/>
      </c>
      <c r="DH134" s="93" t="str">
        <f t="shared" si="122"/>
        <v/>
      </c>
      <c r="DI134" s="63" t="str">
        <f t="shared" si="123"/>
        <v/>
      </c>
      <c r="DJ134" s="359" t="str">
        <f t="shared" si="124"/>
        <v/>
      </c>
      <c r="DK134" s="67" t="str">
        <f t="shared" si="125"/>
        <v/>
      </c>
      <c r="DL134" s="68" t="str">
        <f t="shared" si="126"/>
        <v/>
      </c>
      <c r="DM134" s="381" t="str">
        <f>IFERROR(IF(B134="NSO","NSO",IF(OR(D134="",G134="",F134="",B134="",DI134=0),"",IF('Master sheet'!$D$14="Hindi","कक्षोंन्नति","Promoted"))),"")</f>
        <v/>
      </c>
      <c r="DN134" s="42" t="str">
        <f>IF(OR(B134=0,B134=""),"",IF(AND($E$3="1st"),'Marks Entry class 1st'!AX133,IF(AND($E$3="2nd"),'Marks Entry class 2nd'!AX133,"")))</f>
        <v/>
      </c>
      <c r="DO134" s="42" t="str">
        <f>IF(OR(B134=0,B134=""),"",IF(AND($E$3="1st"),'Marks Entry class 1st'!AY133,IF(AND($E$3="2nd"),'Marks Entry class 2nd'!AY133,"")))</f>
        <v/>
      </c>
      <c r="DP134" s="214" t="str">
        <f t="shared" si="127"/>
        <v/>
      </c>
      <c r="DQ134" s="43"/>
      <c r="DX134" s="44">
        <f>IF(AND($E$3="1st"),'Marks Entry class 1st'!I133,IF(AND($E$3="2nd"),'Marks Entry class 2nd'!I133,""))</f>
        <v>0</v>
      </c>
    </row>
    <row r="135" spans="1:128" ht="18.95" customHeight="1">
      <c r="A135" s="56">
        <v>128</v>
      </c>
      <c r="B135" s="261" t="str">
        <f>IF(OR(DX135=0,DX135=""),"",IF(AND($E$3="1st"),'Marks Entry class 1st'!I134,IF(AND($E$3="2nd"),'Marks Entry class 2nd'!I134,"")))</f>
        <v/>
      </c>
      <c r="C135" s="57" t="str">
        <f>IF(OR($B135=0,$B135=""),"",IF(AND($E$3="1st"),'Marks Entry class 1st'!B134,IF(AND($E$3="2nd"),'Marks Entry class 2nd'!B134,"")))</f>
        <v/>
      </c>
      <c r="D135" s="57" t="str">
        <f>IF(OR($B135=0,$B135=""),"",IF(AND($E$3="1st"),'Marks Entry class 1st'!C134,IF(AND($E$3="2nd"),'Marks Entry class 2nd'!C134,"")))</f>
        <v/>
      </c>
      <c r="E135" s="396" t="str">
        <f>IF(OR(B135=0,B135=""),"",IF(AND($E$3="1st"),'Marks Entry class 1st'!E134,IF(AND($E$3="2nd"),'Marks Entry class 2nd'!E134,"")))</f>
        <v/>
      </c>
      <c r="F135" s="260" t="str">
        <f>IF(OR(B135=0,B135=""),"",IF(AND($E$3="1st"),'Marks Entry class 1st'!D134,IF(AND($E$3="2nd"),'Marks Entry class 2nd'!D134,"")))</f>
        <v/>
      </c>
      <c r="G135" s="398" t="str">
        <f>IF(OR($B135=0,$B135=""),"",IF(AND($E$3="1st"),'Marks Entry class 1st'!F134,IF(AND($E$3="2nd"),'Marks Entry class 2nd'!F134,"")))</f>
        <v/>
      </c>
      <c r="H135" s="398" t="str">
        <f>IF(OR($B135=0,$B135=""),"",IF(AND($E$3="1st"),'Marks Entry class 1st'!G134,IF(AND($E$3="2nd"),'Marks Entry class 2nd'!G134,"")))</f>
        <v/>
      </c>
      <c r="I135" s="398" t="str">
        <f>IF(OR($B135=0,$B135=""),"",IF(AND($E$3="1st"),'Marks Entry class 1st'!H134,IF(AND($E$3="2nd"),'Marks Entry class 2nd'!H134,"")))</f>
        <v/>
      </c>
      <c r="J135" s="229" t="str">
        <f>IF(OR($B135=0,$B135=""),"",IF(AND($E$3="1st"),'Marks Entry class 1st'!J134,IF(AND($E$3="2nd"),'Marks Entry class 2nd'!J134,"")))</f>
        <v/>
      </c>
      <c r="K135" s="229" t="str">
        <f>IF(OR($B135=0,$B135=""),"",IF(AND($E$3="1st"),'Marks Entry class 1st'!K134,IF(AND($E$3="2nd"),'Marks Entry class 2nd'!K134,"")))</f>
        <v/>
      </c>
      <c r="L135" s="105"/>
      <c r="M135" s="105"/>
      <c r="N135" s="105"/>
      <c r="O135" s="51"/>
      <c r="P135" s="105" t="str">
        <f>IF(OR($B135=0,$B135=""),"",IF(AND($E$3="1st"),'Marks Entry class 1st'!O134,IF(AND($E$3="2nd"),'Marks Entry class 2nd'!O134,"")))</f>
        <v/>
      </c>
      <c r="Q135" s="105" t="str">
        <f>IF(OR($B135=0,$B135=""),"",IF(AND($E$3="1st"),'Marks Entry class 1st'!P134,IF(AND($E$3="2nd"),'Marks Entry class 2nd'!P134,"")))</f>
        <v/>
      </c>
      <c r="R135" s="54" t="str">
        <f t="shared" si="64"/>
        <v/>
      </c>
      <c r="S135" s="51">
        <f t="shared" si="65"/>
        <v>0</v>
      </c>
      <c r="T135" s="105" t="str">
        <f>IF(OR($B135=0,$B135=""),"",IF(AND($E$3="1st"),'Marks Entry class 1st'!Q134,IF(AND($E$3="2nd"),'Marks Entry class 2nd'!Q134,"")))</f>
        <v/>
      </c>
      <c r="U135" s="105" t="str">
        <f>IF(OR($B135=0,$B135=""),"",IF(AND($E$3="1st"),'Marks Entry class 1st'!R134,IF(AND($E$3="2nd"),'Marks Entry class 2nd'!R134,"")))</f>
        <v/>
      </c>
      <c r="V135" s="55" t="str">
        <f t="shared" si="66"/>
        <v/>
      </c>
      <c r="W135" s="51" t="str">
        <f t="shared" si="67"/>
        <v/>
      </c>
      <c r="X135" s="89">
        <f t="shared" si="68"/>
        <v>0</v>
      </c>
      <c r="Y135" s="89" t="str">
        <f t="shared" si="69"/>
        <v/>
      </c>
      <c r="Z135" s="89" t="str">
        <f t="shared" si="70"/>
        <v/>
      </c>
      <c r="AA135" s="89" t="str">
        <f t="shared" si="71"/>
        <v/>
      </c>
      <c r="AB135" s="89" t="str">
        <f t="shared" si="72"/>
        <v/>
      </c>
      <c r="AC135" s="93" t="str">
        <f t="shared" si="73"/>
        <v/>
      </c>
      <c r="AD135" s="105"/>
      <c r="AE135" s="105"/>
      <c r="AF135" s="105"/>
      <c r="AG135" s="51"/>
      <c r="AH135" s="105" t="str">
        <f>IF(OR($B135=0,$B135=""),"",IF(AND($E$3="1st"),'Marks Entry class 1st'!V134,IF(AND($E$3="2nd"),'Marks Entry class 2nd'!V134,"")))</f>
        <v/>
      </c>
      <c r="AI135" s="105" t="str">
        <f>IF(OR($B135=0,$B135=""),"",IF(AND($E$3="1st"),'Marks Entry class 1st'!W134,IF(AND($E$3="2nd"),'Marks Entry class 2nd'!W134,"")))</f>
        <v/>
      </c>
      <c r="AJ135" s="54" t="str">
        <f t="shared" si="74"/>
        <v/>
      </c>
      <c r="AK135" s="51">
        <f t="shared" si="75"/>
        <v>0</v>
      </c>
      <c r="AL135" s="105" t="str">
        <f>IF(OR($B135=0,$B135=""),"",IF(AND($E$3="1st"),'Marks Entry class 1st'!X134,IF(AND($E$3="2nd"),'Marks Entry class 2nd'!X134,"")))</f>
        <v/>
      </c>
      <c r="AM135" s="105" t="str">
        <f>IF(OR($B135=0,$B135=""),"",IF(AND($E$3="1st"),'Marks Entry class 1st'!Y134,IF(AND($E$3="2nd"),'Marks Entry class 2nd'!Y134,"")))</f>
        <v/>
      </c>
      <c r="AN135" s="55" t="str">
        <f t="shared" si="76"/>
        <v/>
      </c>
      <c r="AO135" s="51" t="str">
        <f t="shared" si="77"/>
        <v/>
      </c>
      <c r="AP135" s="89">
        <f t="shared" si="78"/>
        <v>0</v>
      </c>
      <c r="AQ135" s="89" t="str">
        <f t="shared" si="79"/>
        <v/>
      </c>
      <c r="AR135" s="89" t="str">
        <f t="shared" si="80"/>
        <v/>
      </c>
      <c r="AS135" s="89" t="str">
        <f t="shared" si="81"/>
        <v/>
      </c>
      <c r="AT135" s="89" t="str">
        <f t="shared" si="82"/>
        <v/>
      </c>
      <c r="AU135" s="93" t="str">
        <f t="shared" si="83"/>
        <v/>
      </c>
      <c r="AV135" s="105"/>
      <c r="AW135" s="105"/>
      <c r="AX135" s="105"/>
      <c r="AY135" s="51"/>
      <c r="AZ135" s="105" t="str">
        <f>IF(OR($B135=0,$B135=""),"",IF(AND($E$3="1st"),'Marks Entry class 1st'!AC134,IF(AND($E$3="2nd"),'Marks Entry class 2nd'!AC134,"")))</f>
        <v/>
      </c>
      <c r="BA135" s="105" t="str">
        <f>IF(OR($B135=0,$B135=""),"",IF(AND($E$3="1st"),'Marks Entry class 1st'!AD134,IF(AND($E$3="2nd"),'Marks Entry class 2nd'!AD134,"")))</f>
        <v/>
      </c>
      <c r="BB135" s="54" t="str">
        <f t="shared" si="84"/>
        <v/>
      </c>
      <c r="BC135" s="51">
        <f t="shared" si="85"/>
        <v>0</v>
      </c>
      <c r="BD135" s="105" t="str">
        <f>IF(OR($B135=0,$B135=""),"",IF(AND($E$3="1st"),'Marks Entry class 1st'!AE134,IF(AND($E$3="2nd"),'Marks Entry class 2nd'!AE134,"")))</f>
        <v/>
      </c>
      <c r="BE135" s="105" t="str">
        <f>IF(OR($B135=0,$B135=""),"",IF(AND($E$3="1st"),'Marks Entry class 1st'!AF134,IF(AND($E$3="2nd"),'Marks Entry class 2nd'!AF134,"")))</f>
        <v/>
      </c>
      <c r="BF135" s="55" t="str">
        <f t="shared" si="86"/>
        <v/>
      </c>
      <c r="BG135" s="51" t="str">
        <f t="shared" si="87"/>
        <v/>
      </c>
      <c r="BH135" s="89">
        <f t="shared" si="88"/>
        <v>0</v>
      </c>
      <c r="BI135" s="89" t="str">
        <f t="shared" si="89"/>
        <v/>
      </c>
      <c r="BJ135" s="89" t="str">
        <f t="shared" si="90"/>
        <v/>
      </c>
      <c r="BK135" s="89" t="str">
        <f t="shared" si="91"/>
        <v/>
      </c>
      <c r="BL135" s="89" t="str">
        <f t="shared" si="92"/>
        <v/>
      </c>
      <c r="BM135" s="93" t="str">
        <f t="shared" si="93"/>
        <v/>
      </c>
      <c r="BN135" s="105"/>
      <c r="BO135" s="105"/>
      <c r="BP135" s="105"/>
      <c r="BQ135" s="51"/>
      <c r="BR135" s="105" t="str">
        <f>IF(OR($B135=0,$B135=""),"",IF(AND($E$3="1st"),'Marks Entry class 1st'!AJ134,IF(AND($E$3="2nd"),'Marks Entry class 2nd'!AJ134,"")))</f>
        <v/>
      </c>
      <c r="BS135" s="105" t="str">
        <f>IF(OR($B135=0,$B135=""),"",IF(AND($E$3="1st"),'Marks Entry class 1st'!AK134,IF(AND($E$3="2nd"),'Marks Entry class 2nd'!AK134,"")))</f>
        <v/>
      </c>
      <c r="BT135" s="54" t="str">
        <f t="shared" si="94"/>
        <v/>
      </c>
      <c r="BU135" s="51">
        <f t="shared" si="95"/>
        <v>0</v>
      </c>
      <c r="BV135" s="105" t="str">
        <f>IF(OR($B135=0,$B135=""),"",IF(AND($E$3="1st"),'Marks Entry class 1st'!AL134,IF(AND($E$3="2nd"),'Marks Entry class 2nd'!AL134,"")))</f>
        <v/>
      </c>
      <c r="BW135" s="105" t="str">
        <f>IF(OR($B135=0,$B135=""),"",IF(AND($E$3="1st"),'Marks Entry class 1st'!AM134,IF(AND($E$3="2nd"),'Marks Entry class 2nd'!AM134,"")))</f>
        <v/>
      </c>
      <c r="BX135" s="55" t="str">
        <f t="shared" si="96"/>
        <v/>
      </c>
      <c r="BY135" s="51" t="str">
        <f t="shared" si="97"/>
        <v/>
      </c>
      <c r="BZ135" s="89">
        <f t="shared" si="98"/>
        <v>0</v>
      </c>
      <c r="CA135" s="89" t="str">
        <f t="shared" si="99"/>
        <v/>
      </c>
      <c r="CB135" s="89" t="str">
        <f t="shared" si="100"/>
        <v/>
      </c>
      <c r="CC135" s="89" t="str">
        <f t="shared" si="101"/>
        <v/>
      </c>
      <c r="CD135" s="89" t="str">
        <f t="shared" si="102"/>
        <v/>
      </c>
      <c r="CE135" s="93" t="str">
        <f t="shared" si="103"/>
        <v/>
      </c>
      <c r="CF135" s="105" t="str">
        <f>IF(OR($B135=0,$B135=""),"",IF(AND($E$3="1st"),'Marks Entry class 1st'!AN134,IF(AND($E$3="2nd"),'Marks Entry class 2nd'!AN134,"")))</f>
        <v/>
      </c>
      <c r="CG135" s="105" t="str">
        <f>IF(OR($B135=0,$B135=""),"",IF(AND($E$3="1st"),'Marks Entry class 1st'!AO134,IF(AND($E$3="2nd"),'Marks Entry class 2nd'!AO134,"")))</f>
        <v/>
      </c>
      <c r="CH135" s="106" t="str">
        <f t="shared" si="104"/>
        <v/>
      </c>
      <c r="CI135" s="107">
        <f t="shared" si="105"/>
        <v>0</v>
      </c>
      <c r="CJ135" s="107" t="str">
        <f t="shared" si="106"/>
        <v/>
      </c>
      <c r="CK135" s="107" t="str">
        <f t="shared" si="107"/>
        <v/>
      </c>
      <c r="CL135" s="92" t="str">
        <f t="shared" si="108"/>
        <v/>
      </c>
      <c r="CM135" s="105" t="str">
        <f>IF(OR($B135=0,$B135=""),"",IF(AND($E$3="1st"),'Marks Entry class 1st'!AP134,IF(AND($E$3="2nd"),'Marks Entry class 2nd'!AP134,"")))</f>
        <v/>
      </c>
      <c r="CN135" s="105" t="str">
        <f>IF(OR($B135=0,$B135=""),"",IF(AND($E$3="1st"),'Marks Entry class 1st'!AQ134,IF(AND($E$3="2nd"),'Marks Entry class 2nd'!AQ134,"")))</f>
        <v/>
      </c>
      <c r="CO135" s="106" t="str">
        <f t="shared" si="109"/>
        <v/>
      </c>
      <c r="CP135" s="107">
        <f t="shared" si="110"/>
        <v>0</v>
      </c>
      <c r="CQ135" s="107" t="str">
        <f t="shared" si="111"/>
        <v/>
      </c>
      <c r="CR135" s="107" t="str">
        <f t="shared" si="112"/>
        <v/>
      </c>
      <c r="CS135" s="92" t="str">
        <f t="shared" si="113"/>
        <v/>
      </c>
      <c r="CT135" s="105" t="str">
        <f>IF(OR($B135=0,$B135=""),"",IF(AND($E$3="1st"),'Marks Entry class 1st'!AR134,IF(AND($E$3="2nd"),'Marks Entry class 2nd'!AR134,"")))</f>
        <v/>
      </c>
      <c r="CU135" s="105" t="str">
        <f>IF(OR($B135=0,$B135=""),"",IF(AND($E$3="1st"),'Marks Entry class 1st'!AS134,IF(AND($E$3="2nd"),'Marks Entry class 2nd'!AS134,"")))</f>
        <v/>
      </c>
      <c r="CV135" s="106" t="str">
        <f t="shared" si="114"/>
        <v/>
      </c>
      <c r="CW135" s="107">
        <f t="shared" si="115"/>
        <v>0</v>
      </c>
      <c r="CX135" s="107" t="str">
        <f t="shared" si="116"/>
        <v/>
      </c>
      <c r="CY135" s="107" t="str">
        <f t="shared" si="117"/>
        <v/>
      </c>
      <c r="CZ135" s="92" t="str">
        <f t="shared" si="118"/>
        <v/>
      </c>
      <c r="DA135" s="105" t="str">
        <f>IF(OR($B135=0,$B135=""),"",IF(AND($E$3="1st"),'Marks Entry class 1st'!AT134,IF(AND($E$3="2nd"),'Marks Entry class 2nd'!AT134,"")))</f>
        <v/>
      </c>
      <c r="DB135" s="105" t="str">
        <f>IF(OR($B135=0,$B135=""),"",IF(AND($E$3="1st"),'Marks Entry class 1st'!AU134,IF(AND($E$3="2nd"),'Marks Entry class 2nd'!AU134,"")))</f>
        <v/>
      </c>
      <c r="DC135" s="357" t="str">
        <f t="shared" si="119"/>
        <v/>
      </c>
      <c r="DD135" s="93" t="str">
        <f t="shared" si="120"/>
        <v/>
      </c>
      <c r="DE135" s="105" t="str">
        <f>IF(OR($B135=0,$B135=""),"",IF(AND($E$3="1st"),'Marks Entry class 1st'!AV134,IF(AND($E$3="2nd"),'Marks Entry class 2nd'!AV134,"")))</f>
        <v/>
      </c>
      <c r="DF135" s="105" t="str">
        <f>IF(OR($B135=0,$B135=""),"",IF(AND($E$3="1st"),'Marks Entry class 1st'!AW134,IF(AND($E$3="2nd"),'Marks Entry class 2nd'!AW134,"")))</f>
        <v/>
      </c>
      <c r="DG135" s="357" t="str">
        <f t="shared" si="121"/>
        <v/>
      </c>
      <c r="DH135" s="93" t="str">
        <f t="shared" si="122"/>
        <v/>
      </c>
      <c r="DI135" s="63" t="str">
        <f t="shared" si="123"/>
        <v/>
      </c>
      <c r="DJ135" s="359" t="str">
        <f t="shared" si="124"/>
        <v/>
      </c>
      <c r="DK135" s="67" t="str">
        <f t="shared" si="125"/>
        <v/>
      </c>
      <c r="DL135" s="68" t="str">
        <f t="shared" si="126"/>
        <v/>
      </c>
      <c r="DM135" s="381" t="str">
        <f>IFERROR(IF(B135="NSO","NSO",IF(OR(D135="",G135="",F135="",B135="",DI135=0),"",IF('Master sheet'!$D$14="Hindi","कक्षोंन्नति","Promoted"))),"")</f>
        <v/>
      </c>
      <c r="DN135" s="42" t="str">
        <f>IF(OR(B135=0,B135=""),"",IF(AND($E$3="1st"),'Marks Entry class 1st'!AX134,IF(AND($E$3="2nd"),'Marks Entry class 2nd'!AX134,"")))</f>
        <v/>
      </c>
      <c r="DO135" s="42" t="str">
        <f>IF(OR(B135=0,B135=""),"",IF(AND($E$3="1st"),'Marks Entry class 1st'!AY134,IF(AND($E$3="2nd"),'Marks Entry class 2nd'!AY134,"")))</f>
        <v/>
      </c>
      <c r="DP135" s="214" t="str">
        <f t="shared" si="127"/>
        <v/>
      </c>
      <c r="DQ135" s="43"/>
      <c r="DX135" s="44">
        <f>IF(AND($E$3="1st"),'Marks Entry class 1st'!I134,IF(AND($E$3="2nd"),'Marks Entry class 2nd'!I134,""))</f>
        <v>0</v>
      </c>
    </row>
    <row r="136" spans="1:128" ht="18.95" customHeight="1">
      <c r="A136" s="56">
        <v>129</v>
      </c>
      <c r="B136" s="261" t="str">
        <f>IF(OR(DX136=0,DX136=""),"",IF(AND($E$3="1st"),'Marks Entry class 1st'!I135,IF(AND($E$3="2nd"),'Marks Entry class 2nd'!I135,"")))</f>
        <v/>
      </c>
      <c r="C136" s="57" t="str">
        <f>IF(OR($B136=0,$B136=""),"",IF(AND($E$3="1st"),'Marks Entry class 1st'!B135,IF(AND($E$3="2nd"),'Marks Entry class 2nd'!B135,"")))</f>
        <v/>
      </c>
      <c r="D136" s="57" t="str">
        <f>IF(OR($B136=0,$B136=""),"",IF(AND($E$3="1st"),'Marks Entry class 1st'!C135,IF(AND($E$3="2nd"),'Marks Entry class 2nd'!C135,"")))</f>
        <v/>
      </c>
      <c r="E136" s="396" t="str">
        <f>IF(OR(B136=0,B136=""),"",IF(AND($E$3="1st"),'Marks Entry class 1st'!E135,IF(AND($E$3="2nd"),'Marks Entry class 2nd'!E135,"")))</f>
        <v/>
      </c>
      <c r="F136" s="260" t="str">
        <f>IF(OR(B136=0,B136=""),"",IF(AND($E$3="1st"),'Marks Entry class 1st'!D135,IF(AND($E$3="2nd"),'Marks Entry class 2nd'!D135,"")))</f>
        <v/>
      </c>
      <c r="G136" s="398" t="str">
        <f>IF(OR($B136=0,$B136=""),"",IF(AND($E$3="1st"),'Marks Entry class 1st'!F135,IF(AND($E$3="2nd"),'Marks Entry class 2nd'!F135,"")))</f>
        <v/>
      </c>
      <c r="H136" s="398" t="str">
        <f>IF(OR($B136=0,$B136=""),"",IF(AND($E$3="1st"),'Marks Entry class 1st'!G135,IF(AND($E$3="2nd"),'Marks Entry class 2nd'!G135,"")))</f>
        <v/>
      </c>
      <c r="I136" s="398" t="str">
        <f>IF(OR($B136=0,$B136=""),"",IF(AND($E$3="1st"),'Marks Entry class 1st'!H135,IF(AND($E$3="2nd"),'Marks Entry class 2nd'!H135,"")))</f>
        <v/>
      </c>
      <c r="J136" s="229" t="str">
        <f>IF(OR($B136=0,$B136=""),"",IF(AND($E$3="1st"),'Marks Entry class 1st'!J135,IF(AND($E$3="2nd"),'Marks Entry class 2nd'!J135,"")))</f>
        <v/>
      </c>
      <c r="K136" s="229" t="str">
        <f>IF(OR($B136=0,$B136=""),"",IF(AND($E$3="1st"),'Marks Entry class 1st'!K135,IF(AND($E$3="2nd"),'Marks Entry class 2nd'!K135,"")))</f>
        <v/>
      </c>
      <c r="L136" s="105"/>
      <c r="M136" s="105"/>
      <c r="N136" s="105"/>
      <c r="O136" s="51"/>
      <c r="P136" s="105" t="str">
        <f>IF(OR($B136=0,$B136=""),"",IF(AND($E$3="1st"),'Marks Entry class 1st'!O135,IF(AND($E$3="2nd"),'Marks Entry class 2nd'!O135,"")))</f>
        <v/>
      </c>
      <c r="Q136" s="105" t="str">
        <f>IF(OR($B136=0,$B136=""),"",IF(AND($E$3="1st"),'Marks Entry class 1st'!P135,IF(AND($E$3="2nd"),'Marks Entry class 2nd'!P135,"")))</f>
        <v/>
      </c>
      <c r="R136" s="54" t="str">
        <f t="shared" si="64"/>
        <v/>
      </c>
      <c r="S136" s="51">
        <f t="shared" si="65"/>
        <v>0</v>
      </c>
      <c r="T136" s="105" t="str">
        <f>IF(OR($B136=0,$B136=""),"",IF(AND($E$3="1st"),'Marks Entry class 1st'!Q135,IF(AND($E$3="2nd"),'Marks Entry class 2nd'!Q135,"")))</f>
        <v/>
      </c>
      <c r="U136" s="105" t="str">
        <f>IF(OR($B136=0,$B136=""),"",IF(AND($E$3="1st"),'Marks Entry class 1st'!R135,IF(AND($E$3="2nd"),'Marks Entry class 2nd'!R135,"")))</f>
        <v/>
      </c>
      <c r="V136" s="55" t="str">
        <f t="shared" si="66"/>
        <v/>
      </c>
      <c r="W136" s="51" t="str">
        <f t="shared" si="67"/>
        <v/>
      </c>
      <c r="X136" s="89">
        <f t="shared" si="68"/>
        <v>0</v>
      </c>
      <c r="Y136" s="89" t="str">
        <f t="shared" si="69"/>
        <v/>
      </c>
      <c r="Z136" s="89" t="str">
        <f t="shared" si="70"/>
        <v/>
      </c>
      <c r="AA136" s="89" t="str">
        <f t="shared" si="71"/>
        <v/>
      </c>
      <c r="AB136" s="89" t="str">
        <f t="shared" si="72"/>
        <v/>
      </c>
      <c r="AC136" s="93" t="str">
        <f t="shared" si="73"/>
        <v/>
      </c>
      <c r="AD136" s="105"/>
      <c r="AE136" s="105"/>
      <c r="AF136" s="105"/>
      <c r="AG136" s="51"/>
      <c r="AH136" s="105" t="str">
        <f>IF(OR($B136=0,$B136=""),"",IF(AND($E$3="1st"),'Marks Entry class 1st'!V135,IF(AND($E$3="2nd"),'Marks Entry class 2nd'!V135,"")))</f>
        <v/>
      </c>
      <c r="AI136" s="105" t="str">
        <f>IF(OR($B136=0,$B136=""),"",IF(AND($E$3="1st"),'Marks Entry class 1st'!W135,IF(AND($E$3="2nd"),'Marks Entry class 2nd'!W135,"")))</f>
        <v/>
      </c>
      <c r="AJ136" s="54" t="str">
        <f t="shared" si="74"/>
        <v/>
      </c>
      <c r="AK136" s="51">
        <f t="shared" si="75"/>
        <v>0</v>
      </c>
      <c r="AL136" s="105" t="str">
        <f>IF(OR($B136=0,$B136=""),"",IF(AND($E$3="1st"),'Marks Entry class 1st'!X135,IF(AND($E$3="2nd"),'Marks Entry class 2nd'!X135,"")))</f>
        <v/>
      </c>
      <c r="AM136" s="105" t="str">
        <f>IF(OR($B136=0,$B136=""),"",IF(AND($E$3="1st"),'Marks Entry class 1st'!Y135,IF(AND($E$3="2nd"),'Marks Entry class 2nd'!Y135,"")))</f>
        <v/>
      </c>
      <c r="AN136" s="55" t="str">
        <f t="shared" si="76"/>
        <v/>
      </c>
      <c r="AO136" s="51" t="str">
        <f t="shared" si="77"/>
        <v/>
      </c>
      <c r="AP136" s="89">
        <f t="shared" si="78"/>
        <v>0</v>
      </c>
      <c r="AQ136" s="89" t="str">
        <f t="shared" si="79"/>
        <v/>
      </c>
      <c r="AR136" s="89" t="str">
        <f t="shared" si="80"/>
        <v/>
      </c>
      <c r="AS136" s="89" t="str">
        <f t="shared" si="81"/>
        <v/>
      </c>
      <c r="AT136" s="89" t="str">
        <f t="shared" si="82"/>
        <v/>
      </c>
      <c r="AU136" s="93" t="str">
        <f t="shared" si="83"/>
        <v/>
      </c>
      <c r="AV136" s="105"/>
      <c r="AW136" s="105"/>
      <c r="AX136" s="105"/>
      <c r="AY136" s="51"/>
      <c r="AZ136" s="105" t="str">
        <f>IF(OR($B136=0,$B136=""),"",IF(AND($E$3="1st"),'Marks Entry class 1st'!AC135,IF(AND($E$3="2nd"),'Marks Entry class 2nd'!AC135,"")))</f>
        <v/>
      </c>
      <c r="BA136" s="105" t="str">
        <f>IF(OR($B136=0,$B136=""),"",IF(AND($E$3="1st"),'Marks Entry class 1st'!AD135,IF(AND($E$3="2nd"),'Marks Entry class 2nd'!AD135,"")))</f>
        <v/>
      </c>
      <c r="BB136" s="54" t="str">
        <f t="shared" si="84"/>
        <v/>
      </c>
      <c r="BC136" s="51">
        <f t="shared" si="85"/>
        <v>0</v>
      </c>
      <c r="BD136" s="105" t="str">
        <f>IF(OR($B136=0,$B136=""),"",IF(AND($E$3="1st"),'Marks Entry class 1st'!AE135,IF(AND($E$3="2nd"),'Marks Entry class 2nd'!AE135,"")))</f>
        <v/>
      </c>
      <c r="BE136" s="105" t="str">
        <f>IF(OR($B136=0,$B136=""),"",IF(AND($E$3="1st"),'Marks Entry class 1st'!AF135,IF(AND($E$3="2nd"),'Marks Entry class 2nd'!AF135,"")))</f>
        <v/>
      </c>
      <c r="BF136" s="55" t="str">
        <f t="shared" si="86"/>
        <v/>
      </c>
      <c r="BG136" s="51" t="str">
        <f t="shared" si="87"/>
        <v/>
      </c>
      <c r="BH136" s="89">
        <f t="shared" si="88"/>
        <v>0</v>
      </c>
      <c r="BI136" s="89" t="str">
        <f t="shared" si="89"/>
        <v/>
      </c>
      <c r="BJ136" s="89" t="str">
        <f t="shared" si="90"/>
        <v/>
      </c>
      <c r="BK136" s="89" t="str">
        <f t="shared" si="91"/>
        <v/>
      </c>
      <c r="BL136" s="89" t="str">
        <f t="shared" si="92"/>
        <v/>
      </c>
      <c r="BM136" s="93" t="str">
        <f t="shared" si="93"/>
        <v/>
      </c>
      <c r="BN136" s="105"/>
      <c r="BO136" s="105"/>
      <c r="BP136" s="105"/>
      <c r="BQ136" s="51"/>
      <c r="BR136" s="105" t="str">
        <f>IF(OR($B136=0,$B136=""),"",IF(AND($E$3="1st"),'Marks Entry class 1st'!AJ135,IF(AND($E$3="2nd"),'Marks Entry class 2nd'!AJ135,"")))</f>
        <v/>
      </c>
      <c r="BS136" s="105" t="str">
        <f>IF(OR($B136=0,$B136=""),"",IF(AND($E$3="1st"),'Marks Entry class 1st'!AK135,IF(AND($E$3="2nd"),'Marks Entry class 2nd'!AK135,"")))</f>
        <v/>
      </c>
      <c r="BT136" s="54" t="str">
        <f t="shared" si="94"/>
        <v/>
      </c>
      <c r="BU136" s="51">
        <f t="shared" si="95"/>
        <v>0</v>
      </c>
      <c r="BV136" s="105" t="str">
        <f>IF(OR($B136=0,$B136=""),"",IF(AND($E$3="1st"),'Marks Entry class 1st'!AL135,IF(AND($E$3="2nd"),'Marks Entry class 2nd'!AL135,"")))</f>
        <v/>
      </c>
      <c r="BW136" s="105" t="str">
        <f>IF(OR($B136=0,$B136=""),"",IF(AND($E$3="1st"),'Marks Entry class 1st'!AM135,IF(AND($E$3="2nd"),'Marks Entry class 2nd'!AM135,"")))</f>
        <v/>
      </c>
      <c r="BX136" s="55" t="str">
        <f t="shared" si="96"/>
        <v/>
      </c>
      <c r="BY136" s="51" t="str">
        <f t="shared" si="97"/>
        <v/>
      </c>
      <c r="BZ136" s="89">
        <f t="shared" si="98"/>
        <v>0</v>
      </c>
      <c r="CA136" s="89" t="str">
        <f t="shared" si="99"/>
        <v/>
      </c>
      <c r="CB136" s="89" t="str">
        <f t="shared" si="100"/>
        <v/>
      </c>
      <c r="CC136" s="89" t="str">
        <f t="shared" si="101"/>
        <v/>
      </c>
      <c r="CD136" s="89" t="str">
        <f t="shared" si="102"/>
        <v/>
      </c>
      <c r="CE136" s="93" t="str">
        <f t="shared" si="103"/>
        <v/>
      </c>
      <c r="CF136" s="105" t="str">
        <f>IF(OR($B136=0,$B136=""),"",IF(AND($E$3="1st"),'Marks Entry class 1st'!AN135,IF(AND($E$3="2nd"),'Marks Entry class 2nd'!AN135,"")))</f>
        <v/>
      </c>
      <c r="CG136" s="105" t="str">
        <f>IF(OR($B136=0,$B136=""),"",IF(AND($E$3="1st"),'Marks Entry class 1st'!AO135,IF(AND($E$3="2nd"),'Marks Entry class 2nd'!AO135,"")))</f>
        <v/>
      </c>
      <c r="CH136" s="106" t="str">
        <f t="shared" si="104"/>
        <v/>
      </c>
      <c r="CI136" s="107">
        <f t="shared" si="105"/>
        <v>0</v>
      </c>
      <c r="CJ136" s="107" t="str">
        <f t="shared" si="106"/>
        <v/>
      </c>
      <c r="CK136" s="107" t="str">
        <f t="shared" si="107"/>
        <v/>
      </c>
      <c r="CL136" s="92" t="str">
        <f t="shared" si="108"/>
        <v/>
      </c>
      <c r="CM136" s="105" t="str">
        <f>IF(OR($B136=0,$B136=""),"",IF(AND($E$3="1st"),'Marks Entry class 1st'!AP135,IF(AND($E$3="2nd"),'Marks Entry class 2nd'!AP135,"")))</f>
        <v/>
      </c>
      <c r="CN136" s="105" t="str">
        <f>IF(OR($B136=0,$B136=""),"",IF(AND($E$3="1st"),'Marks Entry class 1st'!AQ135,IF(AND($E$3="2nd"),'Marks Entry class 2nd'!AQ135,"")))</f>
        <v/>
      </c>
      <c r="CO136" s="106" t="str">
        <f t="shared" si="109"/>
        <v/>
      </c>
      <c r="CP136" s="107">
        <f t="shared" si="110"/>
        <v>0</v>
      </c>
      <c r="CQ136" s="107" t="str">
        <f t="shared" si="111"/>
        <v/>
      </c>
      <c r="CR136" s="107" t="str">
        <f t="shared" si="112"/>
        <v/>
      </c>
      <c r="CS136" s="92" t="str">
        <f t="shared" si="113"/>
        <v/>
      </c>
      <c r="CT136" s="105" t="str">
        <f>IF(OR($B136=0,$B136=""),"",IF(AND($E$3="1st"),'Marks Entry class 1st'!AR135,IF(AND($E$3="2nd"),'Marks Entry class 2nd'!AR135,"")))</f>
        <v/>
      </c>
      <c r="CU136" s="105" t="str">
        <f>IF(OR($B136=0,$B136=""),"",IF(AND($E$3="1st"),'Marks Entry class 1st'!AS135,IF(AND($E$3="2nd"),'Marks Entry class 2nd'!AS135,"")))</f>
        <v/>
      </c>
      <c r="CV136" s="106" t="str">
        <f t="shared" si="114"/>
        <v/>
      </c>
      <c r="CW136" s="107">
        <f t="shared" si="115"/>
        <v>0</v>
      </c>
      <c r="CX136" s="107" t="str">
        <f t="shared" si="116"/>
        <v/>
      </c>
      <c r="CY136" s="107" t="str">
        <f t="shared" si="117"/>
        <v/>
      </c>
      <c r="CZ136" s="92" t="str">
        <f t="shared" si="118"/>
        <v/>
      </c>
      <c r="DA136" s="105" t="str">
        <f>IF(OR($B136=0,$B136=""),"",IF(AND($E$3="1st"),'Marks Entry class 1st'!AT135,IF(AND($E$3="2nd"),'Marks Entry class 2nd'!AT135,"")))</f>
        <v/>
      </c>
      <c r="DB136" s="105" t="str">
        <f>IF(OR($B136=0,$B136=""),"",IF(AND($E$3="1st"),'Marks Entry class 1st'!AU135,IF(AND($E$3="2nd"),'Marks Entry class 2nd'!AU135,"")))</f>
        <v/>
      </c>
      <c r="DC136" s="357" t="str">
        <f t="shared" si="119"/>
        <v/>
      </c>
      <c r="DD136" s="93" t="str">
        <f t="shared" si="120"/>
        <v/>
      </c>
      <c r="DE136" s="105" t="str">
        <f>IF(OR($B136=0,$B136=""),"",IF(AND($E$3="1st"),'Marks Entry class 1st'!AV135,IF(AND($E$3="2nd"),'Marks Entry class 2nd'!AV135,"")))</f>
        <v/>
      </c>
      <c r="DF136" s="105" t="str">
        <f>IF(OR($B136=0,$B136=""),"",IF(AND($E$3="1st"),'Marks Entry class 1st'!AW135,IF(AND($E$3="2nd"),'Marks Entry class 2nd'!AW135,"")))</f>
        <v/>
      </c>
      <c r="DG136" s="357" t="str">
        <f t="shared" si="121"/>
        <v/>
      </c>
      <c r="DH136" s="93" t="str">
        <f t="shared" si="122"/>
        <v/>
      </c>
      <c r="DI136" s="63" t="str">
        <f t="shared" si="123"/>
        <v/>
      </c>
      <c r="DJ136" s="359" t="str">
        <f t="shared" si="124"/>
        <v/>
      </c>
      <c r="DK136" s="67" t="str">
        <f t="shared" si="125"/>
        <v/>
      </c>
      <c r="DL136" s="68" t="str">
        <f t="shared" si="126"/>
        <v/>
      </c>
      <c r="DM136" s="381" t="str">
        <f>IFERROR(IF(B136="NSO","NSO",IF(OR(D136="",G136="",F136="",B136="",DI136=0),"",IF('Master sheet'!$D$14="Hindi","कक्षोंन्नति","Promoted"))),"")</f>
        <v/>
      </c>
      <c r="DN136" s="42" t="str">
        <f>IF(OR(B136=0,B136=""),"",IF(AND($E$3="1st"),'Marks Entry class 1st'!AX135,IF(AND($E$3="2nd"),'Marks Entry class 2nd'!AX135,"")))</f>
        <v/>
      </c>
      <c r="DO136" s="42" t="str">
        <f>IF(OR(B136=0,B136=""),"",IF(AND($E$3="1st"),'Marks Entry class 1st'!AY135,IF(AND($E$3="2nd"),'Marks Entry class 2nd'!AY135,"")))</f>
        <v/>
      </c>
      <c r="DP136" s="214" t="str">
        <f t="shared" si="127"/>
        <v/>
      </c>
      <c r="DQ136" s="43"/>
      <c r="DX136" s="44">
        <f>IF(AND($E$3="1st"),'Marks Entry class 1st'!I135,IF(AND($E$3="2nd"),'Marks Entry class 2nd'!I135,""))</f>
        <v>0</v>
      </c>
    </row>
    <row r="137" spans="1:128" ht="18.95" customHeight="1">
      <c r="A137" s="56">
        <v>130</v>
      </c>
      <c r="B137" s="261" t="str">
        <f>IF(OR(DX137=0,DX137=""),"",IF(AND($E$3="1st"),'Marks Entry class 1st'!I136,IF(AND($E$3="2nd"),'Marks Entry class 2nd'!I136,"")))</f>
        <v/>
      </c>
      <c r="C137" s="57" t="str">
        <f>IF(OR($B137=0,$B137=""),"",IF(AND($E$3="1st"),'Marks Entry class 1st'!B136,IF(AND($E$3="2nd"),'Marks Entry class 2nd'!B136,"")))</f>
        <v/>
      </c>
      <c r="D137" s="57" t="str">
        <f>IF(OR($B137=0,$B137=""),"",IF(AND($E$3="1st"),'Marks Entry class 1st'!C136,IF(AND($E$3="2nd"),'Marks Entry class 2nd'!C136,"")))</f>
        <v/>
      </c>
      <c r="E137" s="396" t="str">
        <f>IF(OR(B137=0,B137=""),"",IF(AND($E$3="1st"),'Marks Entry class 1st'!E136,IF(AND($E$3="2nd"),'Marks Entry class 2nd'!E136,"")))</f>
        <v/>
      </c>
      <c r="F137" s="260" t="str">
        <f>IF(OR(B137=0,B137=""),"",IF(AND($E$3="1st"),'Marks Entry class 1st'!D136,IF(AND($E$3="2nd"),'Marks Entry class 2nd'!D136,"")))</f>
        <v/>
      </c>
      <c r="G137" s="398" t="str">
        <f>IF(OR($B137=0,$B137=""),"",IF(AND($E$3="1st"),'Marks Entry class 1st'!F136,IF(AND($E$3="2nd"),'Marks Entry class 2nd'!F136,"")))</f>
        <v/>
      </c>
      <c r="H137" s="398" t="str">
        <f>IF(OR($B137=0,$B137=""),"",IF(AND($E$3="1st"),'Marks Entry class 1st'!G136,IF(AND($E$3="2nd"),'Marks Entry class 2nd'!G136,"")))</f>
        <v/>
      </c>
      <c r="I137" s="398" t="str">
        <f>IF(OR($B137=0,$B137=""),"",IF(AND($E$3="1st"),'Marks Entry class 1st'!H136,IF(AND($E$3="2nd"),'Marks Entry class 2nd'!H136,"")))</f>
        <v/>
      </c>
      <c r="J137" s="229" t="str">
        <f>IF(OR($B137=0,$B137=""),"",IF(AND($E$3="1st"),'Marks Entry class 1st'!J136,IF(AND($E$3="2nd"),'Marks Entry class 2nd'!J136,"")))</f>
        <v/>
      </c>
      <c r="K137" s="229" t="str">
        <f>IF(OR($B137=0,$B137=""),"",IF(AND($E$3="1st"),'Marks Entry class 1st'!K136,IF(AND($E$3="2nd"),'Marks Entry class 2nd'!K136,"")))</f>
        <v/>
      </c>
      <c r="L137" s="105"/>
      <c r="M137" s="105"/>
      <c r="N137" s="105"/>
      <c r="O137" s="51"/>
      <c r="P137" s="105" t="str">
        <f>IF(OR($B137=0,$B137=""),"",IF(AND($E$3="1st"),'Marks Entry class 1st'!O136,IF(AND($E$3="2nd"),'Marks Entry class 2nd'!O136,"")))</f>
        <v/>
      </c>
      <c r="Q137" s="105" t="str">
        <f>IF(OR($B137=0,$B137=""),"",IF(AND($E$3="1st"),'Marks Entry class 1st'!P136,IF(AND($E$3="2nd"),'Marks Entry class 2nd'!P136,"")))</f>
        <v/>
      </c>
      <c r="R137" s="54" t="str">
        <f t="shared" ref="R137:R200" si="128">IF(AND(P137="",Q137=""),"",IF(AND(P137="NA",Q137="NA"),"NA",IF(AND(P137="AB",Q137="AB"),"AB",SUM(P137:Q137))))</f>
        <v/>
      </c>
      <c r="S137" s="51">
        <f t="shared" ref="S137:S200" si="129">IF(AND(O137="NA",R137="NA"),"NA",IF(AND(O137="AB",R137="AB"),"AB",SUM(O137,R137)))</f>
        <v>0</v>
      </c>
      <c r="T137" s="105" t="str">
        <f>IF(OR($B137=0,$B137=""),"",IF(AND($E$3="1st"),'Marks Entry class 1st'!Q136,IF(AND($E$3="2nd"),'Marks Entry class 2nd'!Q136,"")))</f>
        <v/>
      </c>
      <c r="U137" s="105" t="str">
        <f>IF(OR($B137=0,$B137=""),"",IF(AND($E$3="1st"),'Marks Entry class 1st'!R136,IF(AND($E$3="2nd"),'Marks Entry class 2nd'!R136,"")))</f>
        <v/>
      </c>
      <c r="V137" s="55" t="str">
        <f t="shared" ref="V137:V200" si="130">IF(AND(T137="",U137=""),"",IF(AND(T137="AB",U137="AB"),"AB",SUM(T137:U137)))</f>
        <v/>
      </c>
      <c r="W137" s="51" t="str">
        <f t="shared" ref="W137:W200" si="131">IF(V137="","",IF(AND(S137="AB",V137="AB"),"AB",SUM(S137,V137)))</f>
        <v/>
      </c>
      <c r="X137" s="89">
        <f t="shared" ref="X137:X200" si="132">COUNTIF(L137:N137,"NA")*10+(COUNTIF(L137:N137,"ML")*10)+(COUNTIF(P137,"ML")*$P$7)+(COUNTIF(Q137,"ML")*$Q$7)+(COUNTIF(T137,"ML")*$T$7)+(COUNTIF(U137,"ML")*$U$7)</f>
        <v>0</v>
      </c>
      <c r="Y137" s="89" t="str">
        <f t="shared" ref="Y137:Y200" si="133">IF(OR(B137="NSO",B137=0,B137=""),"",IF(AND(P137="",T137=""),"",IF(AND(P137="",Q137=""),$R$7-X137,IF(AND(T137="",U137=""),$V$7-X137,$W$7-X137))))</f>
        <v/>
      </c>
      <c r="Z137" s="89" t="str">
        <f t="shared" ref="Z137:Z200" si="134">IF(AND(OR(L137="ab",L137="ml"),OR(M137="ab",M137="ml"),OR(P137="ab",P137="ml")),"AB",IF(AND(OR(L137="ab",L137="ml"),OR(P137="ab",P137="ml"),OR(T137="ab",T137="ml")),"AB",IF(AND(OR(M137="ab",M137="ml"),OR(N137="ab",N137="ml"),OR(P137="ab",P137="ml")),"AB",IF(AND(OR(M137="ab",M137="ml"),OR(N137="ab",N137="ml"),OR(T137="ab",T137="ml")),"AB",""))))</f>
        <v/>
      </c>
      <c r="AA137" s="89" t="str">
        <f t="shared" ref="AA137:AA200" si="135">IF(OR(B137="NSO",B137="",T137=""),"",IF(OR(Z137="AB",T137="ab"),"AB",IF(T137="ML","RE",IF(AND(W137&gt;=36%*Y137,T137&gt;=20%*$T$7),"P",IF(AND(W137&gt;=34%*Y137,T137&gt;=20%*$T$7),"G2",IF(AND(W137&gt;=31%*Y137,T137&gt;=20%*$T$7),"G1",IF(AND(W137&gt;=25%*Y137,T137&gt;=20%*$T$7),"S","F")))))))</f>
        <v/>
      </c>
      <c r="AB137" s="89" t="str">
        <f t="shared" ref="AB137:AB200" si="136">IF(OR(AA137="",AA137=0,AA137="S",AA137="RE",AA137="F",AA137="AB"),"",IF(W137&gt;=60%*Y137,"I",IF(W137&gt;=48%*Y137,"II",IF(W137&gt;=36%*Y137,"III",""))))</f>
        <v/>
      </c>
      <c r="AC137" s="93" t="str">
        <f t="shared" ref="AC137:AC200" si="137">IF(W137="","",IF(OR(AA137="",AA137=0,AA137="RE",AA137="AB"),"",IF(W137&gt;85%*Y137,"A",IF(W137&gt;70%*Y137,"B",IF(W137&gt;50%*Y137,"C",IF(W137&gt;30%*Y137,"D","E"))))))</f>
        <v/>
      </c>
      <c r="AD137" s="105"/>
      <c r="AE137" s="105"/>
      <c r="AF137" s="105"/>
      <c r="AG137" s="51"/>
      <c r="AH137" s="105" t="str">
        <f>IF(OR($B137=0,$B137=""),"",IF(AND($E$3="1st"),'Marks Entry class 1st'!V136,IF(AND($E$3="2nd"),'Marks Entry class 2nd'!V136,"")))</f>
        <v/>
      </c>
      <c r="AI137" s="105" t="str">
        <f>IF(OR($B137=0,$B137=""),"",IF(AND($E$3="1st"),'Marks Entry class 1st'!W136,IF(AND($E$3="2nd"),'Marks Entry class 2nd'!W136,"")))</f>
        <v/>
      </c>
      <c r="AJ137" s="54" t="str">
        <f t="shared" ref="AJ137:AJ200" si="138">IF(AND(AH137="",AI137=""),"",IF(AND(AH137="NA",AI137="NA"),"NA",IF(AND(AH137="AB",AI137="AB"),"AB",SUM(AH137:AI137))))</f>
        <v/>
      </c>
      <c r="AK137" s="51">
        <f t="shared" ref="AK137:AK200" si="139">IF(AND(AG137="NA",AJ137="NA"),"NA",IF(AND(AG137="AB",AJ137="AB"),"AB",SUM(AG137,AJ137)))</f>
        <v>0</v>
      </c>
      <c r="AL137" s="105" t="str">
        <f>IF(OR($B137=0,$B137=""),"",IF(AND($E$3="1st"),'Marks Entry class 1st'!X136,IF(AND($E$3="2nd"),'Marks Entry class 2nd'!X136,"")))</f>
        <v/>
      </c>
      <c r="AM137" s="105" t="str">
        <f>IF(OR($B137=0,$B137=""),"",IF(AND($E$3="1st"),'Marks Entry class 1st'!Y136,IF(AND($E$3="2nd"),'Marks Entry class 2nd'!Y136,"")))</f>
        <v/>
      </c>
      <c r="AN137" s="55" t="str">
        <f t="shared" ref="AN137:AN200" si="140">IF(AND(AL137="",AM137=""),"",IF(AND(AL137="AB",AM137="AB"),"AB",SUM(AL137:AM137)))</f>
        <v/>
      </c>
      <c r="AO137" s="51" t="str">
        <f t="shared" ref="AO137:AO200" si="141">IF(AN137="","",IF(AND(AK137="AB",AN137="AB"),"AB",SUM(AK137,AN137)))</f>
        <v/>
      </c>
      <c r="AP137" s="89">
        <f t="shared" ref="AP137:AP200" si="142">COUNTIF(AD137:AF137,"NA")*10+(COUNTIF(AD137:AF137,"ML")*10)+(COUNTIF(AH137,"ML")*$AH$7)+(COUNTIF(AI137,"ML")*$AI$7)+(COUNTIF(AL137,"ML")*$AL$7)+(COUNTIF(AM137,"ML")*$AM$7)</f>
        <v>0</v>
      </c>
      <c r="AQ137" s="89" t="str">
        <f t="shared" ref="AQ137:AQ200" si="143">IF(OR($B137="NSO",$B137=0,AO137=""),"",IF(AND(AH137="",AL137=""),"",IF(AND(AH137="",AI137=""),$AJ$7-AP137,IF(AND(AL137="",AM137=""),$AN$7-AP137,$AO$7-AP137))))</f>
        <v/>
      </c>
      <c r="AR137" s="89" t="str">
        <f t="shared" ref="AR137:AR200" si="144">IF(AND(OR(AD137="ab",AD137="ml"),OR(AE137="ab",AE137="ml"),OR(AH137="ab",AH137="ml")),"AB",IF(AND(OR(AD137="ab",AD137="ml"),OR(AH137="ab",AH137="ml"),OR(AL137="ab",AL137="ml")),"AB",IF(AND(OR(AE137="ab",AE137="ml"),OR(AF137="ab",AF137="ml"),OR(AH137="ab",AH137="ml")),"AB",IF(AND(OR(AE137="ab",AE137="ml"),OR(AF137="ab",AF137="ml"),OR(AL137="ab",AL137="ml")),"AB",""))))</f>
        <v/>
      </c>
      <c r="AS137" s="89" t="str">
        <f t="shared" ref="AS137:AS200" si="145">IF(OR($B137="NSO",$B137="",AL137=""),"",IF(OR(AR137="AB",AL137="ab"),"AB",IF(AL137="ML","RE",IF(AND(AO137&gt;=36%*AQ137,AL137&gt;=20%*$AL$7),"P",IF(AND(AO137&gt;=34%*AQ137,AL137&gt;=20%*$AL$7),"G2",IF(AND(AO137&gt;=31%*AQ137,AL137&gt;=20%*$AL$7),"G1",IF(AND(AO137&gt;=25%*AQ137,AL137&gt;=20%*$AL$7),"S","F")))))))</f>
        <v/>
      </c>
      <c r="AT137" s="89" t="str">
        <f t="shared" ref="AT137:AT200" si="146">IF(OR(AS137="",AS137=0,AS137="S",AS137="RE",AS137="F",AS137="AB"),"",IF(AO137&gt;=60%*AQ137,"I",IF(AO137&gt;=48%*AQ137,"II",IF(AO137&gt;=36%*AQ137,"III",""))))</f>
        <v/>
      </c>
      <c r="AU137" s="93" t="str">
        <f t="shared" ref="AU137:AU200" si="147">IF(AO137="","",IF(OR(AS137="",AS137=0,AS137="RE",AS137="AB"),"",IF(AO137&gt;85%*AQ137,"A",IF(AO137&gt;70%*AQ137,"B",IF(AO137&gt;50%*AQ137,"C",IF(AO137&gt;30%*AQ137,"D","E"))))))</f>
        <v/>
      </c>
      <c r="AV137" s="105"/>
      <c r="AW137" s="105"/>
      <c r="AX137" s="105"/>
      <c r="AY137" s="51"/>
      <c r="AZ137" s="105" t="str">
        <f>IF(OR($B137=0,$B137=""),"",IF(AND($E$3="1st"),'Marks Entry class 1st'!AC136,IF(AND($E$3="2nd"),'Marks Entry class 2nd'!AC136,"")))</f>
        <v/>
      </c>
      <c r="BA137" s="105" t="str">
        <f>IF(OR($B137=0,$B137=""),"",IF(AND($E$3="1st"),'Marks Entry class 1st'!AD136,IF(AND($E$3="2nd"),'Marks Entry class 2nd'!AD136,"")))</f>
        <v/>
      </c>
      <c r="BB137" s="54" t="str">
        <f t="shared" ref="BB137:BB200" si="148">IF(AND(AZ137="",BA137=""),"",IF(AND(AZ137="NA",BA137="NA"),"NA",IF(AND(AZ137="AB",BA137="AB"),"AB",SUM(AZ137:BA137))))</f>
        <v/>
      </c>
      <c r="BC137" s="51">
        <f t="shared" ref="BC137:BC200" si="149">IF(AND(AY137="NA",BB137="NA"),"NA",IF(AND(AY137="AB",BB137="AB"),"AB",SUM(AY137,BB137)))</f>
        <v>0</v>
      </c>
      <c r="BD137" s="105" t="str">
        <f>IF(OR($B137=0,$B137=""),"",IF(AND($E$3="1st"),'Marks Entry class 1st'!AE136,IF(AND($E$3="2nd"),'Marks Entry class 2nd'!AE136,"")))</f>
        <v/>
      </c>
      <c r="BE137" s="105" t="str">
        <f>IF(OR($B137=0,$B137=""),"",IF(AND($E$3="1st"),'Marks Entry class 1st'!AF136,IF(AND($E$3="2nd"),'Marks Entry class 2nd'!AF136,"")))</f>
        <v/>
      </c>
      <c r="BF137" s="55" t="str">
        <f t="shared" ref="BF137:BF200" si="150">IF(AND(BD137="",BE137=""),"",IF(AND(BD137="AB",BE137="AB"),"AB",SUM(BD137:BE137)))</f>
        <v/>
      </c>
      <c r="BG137" s="51" t="str">
        <f t="shared" ref="BG137:BG200" si="151">IF(BF137="","",IF(AND(BC137="AB",BF137="AB"),"AB",SUM(BC137,BF137)))</f>
        <v/>
      </c>
      <c r="BH137" s="89">
        <f t="shared" ref="BH137:BH200" si="152">COUNTIF(AV137:AX137,"NA")*10+(COUNTIF(AV137:AX137,"ML")*10)+(COUNTIF(AZ137,"ML")*$AZ$7)+(COUNTIF(BA137,"ML")*$BA$7)+(COUNTIF(BD137,"ML")*$BD$7)+(COUNTIF(BE137,"ML")*$BE$7)</f>
        <v>0</v>
      </c>
      <c r="BI137" s="89" t="str">
        <f t="shared" ref="BI137:BI200" si="153">IF(OR($B137="NSO",$B137=0,BG137=""),"",IF(AND(AZ137="",BD137=""),"",IF(AND(AZ137="",BA137=""),$BB$7-BH137,IF(AND(BD137="",BE137=""),$BF$7-BH137,$BG$7-BH137))))</f>
        <v/>
      </c>
      <c r="BJ137" s="89" t="str">
        <f t="shared" ref="BJ137:BJ200" si="154">IF(AND(OR(AV137="ab",AV137="ml"),OR(AW137="ab",AW137="ml"),OR(AZ137="ab",AZ137="ml")),"AB",IF(AND(OR(AV137="ab",AV137="ml"),OR(AZ137="ab",AZ137="ml"),OR(BD137="ab",BD137="ml")),"AB",IF(AND(OR(AW137="ab",AW137="ml"),OR(AX137="ab",AX137="ml"),OR(AZ137="ab",AZ137="ml")),"AB",IF(AND(OR(AW137="ab",AW137="ml"),OR(AX137="ab",AX137="ml"),OR(BD137="ab",BD137="ml")),"AB",""))))</f>
        <v/>
      </c>
      <c r="BK137" s="89" t="str">
        <f t="shared" ref="BK137:BK200" si="155">IF(OR($B137="NSO",$B137="",BD137=""),"",IF(OR(BJ137="AB",BD137="ab"),"AB",IF(BD137="ML","RE",IF(AND(BG137&gt;=36%*BI137,BD137&gt;=20%*$BD$7),"P",IF(AND(BG137&gt;=34%*BI137,BD137&gt;=20%*$BD$7),"G2",IF(AND(BG137&gt;=31%*BI137,BD137&gt;=20%*$BD$7),"G1",IF(AND(BG137&gt;=25%*BI137,BD137&gt;=20%*$BD$7),"S","F")))))))</f>
        <v/>
      </c>
      <c r="BL137" s="89" t="str">
        <f t="shared" ref="BL137:BL200" si="156">IF(OR(BK137="",BK137=0,BK137="S",BK137="RE",BK137="F",BK137="AB"),"",IF(BG137&gt;=60%*BI137,"I",IF(BG137&gt;=48%*BI137,"II",IF(BG137&gt;=36%*BI137,"III",""))))</f>
        <v/>
      </c>
      <c r="BM137" s="93" t="str">
        <f t="shared" ref="BM137:BM200" si="157">IF(BG137="","",IF(OR(BK137="",BK137=0,BK137="RE",BK137="AB"),"",IF(BG137&gt;85%*BI137,"A",IF(BG137&gt;70%*BI137,"B",IF(BG137&gt;50%*BI137,"C",IF(BG137&gt;30%*BI137,"D","E"))))))</f>
        <v/>
      </c>
      <c r="BN137" s="105"/>
      <c r="BO137" s="105"/>
      <c r="BP137" s="105"/>
      <c r="BQ137" s="51"/>
      <c r="BR137" s="105" t="str">
        <f>IF(OR($B137=0,$B137=""),"",IF(AND($E$3="1st"),'Marks Entry class 1st'!AJ136,IF(AND($E$3="2nd"),'Marks Entry class 2nd'!AJ136,"")))</f>
        <v/>
      </c>
      <c r="BS137" s="105" t="str">
        <f>IF(OR($B137=0,$B137=""),"",IF(AND($E$3="1st"),'Marks Entry class 1st'!AK136,IF(AND($E$3="2nd"),'Marks Entry class 2nd'!AK136,"")))</f>
        <v/>
      </c>
      <c r="BT137" s="54" t="str">
        <f t="shared" ref="BT137:BT200" si="158">IF(AND(BR137="",BS137=""),"",IF(AND(BR137="NA",BS137="NA"),"NA",IF(AND(BR137="AB",BS137="AB"),"AB",SUM(BR137:BS137))))</f>
        <v/>
      </c>
      <c r="BU137" s="51">
        <f t="shared" ref="BU137:BU200" si="159">IF(AND(BQ137="NA",BT137="NA"),"NA",IF(AND(BQ137="AB",BT137="AB"),"AB",SUM(BQ137,BT137)))</f>
        <v>0</v>
      </c>
      <c r="BV137" s="105" t="str">
        <f>IF(OR($B137=0,$B137=""),"",IF(AND($E$3="1st"),'Marks Entry class 1st'!AL136,IF(AND($E$3="2nd"),'Marks Entry class 2nd'!AL136,"")))</f>
        <v/>
      </c>
      <c r="BW137" s="105" t="str">
        <f>IF(OR($B137=0,$B137=""),"",IF(AND($E$3="1st"),'Marks Entry class 1st'!AM136,IF(AND($E$3="2nd"),'Marks Entry class 2nd'!AM136,"")))</f>
        <v/>
      </c>
      <c r="BX137" s="55" t="str">
        <f t="shared" ref="BX137:BX200" si="160">IF(AND(BV137="",BW137=""),"",IF(AND(BV137="AB",BW137="AB"),"AB",SUM(BV137:BW137)))</f>
        <v/>
      </c>
      <c r="BY137" s="51" t="str">
        <f t="shared" ref="BY137:BY200" si="161">IF(BX137="","",IF(AND(BU137="AB",BX137="AB"),"AB",SUM(BU137,BX137)))</f>
        <v/>
      </c>
      <c r="BZ137" s="89">
        <f t="shared" ref="BZ137:BZ200" si="162">COUNTIF(BN137:BP137,"NA")*10+(COUNTIF(BN137:BP137,"ML")*10)+(COUNTIF(BR137,"ML")*$BR$7)+(COUNTIF(BS137,"ML")*$BS$7)+(COUNTIF(BV137,"ML")*$BV$7)+(COUNTIF(BW137,"ML")*$BW$7)</f>
        <v>0</v>
      </c>
      <c r="CA137" s="89" t="str">
        <f t="shared" ref="CA137:CA200" si="163">IF(OR($B137="NSO",$B137=0,BY137=""),"",IF(AND(BR137="",BV137=""),"",IF(AND(BR137="",BS137=""),$BT$7-BZ137,IF(AND(BV137="",BW137=""),$BX$7-BZ137,$BY$7-BZ137))))</f>
        <v/>
      </c>
      <c r="CB137" s="89" t="str">
        <f t="shared" ref="CB137:CB200" si="164">IF(AND(OR(BN137="ab",BN137="ml"),OR(BO137="ab",BO137="ml"),OR(BR137="ab",BR137="ml")),"AB",IF(AND(OR(BN137="ab",BN137="ml"),OR(BR137="ab",BR137="ml"),OR(BV137="ab",BV137="ml")),"AB",IF(AND(OR(BO137="ab",BO137="ml"),OR(BP137="ab",BP137="ml"),OR(BR137="ab",BR137="ml")),"AB",IF(AND(OR(BO137="ab",BO137="ml"),OR(BP137="ab",BP137="ml"),OR(BV137="ab",BV137="ml")),"AB",""))))</f>
        <v/>
      </c>
      <c r="CC137" s="89" t="str">
        <f t="shared" ref="CC137:CC200" si="165">IF(OR($B137="NSO",$B137="",BV137=""),"",IF(OR(CB137="AB",BV137="ab"),"AB",IF(BV137="ML","RE",IF(AND(BY137&gt;=36%*CA137,BV137&gt;=20%*$BV$7),"P",IF(AND(BY137&gt;=34%*CA137,BV137&gt;=20%*$BV$7),"G2",IF(AND(BY137&gt;=31%*CA137,BV137&gt;=20%*$BV$7),"G1",IF(AND(BY137&gt;=25%*CA137,BV137&gt;=20%*$BV$7),"S","F")))))))</f>
        <v/>
      </c>
      <c r="CD137" s="89" t="str">
        <f t="shared" ref="CD137:CD200" si="166">IF(OR(CC137="",CC137=0,CC137="S",CC137="RE",CC137="F",CC137="AB"),"",IF(BY137&gt;=60%*CA137,"I",IF(BY137&gt;=48%*CA137,"II",IF(BY137&gt;=36%*CA137,"III",""))))</f>
        <v/>
      </c>
      <c r="CE137" s="93" t="str">
        <f t="shared" ref="CE137:CE200" si="167">IF(BY137="","",IF(OR(CC137="",CC137=0,CC137="RE",CC137="AB"),"",IF(BY137&gt;85%*CA137,"A",IF(BY137&gt;70%*CA137,"B",IF(BY137&gt;50%*CA137,"C",IF(BY137&gt;30%*CA137,"D","E"))))))</f>
        <v/>
      </c>
      <c r="CF137" s="105" t="str">
        <f>IF(OR($B137=0,$B137=""),"",IF(AND($E$3="1st"),'Marks Entry class 1st'!AN136,IF(AND($E$3="2nd"),'Marks Entry class 2nd'!AN136,"")))</f>
        <v/>
      </c>
      <c r="CG137" s="105" t="str">
        <f>IF(OR($B137=0,$B137=""),"",IF(AND($E$3="1st"),'Marks Entry class 1st'!AO136,IF(AND($E$3="2nd"),'Marks Entry class 2nd'!AO136,"")))</f>
        <v/>
      </c>
      <c r="CH137" s="106" t="str">
        <f t="shared" ref="CH137:CH200" si="168">IF(AND(CF137="",CG137=""),"",IF(AND(CF137="AB",CG137="AB"),"AB",SUM(CF137:CG137)))</f>
        <v/>
      </c>
      <c r="CI137" s="107">
        <f t="shared" ref="CI137:CI200" si="169">COUNTIF(CF137,"ML")*$CF$7+COUNTIF(CG137,"ML")*$CG$7</f>
        <v>0</v>
      </c>
      <c r="CJ137" s="107" t="str">
        <f t="shared" ref="CJ137:CJ200" si="170">IF(OR(B137="NSO",B137="",CH137="",CH137=0),"",IF(AND(CF137="",CG137=""),"",IF(AND(CF137=""),$CF$7-CI137,IF(CG137="",($CF$7+$CG$7)-CI137,$CH$7-CI137))))</f>
        <v/>
      </c>
      <c r="CK137" s="107" t="str">
        <f t="shared" ref="CK137:CK200" si="171">IF(OR(B137="NSO",B137="",CH137="",CH137=0),"",IF(OR(CF137="AB",CG137="AB"),"AB",IF(CH137&gt;=36%*CJ137,"P","S")))</f>
        <v/>
      </c>
      <c r="CL137" s="92" t="str">
        <f t="shared" ref="CL137:CL200" si="172">IF(CH137="","",IF(OR(CK137="",CK137=0,CK137="S",CK137="RE",CK137="F",CK137="AB"),"",IF(CH137&gt;90%*CJ137,"A+",IF(CH137&gt;75%*CJ137,"A",IF(CH137&gt;60%*CJ137,"B",IF(CH137&gt;40%*CJ137,"C","D"))))))</f>
        <v/>
      </c>
      <c r="CM137" s="105" t="str">
        <f>IF(OR($B137=0,$B137=""),"",IF(AND($E$3="1st"),'Marks Entry class 1st'!AP136,IF(AND($E$3="2nd"),'Marks Entry class 2nd'!AP136,"")))</f>
        <v/>
      </c>
      <c r="CN137" s="105" t="str">
        <f>IF(OR($B137=0,$B137=""),"",IF(AND($E$3="1st"),'Marks Entry class 1st'!AQ136,IF(AND($E$3="2nd"),'Marks Entry class 2nd'!AQ136,"")))</f>
        <v/>
      </c>
      <c r="CO137" s="106" t="str">
        <f t="shared" ref="CO137:CO200" si="173">IF(AND(CM137="",CN137=""),"",IF(AND(CM137="AB",CN137="AB"),"AB",SUM(CM137:CN137)))</f>
        <v/>
      </c>
      <c r="CP137" s="107">
        <f t="shared" ref="CP137:CP200" si="174">COUNTIF(CM137,"ML")*$CM$7+COUNTIF(CN137,"ML")*$CN$7</f>
        <v>0</v>
      </c>
      <c r="CQ137" s="107" t="str">
        <f t="shared" ref="CQ137:CQ200" si="175">IF(OR(B137="NSO",B137="",CO137="",CO137=0),"",IF(AND(CM137="",CN137=""),"",IF(AND(CM137=""),$CM$7-CP137,IF(CN137="",($CM$7+$CN$7)-CP137,$CO$7-CP137))))</f>
        <v/>
      </c>
      <c r="CR137" s="107" t="str">
        <f t="shared" ref="CR137:CR200" si="176">IF(OR(B137="NSO",B137="",CO137="",CO137=0),"",IF(OR(CM137="AB",CN137="AB"),"AB",IF(CO137&gt;=36%*CQ137,"P","S")))</f>
        <v/>
      </c>
      <c r="CS137" s="92" t="str">
        <f t="shared" ref="CS137:CS200" si="177">IF(CO137="","",IF(OR(CR137="",CR137=0,CR137="S",CR137="RE",CR137="F",CR137="AB"),"",IF(CO137&gt;90%*CQ137,"A+",IF(CO137&gt;75%*CQ137,"A",IF(CO137&gt;60%*CQ137,"B",IF(CO137&gt;40%*CQ137,"C","D"))))))</f>
        <v/>
      </c>
      <c r="CT137" s="105" t="str">
        <f>IF(OR($B137=0,$B137=""),"",IF(AND($E$3="1st"),'Marks Entry class 1st'!AR136,IF(AND($E$3="2nd"),'Marks Entry class 2nd'!AR136,"")))</f>
        <v/>
      </c>
      <c r="CU137" s="105" t="str">
        <f>IF(OR($B137=0,$B137=""),"",IF(AND($E$3="1st"),'Marks Entry class 1st'!AS136,IF(AND($E$3="2nd"),'Marks Entry class 2nd'!AS136,"")))</f>
        <v/>
      </c>
      <c r="CV137" s="106" t="str">
        <f t="shared" ref="CV137:CV200" si="178">IF(AND(CT137="",CU137=""),"",IF(AND(CT137="AB",CU137="AB"),"AB",SUM(CT137:CU137)))</f>
        <v/>
      </c>
      <c r="CW137" s="107">
        <f t="shared" ref="CW137:CW200" si="179">COUNTIF(CT137,"ML")*$CT$7+COUNTIF(CU137,"ML")*$CU$7</f>
        <v>0</v>
      </c>
      <c r="CX137" s="107" t="str">
        <f t="shared" ref="CX137:CX200" si="180">IF(OR(B137="NSO",B137="",CV137="",CV137=0),"",IF(AND(CT137="",CU137=""),"",IF(AND(CT137=""),$CT$7-CW137,IF(CU137="",($CT$7+$CU$7)-CW137,$CV$7-CW137))))</f>
        <v/>
      </c>
      <c r="CY137" s="107" t="str">
        <f t="shared" ref="CY137:CY200" si="181">IF(OR(B137="NSO",B137="",CV137="",CV137=0),"",IF(OR(CT137="AB",CU137="AB"),"AB",IF(CV137&gt;=36%*CX137,"P","S")))</f>
        <v/>
      </c>
      <c r="CZ137" s="92" t="str">
        <f t="shared" ref="CZ137:CZ200" si="182">IF(CV137="","",IF(OR(CY137="",CY137=0,CY137="S",CY137="RE",CY137="F",CY137="AB"),"",IF(CV137&gt;90%*CX137,"A+",IF(CV137&gt;75%*CX137,"A",IF(CV137&gt;60%*CX137,"B",IF(CV137&gt;40%*CX137,"C","D"))))))</f>
        <v/>
      </c>
      <c r="DA137" s="105" t="str">
        <f>IF(OR($B137=0,$B137=""),"",IF(AND($E$3="1st"),'Marks Entry class 1st'!AT136,IF(AND($E$3="2nd"),'Marks Entry class 2nd'!AT136,"")))</f>
        <v/>
      </c>
      <c r="DB137" s="105" t="str">
        <f>IF(OR($B137=0,$B137=""),"",IF(AND($E$3="1st"),'Marks Entry class 1st'!AU136,IF(AND($E$3="2nd"),'Marks Entry class 2nd'!AU136,"")))</f>
        <v/>
      </c>
      <c r="DC137" s="357" t="str">
        <f t="shared" ref="DC137:DC200" si="183">IF(AND(DA137="",DB137=""),"",SUM(DA137:DB137))</f>
        <v/>
      </c>
      <c r="DD137" s="93" t="str">
        <f t="shared" ref="DD137:DD200" si="184">IF(DC137="","",IF(OR(DC137="",DC137=0,DC137="RE",DC137="AB"),"",IF(DC137&gt;85%*$DC$7,"A",IF(DC137&gt;70%*$DC$7,"B",IF(DC137&gt;50%*$DC$7,"C",IF(DC137&gt;30%*$DC$7,"D","E"))))))</f>
        <v/>
      </c>
      <c r="DE137" s="105" t="str">
        <f>IF(OR($B137=0,$B137=""),"",IF(AND($E$3="1st"),'Marks Entry class 1st'!AV136,IF(AND($E$3="2nd"),'Marks Entry class 2nd'!AV136,"")))</f>
        <v/>
      </c>
      <c r="DF137" s="105" t="str">
        <f>IF(OR($B137=0,$B137=""),"",IF(AND($E$3="1st"),'Marks Entry class 1st'!AW136,IF(AND($E$3="2nd"),'Marks Entry class 2nd'!AW136,"")))</f>
        <v/>
      </c>
      <c r="DG137" s="357" t="str">
        <f t="shared" ref="DG137:DG200" si="185">IF(AND(DE137="",DF137=""),"",SUM(DE137:DF137))</f>
        <v/>
      </c>
      <c r="DH137" s="93" t="str">
        <f t="shared" ref="DH137:DH200" si="186">IF(DG137="","",IF(OR(DG137="",DG137=0,DG137="RE",DG137="AB"),"",IF(DG137&gt;85%*$DG$7,"A",IF(DG137&gt;70%*$DG$7,"B",IF(DG137&gt;50%*$DG$7,"C",IF(DG137&gt;30%*$DG$7,"D","E"))))))</f>
        <v/>
      </c>
      <c r="DI137" s="63" t="str">
        <f t="shared" ref="DI137:DI200" si="187">IF($E$3="","",IF(OR(B137="",G137="",C137=""),"",SUM(W137,AO137,BG137)))</f>
        <v/>
      </c>
      <c r="DJ137" s="359" t="str">
        <f t="shared" ref="DJ137:DJ200" si="188">IFERROR(IF(OR(DI137="",B137="NSO"),"",IF(OR(DI137="",DI137=0),"",DI137*100/(Y137+AQ137+BI137))),"")</f>
        <v/>
      </c>
      <c r="DK137" s="67" t="str">
        <f t="shared" ref="DK137:DK200" si="189">IF(OR(DJ137="",B137="NSO"),"",IF(AND(DJ137&gt;=60),"I",IF(AND(DJ137&gt;=48),"II",IF(AND(DJ137&gt;=36),"III",""))))</f>
        <v/>
      </c>
      <c r="DL137" s="68" t="str">
        <f t="shared" ref="DL137:DL200" si="190">IFERROR(IF(OR(DJ137="",B137="NSO",DI137=0),"",SUMPRODUCT((DJ137&lt;$DJ$8:$DJ$207)/COUNTIF($DJ$8:$DJ$207,$DJ$8:$DJ$207))),"")</f>
        <v/>
      </c>
      <c r="DM137" s="381" t="str">
        <f>IFERROR(IF(B137="NSO","NSO",IF(OR(D137="",G137="",F137="",B137="",DI137=0),"",IF('Master sheet'!$D$14="Hindi","कक्षोंन्नति","Promoted"))),"")</f>
        <v/>
      </c>
      <c r="DN137" s="42" t="str">
        <f>IF(OR(B137=0,B137=""),"",IF(AND($E$3="1st"),'Marks Entry class 1st'!AX136,IF(AND($E$3="2nd"),'Marks Entry class 2nd'!AX136,"")))</f>
        <v/>
      </c>
      <c r="DO137" s="42" t="str">
        <f>IF(OR(B137=0,B137=""),"",IF(AND($E$3="1st"),'Marks Entry class 1st'!AY136,IF(AND($E$3="2nd"),'Marks Entry class 2nd'!AY136,"")))</f>
        <v/>
      </c>
      <c r="DP137" s="214" t="str">
        <f t="shared" ref="DP137:DP200" si="191">IF(OR(B137="",G137="",DI137="",B137="NSO"),"",IF(DI137&gt;85%*(Y137+AQ137+BI137),"A",IF(DI137&gt;70%*(Y137+AQ137+BI137),"B",IF(DI137&gt;50%*(Y137+AQ137+BI137),"C",IF(DI137&gt;30%*(Y137+AQ137+BI137),"D","E")))))</f>
        <v/>
      </c>
      <c r="DQ137" s="43"/>
      <c r="DX137" s="44">
        <f>IF(AND($E$3="1st"),'Marks Entry class 1st'!I136,IF(AND($E$3="2nd"),'Marks Entry class 2nd'!I136,""))</f>
        <v>0</v>
      </c>
    </row>
    <row r="138" spans="1:128" ht="18.95" customHeight="1">
      <c r="A138" s="56">
        <v>131</v>
      </c>
      <c r="B138" s="261" t="str">
        <f>IF(OR(DX138=0,DX138=""),"",IF(AND($E$3="1st"),'Marks Entry class 1st'!I137,IF(AND($E$3="2nd"),'Marks Entry class 2nd'!I137,"")))</f>
        <v/>
      </c>
      <c r="C138" s="57" t="str">
        <f>IF(OR($B138=0,$B138=""),"",IF(AND($E$3="1st"),'Marks Entry class 1st'!B137,IF(AND($E$3="2nd"),'Marks Entry class 2nd'!B137,"")))</f>
        <v/>
      </c>
      <c r="D138" s="57" t="str">
        <f>IF(OR($B138=0,$B138=""),"",IF(AND($E$3="1st"),'Marks Entry class 1st'!C137,IF(AND($E$3="2nd"),'Marks Entry class 2nd'!C137,"")))</f>
        <v/>
      </c>
      <c r="E138" s="396" t="str">
        <f>IF(OR(B138=0,B138=""),"",IF(AND($E$3="1st"),'Marks Entry class 1st'!E137,IF(AND($E$3="2nd"),'Marks Entry class 2nd'!E137,"")))</f>
        <v/>
      </c>
      <c r="F138" s="260" t="str">
        <f>IF(OR(B138=0,B138=""),"",IF(AND($E$3="1st"),'Marks Entry class 1st'!D137,IF(AND($E$3="2nd"),'Marks Entry class 2nd'!D137,"")))</f>
        <v/>
      </c>
      <c r="G138" s="398" t="str">
        <f>IF(OR($B138=0,$B138=""),"",IF(AND($E$3="1st"),'Marks Entry class 1st'!F137,IF(AND($E$3="2nd"),'Marks Entry class 2nd'!F137,"")))</f>
        <v/>
      </c>
      <c r="H138" s="398" t="str">
        <f>IF(OR($B138=0,$B138=""),"",IF(AND($E$3="1st"),'Marks Entry class 1st'!G137,IF(AND($E$3="2nd"),'Marks Entry class 2nd'!G137,"")))</f>
        <v/>
      </c>
      <c r="I138" s="398" t="str">
        <f>IF(OR($B138=0,$B138=""),"",IF(AND($E$3="1st"),'Marks Entry class 1st'!H137,IF(AND($E$3="2nd"),'Marks Entry class 2nd'!H137,"")))</f>
        <v/>
      </c>
      <c r="J138" s="229" t="str">
        <f>IF(OR($B138=0,$B138=""),"",IF(AND($E$3="1st"),'Marks Entry class 1st'!J137,IF(AND($E$3="2nd"),'Marks Entry class 2nd'!J137,"")))</f>
        <v/>
      </c>
      <c r="K138" s="229" t="str">
        <f>IF(OR($B138=0,$B138=""),"",IF(AND($E$3="1st"),'Marks Entry class 1st'!K137,IF(AND($E$3="2nd"),'Marks Entry class 2nd'!K137,"")))</f>
        <v/>
      </c>
      <c r="L138" s="105"/>
      <c r="M138" s="105"/>
      <c r="N138" s="105"/>
      <c r="O138" s="51"/>
      <c r="P138" s="105" t="str">
        <f>IF(OR($B138=0,$B138=""),"",IF(AND($E$3="1st"),'Marks Entry class 1st'!O137,IF(AND($E$3="2nd"),'Marks Entry class 2nd'!O137,"")))</f>
        <v/>
      </c>
      <c r="Q138" s="105" t="str">
        <f>IF(OR($B138=0,$B138=""),"",IF(AND($E$3="1st"),'Marks Entry class 1st'!P137,IF(AND($E$3="2nd"),'Marks Entry class 2nd'!P137,"")))</f>
        <v/>
      </c>
      <c r="R138" s="54" t="str">
        <f t="shared" si="128"/>
        <v/>
      </c>
      <c r="S138" s="51">
        <f t="shared" si="129"/>
        <v>0</v>
      </c>
      <c r="T138" s="105" t="str">
        <f>IF(OR($B138=0,$B138=""),"",IF(AND($E$3="1st"),'Marks Entry class 1st'!Q137,IF(AND($E$3="2nd"),'Marks Entry class 2nd'!Q137,"")))</f>
        <v/>
      </c>
      <c r="U138" s="105" t="str">
        <f>IF(OR($B138=0,$B138=""),"",IF(AND($E$3="1st"),'Marks Entry class 1st'!R137,IF(AND($E$3="2nd"),'Marks Entry class 2nd'!R137,"")))</f>
        <v/>
      </c>
      <c r="V138" s="55" t="str">
        <f t="shared" si="130"/>
        <v/>
      </c>
      <c r="W138" s="51" t="str">
        <f t="shared" si="131"/>
        <v/>
      </c>
      <c r="X138" s="89">
        <f t="shared" si="132"/>
        <v>0</v>
      </c>
      <c r="Y138" s="89" t="str">
        <f t="shared" si="133"/>
        <v/>
      </c>
      <c r="Z138" s="89" t="str">
        <f t="shared" si="134"/>
        <v/>
      </c>
      <c r="AA138" s="89" t="str">
        <f t="shared" si="135"/>
        <v/>
      </c>
      <c r="AB138" s="89" t="str">
        <f t="shared" si="136"/>
        <v/>
      </c>
      <c r="AC138" s="93" t="str">
        <f t="shared" si="137"/>
        <v/>
      </c>
      <c r="AD138" s="105"/>
      <c r="AE138" s="105"/>
      <c r="AF138" s="105"/>
      <c r="AG138" s="51"/>
      <c r="AH138" s="105" t="str">
        <f>IF(OR($B138=0,$B138=""),"",IF(AND($E$3="1st"),'Marks Entry class 1st'!V137,IF(AND($E$3="2nd"),'Marks Entry class 2nd'!V137,"")))</f>
        <v/>
      </c>
      <c r="AI138" s="105" t="str">
        <f>IF(OR($B138=0,$B138=""),"",IF(AND($E$3="1st"),'Marks Entry class 1st'!W137,IF(AND($E$3="2nd"),'Marks Entry class 2nd'!W137,"")))</f>
        <v/>
      </c>
      <c r="AJ138" s="54" t="str">
        <f t="shared" si="138"/>
        <v/>
      </c>
      <c r="AK138" s="51">
        <f t="shared" si="139"/>
        <v>0</v>
      </c>
      <c r="AL138" s="105" t="str">
        <f>IF(OR($B138=0,$B138=""),"",IF(AND($E$3="1st"),'Marks Entry class 1st'!X137,IF(AND($E$3="2nd"),'Marks Entry class 2nd'!X137,"")))</f>
        <v/>
      </c>
      <c r="AM138" s="105" t="str">
        <f>IF(OR($B138=0,$B138=""),"",IF(AND($E$3="1st"),'Marks Entry class 1st'!Y137,IF(AND($E$3="2nd"),'Marks Entry class 2nd'!Y137,"")))</f>
        <v/>
      </c>
      <c r="AN138" s="55" t="str">
        <f t="shared" si="140"/>
        <v/>
      </c>
      <c r="AO138" s="51" t="str">
        <f t="shared" si="141"/>
        <v/>
      </c>
      <c r="AP138" s="89">
        <f t="shared" si="142"/>
        <v>0</v>
      </c>
      <c r="AQ138" s="89" t="str">
        <f t="shared" si="143"/>
        <v/>
      </c>
      <c r="AR138" s="89" t="str">
        <f t="shared" si="144"/>
        <v/>
      </c>
      <c r="AS138" s="89" t="str">
        <f t="shared" si="145"/>
        <v/>
      </c>
      <c r="AT138" s="89" t="str">
        <f t="shared" si="146"/>
        <v/>
      </c>
      <c r="AU138" s="93" t="str">
        <f t="shared" si="147"/>
        <v/>
      </c>
      <c r="AV138" s="105"/>
      <c r="AW138" s="105"/>
      <c r="AX138" s="105"/>
      <c r="AY138" s="51"/>
      <c r="AZ138" s="105" t="str">
        <f>IF(OR($B138=0,$B138=""),"",IF(AND($E$3="1st"),'Marks Entry class 1st'!AC137,IF(AND($E$3="2nd"),'Marks Entry class 2nd'!AC137,"")))</f>
        <v/>
      </c>
      <c r="BA138" s="105" t="str">
        <f>IF(OR($B138=0,$B138=""),"",IF(AND($E$3="1st"),'Marks Entry class 1st'!AD137,IF(AND($E$3="2nd"),'Marks Entry class 2nd'!AD137,"")))</f>
        <v/>
      </c>
      <c r="BB138" s="54" t="str">
        <f t="shared" si="148"/>
        <v/>
      </c>
      <c r="BC138" s="51">
        <f t="shared" si="149"/>
        <v>0</v>
      </c>
      <c r="BD138" s="105" t="str">
        <f>IF(OR($B138=0,$B138=""),"",IF(AND($E$3="1st"),'Marks Entry class 1st'!AE137,IF(AND($E$3="2nd"),'Marks Entry class 2nd'!AE137,"")))</f>
        <v/>
      </c>
      <c r="BE138" s="105" t="str">
        <f>IF(OR($B138=0,$B138=""),"",IF(AND($E$3="1st"),'Marks Entry class 1st'!AF137,IF(AND($E$3="2nd"),'Marks Entry class 2nd'!AF137,"")))</f>
        <v/>
      </c>
      <c r="BF138" s="55" t="str">
        <f t="shared" si="150"/>
        <v/>
      </c>
      <c r="BG138" s="51" t="str">
        <f t="shared" si="151"/>
        <v/>
      </c>
      <c r="BH138" s="89">
        <f t="shared" si="152"/>
        <v>0</v>
      </c>
      <c r="BI138" s="89" t="str">
        <f t="shared" si="153"/>
        <v/>
      </c>
      <c r="BJ138" s="89" t="str">
        <f t="shared" si="154"/>
        <v/>
      </c>
      <c r="BK138" s="89" t="str">
        <f t="shared" si="155"/>
        <v/>
      </c>
      <c r="BL138" s="89" t="str">
        <f t="shared" si="156"/>
        <v/>
      </c>
      <c r="BM138" s="93" t="str">
        <f t="shared" si="157"/>
        <v/>
      </c>
      <c r="BN138" s="105"/>
      <c r="BO138" s="105"/>
      <c r="BP138" s="105"/>
      <c r="BQ138" s="51"/>
      <c r="BR138" s="105" t="str">
        <f>IF(OR($B138=0,$B138=""),"",IF(AND($E$3="1st"),'Marks Entry class 1st'!AJ137,IF(AND($E$3="2nd"),'Marks Entry class 2nd'!AJ137,"")))</f>
        <v/>
      </c>
      <c r="BS138" s="105" t="str">
        <f>IF(OR($B138=0,$B138=""),"",IF(AND($E$3="1st"),'Marks Entry class 1st'!AK137,IF(AND($E$3="2nd"),'Marks Entry class 2nd'!AK137,"")))</f>
        <v/>
      </c>
      <c r="BT138" s="54" t="str">
        <f t="shared" si="158"/>
        <v/>
      </c>
      <c r="BU138" s="51">
        <f t="shared" si="159"/>
        <v>0</v>
      </c>
      <c r="BV138" s="105" t="str">
        <f>IF(OR($B138=0,$B138=""),"",IF(AND($E$3="1st"),'Marks Entry class 1st'!AL137,IF(AND($E$3="2nd"),'Marks Entry class 2nd'!AL137,"")))</f>
        <v/>
      </c>
      <c r="BW138" s="105" t="str">
        <f>IF(OR($B138=0,$B138=""),"",IF(AND($E$3="1st"),'Marks Entry class 1st'!AM137,IF(AND($E$3="2nd"),'Marks Entry class 2nd'!AM137,"")))</f>
        <v/>
      </c>
      <c r="BX138" s="55" t="str">
        <f t="shared" si="160"/>
        <v/>
      </c>
      <c r="BY138" s="51" t="str">
        <f t="shared" si="161"/>
        <v/>
      </c>
      <c r="BZ138" s="89">
        <f t="shared" si="162"/>
        <v>0</v>
      </c>
      <c r="CA138" s="89" t="str">
        <f t="shared" si="163"/>
        <v/>
      </c>
      <c r="CB138" s="89" t="str">
        <f t="shared" si="164"/>
        <v/>
      </c>
      <c r="CC138" s="89" t="str">
        <f t="shared" si="165"/>
        <v/>
      </c>
      <c r="CD138" s="89" t="str">
        <f t="shared" si="166"/>
        <v/>
      </c>
      <c r="CE138" s="93" t="str">
        <f t="shared" si="167"/>
        <v/>
      </c>
      <c r="CF138" s="105" t="str">
        <f>IF(OR($B138=0,$B138=""),"",IF(AND($E$3="1st"),'Marks Entry class 1st'!AN137,IF(AND($E$3="2nd"),'Marks Entry class 2nd'!AN137,"")))</f>
        <v/>
      </c>
      <c r="CG138" s="105" t="str">
        <f>IF(OR($B138=0,$B138=""),"",IF(AND($E$3="1st"),'Marks Entry class 1st'!AO137,IF(AND($E$3="2nd"),'Marks Entry class 2nd'!AO137,"")))</f>
        <v/>
      </c>
      <c r="CH138" s="106" t="str">
        <f t="shared" si="168"/>
        <v/>
      </c>
      <c r="CI138" s="107">
        <f t="shared" si="169"/>
        <v>0</v>
      </c>
      <c r="CJ138" s="107" t="str">
        <f t="shared" si="170"/>
        <v/>
      </c>
      <c r="CK138" s="107" t="str">
        <f t="shared" si="171"/>
        <v/>
      </c>
      <c r="CL138" s="92" t="str">
        <f t="shared" si="172"/>
        <v/>
      </c>
      <c r="CM138" s="105" t="str">
        <f>IF(OR($B138=0,$B138=""),"",IF(AND($E$3="1st"),'Marks Entry class 1st'!AP137,IF(AND($E$3="2nd"),'Marks Entry class 2nd'!AP137,"")))</f>
        <v/>
      </c>
      <c r="CN138" s="105" t="str">
        <f>IF(OR($B138=0,$B138=""),"",IF(AND($E$3="1st"),'Marks Entry class 1st'!AQ137,IF(AND($E$3="2nd"),'Marks Entry class 2nd'!AQ137,"")))</f>
        <v/>
      </c>
      <c r="CO138" s="106" t="str">
        <f t="shared" si="173"/>
        <v/>
      </c>
      <c r="CP138" s="107">
        <f t="shared" si="174"/>
        <v>0</v>
      </c>
      <c r="CQ138" s="107" t="str">
        <f t="shared" si="175"/>
        <v/>
      </c>
      <c r="CR138" s="107" t="str">
        <f t="shared" si="176"/>
        <v/>
      </c>
      <c r="CS138" s="92" t="str">
        <f t="shared" si="177"/>
        <v/>
      </c>
      <c r="CT138" s="105" t="str">
        <f>IF(OR($B138=0,$B138=""),"",IF(AND($E$3="1st"),'Marks Entry class 1st'!AR137,IF(AND($E$3="2nd"),'Marks Entry class 2nd'!AR137,"")))</f>
        <v/>
      </c>
      <c r="CU138" s="105" t="str">
        <f>IF(OR($B138=0,$B138=""),"",IF(AND($E$3="1st"),'Marks Entry class 1st'!AS137,IF(AND($E$3="2nd"),'Marks Entry class 2nd'!AS137,"")))</f>
        <v/>
      </c>
      <c r="CV138" s="106" t="str">
        <f t="shared" si="178"/>
        <v/>
      </c>
      <c r="CW138" s="107">
        <f t="shared" si="179"/>
        <v>0</v>
      </c>
      <c r="CX138" s="107" t="str">
        <f t="shared" si="180"/>
        <v/>
      </c>
      <c r="CY138" s="107" t="str">
        <f t="shared" si="181"/>
        <v/>
      </c>
      <c r="CZ138" s="92" t="str">
        <f t="shared" si="182"/>
        <v/>
      </c>
      <c r="DA138" s="105" t="str">
        <f>IF(OR($B138=0,$B138=""),"",IF(AND($E$3="1st"),'Marks Entry class 1st'!AT137,IF(AND($E$3="2nd"),'Marks Entry class 2nd'!AT137,"")))</f>
        <v/>
      </c>
      <c r="DB138" s="105" t="str">
        <f>IF(OR($B138=0,$B138=""),"",IF(AND($E$3="1st"),'Marks Entry class 1st'!AU137,IF(AND($E$3="2nd"),'Marks Entry class 2nd'!AU137,"")))</f>
        <v/>
      </c>
      <c r="DC138" s="357" t="str">
        <f t="shared" si="183"/>
        <v/>
      </c>
      <c r="DD138" s="93" t="str">
        <f t="shared" si="184"/>
        <v/>
      </c>
      <c r="DE138" s="105" t="str">
        <f>IF(OR($B138=0,$B138=""),"",IF(AND($E$3="1st"),'Marks Entry class 1st'!AV137,IF(AND($E$3="2nd"),'Marks Entry class 2nd'!AV137,"")))</f>
        <v/>
      </c>
      <c r="DF138" s="105" t="str">
        <f>IF(OR($B138=0,$B138=""),"",IF(AND($E$3="1st"),'Marks Entry class 1st'!AW137,IF(AND($E$3="2nd"),'Marks Entry class 2nd'!AW137,"")))</f>
        <v/>
      </c>
      <c r="DG138" s="357" t="str">
        <f t="shared" si="185"/>
        <v/>
      </c>
      <c r="DH138" s="93" t="str">
        <f t="shared" si="186"/>
        <v/>
      </c>
      <c r="DI138" s="63" t="str">
        <f t="shared" si="187"/>
        <v/>
      </c>
      <c r="DJ138" s="359" t="str">
        <f t="shared" si="188"/>
        <v/>
      </c>
      <c r="DK138" s="67" t="str">
        <f t="shared" si="189"/>
        <v/>
      </c>
      <c r="DL138" s="68" t="str">
        <f t="shared" si="190"/>
        <v/>
      </c>
      <c r="DM138" s="381" t="str">
        <f>IFERROR(IF(B138="NSO","NSO",IF(OR(D138="",G138="",F138="",B138="",DI138=0),"",IF('Master sheet'!$D$14="Hindi","कक्षोंन्नति","Promoted"))),"")</f>
        <v/>
      </c>
      <c r="DN138" s="42" t="str">
        <f>IF(OR(B138=0,B138=""),"",IF(AND($E$3="1st"),'Marks Entry class 1st'!AX137,IF(AND($E$3="2nd"),'Marks Entry class 2nd'!AX137,"")))</f>
        <v/>
      </c>
      <c r="DO138" s="42" t="str">
        <f>IF(OR(B138=0,B138=""),"",IF(AND($E$3="1st"),'Marks Entry class 1st'!AY137,IF(AND($E$3="2nd"),'Marks Entry class 2nd'!AY137,"")))</f>
        <v/>
      </c>
      <c r="DP138" s="214" t="str">
        <f t="shared" si="191"/>
        <v/>
      </c>
      <c r="DQ138" s="43"/>
      <c r="DX138" s="44">
        <f>IF(AND($E$3="1st"),'Marks Entry class 1st'!I137,IF(AND($E$3="2nd"),'Marks Entry class 2nd'!I137,""))</f>
        <v>0</v>
      </c>
    </row>
    <row r="139" spans="1:128" ht="18.95" customHeight="1">
      <c r="A139" s="56">
        <v>132</v>
      </c>
      <c r="B139" s="261" t="str">
        <f>IF(OR(DX139=0,DX139=""),"",IF(AND($E$3="1st"),'Marks Entry class 1st'!I138,IF(AND($E$3="2nd"),'Marks Entry class 2nd'!I138,"")))</f>
        <v/>
      </c>
      <c r="C139" s="57" t="str">
        <f>IF(OR($B139=0,$B139=""),"",IF(AND($E$3="1st"),'Marks Entry class 1st'!B138,IF(AND($E$3="2nd"),'Marks Entry class 2nd'!B138,"")))</f>
        <v/>
      </c>
      <c r="D139" s="57" t="str">
        <f>IF(OR($B139=0,$B139=""),"",IF(AND($E$3="1st"),'Marks Entry class 1st'!C138,IF(AND($E$3="2nd"),'Marks Entry class 2nd'!C138,"")))</f>
        <v/>
      </c>
      <c r="E139" s="396" t="str">
        <f>IF(OR(B139=0,B139=""),"",IF(AND($E$3="1st"),'Marks Entry class 1st'!E138,IF(AND($E$3="2nd"),'Marks Entry class 2nd'!E138,"")))</f>
        <v/>
      </c>
      <c r="F139" s="260" t="str">
        <f>IF(OR(B139=0,B139=""),"",IF(AND($E$3="1st"),'Marks Entry class 1st'!D138,IF(AND($E$3="2nd"),'Marks Entry class 2nd'!D138,"")))</f>
        <v/>
      </c>
      <c r="G139" s="398" t="str">
        <f>IF(OR($B139=0,$B139=""),"",IF(AND($E$3="1st"),'Marks Entry class 1st'!F138,IF(AND($E$3="2nd"),'Marks Entry class 2nd'!F138,"")))</f>
        <v/>
      </c>
      <c r="H139" s="398" t="str">
        <f>IF(OR($B139=0,$B139=""),"",IF(AND($E$3="1st"),'Marks Entry class 1st'!G138,IF(AND($E$3="2nd"),'Marks Entry class 2nd'!G138,"")))</f>
        <v/>
      </c>
      <c r="I139" s="398" t="str">
        <f>IF(OR($B139=0,$B139=""),"",IF(AND($E$3="1st"),'Marks Entry class 1st'!H138,IF(AND($E$3="2nd"),'Marks Entry class 2nd'!H138,"")))</f>
        <v/>
      </c>
      <c r="J139" s="229" t="str">
        <f>IF(OR($B139=0,$B139=""),"",IF(AND($E$3="1st"),'Marks Entry class 1st'!J138,IF(AND($E$3="2nd"),'Marks Entry class 2nd'!J138,"")))</f>
        <v/>
      </c>
      <c r="K139" s="229" t="str">
        <f>IF(OR($B139=0,$B139=""),"",IF(AND($E$3="1st"),'Marks Entry class 1st'!K138,IF(AND($E$3="2nd"),'Marks Entry class 2nd'!K138,"")))</f>
        <v/>
      </c>
      <c r="L139" s="105"/>
      <c r="M139" s="105"/>
      <c r="N139" s="105"/>
      <c r="O139" s="51"/>
      <c r="P139" s="105" t="str">
        <f>IF(OR($B139=0,$B139=""),"",IF(AND($E$3="1st"),'Marks Entry class 1st'!O138,IF(AND($E$3="2nd"),'Marks Entry class 2nd'!O138,"")))</f>
        <v/>
      </c>
      <c r="Q139" s="105" t="str">
        <f>IF(OR($B139=0,$B139=""),"",IF(AND($E$3="1st"),'Marks Entry class 1st'!P138,IF(AND($E$3="2nd"),'Marks Entry class 2nd'!P138,"")))</f>
        <v/>
      </c>
      <c r="R139" s="54" t="str">
        <f t="shared" si="128"/>
        <v/>
      </c>
      <c r="S139" s="51">
        <f t="shared" si="129"/>
        <v>0</v>
      </c>
      <c r="T139" s="105" t="str">
        <f>IF(OR($B139=0,$B139=""),"",IF(AND($E$3="1st"),'Marks Entry class 1st'!Q138,IF(AND($E$3="2nd"),'Marks Entry class 2nd'!Q138,"")))</f>
        <v/>
      </c>
      <c r="U139" s="105" t="str">
        <f>IF(OR($B139=0,$B139=""),"",IF(AND($E$3="1st"),'Marks Entry class 1st'!R138,IF(AND($E$3="2nd"),'Marks Entry class 2nd'!R138,"")))</f>
        <v/>
      </c>
      <c r="V139" s="55" t="str">
        <f t="shared" si="130"/>
        <v/>
      </c>
      <c r="W139" s="51" t="str">
        <f t="shared" si="131"/>
        <v/>
      </c>
      <c r="X139" s="89">
        <f t="shared" si="132"/>
        <v>0</v>
      </c>
      <c r="Y139" s="89" t="str">
        <f t="shared" si="133"/>
        <v/>
      </c>
      <c r="Z139" s="89" t="str">
        <f t="shared" si="134"/>
        <v/>
      </c>
      <c r="AA139" s="89" t="str">
        <f t="shared" si="135"/>
        <v/>
      </c>
      <c r="AB139" s="89" t="str">
        <f t="shared" si="136"/>
        <v/>
      </c>
      <c r="AC139" s="93" t="str">
        <f t="shared" si="137"/>
        <v/>
      </c>
      <c r="AD139" s="105"/>
      <c r="AE139" s="105"/>
      <c r="AF139" s="105"/>
      <c r="AG139" s="51"/>
      <c r="AH139" s="105" t="str">
        <f>IF(OR($B139=0,$B139=""),"",IF(AND($E$3="1st"),'Marks Entry class 1st'!V138,IF(AND($E$3="2nd"),'Marks Entry class 2nd'!V138,"")))</f>
        <v/>
      </c>
      <c r="AI139" s="105" t="str">
        <f>IF(OR($B139=0,$B139=""),"",IF(AND($E$3="1st"),'Marks Entry class 1st'!W138,IF(AND($E$3="2nd"),'Marks Entry class 2nd'!W138,"")))</f>
        <v/>
      </c>
      <c r="AJ139" s="54" t="str">
        <f t="shared" si="138"/>
        <v/>
      </c>
      <c r="AK139" s="51">
        <f t="shared" si="139"/>
        <v>0</v>
      </c>
      <c r="AL139" s="105" t="str">
        <f>IF(OR($B139=0,$B139=""),"",IF(AND($E$3="1st"),'Marks Entry class 1st'!X138,IF(AND($E$3="2nd"),'Marks Entry class 2nd'!X138,"")))</f>
        <v/>
      </c>
      <c r="AM139" s="105" t="str">
        <f>IF(OR($B139=0,$B139=""),"",IF(AND($E$3="1st"),'Marks Entry class 1st'!Y138,IF(AND($E$3="2nd"),'Marks Entry class 2nd'!Y138,"")))</f>
        <v/>
      </c>
      <c r="AN139" s="55" t="str">
        <f t="shared" si="140"/>
        <v/>
      </c>
      <c r="AO139" s="51" t="str">
        <f t="shared" si="141"/>
        <v/>
      </c>
      <c r="AP139" s="89">
        <f t="shared" si="142"/>
        <v>0</v>
      </c>
      <c r="AQ139" s="89" t="str">
        <f t="shared" si="143"/>
        <v/>
      </c>
      <c r="AR139" s="89" t="str">
        <f t="shared" si="144"/>
        <v/>
      </c>
      <c r="AS139" s="89" t="str">
        <f t="shared" si="145"/>
        <v/>
      </c>
      <c r="AT139" s="89" t="str">
        <f t="shared" si="146"/>
        <v/>
      </c>
      <c r="AU139" s="93" t="str">
        <f t="shared" si="147"/>
        <v/>
      </c>
      <c r="AV139" s="105"/>
      <c r="AW139" s="105"/>
      <c r="AX139" s="105"/>
      <c r="AY139" s="51"/>
      <c r="AZ139" s="105" t="str">
        <f>IF(OR($B139=0,$B139=""),"",IF(AND($E$3="1st"),'Marks Entry class 1st'!AC138,IF(AND($E$3="2nd"),'Marks Entry class 2nd'!AC138,"")))</f>
        <v/>
      </c>
      <c r="BA139" s="105" t="str">
        <f>IF(OR($B139=0,$B139=""),"",IF(AND($E$3="1st"),'Marks Entry class 1st'!AD138,IF(AND($E$3="2nd"),'Marks Entry class 2nd'!AD138,"")))</f>
        <v/>
      </c>
      <c r="BB139" s="54" t="str">
        <f t="shared" si="148"/>
        <v/>
      </c>
      <c r="BC139" s="51">
        <f t="shared" si="149"/>
        <v>0</v>
      </c>
      <c r="BD139" s="105" t="str">
        <f>IF(OR($B139=0,$B139=""),"",IF(AND($E$3="1st"),'Marks Entry class 1st'!AE138,IF(AND($E$3="2nd"),'Marks Entry class 2nd'!AE138,"")))</f>
        <v/>
      </c>
      <c r="BE139" s="105" t="str">
        <f>IF(OR($B139=0,$B139=""),"",IF(AND($E$3="1st"),'Marks Entry class 1st'!AF138,IF(AND($E$3="2nd"),'Marks Entry class 2nd'!AF138,"")))</f>
        <v/>
      </c>
      <c r="BF139" s="55" t="str">
        <f t="shared" si="150"/>
        <v/>
      </c>
      <c r="BG139" s="51" t="str">
        <f t="shared" si="151"/>
        <v/>
      </c>
      <c r="BH139" s="89">
        <f t="shared" si="152"/>
        <v>0</v>
      </c>
      <c r="BI139" s="89" t="str">
        <f t="shared" si="153"/>
        <v/>
      </c>
      <c r="BJ139" s="89" t="str">
        <f t="shared" si="154"/>
        <v/>
      </c>
      <c r="BK139" s="89" t="str">
        <f t="shared" si="155"/>
        <v/>
      </c>
      <c r="BL139" s="89" t="str">
        <f t="shared" si="156"/>
        <v/>
      </c>
      <c r="BM139" s="93" t="str">
        <f t="shared" si="157"/>
        <v/>
      </c>
      <c r="BN139" s="105"/>
      <c r="BO139" s="105"/>
      <c r="BP139" s="105"/>
      <c r="BQ139" s="51"/>
      <c r="BR139" s="105" t="str">
        <f>IF(OR($B139=0,$B139=""),"",IF(AND($E$3="1st"),'Marks Entry class 1st'!AJ138,IF(AND($E$3="2nd"),'Marks Entry class 2nd'!AJ138,"")))</f>
        <v/>
      </c>
      <c r="BS139" s="105" t="str">
        <f>IF(OR($B139=0,$B139=""),"",IF(AND($E$3="1st"),'Marks Entry class 1st'!AK138,IF(AND($E$3="2nd"),'Marks Entry class 2nd'!AK138,"")))</f>
        <v/>
      </c>
      <c r="BT139" s="54" t="str">
        <f t="shared" si="158"/>
        <v/>
      </c>
      <c r="BU139" s="51">
        <f t="shared" si="159"/>
        <v>0</v>
      </c>
      <c r="BV139" s="105" t="str">
        <f>IF(OR($B139=0,$B139=""),"",IF(AND($E$3="1st"),'Marks Entry class 1st'!AL138,IF(AND($E$3="2nd"),'Marks Entry class 2nd'!AL138,"")))</f>
        <v/>
      </c>
      <c r="BW139" s="105" t="str">
        <f>IF(OR($B139=0,$B139=""),"",IF(AND($E$3="1st"),'Marks Entry class 1st'!AM138,IF(AND($E$3="2nd"),'Marks Entry class 2nd'!AM138,"")))</f>
        <v/>
      </c>
      <c r="BX139" s="55" t="str">
        <f t="shared" si="160"/>
        <v/>
      </c>
      <c r="BY139" s="51" t="str">
        <f t="shared" si="161"/>
        <v/>
      </c>
      <c r="BZ139" s="89">
        <f t="shared" si="162"/>
        <v>0</v>
      </c>
      <c r="CA139" s="89" t="str">
        <f t="shared" si="163"/>
        <v/>
      </c>
      <c r="CB139" s="89" t="str">
        <f t="shared" si="164"/>
        <v/>
      </c>
      <c r="CC139" s="89" t="str">
        <f t="shared" si="165"/>
        <v/>
      </c>
      <c r="CD139" s="89" t="str">
        <f t="shared" si="166"/>
        <v/>
      </c>
      <c r="CE139" s="93" t="str">
        <f t="shared" si="167"/>
        <v/>
      </c>
      <c r="CF139" s="105" t="str">
        <f>IF(OR($B139=0,$B139=""),"",IF(AND($E$3="1st"),'Marks Entry class 1st'!AN138,IF(AND($E$3="2nd"),'Marks Entry class 2nd'!AN138,"")))</f>
        <v/>
      </c>
      <c r="CG139" s="105" t="str">
        <f>IF(OR($B139=0,$B139=""),"",IF(AND($E$3="1st"),'Marks Entry class 1st'!AO138,IF(AND($E$3="2nd"),'Marks Entry class 2nd'!AO138,"")))</f>
        <v/>
      </c>
      <c r="CH139" s="106" t="str">
        <f t="shared" si="168"/>
        <v/>
      </c>
      <c r="CI139" s="107">
        <f t="shared" si="169"/>
        <v>0</v>
      </c>
      <c r="CJ139" s="107" t="str">
        <f t="shared" si="170"/>
        <v/>
      </c>
      <c r="CK139" s="107" t="str">
        <f t="shared" si="171"/>
        <v/>
      </c>
      <c r="CL139" s="92" t="str">
        <f t="shared" si="172"/>
        <v/>
      </c>
      <c r="CM139" s="105" t="str">
        <f>IF(OR($B139=0,$B139=""),"",IF(AND($E$3="1st"),'Marks Entry class 1st'!AP138,IF(AND($E$3="2nd"),'Marks Entry class 2nd'!AP138,"")))</f>
        <v/>
      </c>
      <c r="CN139" s="105" t="str">
        <f>IF(OR($B139=0,$B139=""),"",IF(AND($E$3="1st"),'Marks Entry class 1st'!AQ138,IF(AND($E$3="2nd"),'Marks Entry class 2nd'!AQ138,"")))</f>
        <v/>
      </c>
      <c r="CO139" s="106" t="str">
        <f t="shared" si="173"/>
        <v/>
      </c>
      <c r="CP139" s="107">
        <f t="shared" si="174"/>
        <v>0</v>
      </c>
      <c r="CQ139" s="107" t="str">
        <f t="shared" si="175"/>
        <v/>
      </c>
      <c r="CR139" s="107" t="str">
        <f t="shared" si="176"/>
        <v/>
      </c>
      <c r="CS139" s="92" t="str">
        <f t="shared" si="177"/>
        <v/>
      </c>
      <c r="CT139" s="105" t="str">
        <f>IF(OR($B139=0,$B139=""),"",IF(AND($E$3="1st"),'Marks Entry class 1st'!AR138,IF(AND($E$3="2nd"),'Marks Entry class 2nd'!AR138,"")))</f>
        <v/>
      </c>
      <c r="CU139" s="105" t="str">
        <f>IF(OR($B139=0,$B139=""),"",IF(AND($E$3="1st"),'Marks Entry class 1st'!AS138,IF(AND($E$3="2nd"),'Marks Entry class 2nd'!AS138,"")))</f>
        <v/>
      </c>
      <c r="CV139" s="106" t="str">
        <f t="shared" si="178"/>
        <v/>
      </c>
      <c r="CW139" s="107">
        <f t="shared" si="179"/>
        <v>0</v>
      </c>
      <c r="CX139" s="107" t="str">
        <f t="shared" si="180"/>
        <v/>
      </c>
      <c r="CY139" s="107" t="str">
        <f t="shared" si="181"/>
        <v/>
      </c>
      <c r="CZ139" s="92" t="str">
        <f t="shared" si="182"/>
        <v/>
      </c>
      <c r="DA139" s="105" t="str">
        <f>IF(OR($B139=0,$B139=""),"",IF(AND($E$3="1st"),'Marks Entry class 1st'!AT138,IF(AND($E$3="2nd"),'Marks Entry class 2nd'!AT138,"")))</f>
        <v/>
      </c>
      <c r="DB139" s="105" t="str">
        <f>IF(OR($B139=0,$B139=""),"",IF(AND($E$3="1st"),'Marks Entry class 1st'!AU138,IF(AND($E$3="2nd"),'Marks Entry class 2nd'!AU138,"")))</f>
        <v/>
      </c>
      <c r="DC139" s="357" t="str">
        <f t="shared" si="183"/>
        <v/>
      </c>
      <c r="DD139" s="93" t="str">
        <f t="shared" si="184"/>
        <v/>
      </c>
      <c r="DE139" s="105" t="str">
        <f>IF(OR($B139=0,$B139=""),"",IF(AND($E$3="1st"),'Marks Entry class 1st'!AV138,IF(AND($E$3="2nd"),'Marks Entry class 2nd'!AV138,"")))</f>
        <v/>
      </c>
      <c r="DF139" s="105" t="str">
        <f>IF(OR($B139=0,$B139=""),"",IF(AND($E$3="1st"),'Marks Entry class 1st'!AW138,IF(AND($E$3="2nd"),'Marks Entry class 2nd'!AW138,"")))</f>
        <v/>
      </c>
      <c r="DG139" s="357" t="str">
        <f t="shared" si="185"/>
        <v/>
      </c>
      <c r="DH139" s="93" t="str">
        <f t="shared" si="186"/>
        <v/>
      </c>
      <c r="DI139" s="63" t="str">
        <f t="shared" si="187"/>
        <v/>
      </c>
      <c r="DJ139" s="359" t="str">
        <f t="shared" si="188"/>
        <v/>
      </c>
      <c r="DK139" s="67" t="str">
        <f t="shared" si="189"/>
        <v/>
      </c>
      <c r="DL139" s="68" t="str">
        <f t="shared" si="190"/>
        <v/>
      </c>
      <c r="DM139" s="381" t="str">
        <f>IFERROR(IF(B139="NSO","NSO",IF(OR(D139="",G139="",F139="",B139="",DI139=0),"",IF('Master sheet'!$D$14="Hindi","कक्षोंन्नति","Promoted"))),"")</f>
        <v/>
      </c>
      <c r="DN139" s="42" t="str">
        <f>IF(OR(B139=0,B139=""),"",IF(AND($E$3="1st"),'Marks Entry class 1st'!AX138,IF(AND($E$3="2nd"),'Marks Entry class 2nd'!AX138,"")))</f>
        <v/>
      </c>
      <c r="DO139" s="42" t="str">
        <f>IF(OR(B139=0,B139=""),"",IF(AND($E$3="1st"),'Marks Entry class 1st'!AY138,IF(AND($E$3="2nd"),'Marks Entry class 2nd'!AY138,"")))</f>
        <v/>
      </c>
      <c r="DP139" s="214" t="str">
        <f t="shared" si="191"/>
        <v/>
      </c>
      <c r="DQ139" s="43"/>
      <c r="DX139" s="44">
        <f>IF(AND($E$3="1st"),'Marks Entry class 1st'!I138,IF(AND($E$3="2nd"),'Marks Entry class 2nd'!I138,""))</f>
        <v>0</v>
      </c>
    </row>
    <row r="140" spans="1:128" ht="18.95" customHeight="1">
      <c r="A140" s="56">
        <v>133</v>
      </c>
      <c r="B140" s="261" t="str">
        <f>IF(OR(DX140=0,DX140=""),"",IF(AND($E$3="1st"),'Marks Entry class 1st'!I139,IF(AND($E$3="2nd"),'Marks Entry class 2nd'!I139,"")))</f>
        <v/>
      </c>
      <c r="C140" s="57" t="str">
        <f>IF(OR($B140=0,$B140=""),"",IF(AND($E$3="1st"),'Marks Entry class 1st'!B139,IF(AND($E$3="2nd"),'Marks Entry class 2nd'!B139,"")))</f>
        <v/>
      </c>
      <c r="D140" s="57" t="str">
        <f>IF(OR($B140=0,$B140=""),"",IF(AND($E$3="1st"),'Marks Entry class 1st'!C139,IF(AND($E$3="2nd"),'Marks Entry class 2nd'!C139,"")))</f>
        <v/>
      </c>
      <c r="E140" s="396" t="str">
        <f>IF(OR(B140=0,B140=""),"",IF(AND($E$3="1st"),'Marks Entry class 1st'!E139,IF(AND($E$3="2nd"),'Marks Entry class 2nd'!E139,"")))</f>
        <v/>
      </c>
      <c r="F140" s="260" t="str">
        <f>IF(OR(B140=0,B140=""),"",IF(AND($E$3="1st"),'Marks Entry class 1st'!D139,IF(AND($E$3="2nd"),'Marks Entry class 2nd'!D139,"")))</f>
        <v/>
      </c>
      <c r="G140" s="398" t="str">
        <f>IF(OR($B140=0,$B140=""),"",IF(AND($E$3="1st"),'Marks Entry class 1st'!F139,IF(AND($E$3="2nd"),'Marks Entry class 2nd'!F139,"")))</f>
        <v/>
      </c>
      <c r="H140" s="398" t="str">
        <f>IF(OR($B140=0,$B140=""),"",IF(AND($E$3="1st"),'Marks Entry class 1st'!G139,IF(AND($E$3="2nd"),'Marks Entry class 2nd'!G139,"")))</f>
        <v/>
      </c>
      <c r="I140" s="398" t="str">
        <f>IF(OR($B140=0,$B140=""),"",IF(AND($E$3="1st"),'Marks Entry class 1st'!H139,IF(AND($E$3="2nd"),'Marks Entry class 2nd'!H139,"")))</f>
        <v/>
      </c>
      <c r="J140" s="229" t="str">
        <f>IF(OR($B140=0,$B140=""),"",IF(AND($E$3="1st"),'Marks Entry class 1st'!J139,IF(AND($E$3="2nd"),'Marks Entry class 2nd'!J139,"")))</f>
        <v/>
      </c>
      <c r="K140" s="229" t="str">
        <f>IF(OR($B140=0,$B140=""),"",IF(AND($E$3="1st"),'Marks Entry class 1st'!K139,IF(AND($E$3="2nd"),'Marks Entry class 2nd'!K139,"")))</f>
        <v/>
      </c>
      <c r="L140" s="105"/>
      <c r="M140" s="105"/>
      <c r="N140" s="105"/>
      <c r="O140" s="51"/>
      <c r="P140" s="105" t="str">
        <f>IF(OR($B140=0,$B140=""),"",IF(AND($E$3="1st"),'Marks Entry class 1st'!O139,IF(AND($E$3="2nd"),'Marks Entry class 2nd'!O139,"")))</f>
        <v/>
      </c>
      <c r="Q140" s="105" t="str">
        <f>IF(OR($B140=0,$B140=""),"",IF(AND($E$3="1st"),'Marks Entry class 1st'!P139,IF(AND($E$3="2nd"),'Marks Entry class 2nd'!P139,"")))</f>
        <v/>
      </c>
      <c r="R140" s="54" t="str">
        <f t="shared" si="128"/>
        <v/>
      </c>
      <c r="S140" s="51">
        <f t="shared" si="129"/>
        <v>0</v>
      </c>
      <c r="T140" s="105" t="str">
        <f>IF(OR($B140=0,$B140=""),"",IF(AND($E$3="1st"),'Marks Entry class 1st'!Q139,IF(AND($E$3="2nd"),'Marks Entry class 2nd'!Q139,"")))</f>
        <v/>
      </c>
      <c r="U140" s="105" t="str">
        <f>IF(OR($B140=0,$B140=""),"",IF(AND($E$3="1st"),'Marks Entry class 1st'!R139,IF(AND($E$3="2nd"),'Marks Entry class 2nd'!R139,"")))</f>
        <v/>
      </c>
      <c r="V140" s="55" t="str">
        <f t="shared" si="130"/>
        <v/>
      </c>
      <c r="W140" s="51" t="str">
        <f t="shared" si="131"/>
        <v/>
      </c>
      <c r="X140" s="89">
        <f t="shared" si="132"/>
        <v>0</v>
      </c>
      <c r="Y140" s="89" t="str">
        <f t="shared" si="133"/>
        <v/>
      </c>
      <c r="Z140" s="89" t="str">
        <f t="shared" si="134"/>
        <v/>
      </c>
      <c r="AA140" s="89" t="str">
        <f t="shared" si="135"/>
        <v/>
      </c>
      <c r="AB140" s="89" t="str">
        <f t="shared" si="136"/>
        <v/>
      </c>
      <c r="AC140" s="93" t="str">
        <f t="shared" si="137"/>
        <v/>
      </c>
      <c r="AD140" s="105"/>
      <c r="AE140" s="105"/>
      <c r="AF140" s="105"/>
      <c r="AG140" s="51"/>
      <c r="AH140" s="105" t="str">
        <f>IF(OR($B140=0,$B140=""),"",IF(AND($E$3="1st"),'Marks Entry class 1st'!V139,IF(AND($E$3="2nd"),'Marks Entry class 2nd'!V139,"")))</f>
        <v/>
      </c>
      <c r="AI140" s="105" t="str">
        <f>IF(OR($B140=0,$B140=""),"",IF(AND($E$3="1st"),'Marks Entry class 1st'!W139,IF(AND($E$3="2nd"),'Marks Entry class 2nd'!W139,"")))</f>
        <v/>
      </c>
      <c r="AJ140" s="54" t="str">
        <f t="shared" si="138"/>
        <v/>
      </c>
      <c r="AK140" s="51">
        <f t="shared" si="139"/>
        <v>0</v>
      </c>
      <c r="AL140" s="105" t="str">
        <f>IF(OR($B140=0,$B140=""),"",IF(AND($E$3="1st"),'Marks Entry class 1st'!X139,IF(AND($E$3="2nd"),'Marks Entry class 2nd'!X139,"")))</f>
        <v/>
      </c>
      <c r="AM140" s="105" t="str">
        <f>IF(OR($B140=0,$B140=""),"",IF(AND($E$3="1st"),'Marks Entry class 1st'!Y139,IF(AND($E$3="2nd"),'Marks Entry class 2nd'!Y139,"")))</f>
        <v/>
      </c>
      <c r="AN140" s="55" t="str">
        <f t="shared" si="140"/>
        <v/>
      </c>
      <c r="AO140" s="51" t="str">
        <f t="shared" si="141"/>
        <v/>
      </c>
      <c r="AP140" s="89">
        <f t="shared" si="142"/>
        <v>0</v>
      </c>
      <c r="AQ140" s="89" t="str">
        <f t="shared" si="143"/>
        <v/>
      </c>
      <c r="AR140" s="89" t="str">
        <f t="shared" si="144"/>
        <v/>
      </c>
      <c r="AS140" s="89" t="str">
        <f t="shared" si="145"/>
        <v/>
      </c>
      <c r="AT140" s="89" t="str">
        <f t="shared" si="146"/>
        <v/>
      </c>
      <c r="AU140" s="93" t="str">
        <f t="shared" si="147"/>
        <v/>
      </c>
      <c r="AV140" s="105"/>
      <c r="AW140" s="105"/>
      <c r="AX140" s="105"/>
      <c r="AY140" s="51"/>
      <c r="AZ140" s="105" t="str">
        <f>IF(OR($B140=0,$B140=""),"",IF(AND($E$3="1st"),'Marks Entry class 1st'!AC139,IF(AND($E$3="2nd"),'Marks Entry class 2nd'!AC139,"")))</f>
        <v/>
      </c>
      <c r="BA140" s="105" t="str">
        <f>IF(OR($B140=0,$B140=""),"",IF(AND($E$3="1st"),'Marks Entry class 1st'!AD139,IF(AND($E$3="2nd"),'Marks Entry class 2nd'!AD139,"")))</f>
        <v/>
      </c>
      <c r="BB140" s="54" t="str">
        <f t="shared" si="148"/>
        <v/>
      </c>
      <c r="BC140" s="51">
        <f t="shared" si="149"/>
        <v>0</v>
      </c>
      <c r="BD140" s="105" t="str">
        <f>IF(OR($B140=0,$B140=""),"",IF(AND($E$3="1st"),'Marks Entry class 1st'!AE139,IF(AND($E$3="2nd"),'Marks Entry class 2nd'!AE139,"")))</f>
        <v/>
      </c>
      <c r="BE140" s="105" t="str">
        <f>IF(OR($B140=0,$B140=""),"",IF(AND($E$3="1st"),'Marks Entry class 1st'!AF139,IF(AND($E$3="2nd"),'Marks Entry class 2nd'!AF139,"")))</f>
        <v/>
      </c>
      <c r="BF140" s="55" t="str">
        <f t="shared" si="150"/>
        <v/>
      </c>
      <c r="BG140" s="51" t="str">
        <f t="shared" si="151"/>
        <v/>
      </c>
      <c r="BH140" s="89">
        <f t="shared" si="152"/>
        <v>0</v>
      </c>
      <c r="BI140" s="89" t="str">
        <f t="shared" si="153"/>
        <v/>
      </c>
      <c r="BJ140" s="89" t="str">
        <f t="shared" si="154"/>
        <v/>
      </c>
      <c r="BK140" s="89" t="str">
        <f t="shared" si="155"/>
        <v/>
      </c>
      <c r="BL140" s="89" t="str">
        <f t="shared" si="156"/>
        <v/>
      </c>
      <c r="BM140" s="93" t="str">
        <f t="shared" si="157"/>
        <v/>
      </c>
      <c r="BN140" s="105"/>
      <c r="BO140" s="105"/>
      <c r="BP140" s="105"/>
      <c r="BQ140" s="51"/>
      <c r="BR140" s="105" t="str">
        <f>IF(OR($B140=0,$B140=""),"",IF(AND($E$3="1st"),'Marks Entry class 1st'!AJ139,IF(AND($E$3="2nd"),'Marks Entry class 2nd'!AJ139,"")))</f>
        <v/>
      </c>
      <c r="BS140" s="105" t="str">
        <f>IF(OR($B140=0,$B140=""),"",IF(AND($E$3="1st"),'Marks Entry class 1st'!AK139,IF(AND($E$3="2nd"),'Marks Entry class 2nd'!AK139,"")))</f>
        <v/>
      </c>
      <c r="BT140" s="54" t="str">
        <f t="shared" si="158"/>
        <v/>
      </c>
      <c r="BU140" s="51">
        <f t="shared" si="159"/>
        <v>0</v>
      </c>
      <c r="BV140" s="105" t="str">
        <f>IF(OR($B140=0,$B140=""),"",IF(AND($E$3="1st"),'Marks Entry class 1st'!AL139,IF(AND($E$3="2nd"),'Marks Entry class 2nd'!AL139,"")))</f>
        <v/>
      </c>
      <c r="BW140" s="105" t="str">
        <f>IF(OR($B140=0,$B140=""),"",IF(AND($E$3="1st"),'Marks Entry class 1st'!AM139,IF(AND($E$3="2nd"),'Marks Entry class 2nd'!AM139,"")))</f>
        <v/>
      </c>
      <c r="BX140" s="55" t="str">
        <f t="shared" si="160"/>
        <v/>
      </c>
      <c r="BY140" s="51" t="str">
        <f t="shared" si="161"/>
        <v/>
      </c>
      <c r="BZ140" s="89">
        <f t="shared" si="162"/>
        <v>0</v>
      </c>
      <c r="CA140" s="89" t="str">
        <f t="shared" si="163"/>
        <v/>
      </c>
      <c r="CB140" s="89" t="str">
        <f t="shared" si="164"/>
        <v/>
      </c>
      <c r="CC140" s="89" t="str">
        <f t="shared" si="165"/>
        <v/>
      </c>
      <c r="CD140" s="89" t="str">
        <f t="shared" si="166"/>
        <v/>
      </c>
      <c r="CE140" s="93" t="str">
        <f t="shared" si="167"/>
        <v/>
      </c>
      <c r="CF140" s="105" t="str">
        <f>IF(OR($B140=0,$B140=""),"",IF(AND($E$3="1st"),'Marks Entry class 1st'!AN139,IF(AND($E$3="2nd"),'Marks Entry class 2nd'!AN139,"")))</f>
        <v/>
      </c>
      <c r="CG140" s="105" t="str">
        <f>IF(OR($B140=0,$B140=""),"",IF(AND($E$3="1st"),'Marks Entry class 1st'!AO139,IF(AND($E$3="2nd"),'Marks Entry class 2nd'!AO139,"")))</f>
        <v/>
      </c>
      <c r="CH140" s="106" t="str">
        <f t="shared" si="168"/>
        <v/>
      </c>
      <c r="CI140" s="107">
        <f t="shared" si="169"/>
        <v>0</v>
      </c>
      <c r="CJ140" s="107" t="str">
        <f t="shared" si="170"/>
        <v/>
      </c>
      <c r="CK140" s="107" t="str">
        <f t="shared" si="171"/>
        <v/>
      </c>
      <c r="CL140" s="92" t="str">
        <f t="shared" si="172"/>
        <v/>
      </c>
      <c r="CM140" s="105" t="str">
        <f>IF(OR($B140=0,$B140=""),"",IF(AND($E$3="1st"),'Marks Entry class 1st'!AP139,IF(AND($E$3="2nd"),'Marks Entry class 2nd'!AP139,"")))</f>
        <v/>
      </c>
      <c r="CN140" s="105" t="str">
        <f>IF(OR($B140=0,$B140=""),"",IF(AND($E$3="1st"),'Marks Entry class 1st'!AQ139,IF(AND($E$3="2nd"),'Marks Entry class 2nd'!AQ139,"")))</f>
        <v/>
      </c>
      <c r="CO140" s="106" t="str">
        <f t="shared" si="173"/>
        <v/>
      </c>
      <c r="CP140" s="107">
        <f t="shared" si="174"/>
        <v>0</v>
      </c>
      <c r="CQ140" s="107" t="str">
        <f t="shared" si="175"/>
        <v/>
      </c>
      <c r="CR140" s="107" t="str">
        <f t="shared" si="176"/>
        <v/>
      </c>
      <c r="CS140" s="92" t="str">
        <f t="shared" si="177"/>
        <v/>
      </c>
      <c r="CT140" s="105" t="str">
        <f>IF(OR($B140=0,$B140=""),"",IF(AND($E$3="1st"),'Marks Entry class 1st'!AR139,IF(AND($E$3="2nd"),'Marks Entry class 2nd'!AR139,"")))</f>
        <v/>
      </c>
      <c r="CU140" s="105" t="str">
        <f>IF(OR($B140=0,$B140=""),"",IF(AND($E$3="1st"),'Marks Entry class 1st'!AS139,IF(AND($E$3="2nd"),'Marks Entry class 2nd'!AS139,"")))</f>
        <v/>
      </c>
      <c r="CV140" s="106" t="str">
        <f t="shared" si="178"/>
        <v/>
      </c>
      <c r="CW140" s="107">
        <f t="shared" si="179"/>
        <v>0</v>
      </c>
      <c r="CX140" s="107" t="str">
        <f t="shared" si="180"/>
        <v/>
      </c>
      <c r="CY140" s="107" t="str">
        <f t="shared" si="181"/>
        <v/>
      </c>
      <c r="CZ140" s="92" t="str">
        <f t="shared" si="182"/>
        <v/>
      </c>
      <c r="DA140" s="105" t="str">
        <f>IF(OR($B140=0,$B140=""),"",IF(AND($E$3="1st"),'Marks Entry class 1st'!AT139,IF(AND($E$3="2nd"),'Marks Entry class 2nd'!AT139,"")))</f>
        <v/>
      </c>
      <c r="DB140" s="105" t="str">
        <f>IF(OR($B140=0,$B140=""),"",IF(AND($E$3="1st"),'Marks Entry class 1st'!AU139,IF(AND($E$3="2nd"),'Marks Entry class 2nd'!AU139,"")))</f>
        <v/>
      </c>
      <c r="DC140" s="357" t="str">
        <f t="shared" si="183"/>
        <v/>
      </c>
      <c r="DD140" s="93" t="str">
        <f t="shared" si="184"/>
        <v/>
      </c>
      <c r="DE140" s="105" t="str">
        <f>IF(OR($B140=0,$B140=""),"",IF(AND($E$3="1st"),'Marks Entry class 1st'!AV139,IF(AND($E$3="2nd"),'Marks Entry class 2nd'!AV139,"")))</f>
        <v/>
      </c>
      <c r="DF140" s="105" t="str">
        <f>IF(OR($B140=0,$B140=""),"",IF(AND($E$3="1st"),'Marks Entry class 1st'!AW139,IF(AND($E$3="2nd"),'Marks Entry class 2nd'!AW139,"")))</f>
        <v/>
      </c>
      <c r="DG140" s="357" t="str">
        <f t="shared" si="185"/>
        <v/>
      </c>
      <c r="DH140" s="93" t="str">
        <f t="shared" si="186"/>
        <v/>
      </c>
      <c r="DI140" s="63" t="str">
        <f t="shared" si="187"/>
        <v/>
      </c>
      <c r="DJ140" s="359" t="str">
        <f t="shared" si="188"/>
        <v/>
      </c>
      <c r="DK140" s="67" t="str">
        <f t="shared" si="189"/>
        <v/>
      </c>
      <c r="DL140" s="68" t="str">
        <f t="shared" si="190"/>
        <v/>
      </c>
      <c r="DM140" s="381" t="str">
        <f>IFERROR(IF(B140="NSO","NSO",IF(OR(D140="",G140="",F140="",B140="",DI140=0),"",IF('Master sheet'!$D$14="Hindi","कक्षोंन्नति","Promoted"))),"")</f>
        <v/>
      </c>
      <c r="DN140" s="42" t="str">
        <f>IF(OR(B140=0,B140=""),"",IF(AND($E$3="1st"),'Marks Entry class 1st'!AX139,IF(AND($E$3="2nd"),'Marks Entry class 2nd'!AX139,"")))</f>
        <v/>
      </c>
      <c r="DO140" s="42" t="str">
        <f>IF(OR(B140=0,B140=""),"",IF(AND($E$3="1st"),'Marks Entry class 1st'!AY139,IF(AND($E$3="2nd"),'Marks Entry class 2nd'!AY139,"")))</f>
        <v/>
      </c>
      <c r="DP140" s="214" t="str">
        <f t="shared" si="191"/>
        <v/>
      </c>
      <c r="DQ140" s="43"/>
      <c r="DX140" s="44">
        <f>IF(AND($E$3="1st"),'Marks Entry class 1st'!I139,IF(AND($E$3="2nd"),'Marks Entry class 2nd'!I139,""))</f>
        <v>0</v>
      </c>
    </row>
    <row r="141" spans="1:128" ht="18.95" customHeight="1">
      <c r="A141" s="56">
        <v>134</v>
      </c>
      <c r="B141" s="261" t="str">
        <f>IF(OR(DX141=0,DX141=""),"",IF(AND($E$3="1st"),'Marks Entry class 1st'!I140,IF(AND($E$3="2nd"),'Marks Entry class 2nd'!I140,"")))</f>
        <v/>
      </c>
      <c r="C141" s="57" t="str">
        <f>IF(OR($B141=0,$B141=""),"",IF(AND($E$3="1st"),'Marks Entry class 1st'!B140,IF(AND($E$3="2nd"),'Marks Entry class 2nd'!B140,"")))</f>
        <v/>
      </c>
      <c r="D141" s="57" t="str">
        <f>IF(OR($B141=0,$B141=""),"",IF(AND($E$3="1st"),'Marks Entry class 1st'!C140,IF(AND($E$3="2nd"),'Marks Entry class 2nd'!C140,"")))</f>
        <v/>
      </c>
      <c r="E141" s="396" t="str">
        <f>IF(OR(B141=0,B141=""),"",IF(AND($E$3="1st"),'Marks Entry class 1st'!E140,IF(AND($E$3="2nd"),'Marks Entry class 2nd'!E140,"")))</f>
        <v/>
      </c>
      <c r="F141" s="260" t="str">
        <f>IF(OR(B141=0,B141=""),"",IF(AND($E$3="1st"),'Marks Entry class 1st'!D140,IF(AND($E$3="2nd"),'Marks Entry class 2nd'!D140,"")))</f>
        <v/>
      </c>
      <c r="G141" s="398" t="str">
        <f>IF(OR($B141=0,$B141=""),"",IF(AND($E$3="1st"),'Marks Entry class 1st'!F140,IF(AND($E$3="2nd"),'Marks Entry class 2nd'!F140,"")))</f>
        <v/>
      </c>
      <c r="H141" s="398" t="str">
        <f>IF(OR($B141=0,$B141=""),"",IF(AND($E$3="1st"),'Marks Entry class 1st'!G140,IF(AND($E$3="2nd"),'Marks Entry class 2nd'!G140,"")))</f>
        <v/>
      </c>
      <c r="I141" s="398" t="str">
        <f>IF(OR($B141=0,$B141=""),"",IF(AND($E$3="1st"),'Marks Entry class 1st'!H140,IF(AND($E$3="2nd"),'Marks Entry class 2nd'!H140,"")))</f>
        <v/>
      </c>
      <c r="J141" s="229" t="str">
        <f>IF(OR($B141=0,$B141=""),"",IF(AND($E$3="1st"),'Marks Entry class 1st'!J140,IF(AND($E$3="2nd"),'Marks Entry class 2nd'!J140,"")))</f>
        <v/>
      </c>
      <c r="K141" s="229" t="str">
        <f>IF(OR($B141=0,$B141=""),"",IF(AND($E$3="1st"),'Marks Entry class 1st'!K140,IF(AND($E$3="2nd"),'Marks Entry class 2nd'!K140,"")))</f>
        <v/>
      </c>
      <c r="L141" s="105"/>
      <c r="M141" s="105"/>
      <c r="N141" s="105"/>
      <c r="O141" s="51"/>
      <c r="P141" s="105" t="str">
        <f>IF(OR($B141=0,$B141=""),"",IF(AND($E$3="1st"),'Marks Entry class 1st'!O140,IF(AND($E$3="2nd"),'Marks Entry class 2nd'!O140,"")))</f>
        <v/>
      </c>
      <c r="Q141" s="105" t="str">
        <f>IF(OR($B141=0,$B141=""),"",IF(AND($E$3="1st"),'Marks Entry class 1st'!P140,IF(AND($E$3="2nd"),'Marks Entry class 2nd'!P140,"")))</f>
        <v/>
      </c>
      <c r="R141" s="54" t="str">
        <f t="shared" si="128"/>
        <v/>
      </c>
      <c r="S141" s="51">
        <f t="shared" si="129"/>
        <v>0</v>
      </c>
      <c r="T141" s="105" t="str">
        <f>IF(OR($B141=0,$B141=""),"",IF(AND($E$3="1st"),'Marks Entry class 1st'!Q140,IF(AND($E$3="2nd"),'Marks Entry class 2nd'!Q140,"")))</f>
        <v/>
      </c>
      <c r="U141" s="105" t="str">
        <f>IF(OR($B141=0,$B141=""),"",IF(AND($E$3="1st"),'Marks Entry class 1st'!R140,IF(AND($E$3="2nd"),'Marks Entry class 2nd'!R140,"")))</f>
        <v/>
      </c>
      <c r="V141" s="55" t="str">
        <f t="shared" si="130"/>
        <v/>
      </c>
      <c r="W141" s="51" t="str">
        <f t="shared" si="131"/>
        <v/>
      </c>
      <c r="X141" s="89">
        <f t="shared" si="132"/>
        <v>0</v>
      </c>
      <c r="Y141" s="89" t="str">
        <f t="shared" si="133"/>
        <v/>
      </c>
      <c r="Z141" s="89" t="str">
        <f t="shared" si="134"/>
        <v/>
      </c>
      <c r="AA141" s="89" t="str">
        <f t="shared" si="135"/>
        <v/>
      </c>
      <c r="AB141" s="89" t="str">
        <f t="shared" si="136"/>
        <v/>
      </c>
      <c r="AC141" s="93" t="str">
        <f t="shared" si="137"/>
        <v/>
      </c>
      <c r="AD141" s="105"/>
      <c r="AE141" s="105"/>
      <c r="AF141" s="105"/>
      <c r="AG141" s="51"/>
      <c r="AH141" s="105" t="str">
        <f>IF(OR($B141=0,$B141=""),"",IF(AND($E$3="1st"),'Marks Entry class 1st'!V140,IF(AND($E$3="2nd"),'Marks Entry class 2nd'!V140,"")))</f>
        <v/>
      </c>
      <c r="AI141" s="105" t="str">
        <f>IF(OR($B141=0,$B141=""),"",IF(AND($E$3="1st"),'Marks Entry class 1st'!W140,IF(AND($E$3="2nd"),'Marks Entry class 2nd'!W140,"")))</f>
        <v/>
      </c>
      <c r="AJ141" s="54" t="str">
        <f t="shared" si="138"/>
        <v/>
      </c>
      <c r="AK141" s="51">
        <f t="shared" si="139"/>
        <v>0</v>
      </c>
      <c r="AL141" s="105" t="str">
        <f>IF(OR($B141=0,$B141=""),"",IF(AND($E$3="1st"),'Marks Entry class 1st'!X140,IF(AND($E$3="2nd"),'Marks Entry class 2nd'!X140,"")))</f>
        <v/>
      </c>
      <c r="AM141" s="105" t="str">
        <f>IF(OR($B141=0,$B141=""),"",IF(AND($E$3="1st"),'Marks Entry class 1st'!Y140,IF(AND($E$3="2nd"),'Marks Entry class 2nd'!Y140,"")))</f>
        <v/>
      </c>
      <c r="AN141" s="55" t="str">
        <f t="shared" si="140"/>
        <v/>
      </c>
      <c r="AO141" s="51" t="str">
        <f t="shared" si="141"/>
        <v/>
      </c>
      <c r="AP141" s="89">
        <f t="shared" si="142"/>
        <v>0</v>
      </c>
      <c r="AQ141" s="89" t="str">
        <f t="shared" si="143"/>
        <v/>
      </c>
      <c r="AR141" s="89" t="str">
        <f t="shared" si="144"/>
        <v/>
      </c>
      <c r="AS141" s="89" t="str">
        <f t="shared" si="145"/>
        <v/>
      </c>
      <c r="AT141" s="89" t="str">
        <f t="shared" si="146"/>
        <v/>
      </c>
      <c r="AU141" s="93" t="str">
        <f t="shared" si="147"/>
        <v/>
      </c>
      <c r="AV141" s="105"/>
      <c r="AW141" s="105"/>
      <c r="AX141" s="105"/>
      <c r="AY141" s="51"/>
      <c r="AZ141" s="105" t="str">
        <f>IF(OR($B141=0,$B141=""),"",IF(AND($E$3="1st"),'Marks Entry class 1st'!AC140,IF(AND($E$3="2nd"),'Marks Entry class 2nd'!AC140,"")))</f>
        <v/>
      </c>
      <c r="BA141" s="105" t="str">
        <f>IF(OR($B141=0,$B141=""),"",IF(AND($E$3="1st"),'Marks Entry class 1st'!AD140,IF(AND($E$3="2nd"),'Marks Entry class 2nd'!AD140,"")))</f>
        <v/>
      </c>
      <c r="BB141" s="54" t="str">
        <f t="shared" si="148"/>
        <v/>
      </c>
      <c r="BC141" s="51">
        <f t="shared" si="149"/>
        <v>0</v>
      </c>
      <c r="BD141" s="105" t="str">
        <f>IF(OR($B141=0,$B141=""),"",IF(AND($E$3="1st"),'Marks Entry class 1st'!AE140,IF(AND($E$3="2nd"),'Marks Entry class 2nd'!AE140,"")))</f>
        <v/>
      </c>
      <c r="BE141" s="105" t="str">
        <f>IF(OR($B141=0,$B141=""),"",IF(AND($E$3="1st"),'Marks Entry class 1st'!AF140,IF(AND($E$3="2nd"),'Marks Entry class 2nd'!AF140,"")))</f>
        <v/>
      </c>
      <c r="BF141" s="55" t="str">
        <f t="shared" si="150"/>
        <v/>
      </c>
      <c r="BG141" s="51" t="str">
        <f t="shared" si="151"/>
        <v/>
      </c>
      <c r="BH141" s="89">
        <f t="shared" si="152"/>
        <v>0</v>
      </c>
      <c r="BI141" s="89" t="str">
        <f t="shared" si="153"/>
        <v/>
      </c>
      <c r="BJ141" s="89" t="str">
        <f t="shared" si="154"/>
        <v/>
      </c>
      <c r="BK141" s="89" t="str">
        <f t="shared" si="155"/>
        <v/>
      </c>
      <c r="BL141" s="89" t="str">
        <f t="shared" si="156"/>
        <v/>
      </c>
      <c r="BM141" s="93" t="str">
        <f t="shared" si="157"/>
        <v/>
      </c>
      <c r="BN141" s="105"/>
      <c r="BO141" s="105"/>
      <c r="BP141" s="105"/>
      <c r="BQ141" s="51"/>
      <c r="BR141" s="105" t="str">
        <f>IF(OR($B141=0,$B141=""),"",IF(AND($E$3="1st"),'Marks Entry class 1st'!AJ140,IF(AND($E$3="2nd"),'Marks Entry class 2nd'!AJ140,"")))</f>
        <v/>
      </c>
      <c r="BS141" s="105" t="str">
        <f>IF(OR($B141=0,$B141=""),"",IF(AND($E$3="1st"),'Marks Entry class 1st'!AK140,IF(AND($E$3="2nd"),'Marks Entry class 2nd'!AK140,"")))</f>
        <v/>
      </c>
      <c r="BT141" s="54" t="str">
        <f t="shared" si="158"/>
        <v/>
      </c>
      <c r="BU141" s="51">
        <f t="shared" si="159"/>
        <v>0</v>
      </c>
      <c r="BV141" s="105" t="str">
        <f>IF(OR($B141=0,$B141=""),"",IF(AND($E$3="1st"),'Marks Entry class 1st'!AL140,IF(AND($E$3="2nd"),'Marks Entry class 2nd'!AL140,"")))</f>
        <v/>
      </c>
      <c r="BW141" s="105" t="str">
        <f>IF(OR($B141=0,$B141=""),"",IF(AND($E$3="1st"),'Marks Entry class 1st'!AM140,IF(AND($E$3="2nd"),'Marks Entry class 2nd'!AM140,"")))</f>
        <v/>
      </c>
      <c r="BX141" s="55" t="str">
        <f t="shared" si="160"/>
        <v/>
      </c>
      <c r="BY141" s="51" t="str">
        <f t="shared" si="161"/>
        <v/>
      </c>
      <c r="BZ141" s="89">
        <f t="shared" si="162"/>
        <v>0</v>
      </c>
      <c r="CA141" s="89" t="str">
        <f t="shared" si="163"/>
        <v/>
      </c>
      <c r="CB141" s="89" t="str">
        <f t="shared" si="164"/>
        <v/>
      </c>
      <c r="CC141" s="89" t="str">
        <f t="shared" si="165"/>
        <v/>
      </c>
      <c r="CD141" s="89" t="str">
        <f t="shared" si="166"/>
        <v/>
      </c>
      <c r="CE141" s="93" t="str">
        <f t="shared" si="167"/>
        <v/>
      </c>
      <c r="CF141" s="105" t="str">
        <f>IF(OR($B141=0,$B141=""),"",IF(AND($E$3="1st"),'Marks Entry class 1st'!AN140,IF(AND($E$3="2nd"),'Marks Entry class 2nd'!AN140,"")))</f>
        <v/>
      </c>
      <c r="CG141" s="105" t="str">
        <f>IF(OR($B141=0,$B141=""),"",IF(AND($E$3="1st"),'Marks Entry class 1st'!AO140,IF(AND($E$3="2nd"),'Marks Entry class 2nd'!AO140,"")))</f>
        <v/>
      </c>
      <c r="CH141" s="106" t="str">
        <f t="shared" si="168"/>
        <v/>
      </c>
      <c r="CI141" s="107">
        <f t="shared" si="169"/>
        <v>0</v>
      </c>
      <c r="CJ141" s="107" t="str">
        <f t="shared" si="170"/>
        <v/>
      </c>
      <c r="CK141" s="107" t="str">
        <f t="shared" si="171"/>
        <v/>
      </c>
      <c r="CL141" s="92" t="str">
        <f t="shared" si="172"/>
        <v/>
      </c>
      <c r="CM141" s="105" t="str">
        <f>IF(OR($B141=0,$B141=""),"",IF(AND($E$3="1st"),'Marks Entry class 1st'!AP140,IF(AND($E$3="2nd"),'Marks Entry class 2nd'!AP140,"")))</f>
        <v/>
      </c>
      <c r="CN141" s="105" t="str">
        <f>IF(OR($B141=0,$B141=""),"",IF(AND($E$3="1st"),'Marks Entry class 1st'!AQ140,IF(AND($E$3="2nd"),'Marks Entry class 2nd'!AQ140,"")))</f>
        <v/>
      </c>
      <c r="CO141" s="106" t="str">
        <f t="shared" si="173"/>
        <v/>
      </c>
      <c r="CP141" s="107">
        <f t="shared" si="174"/>
        <v>0</v>
      </c>
      <c r="CQ141" s="107" t="str">
        <f t="shared" si="175"/>
        <v/>
      </c>
      <c r="CR141" s="107" t="str">
        <f t="shared" si="176"/>
        <v/>
      </c>
      <c r="CS141" s="92" t="str">
        <f t="shared" si="177"/>
        <v/>
      </c>
      <c r="CT141" s="105" t="str">
        <f>IF(OR($B141=0,$B141=""),"",IF(AND($E$3="1st"),'Marks Entry class 1st'!AR140,IF(AND($E$3="2nd"),'Marks Entry class 2nd'!AR140,"")))</f>
        <v/>
      </c>
      <c r="CU141" s="105" t="str">
        <f>IF(OR($B141=0,$B141=""),"",IF(AND($E$3="1st"),'Marks Entry class 1st'!AS140,IF(AND($E$3="2nd"),'Marks Entry class 2nd'!AS140,"")))</f>
        <v/>
      </c>
      <c r="CV141" s="106" t="str">
        <f t="shared" si="178"/>
        <v/>
      </c>
      <c r="CW141" s="107">
        <f t="shared" si="179"/>
        <v>0</v>
      </c>
      <c r="CX141" s="107" t="str">
        <f t="shared" si="180"/>
        <v/>
      </c>
      <c r="CY141" s="107" t="str">
        <f t="shared" si="181"/>
        <v/>
      </c>
      <c r="CZ141" s="92" t="str">
        <f t="shared" si="182"/>
        <v/>
      </c>
      <c r="DA141" s="105" t="str">
        <f>IF(OR($B141=0,$B141=""),"",IF(AND($E$3="1st"),'Marks Entry class 1st'!AT140,IF(AND($E$3="2nd"),'Marks Entry class 2nd'!AT140,"")))</f>
        <v/>
      </c>
      <c r="DB141" s="105" t="str">
        <f>IF(OR($B141=0,$B141=""),"",IF(AND($E$3="1st"),'Marks Entry class 1st'!AU140,IF(AND($E$3="2nd"),'Marks Entry class 2nd'!AU140,"")))</f>
        <v/>
      </c>
      <c r="DC141" s="357" t="str">
        <f t="shared" si="183"/>
        <v/>
      </c>
      <c r="DD141" s="93" t="str">
        <f t="shared" si="184"/>
        <v/>
      </c>
      <c r="DE141" s="105" t="str">
        <f>IF(OR($B141=0,$B141=""),"",IF(AND($E$3="1st"),'Marks Entry class 1st'!AV140,IF(AND($E$3="2nd"),'Marks Entry class 2nd'!AV140,"")))</f>
        <v/>
      </c>
      <c r="DF141" s="105" t="str">
        <f>IF(OR($B141=0,$B141=""),"",IF(AND($E$3="1st"),'Marks Entry class 1st'!AW140,IF(AND($E$3="2nd"),'Marks Entry class 2nd'!AW140,"")))</f>
        <v/>
      </c>
      <c r="DG141" s="357" t="str">
        <f t="shared" si="185"/>
        <v/>
      </c>
      <c r="DH141" s="93" t="str">
        <f t="shared" si="186"/>
        <v/>
      </c>
      <c r="DI141" s="63" t="str">
        <f t="shared" si="187"/>
        <v/>
      </c>
      <c r="DJ141" s="359" t="str">
        <f t="shared" si="188"/>
        <v/>
      </c>
      <c r="DK141" s="67" t="str">
        <f t="shared" si="189"/>
        <v/>
      </c>
      <c r="DL141" s="68" t="str">
        <f t="shared" si="190"/>
        <v/>
      </c>
      <c r="DM141" s="381" t="str">
        <f>IFERROR(IF(B141="NSO","NSO",IF(OR(D141="",G141="",F141="",B141="",DI141=0),"",IF('Master sheet'!$D$14="Hindi","कक्षोंन्नति","Promoted"))),"")</f>
        <v/>
      </c>
      <c r="DN141" s="42" t="str">
        <f>IF(OR(B141=0,B141=""),"",IF(AND($E$3="1st"),'Marks Entry class 1st'!AX140,IF(AND($E$3="2nd"),'Marks Entry class 2nd'!AX140,"")))</f>
        <v/>
      </c>
      <c r="DO141" s="42" t="str">
        <f>IF(OR(B141=0,B141=""),"",IF(AND($E$3="1st"),'Marks Entry class 1st'!AY140,IF(AND($E$3="2nd"),'Marks Entry class 2nd'!AY140,"")))</f>
        <v/>
      </c>
      <c r="DP141" s="214" t="str">
        <f t="shared" si="191"/>
        <v/>
      </c>
      <c r="DQ141" s="43"/>
      <c r="DX141" s="44">
        <f>IF(AND($E$3="1st"),'Marks Entry class 1st'!I140,IF(AND($E$3="2nd"),'Marks Entry class 2nd'!I140,""))</f>
        <v>0</v>
      </c>
    </row>
    <row r="142" spans="1:128" ht="18.95" customHeight="1">
      <c r="A142" s="56">
        <v>135</v>
      </c>
      <c r="B142" s="261" t="str">
        <f>IF(OR(DX142=0,DX142=""),"",IF(AND($E$3="1st"),'Marks Entry class 1st'!I141,IF(AND($E$3="2nd"),'Marks Entry class 2nd'!I141,"")))</f>
        <v/>
      </c>
      <c r="C142" s="57" t="str">
        <f>IF(OR($B142=0,$B142=""),"",IF(AND($E$3="1st"),'Marks Entry class 1st'!B141,IF(AND($E$3="2nd"),'Marks Entry class 2nd'!B141,"")))</f>
        <v/>
      </c>
      <c r="D142" s="57" t="str">
        <f>IF(OR($B142=0,$B142=""),"",IF(AND($E$3="1st"),'Marks Entry class 1st'!C141,IF(AND($E$3="2nd"),'Marks Entry class 2nd'!C141,"")))</f>
        <v/>
      </c>
      <c r="E142" s="396" t="str">
        <f>IF(OR(B142=0,B142=""),"",IF(AND($E$3="1st"),'Marks Entry class 1st'!E141,IF(AND($E$3="2nd"),'Marks Entry class 2nd'!E141,"")))</f>
        <v/>
      </c>
      <c r="F142" s="260" t="str">
        <f>IF(OR(B142=0,B142=""),"",IF(AND($E$3="1st"),'Marks Entry class 1st'!D141,IF(AND($E$3="2nd"),'Marks Entry class 2nd'!D141,"")))</f>
        <v/>
      </c>
      <c r="G142" s="398" t="str">
        <f>IF(OR($B142=0,$B142=""),"",IF(AND($E$3="1st"),'Marks Entry class 1st'!F141,IF(AND($E$3="2nd"),'Marks Entry class 2nd'!F141,"")))</f>
        <v/>
      </c>
      <c r="H142" s="398" t="str">
        <f>IF(OR($B142=0,$B142=""),"",IF(AND($E$3="1st"),'Marks Entry class 1st'!G141,IF(AND($E$3="2nd"),'Marks Entry class 2nd'!G141,"")))</f>
        <v/>
      </c>
      <c r="I142" s="398" t="str">
        <f>IF(OR($B142=0,$B142=""),"",IF(AND($E$3="1st"),'Marks Entry class 1st'!H141,IF(AND($E$3="2nd"),'Marks Entry class 2nd'!H141,"")))</f>
        <v/>
      </c>
      <c r="J142" s="229" t="str">
        <f>IF(OR($B142=0,$B142=""),"",IF(AND($E$3="1st"),'Marks Entry class 1st'!J141,IF(AND($E$3="2nd"),'Marks Entry class 2nd'!J141,"")))</f>
        <v/>
      </c>
      <c r="K142" s="229" t="str">
        <f>IF(OR($B142=0,$B142=""),"",IF(AND($E$3="1st"),'Marks Entry class 1st'!K141,IF(AND($E$3="2nd"),'Marks Entry class 2nd'!K141,"")))</f>
        <v/>
      </c>
      <c r="L142" s="105"/>
      <c r="M142" s="105"/>
      <c r="N142" s="105"/>
      <c r="O142" s="51"/>
      <c r="P142" s="105" t="str">
        <f>IF(OR($B142=0,$B142=""),"",IF(AND($E$3="1st"),'Marks Entry class 1st'!O141,IF(AND($E$3="2nd"),'Marks Entry class 2nd'!O141,"")))</f>
        <v/>
      </c>
      <c r="Q142" s="105" t="str">
        <f>IF(OR($B142=0,$B142=""),"",IF(AND($E$3="1st"),'Marks Entry class 1st'!P141,IF(AND($E$3="2nd"),'Marks Entry class 2nd'!P141,"")))</f>
        <v/>
      </c>
      <c r="R142" s="54" t="str">
        <f t="shared" si="128"/>
        <v/>
      </c>
      <c r="S142" s="51">
        <f t="shared" si="129"/>
        <v>0</v>
      </c>
      <c r="T142" s="105" t="str">
        <f>IF(OR($B142=0,$B142=""),"",IF(AND($E$3="1st"),'Marks Entry class 1st'!Q141,IF(AND($E$3="2nd"),'Marks Entry class 2nd'!Q141,"")))</f>
        <v/>
      </c>
      <c r="U142" s="105" t="str">
        <f>IF(OR($B142=0,$B142=""),"",IF(AND($E$3="1st"),'Marks Entry class 1st'!R141,IF(AND($E$3="2nd"),'Marks Entry class 2nd'!R141,"")))</f>
        <v/>
      </c>
      <c r="V142" s="55" t="str">
        <f t="shared" si="130"/>
        <v/>
      </c>
      <c r="W142" s="51" t="str">
        <f t="shared" si="131"/>
        <v/>
      </c>
      <c r="X142" s="89">
        <f t="shared" si="132"/>
        <v>0</v>
      </c>
      <c r="Y142" s="89" t="str">
        <f t="shared" si="133"/>
        <v/>
      </c>
      <c r="Z142" s="89" t="str">
        <f t="shared" si="134"/>
        <v/>
      </c>
      <c r="AA142" s="89" t="str">
        <f t="shared" si="135"/>
        <v/>
      </c>
      <c r="AB142" s="89" t="str">
        <f t="shared" si="136"/>
        <v/>
      </c>
      <c r="AC142" s="93" t="str">
        <f t="shared" si="137"/>
        <v/>
      </c>
      <c r="AD142" s="105"/>
      <c r="AE142" s="105"/>
      <c r="AF142" s="105"/>
      <c r="AG142" s="51"/>
      <c r="AH142" s="105" t="str">
        <f>IF(OR($B142=0,$B142=""),"",IF(AND($E$3="1st"),'Marks Entry class 1st'!V141,IF(AND($E$3="2nd"),'Marks Entry class 2nd'!V141,"")))</f>
        <v/>
      </c>
      <c r="AI142" s="105" t="str">
        <f>IF(OR($B142=0,$B142=""),"",IF(AND($E$3="1st"),'Marks Entry class 1st'!W141,IF(AND($E$3="2nd"),'Marks Entry class 2nd'!W141,"")))</f>
        <v/>
      </c>
      <c r="AJ142" s="54" t="str">
        <f t="shared" si="138"/>
        <v/>
      </c>
      <c r="AK142" s="51">
        <f t="shared" si="139"/>
        <v>0</v>
      </c>
      <c r="AL142" s="105" t="str">
        <f>IF(OR($B142=0,$B142=""),"",IF(AND($E$3="1st"),'Marks Entry class 1st'!X141,IF(AND($E$3="2nd"),'Marks Entry class 2nd'!X141,"")))</f>
        <v/>
      </c>
      <c r="AM142" s="105" t="str">
        <f>IF(OR($B142=0,$B142=""),"",IF(AND($E$3="1st"),'Marks Entry class 1st'!Y141,IF(AND($E$3="2nd"),'Marks Entry class 2nd'!Y141,"")))</f>
        <v/>
      </c>
      <c r="AN142" s="55" t="str">
        <f t="shared" si="140"/>
        <v/>
      </c>
      <c r="AO142" s="51" t="str">
        <f t="shared" si="141"/>
        <v/>
      </c>
      <c r="AP142" s="89">
        <f t="shared" si="142"/>
        <v>0</v>
      </c>
      <c r="AQ142" s="89" t="str">
        <f t="shared" si="143"/>
        <v/>
      </c>
      <c r="AR142" s="89" t="str">
        <f t="shared" si="144"/>
        <v/>
      </c>
      <c r="AS142" s="89" t="str">
        <f t="shared" si="145"/>
        <v/>
      </c>
      <c r="AT142" s="89" t="str">
        <f t="shared" si="146"/>
        <v/>
      </c>
      <c r="AU142" s="93" t="str">
        <f t="shared" si="147"/>
        <v/>
      </c>
      <c r="AV142" s="105"/>
      <c r="AW142" s="105"/>
      <c r="AX142" s="105"/>
      <c r="AY142" s="51"/>
      <c r="AZ142" s="105" t="str">
        <f>IF(OR($B142=0,$B142=""),"",IF(AND($E$3="1st"),'Marks Entry class 1st'!AC141,IF(AND($E$3="2nd"),'Marks Entry class 2nd'!AC141,"")))</f>
        <v/>
      </c>
      <c r="BA142" s="105" t="str">
        <f>IF(OR($B142=0,$B142=""),"",IF(AND($E$3="1st"),'Marks Entry class 1st'!AD141,IF(AND($E$3="2nd"),'Marks Entry class 2nd'!AD141,"")))</f>
        <v/>
      </c>
      <c r="BB142" s="54" t="str">
        <f t="shared" si="148"/>
        <v/>
      </c>
      <c r="BC142" s="51">
        <f t="shared" si="149"/>
        <v>0</v>
      </c>
      <c r="BD142" s="105" t="str">
        <f>IF(OR($B142=0,$B142=""),"",IF(AND($E$3="1st"),'Marks Entry class 1st'!AE141,IF(AND($E$3="2nd"),'Marks Entry class 2nd'!AE141,"")))</f>
        <v/>
      </c>
      <c r="BE142" s="105" t="str">
        <f>IF(OR($B142=0,$B142=""),"",IF(AND($E$3="1st"),'Marks Entry class 1st'!AF141,IF(AND($E$3="2nd"),'Marks Entry class 2nd'!AF141,"")))</f>
        <v/>
      </c>
      <c r="BF142" s="55" t="str">
        <f t="shared" si="150"/>
        <v/>
      </c>
      <c r="BG142" s="51" t="str">
        <f t="shared" si="151"/>
        <v/>
      </c>
      <c r="BH142" s="89">
        <f t="shared" si="152"/>
        <v>0</v>
      </c>
      <c r="BI142" s="89" t="str">
        <f t="shared" si="153"/>
        <v/>
      </c>
      <c r="BJ142" s="89" t="str">
        <f t="shared" si="154"/>
        <v/>
      </c>
      <c r="BK142" s="89" t="str">
        <f t="shared" si="155"/>
        <v/>
      </c>
      <c r="BL142" s="89" t="str">
        <f t="shared" si="156"/>
        <v/>
      </c>
      <c r="BM142" s="93" t="str">
        <f t="shared" si="157"/>
        <v/>
      </c>
      <c r="BN142" s="105"/>
      <c r="BO142" s="105"/>
      <c r="BP142" s="105"/>
      <c r="BQ142" s="51"/>
      <c r="BR142" s="105" t="str">
        <f>IF(OR($B142=0,$B142=""),"",IF(AND($E$3="1st"),'Marks Entry class 1st'!AJ141,IF(AND($E$3="2nd"),'Marks Entry class 2nd'!AJ141,"")))</f>
        <v/>
      </c>
      <c r="BS142" s="105" t="str">
        <f>IF(OR($B142=0,$B142=""),"",IF(AND($E$3="1st"),'Marks Entry class 1st'!AK141,IF(AND($E$3="2nd"),'Marks Entry class 2nd'!AK141,"")))</f>
        <v/>
      </c>
      <c r="BT142" s="54" t="str">
        <f t="shared" si="158"/>
        <v/>
      </c>
      <c r="BU142" s="51">
        <f t="shared" si="159"/>
        <v>0</v>
      </c>
      <c r="BV142" s="105" t="str">
        <f>IF(OR($B142=0,$B142=""),"",IF(AND($E$3="1st"),'Marks Entry class 1st'!AL141,IF(AND($E$3="2nd"),'Marks Entry class 2nd'!AL141,"")))</f>
        <v/>
      </c>
      <c r="BW142" s="105" t="str">
        <f>IF(OR($B142=0,$B142=""),"",IF(AND($E$3="1st"),'Marks Entry class 1st'!AM141,IF(AND($E$3="2nd"),'Marks Entry class 2nd'!AM141,"")))</f>
        <v/>
      </c>
      <c r="BX142" s="55" t="str">
        <f t="shared" si="160"/>
        <v/>
      </c>
      <c r="BY142" s="51" t="str">
        <f t="shared" si="161"/>
        <v/>
      </c>
      <c r="BZ142" s="89">
        <f t="shared" si="162"/>
        <v>0</v>
      </c>
      <c r="CA142" s="89" t="str">
        <f t="shared" si="163"/>
        <v/>
      </c>
      <c r="CB142" s="89" t="str">
        <f t="shared" si="164"/>
        <v/>
      </c>
      <c r="CC142" s="89" t="str">
        <f t="shared" si="165"/>
        <v/>
      </c>
      <c r="CD142" s="89" t="str">
        <f t="shared" si="166"/>
        <v/>
      </c>
      <c r="CE142" s="93" t="str">
        <f t="shared" si="167"/>
        <v/>
      </c>
      <c r="CF142" s="105" t="str">
        <f>IF(OR($B142=0,$B142=""),"",IF(AND($E$3="1st"),'Marks Entry class 1st'!AN141,IF(AND($E$3="2nd"),'Marks Entry class 2nd'!AN141,"")))</f>
        <v/>
      </c>
      <c r="CG142" s="105" t="str">
        <f>IF(OR($B142=0,$B142=""),"",IF(AND($E$3="1st"),'Marks Entry class 1st'!AO141,IF(AND($E$3="2nd"),'Marks Entry class 2nd'!AO141,"")))</f>
        <v/>
      </c>
      <c r="CH142" s="106" t="str">
        <f t="shared" si="168"/>
        <v/>
      </c>
      <c r="CI142" s="107">
        <f t="shared" si="169"/>
        <v>0</v>
      </c>
      <c r="CJ142" s="107" t="str">
        <f t="shared" si="170"/>
        <v/>
      </c>
      <c r="CK142" s="107" t="str">
        <f t="shared" si="171"/>
        <v/>
      </c>
      <c r="CL142" s="92" t="str">
        <f t="shared" si="172"/>
        <v/>
      </c>
      <c r="CM142" s="105" t="str">
        <f>IF(OR($B142=0,$B142=""),"",IF(AND($E$3="1st"),'Marks Entry class 1st'!AP141,IF(AND($E$3="2nd"),'Marks Entry class 2nd'!AP141,"")))</f>
        <v/>
      </c>
      <c r="CN142" s="105" t="str">
        <f>IF(OR($B142=0,$B142=""),"",IF(AND($E$3="1st"),'Marks Entry class 1st'!AQ141,IF(AND($E$3="2nd"),'Marks Entry class 2nd'!AQ141,"")))</f>
        <v/>
      </c>
      <c r="CO142" s="106" t="str">
        <f t="shared" si="173"/>
        <v/>
      </c>
      <c r="CP142" s="107">
        <f t="shared" si="174"/>
        <v>0</v>
      </c>
      <c r="CQ142" s="107" t="str">
        <f t="shared" si="175"/>
        <v/>
      </c>
      <c r="CR142" s="107" t="str">
        <f t="shared" si="176"/>
        <v/>
      </c>
      <c r="CS142" s="92" t="str">
        <f t="shared" si="177"/>
        <v/>
      </c>
      <c r="CT142" s="105" t="str">
        <f>IF(OR($B142=0,$B142=""),"",IF(AND($E$3="1st"),'Marks Entry class 1st'!AR141,IF(AND($E$3="2nd"),'Marks Entry class 2nd'!AR141,"")))</f>
        <v/>
      </c>
      <c r="CU142" s="105" t="str">
        <f>IF(OR($B142=0,$B142=""),"",IF(AND($E$3="1st"),'Marks Entry class 1st'!AS141,IF(AND($E$3="2nd"),'Marks Entry class 2nd'!AS141,"")))</f>
        <v/>
      </c>
      <c r="CV142" s="106" t="str">
        <f t="shared" si="178"/>
        <v/>
      </c>
      <c r="CW142" s="107">
        <f t="shared" si="179"/>
        <v>0</v>
      </c>
      <c r="CX142" s="107" t="str">
        <f t="shared" si="180"/>
        <v/>
      </c>
      <c r="CY142" s="107" t="str">
        <f t="shared" si="181"/>
        <v/>
      </c>
      <c r="CZ142" s="92" t="str">
        <f t="shared" si="182"/>
        <v/>
      </c>
      <c r="DA142" s="105" t="str">
        <f>IF(OR($B142=0,$B142=""),"",IF(AND($E$3="1st"),'Marks Entry class 1st'!AT141,IF(AND($E$3="2nd"),'Marks Entry class 2nd'!AT141,"")))</f>
        <v/>
      </c>
      <c r="DB142" s="105" t="str">
        <f>IF(OR($B142=0,$B142=""),"",IF(AND($E$3="1st"),'Marks Entry class 1st'!AU141,IF(AND($E$3="2nd"),'Marks Entry class 2nd'!AU141,"")))</f>
        <v/>
      </c>
      <c r="DC142" s="357" t="str">
        <f t="shared" si="183"/>
        <v/>
      </c>
      <c r="DD142" s="93" t="str">
        <f t="shared" si="184"/>
        <v/>
      </c>
      <c r="DE142" s="105" t="str">
        <f>IF(OR($B142=0,$B142=""),"",IF(AND($E$3="1st"),'Marks Entry class 1st'!AV141,IF(AND($E$3="2nd"),'Marks Entry class 2nd'!AV141,"")))</f>
        <v/>
      </c>
      <c r="DF142" s="105" t="str">
        <f>IF(OR($B142=0,$B142=""),"",IF(AND($E$3="1st"),'Marks Entry class 1st'!AW141,IF(AND($E$3="2nd"),'Marks Entry class 2nd'!AW141,"")))</f>
        <v/>
      </c>
      <c r="DG142" s="357" t="str">
        <f t="shared" si="185"/>
        <v/>
      </c>
      <c r="DH142" s="93" t="str">
        <f t="shared" si="186"/>
        <v/>
      </c>
      <c r="DI142" s="63" t="str">
        <f t="shared" si="187"/>
        <v/>
      </c>
      <c r="DJ142" s="359" t="str">
        <f t="shared" si="188"/>
        <v/>
      </c>
      <c r="DK142" s="67" t="str">
        <f t="shared" si="189"/>
        <v/>
      </c>
      <c r="DL142" s="68" t="str">
        <f t="shared" si="190"/>
        <v/>
      </c>
      <c r="DM142" s="381" t="str">
        <f>IFERROR(IF(B142="NSO","NSO",IF(OR(D142="",G142="",F142="",B142="",DI142=0),"",IF('Master sheet'!$D$14="Hindi","कक्षोंन्नति","Promoted"))),"")</f>
        <v/>
      </c>
      <c r="DN142" s="42" t="str">
        <f>IF(OR(B142=0,B142=""),"",IF(AND($E$3="1st"),'Marks Entry class 1st'!AX141,IF(AND($E$3="2nd"),'Marks Entry class 2nd'!AX141,"")))</f>
        <v/>
      </c>
      <c r="DO142" s="42" t="str">
        <f>IF(OR(B142=0,B142=""),"",IF(AND($E$3="1st"),'Marks Entry class 1st'!AY141,IF(AND($E$3="2nd"),'Marks Entry class 2nd'!AY141,"")))</f>
        <v/>
      </c>
      <c r="DP142" s="214" t="str">
        <f t="shared" si="191"/>
        <v/>
      </c>
      <c r="DQ142" s="43"/>
      <c r="DX142" s="44">
        <f>IF(AND($E$3="1st"),'Marks Entry class 1st'!I141,IF(AND($E$3="2nd"),'Marks Entry class 2nd'!I141,""))</f>
        <v>0</v>
      </c>
    </row>
    <row r="143" spans="1:128" ht="18.95" customHeight="1">
      <c r="A143" s="56">
        <v>136</v>
      </c>
      <c r="B143" s="261" t="str">
        <f>IF(OR(DX143=0,DX143=""),"",IF(AND($E$3="1st"),'Marks Entry class 1st'!I142,IF(AND($E$3="2nd"),'Marks Entry class 2nd'!I142,"")))</f>
        <v/>
      </c>
      <c r="C143" s="57" t="str">
        <f>IF(OR($B143=0,$B143=""),"",IF(AND($E$3="1st"),'Marks Entry class 1st'!B142,IF(AND($E$3="2nd"),'Marks Entry class 2nd'!B142,"")))</f>
        <v/>
      </c>
      <c r="D143" s="57" t="str">
        <f>IF(OR($B143=0,$B143=""),"",IF(AND($E$3="1st"),'Marks Entry class 1st'!C142,IF(AND($E$3="2nd"),'Marks Entry class 2nd'!C142,"")))</f>
        <v/>
      </c>
      <c r="E143" s="396" t="str">
        <f>IF(OR(B143=0,B143=""),"",IF(AND($E$3="1st"),'Marks Entry class 1st'!E142,IF(AND($E$3="2nd"),'Marks Entry class 2nd'!E142,"")))</f>
        <v/>
      </c>
      <c r="F143" s="260" t="str">
        <f>IF(OR(B143=0,B143=""),"",IF(AND($E$3="1st"),'Marks Entry class 1st'!D142,IF(AND($E$3="2nd"),'Marks Entry class 2nd'!D142,"")))</f>
        <v/>
      </c>
      <c r="G143" s="398" t="str">
        <f>IF(OR($B143=0,$B143=""),"",IF(AND($E$3="1st"),'Marks Entry class 1st'!F142,IF(AND($E$3="2nd"),'Marks Entry class 2nd'!F142,"")))</f>
        <v/>
      </c>
      <c r="H143" s="398" t="str">
        <f>IF(OR($B143=0,$B143=""),"",IF(AND($E$3="1st"),'Marks Entry class 1st'!G142,IF(AND($E$3="2nd"),'Marks Entry class 2nd'!G142,"")))</f>
        <v/>
      </c>
      <c r="I143" s="398" t="str">
        <f>IF(OR($B143=0,$B143=""),"",IF(AND($E$3="1st"),'Marks Entry class 1st'!H142,IF(AND($E$3="2nd"),'Marks Entry class 2nd'!H142,"")))</f>
        <v/>
      </c>
      <c r="J143" s="229" t="str">
        <f>IF(OR($B143=0,$B143=""),"",IF(AND($E$3="1st"),'Marks Entry class 1st'!J142,IF(AND($E$3="2nd"),'Marks Entry class 2nd'!J142,"")))</f>
        <v/>
      </c>
      <c r="K143" s="229" t="str">
        <f>IF(OR($B143=0,$B143=""),"",IF(AND($E$3="1st"),'Marks Entry class 1st'!K142,IF(AND($E$3="2nd"),'Marks Entry class 2nd'!K142,"")))</f>
        <v/>
      </c>
      <c r="L143" s="105"/>
      <c r="M143" s="105"/>
      <c r="N143" s="105"/>
      <c r="O143" s="51"/>
      <c r="P143" s="105" t="str">
        <f>IF(OR($B143=0,$B143=""),"",IF(AND($E$3="1st"),'Marks Entry class 1st'!O142,IF(AND($E$3="2nd"),'Marks Entry class 2nd'!O142,"")))</f>
        <v/>
      </c>
      <c r="Q143" s="105" t="str">
        <f>IF(OR($B143=0,$B143=""),"",IF(AND($E$3="1st"),'Marks Entry class 1st'!P142,IF(AND($E$3="2nd"),'Marks Entry class 2nd'!P142,"")))</f>
        <v/>
      </c>
      <c r="R143" s="54" t="str">
        <f t="shared" si="128"/>
        <v/>
      </c>
      <c r="S143" s="51">
        <f t="shared" si="129"/>
        <v>0</v>
      </c>
      <c r="T143" s="105" t="str">
        <f>IF(OR($B143=0,$B143=""),"",IF(AND($E$3="1st"),'Marks Entry class 1st'!Q142,IF(AND($E$3="2nd"),'Marks Entry class 2nd'!Q142,"")))</f>
        <v/>
      </c>
      <c r="U143" s="105" t="str">
        <f>IF(OR($B143=0,$B143=""),"",IF(AND($E$3="1st"),'Marks Entry class 1st'!R142,IF(AND($E$3="2nd"),'Marks Entry class 2nd'!R142,"")))</f>
        <v/>
      </c>
      <c r="V143" s="55" t="str">
        <f t="shared" si="130"/>
        <v/>
      </c>
      <c r="W143" s="51" t="str">
        <f t="shared" si="131"/>
        <v/>
      </c>
      <c r="X143" s="89">
        <f t="shared" si="132"/>
        <v>0</v>
      </c>
      <c r="Y143" s="89" t="str">
        <f t="shared" si="133"/>
        <v/>
      </c>
      <c r="Z143" s="89" t="str">
        <f t="shared" si="134"/>
        <v/>
      </c>
      <c r="AA143" s="89" t="str">
        <f t="shared" si="135"/>
        <v/>
      </c>
      <c r="AB143" s="89" t="str">
        <f t="shared" si="136"/>
        <v/>
      </c>
      <c r="AC143" s="93" t="str">
        <f t="shared" si="137"/>
        <v/>
      </c>
      <c r="AD143" s="105"/>
      <c r="AE143" s="105"/>
      <c r="AF143" s="105"/>
      <c r="AG143" s="51"/>
      <c r="AH143" s="105" t="str">
        <f>IF(OR($B143=0,$B143=""),"",IF(AND($E$3="1st"),'Marks Entry class 1st'!V142,IF(AND($E$3="2nd"),'Marks Entry class 2nd'!V142,"")))</f>
        <v/>
      </c>
      <c r="AI143" s="105" t="str">
        <f>IF(OR($B143=0,$B143=""),"",IF(AND($E$3="1st"),'Marks Entry class 1st'!W142,IF(AND($E$3="2nd"),'Marks Entry class 2nd'!W142,"")))</f>
        <v/>
      </c>
      <c r="AJ143" s="54" t="str">
        <f t="shared" si="138"/>
        <v/>
      </c>
      <c r="AK143" s="51">
        <f t="shared" si="139"/>
        <v>0</v>
      </c>
      <c r="AL143" s="105" t="str">
        <f>IF(OR($B143=0,$B143=""),"",IF(AND($E$3="1st"),'Marks Entry class 1st'!X142,IF(AND($E$3="2nd"),'Marks Entry class 2nd'!X142,"")))</f>
        <v/>
      </c>
      <c r="AM143" s="105" t="str">
        <f>IF(OR($B143=0,$B143=""),"",IF(AND($E$3="1st"),'Marks Entry class 1st'!Y142,IF(AND($E$3="2nd"),'Marks Entry class 2nd'!Y142,"")))</f>
        <v/>
      </c>
      <c r="AN143" s="55" t="str">
        <f t="shared" si="140"/>
        <v/>
      </c>
      <c r="AO143" s="51" t="str">
        <f t="shared" si="141"/>
        <v/>
      </c>
      <c r="AP143" s="89">
        <f t="shared" si="142"/>
        <v>0</v>
      </c>
      <c r="AQ143" s="89" t="str">
        <f t="shared" si="143"/>
        <v/>
      </c>
      <c r="AR143" s="89" t="str">
        <f t="shared" si="144"/>
        <v/>
      </c>
      <c r="AS143" s="89" t="str">
        <f t="shared" si="145"/>
        <v/>
      </c>
      <c r="AT143" s="89" t="str">
        <f t="shared" si="146"/>
        <v/>
      </c>
      <c r="AU143" s="93" t="str">
        <f t="shared" si="147"/>
        <v/>
      </c>
      <c r="AV143" s="105"/>
      <c r="AW143" s="105"/>
      <c r="AX143" s="105"/>
      <c r="AY143" s="51"/>
      <c r="AZ143" s="105" t="str">
        <f>IF(OR($B143=0,$B143=""),"",IF(AND($E$3="1st"),'Marks Entry class 1st'!AC142,IF(AND($E$3="2nd"),'Marks Entry class 2nd'!AC142,"")))</f>
        <v/>
      </c>
      <c r="BA143" s="105" t="str">
        <f>IF(OR($B143=0,$B143=""),"",IF(AND($E$3="1st"),'Marks Entry class 1st'!AD142,IF(AND($E$3="2nd"),'Marks Entry class 2nd'!AD142,"")))</f>
        <v/>
      </c>
      <c r="BB143" s="54" t="str">
        <f t="shared" si="148"/>
        <v/>
      </c>
      <c r="BC143" s="51">
        <f t="shared" si="149"/>
        <v>0</v>
      </c>
      <c r="BD143" s="105" t="str">
        <f>IF(OR($B143=0,$B143=""),"",IF(AND($E$3="1st"),'Marks Entry class 1st'!AE142,IF(AND($E$3="2nd"),'Marks Entry class 2nd'!AE142,"")))</f>
        <v/>
      </c>
      <c r="BE143" s="105" t="str">
        <f>IF(OR($B143=0,$B143=""),"",IF(AND($E$3="1st"),'Marks Entry class 1st'!AF142,IF(AND($E$3="2nd"),'Marks Entry class 2nd'!AF142,"")))</f>
        <v/>
      </c>
      <c r="BF143" s="55" t="str">
        <f t="shared" si="150"/>
        <v/>
      </c>
      <c r="BG143" s="51" t="str">
        <f t="shared" si="151"/>
        <v/>
      </c>
      <c r="BH143" s="89">
        <f t="shared" si="152"/>
        <v>0</v>
      </c>
      <c r="BI143" s="89" t="str">
        <f t="shared" si="153"/>
        <v/>
      </c>
      <c r="BJ143" s="89" t="str">
        <f t="shared" si="154"/>
        <v/>
      </c>
      <c r="BK143" s="89" t="str">
        <f t="shared" si="155"/>
        <v/>
      </c>
      <c r="BL143" s="89" t="str">
        <f t="shared" si="156"/>
        <v/>
      </c>
      <c r="BM143" s="93" t="str">
        <f t="shared" si="157"/>
        <v/>
      </c>
      <c r="BN143" s="105"/>
      <c r="BO143" s="105"/>
      <c r="BP143" s="105"/>
      <c r="BQ143" s="51"/>
      <c r="BR143" s="105" t="str">
        <f>IF(OR($B143=0,$B143=""),"",IF(AND($E$3="1st"),'Marks Entry class 1st'!AJ142,IF(AND($E$3="2nd"),'Marks Entry class 2nd'!AJ142,"")))</f>
        <v/>
      </c>
      <c r="BS143" s="105" t="str">
        <f>IF(OR($B143=0,$B143=""),"",IF(AND($E$3="1st"),'Marks Entry class 1st'!AK142,IF(AND($E$3="2nd"),'Marks Entry class 2nd'!AK142,"")))</f>
        <v/>
      </c>
      <c r="BT143" s="54" t="str">
        <f t="shared" si="158"/>
        <v/>
      </c>
      <c r="BU143" s="51">
        <f t="shared" si="159"/>
        <v>0</v>
      </c>
      <c r="BV143" s="105" t="str">
        <f>IF(OR($B143=0,$B143=""),"",IF(AND($E$3="1st"),'Marks Entry class 1st'!AL142,IF(AND($E$3="2nd"),'Marks Entry class 2nd'!AL142,"")))</f>
        <v/>
      </c>
      <c r="BW143" s="105" t="str">
        <f>IF(OR($B143=0,$B143=""),"",IF(AND($E$3="1st"),'Marks Entry class 1st'!AM142,IF(AND($E$3="2nd"),'Marks Entry class 2nd'!AM142,"")))</f>
        <v/>
      </c>
      <c r="BX143" s="55" t="str">
        <f t="shared" si="160"/>
        <v/>
      </c>
      <c r="BY143" s="51" t="str">
        <f t="shared" si="161"/>
        <v/>
      </c>
      <c r="BZ143" s="89">
        <f t="shared" si="162"/>
        <v>0</v>
      </c>
      <c r="CA143" s="89" t="str">
        <f t="shared" si="163"/>
        <v/>
      </c>
      <c r="CB143" s="89" t="str">
        <f t="shared" si="164"/>
        <v/>
      </c>
      <c r="CC143" s="89" t="str">
        <f t="shared" si="165"/>
        <v/>
      </c>
      <c r="CD143" s="89" t="str">
        <f t="shared" si="166"/>
        <v/>
      </c>
      <c r="CE143" s="93" t="str">
        <f t="shared" si="167"/>
        <v/>
      </c>
      <c r="CF143" s="105" t="str">
        <f>IF(OR($B143=0,$B143=""),"",IF(AND($E$3="1st"),'Marks Entry class 1st'!AN142,IF(AND($E$3="2nd"),'Marks Entry class 2nd'!AN142,"")))</f>
        <v/>
      </c>
      <c r="CG143" s="105" t="str">
        <f>IF(OR($B143=0,$B143=""),"",IF(AND($E$3="1st"),'Marks Entry class 1st'!AO142,IF(AND($E$3="2nd"),'Marks Entry class 2nd'!AO142,"")))</f>
        <v/>
      </c>
      <c r="CH143" s="106" t="str">
        <f t="shared" si="168"/>
        <v/>
      </c>
      <c r="CI143" s="107">
        <f t="shared" si="169"/>
        <v>0</v>
      </c>
      <c r="CJ143" s="107" t="str">
        <f t="shared" si="170"/>
        <v/>
      </c>
      <c r="CK143" s="107" t="str">
        <f t="shared" si="171"/>
        <v/>
      </c>
      <c r="CL143" s="92" t="str">
        <f t="shared" si="172"/>
        <v/>
      </c>
      <c r="CM143" s="105" t="str">
        <f>IF(OR($B143=0,$B143=""),"",IF(AND($E$3="1st"),'Marks Entry class 1st'!AP142,IF(AND($E$3="2nd"),'Marks Entry class 2nd'!AP142,"")))</f>
        <v/>
      </c>
      <c r="CN143" s="105" t="str">
        <f>IF(OR($B143=0,$B143=""),"",IF(AND($E$3="1st"),'Marks Entry class 1st'!AQ142,IF(AND($E$3="2nd"),'Marks Entry class 2nd'!AQ142,"")))</f>
        <v/>
      </c>
      <c r="CO143" s="106" t="str">
        <f t="shared" si="173"/>
        <v/>
      </c>
      <c r="CP143" s="107">
        <f t="shared" si="174"/>
        <v>0</v>
      </c>
      <c r="CQ143" s="107" t="str">
        <f t="shared" si="175"/>
        <v/>
      </c>
      <c r="CR143" s="107" t="str">
        <f t="shared" si="176"/>
        <v/>
      </c>
      <c r="CS143" s="92" t="str">
        <f t="shared" si="177"/>
        <v/>
      </c>
      <c r="CT143" s="105" t="str">
        <f>IF(OR($B143=0,$B143=""),"",IF(AND($E$3="1st"),'Marks Entry class 1st'!AR142,IF(AND($E$3="2nd"),'Marks Entry class 2nd'!AR142,"")))</f>
        <v/>
      </c>
      <c r="CU143" s="105" t="str">
        <f>IF(OR($B143=0,$B143=""),"",IF(AND($E$3="1st"),'Marks Entry class 1st'!AS142,IF(AND($E$3="2nd"),'Marks Entry class 2nd'!AS142,"")))</f>
        <v/>
      </c>
      <c r="CV143" s="106" t="str">
        <f t="shared" si="178"/>
        <v/>
      </c>
      <c r="CW143" s="107">
        <f t="shared" si="179"/>
        <v>0</v>
      </c>
      <c r="CX143" s="107" t="str">
        <f t="shared" si="180"/>
        <v/>
      </c>
      <c r="CY143" s="107" t="str">
        <f t="shared" si="181"/>
        <v/>
      </c>
      <c r="CZ143" s="92" t="str">
        <f t="shared" si="182"/>
        <v/>
      </c>
      <c r="DA143" s="105" t="str">
        <f>IF(OR($B143=0,$B143=""),"",IF(AND($E$3="1st"),'Marks Entry class 1st'!AT142,IF(AND($E$3="2nd"),'Marks Entry class 2nd'!AT142,"")))</f>
        <v/>
      </c>
      <c r="DB143" s="105" t="str">
        <f>IF(OR($B143=0,$B143=""),"",IF(AND($E$3="1st"),'Marks Entry class 1st'!AU142,IF(AND($E$3="2nd"),'Marks Entry class 2nd'!AU142,"")))</f>
        <v/>
      </c>
      <c r="DC143" s="357" t="str">
        <f t="shared" si="183"/>
        <v/>
      </c>
      <c r="DD143" s="93" t="str">
        <f t="shared" si="184"/>
        <v/>
      </c>
      <c r="DE143" s="105" t="str">
        <f>IF(OR($B143=0,$B143=""),"",IF(AND($E$3="1st"),'Marks Entry class 1st'!AV142,IF(AND($E$3="2nd"),'Marks Entry class 2nd'!AV142,"")))</f>
        <v/>
      </c>
      <c r="DF143" s="105" t="str">
        <f>IF(OR($B143=0,$B143=""),"",IF(AND($E$3="1st"),'Marks Entry class 1st'!AW142,IF(AND($E$3="2nd"),'Marks Entry class 2nd'!AW142,"")))</f>
        <v/>
      </c>
      <c r="DG143" s="357" t="str">
        <f t="shared" si="185"/>
        <v/>
      </c>
      <c r="DH143" s="93" t="str">
        <f t="shared" si="186"/>
        <v/>
      </c>
      <c r="DI143" s="63" t="str">
        <f t="shared" si="187"/>
        <v/>
      </c>
      <c r="DJ143" s="359" t="str">
        <f t="shared" si="188"/>
        <v/>
      </c>
      <c r="DK143" s="67" t="str">
        <f t="shared" si="189"/>
        <v/>
      </c>
      <c r="DL143" s="68" t="str">
        <f t="shared" si="190"/>
        <v/>
      </c>
      <c r="DM143" s="381" t="str">
        <f>IFERROR(IF(B143="NSO","NSO",IF(OR(D143="",G143="",F143="",B143="",DI143=0),"",IF('Master sheet'!$D$14="Hindi","कक्षोंन्नति","Promoted"))),"")</f>
        <v/>
      </c>
      <c r="DN143" s="42" t="str">
        <f>IF(OR(B143=0,B143=""),"",IF(AND($E$3="1st"),'Marks Entry class 1st'!AX142,IF(AND($E$3="2nd"),'Marks Entry class 2nd'!AX142,"")))</f>
        <v/>
      </c>
      <c r="DO143" s="42" t="str">
        <f>IF(OR(B143=0,B143=""),"",IF(AND($E$3="1st"),'Marks Entry class 1st'!AY142,IF(AND($E$3="2nd"),'Marks Entry class 2nd'!AY142,"")))</f>
        <v/>
      </c>
      <c r="DP143" s="214" t="str">
        <f t="shared" si="191"/>
        <v/>
      </c>
      <c r="DQ143" s="43"/>
      <c r="DX143" s="44">
        <f>IF(AND($E$3="1st"),'Marks Entry class 1st'!I142,IF(AND($E$3="2nd"),'Marks Entry class 2nd'!I142,""))</f>
        <v>0</v>
      </c>
    </row>
    <row r="144" spans="1:128" ht="18.95" customHeight="1">
      <c r="A144" s="56">
        <v>137</v>
      </c>
      <c r="B144" s="261" t="str">
        <f>IF(OR(DX144=0,DX144=""),"",IF(AND($E$3="1st"),'Marks Entry class 1st'!I143,IF(AND($E$3="2nd"),'Marks Entry class 2nd'!I143,"")))</f>
        <v/>
      </c>
      <c r="C144" s="57" t="str">
        <f>IF(OR($B144=0,$B144=""),"",IF(AND($E$3="1st"),'Marks Entry class 1st'!B143,IF(AND($E$3="2nd"),'Marks Entry class 2nd'!B143,"")))</f>
        <v/>
      </c>
      <c r="D144" s="57" t="str">
        <f>IF(OR($B144=0,$B144=""),"",IF(AND($E$3="1st"),'Marks Entry class 1st'!C143,IF(AND($E$3="2nd"),'Marks Entry class 2nd'!C143,"")))</f>
        <v/>
      </c>
      <c r="E144" s="396" t="str">
        <f>IF(OR(B144=0,B144=""),"",IF(AND($E$3="1st"),'Marks Entry class 1st'!E143,IF(AND($E$3="2nd"),'Marks Entry class 2nd'!E143,"")))</f>
        <v/>
      </c>
      <c r="F144" s="260" t="str">
        <f>IF(OR(B144=0,B144=""),"",IF(AND($E$3="1st"),'Marks Entry class 1st'!D143,IF(AND($E$3="2nd"),'Marks Entry class 2nd'!D143,"")))</f>
        <v/>
      </c>
      <c r="G144" s="398" t="str">
        <f>IF(OR($B144=0,$B144=""),"",IF(AND($E$3="1st"),'Marks Entry class 1st'!F143,IF(AND($E$3="2nd"),'Marks Entry class 2nd'!F143,"")))</f>
        <v/>
      </c>
      <c r="H144" s="398" t="str">
        <f>IF(OR($B144=0,$B144=""),"",IF(AND($E$3="1st"),'Marks Entry class 1st'!G143,IF(AND($E$3="2nd"),'Marks Entry class 2nd'!G143,"")))</f>
        <v/>
      </c>
      <c r="I144" s="398" t="str">
        <f>IF(OR($B144=0,$B144=""),"",IF(AND($E$3="1st"),'Marks Entry class 1st'!H143,IF(AND($E$3="2nd"),'Marks Entry class 2nd'!H143,"")))</f>
        <v/>
      </c>
      <c r="J144" s="229" t="str">
        <f>IF(OR($B144=0,$B144=""),"",IF(AND($E$3="1st"),'Marks Entry class 1st'!J143,IF(AND($E$3="2nd"),'Marks Entry class 2nd'!J143,"")))</f>
        <v/>
      </c>
      <c r="K144" s="229" t="str">
        <f>IF(OR($B144=0,$B144=""),"",IF(AND($E$3="1st"),'Marks Entry class 1st'!K143,IF(AND($E$3="2nd"),'Marks Entry class 2nd'!K143,"")))</f>
        <v/>
      </c>
      <c r="L144" s="105"/>
      <c r="M144" s="105"/>
      <c r="N144" s="105"/>
      <c r="O144" s="51"/>
      <c r="P144" s="105" t="str">
        <f>IF(OR($B144=0,$B144=""),"",IF(AND($E$3="1st"),'Marks Entry class 1st'!O143,IF(AND($E$3="2nd"),'Marks Entry class 2nd'!O143,"")))</f>
        <v/>
      </c>
      <c r="Q144" s="105" t="str">
        <f>IF(OR($B144=0,$B144=""),"",IF(AND($E$3="1st"),'Marks Entry class 1st'!P143,IF(AND($E$3="2nd"),'Marks Entry class 2nd'!P143,"")))</f>
        <v/>
      </c>
      <c r="R144" s="54" t="str">
        <f t="shared" si="128"/>
        <v/>
      </c>
      <c r="S144" s="51">
        <f t="shared" si="129"/>
        <v>0</v>
      </c>
      <c r="T144" s="105" t="str">
        <f>IF(OR($B144=0,$B144=""),"",IF(AND($E$3="1st"),'Marks Entry class 1st'!Q143,IF(AND($E$3="2nd"),'Marks Entry class 2nd'!Q143,"")))</f>
        <v/>
      </c>
      <c r="U144" s="105" t="str">
        <f>IF(OR($B144=0,$B144=""),"",IF(AND($E$3="1st"),'Marks Entry class 1st'!R143,IF(AND($E$3="2nd"),'Marks Entry class 2nd'!R143,"")))</f>
        <v/>
      </c>
      <c r="V144" s="55" t="str">
        <f t="shared" si="130"/>
        <v/>
      </c>
      <c r="W144" s="51" t="str">
        <f t="shared" si="131"/>
        <v/>
      </c>
      <c r="X144" s="89">
        <f t="shared" si="132"/>
        <v>0</v>
      </c>
      <c r="Y144" s="89" t="str">
        <f t="shared" si="133"/>
        <v/>
      </c>
      <c r="Z144" s="89" t="str">
        <f t="shared" si="134"/>
        <v/>
      </c>
      <c r="AA144" s="89" t="str">
        <f t="shared" si="135"/>
        <v/>
      </c>
      <c r="AB144" s="89" t="str">
        <f t="shared" si="136"/>
        <v/>
      </c>
      <c r="AC144" s="93" t="str">
        <f t="shared" si="137"/>
        <v/>
      </c>
      <c r="AD144" s="105"/>
      <c r="AE144" s="105"/>
      <c r="AF144" s="105"/>
      <c r="AG144" s="51"/>
      <c r="AH144" s="105" t="str">
        <f>IF(OR($B144=0,$B144=""),"",IF(AND($E$3="1st"),'Marks Entry class 1st'!V143,IF(AND($E$3="2nd"),'Marks Entry class 2nd'!V143,"")))</f>
        <v/>
      </c>
      <c r="AI144" s="105" t="str">
        <f>IF(OR($B144=0,$B144=""),"",IF(AND($E$3="1st"),'Marks Entry class 1st'!W143,IF(AND($E$3="2nd"),'Marks Entry class 2nd'!W143,"")))</f>
        <v/>
      </c>
      <c r="AJ144" s="54" t="str">
        <f t="shared" si="138"/>
        <v/>
      </c>
      <c r="AK144" s="51">
        <f t="shared" si="139"/>
        <v>0</v>
      </c>
      <c r="AL144" s="105" t="str">
        <f>IF(OR($B144=0,$B144=""),"",IF(AND($E$3="1st"),'Marks Entry class 1st'!X143,IF(AND($E$3="2nd"),'Marks Entry class 2nd'!X143,"")))</f>
        <v/>
      </c>
      <c r="AM144" s="105" t="str">
        <f>IF(OR($B144=0,$B144=""),"",IF(AND($E$3="1st"),'Marks Entry class 1st'!Y143,IF(AND($E$3="2nd"),'Marks Entry class 2nd'!Y143,"")))</f>
        <v/>
      </c>
      <c r="AN144" s="55" t="str">
        <f t="shared" si="140"/>
        <v/>
      </c>
      <c r="AO144" s="51" t="str">
        <f t="shared" si="141"/>
        <v/>
      </c>
      <c r="AP144" s="89">
        <f t="shared" si="142"/>
        <v>0</v>
      </c>
      <c r="AQ144" s="89" t="str">
        <f t="shared" si="143"/>
        <v/>
      </c>
      <c r="AR144" s="89" t="str">
        <f t="shared" si="144"/>
        <v/>
      </c>
      <c r="AS144" s="89" t="str">
        <f t="shared" si="145"/>
        <v/>
      </c>
      <c r="AT144" s="89" t="str">
        <f t="shared" si="146"/>
        <v/>
      </c>
      <c r="AU144" s="93" t="str">
        <f t="shared" si="147"/>
        <v/>
      </c>
      <c r="AV144" s="105"/>
      <c r="AW144" s="105"/>
      <c r="AX144" s="105"/>
      <c r="AY144" s="51"/>
      <c r="AZ144" s="105" t="str">
        <f>IF(OR($B144=0,$B144=""),"",IF(AND($E$3="1st"),'Marks Entry class 1st'!AC143,IF(AND($E$3="2nd"),'Marks Entry class 2nd'!AC143,"")))</f>
        <v/>
      </c>
      <c r="BA144" s="105" t="str">
        <f>IF(OR($B144=0,$B144=""),"",IF(AND($E$3="1st"),'Marks Entry class 1st'!AD143,IF(AND($E$3="2nd"),'Marks Entry class 2nd'!AD143,"")))</f>
        <v/>
      </c>
      <c r="BB144" s="54" t="str">
        <f t="shared" si="148"/>
        <v/>
      </c>
      <c r="BC144" s="51">
        <f t="shared" si="149"/>
        <v>0</v>
      </c>
      <c r="BD144" s="105" t="str">
        <f>IF(OR($B144=0,$B144=""),"",IF(AND($E$3="1st"),'Marks Entry class 1st'!AE143,IF(AND($E$3="2nd"),'Marks Entry class 2nd'!AE143,"")))</f>
        <v/>
      </c>
      <c r="BE144" s="105" t="str">
        <f>IF(OR($B144=0,$B144=""),"",IF(AND($E$3="1st"),'Marks Entry class 1st'!AF143,IF(AND($E$3="2nd"),'Marks Entry class 2nd'!AF143,"")))</f>
        <v/>
      </c>
      <c r="BF144" s="55" t="str">
        <f t="shared" si="150"/>
        <v/>
      </c>
      <c r="BG144" s="51" t="str">
        <f t="shared" si="151"/>
        <v/>
      </c>
      <c r="BH144" s="89">
        <f t="shared" si="152"/>
        <v>0</v>
      </c>
      <c r="BI144" s="89" t="str">
        <f t="shared" si="153"/>
        <v/>
      </c>
      <c r="BJ144" s="89" t="str">
        <f t="shared" si="154"/>
        <v/>
      </c>
      <c r="BK144" s="89" t="str">
        <f t="shared" si="155"/>
        <v/>
      </c>
      <c r="BL144" s="89" t="str">
        <f t="shared" si="156"/>
        <v/>
      </c>
      <c r="BM144" s="93" t="str">
        <f t="shared" si="157"/>
        <v/>
      </c>
      <c r="BN144" s="105"/>
      <c r="BO144" s="105"/>
      <c r="BP144" s="105"/>
      <c r="BQ144" s="51"/>
      <c r="BR144" s="105" t="str">
        <f>IF(OR($B144=0,$B144=""),"",IF(AND($E$3="1st"),'Marks Entry class 1st'!AJ143,IF(AND($E$3="2nd"),'Marks Entry class 2nd'!AJ143,"")))</f>
        <v/>
      </c>
      <c r="BS144" s="105" t="str">
        <f>IF(OR($B144=0,$B144=""),"",IF(AND($E$3="1st"),'Marks Entry class 1st'!AK143,IF(AND($E$3="2nd"),'Marks Entry class 2nd'!AK143,"")))</f>
        <v/>
      </c>
      <c r="BT144" s="54" t="str">
        <f t="shared" si="158"/>
        <v/>
      </c>
      <c r="BU144" s="51">
        <f t="shared" si="159"/>
        <v>0</v>
      </c>
      <c r="BV144" s="105" t="str">
        <f>IF(OR($B144=0,$B144=""),"",IF(AND($E$3="1st"),'Marks Entry class 1st'!AL143,IF(AND($E$3="2nd"),'Marks Entry class 2nd'!AL143,"")))</f>
        <v/>
      </c>
      <c r="BW144" s="105" t="str">
        <f>IF(OR($B144=0,$B144=""),"",IF(AND($E$3="1st"),'Marks Entry class 1st'!AM143,IF(AND($E$3="2nd"),'Marks Entry class 2nd'!AM143,"")))</f>
        <v/>
      </c>
      <c r="BX144" s="55" t="str">
        <f t="shared" si="160"/>
        <v/>
      </c>
      <c r="BY144" s="51" t="str">
        <f t="shared" si="161"/>
        <v/>
      </c>
      <c r="BZ144" s="89">
        <f t="shared" si="162"/>
        <v>0</v>
      </c>
      <c r="CA144" s="89" t="str">
        <f t="shared" si="163"/>
        <v/>
      </c>
      <c r="CB144" s="89" t="str">
        <f t="shared" si="164"/>
        <v/>
      </c>
      <c r="CC144" s="89" t="str">
        <f t="shared" si="165"/>
        <v/>
      </c>
      <c r="CD144" s="89" t="str">
        <f t="shared" si="166"/>
        <v/>
      </c>
      <c r="CE144" s="93" t="str">
        <f t="shared" si="167"/>
        <v/>
      </c>
      <c r="CF144" s="105" t="str">
        <f>IF(OR($B144=0,$B144=""),"",IF(AND($E$3="1st"),'Marks Entry class 1st'!AN143,IF(AND($E$3="2nd"),'Marks Entry class 2nd'!AN143,"")))</f>
        <v/>
      </c>
      <c r="CG144" s="105" t="str">
        <f>IF(OR($B144=0,$B144=""),"",IF(AND($E$3="1st"),'Marks Entry class 1st'!AO143,IF(AND($E$3="2nd"),'Marks Entry class 2nd'!AO143,"")))</f>
        <v/>
      </c>
      <c r="CH144" s="106" t="str">
        <f t="shared" si="168"/>
        <v/>
      </c>
      <c r="CI144" s="107">
        <f t="shared" si="169"/>
        <v>0</v>
      </c>
      <c r="CJ144" s="107" t="str">
        <f t="shared" si="170"/>
        <v/>
      </c>
      <c r="CK144" s="107" t="str">
        <f t="shared" si="171"/>
        <v/>
      </c>
      <c r="CL144" s="92" t="str">
        <f t="shared" si="172"/>
        <v/>
      </c>
      <c r="CM144" s="105" t="str">
        <f>IF(OR($B144=0,$B144=""),"",IF(AND($E$3="1st"),'Marks Entry class 1st'!AP143,IF(AND($E$3="2nd"),'Marks Entry class 2nd'!AP143,"")))</f>
        <v/>
      </c>
      <c r="CN144" s="105" t="str">
        <f>IF(OR($B144=0,$B144=""),"",IF(AND($E$3="1st"),'Marks Entry class 1st'!AQ143,IF(AND($E$3="2nd"),'Marks Entry class 2nd'!AQ143,"")))</f>
        <v/>
      </c>
      <c r="CO144" s="106" t="str">
        <f t="shared" si="173"/>
        <v/>
      </c>
      <c r="CP144" s="107">
        <f t="shared" si="174"/>
        <v>0</v>
      </c>
      <c r="CQ144" s="107" t="str">
        <f t="shared" si="175"/>
        <v/>
      </c>
      <c r="CR144" s="107" t="str">
        <f t="shared" si="176"/>
        <v/>
      </c>
      <c r="CS144" s="92" t="str">
        <f t="shared" si="177"/>
        <v/>
      </c>
      <c r="CT144" s="105" t="str">
        <f>IF(OR($B144=0,$B144=""),"",IF(AND($E$3="1st"),'Marks Entry class 1st'!AR143,IF(AND($E$3="2nd"),'Marks Entry class 2nd'!AR143,"")))</f>
        <v/>
      </c>
      <c r="CU144" s="105" t="str">
        <f>IF(OR($B144=0,$B144=""),"",IF(AND($E$3="1st"),'Marks Entry class 1st'!AS143,IF(AND($E$3="2nd"),'Marks Entry class 2nd'!AS143,"")))</f>
        <v/>
      </c>
      <c r="CV144" s="106" t="str">
        <f t="shared" si="178"/>
        <v/>
      </c>
      <c r="CW144" s="107">
        <f t="shared" si="179"/>
        <v>0</v>
      </c>
      <c r="CX144" s="107" t="str">
        <f t="shared" si="180"/>
        <v/>
      </c>
      <c r="CY144" s="107" t="str">
        <f t="shared" si="181"/>
        <v/>
      </c>
      <c r="CZ144" s="92" t="str">
        <f t="shared" si="182"/>
        <v/>
      </c>
      <c r="DA144" s="105" t="str">
        <f>IF(OR($B144=0,$B144=""),"",IF(AND($E$3="1st"),'Marks Entry class 1st'!AT143,IF(AND($E$3="2nd"),'Marks Entry class 2nd'!AT143,"")))</f>
        <v/>
      </c>
      <c r="DB144" s="105" t="str">
        <f>IF(OR($B144=0,$B144=""),"",IF(AND($E$3="1st"),'Marks Entry class 1st'!AU143,IF(AND($E$3="2nd"),'Marks Entry class 2nd'!AU143,"")))</f>
        <v/>
      </c>
      <c r="DC144" s="357" t="str">
        <f t="shared" si="183"/>
        <v/>
      </c>
      <c r="DD144" s="93" t="str">
        <f t="shared" si="184"/>
        <v/>
      </c>
      <c r="DE144" s="105" t="str">
        <f>IF(OR($B144=0,$B144=""),"",IF(AND($E$3="1st"),'Marks Entry class 1st'!AV143,IF(AND($E$3="2nd"),'Marks Entry class 2nd'!AV143,"")))</f>
        <v/>
      </c>
      <c r="DF144" s="105" t="str">
        <f>IF(OR($B144=0,$B144=""),"",IF(AND($E$3="1st"),'Marks Entry class 1st'!AW143,IF(AND($E$3="2nd"),'Marks Entry class 2nd'!AW143,"")))</f>
        <v/>
      </c>
      <c r="DG144" s="357" t="str">
        <f t="shared" si="185"/>
        <v/>
      </c>
      <c r="DH144" s="93" t="str">
        <f t="shared" si="186"/>
        <v/>
      </c>
      <c r="DI144" s="63" t="str">
        <f t="shared" si="187"/>
        <v/>
      </c>
      <c r="DJ144" s="359" t="str">
        <f t="shared" si="188"/>
        <v/>
      </c>
      <c r="DK144" s="67" t="str">
        <f t="shared" si="189"/>
        <v/>
      </c>
      <c r="DL144" s="68" t="str">
        <f t="shared" si="190"/>
        <v/>
      </c>
      <c r="DM144" s="381" t="str">
        <f>IFERROR(IF(B144="NSO","NSO",IF(OR(D144="",G144="",F144="",B144="",DI144=0),"",IF('Master sheet'!$D$14="Hindi","कक्षोंन्नति","Promoted"))),"")</f>
        <v/>
      </c>
      <c r="DN144" s="42" t="str">
        <f>IF(OR(B144=0,B144=""),"",IF(AND($E$3="1st"),'Marks Entry class 1st'!AX143,IF(AND($E$3="2nd"),'Marks Entry class 2nd'!AX143,"")))</f>
        <v/>
      </c>
      <c r="DO144" s="42" t="str">
        <f>IF(OR(B144=0,B144=""),"",IF(AND($E$3="1st"),'Marks Entry class 1st'!AY143,IF(AND($E$3="2nd"),'Marks Entry class 2nd'!AY143,"")))</f>
        <v/>
      </c>
      <c r="DP144" s="214" t="str">
        <f t="shared" si="191"/>
        <v/>
      </c>
      <c r="DQ144" s="43"/>
      <c r="DX144" s="44">
        <f>IF(AND($E$3="1st"),'Marks Entry class 1st'!I143,IF(AND($E$3="2nd"),'Marks Entry class 2nd'!I143,""))</f>
        <v>0</v>
      </c>
    </row>
    <row r="145" spans="1:128" ht="18.95" customHeight="1">
      <c r="A145" s="56">
        <v>138</v>
      </c>
      <c r="B145" s="261" t="str">
        <f>IF(OR(DX145=0,DX145=""),"",IF(AND($E$3="1st"),'Marks Entry class 1st'!I144,IF(AND($E$3="2nd"),'Marks Entry class 2nd'!I144,"")))</f>
        <v/>
      </c>
      <c r="C145" s="57" t="str">
        <f>IF(OR($B145=0,$B145=""),"",IF(AND($E$3="1st"),'Marks Entry class 1st'!B144,IF(AND($E$3="2nd"),'Marks Entry class 2nd'!B144,"")))</f>
        <v/>
      </c>
      <c r="D145" s="57" t="str">
        <f>IF(OR($B145=0,$B145=""),"",IF(AND($E$3="1st"),'Marks Entry class 1st'!C144,IF(AND($E$3="2nd"),'Marks Entry class 2nd'!C144,"")))</f>
        <v/>
      </c>
      <c r="E145" s="396" t="str">
        <f>IF(OR(B145=0,B145=""),"",IF(AND($E$3="1st"),'Marks Entry class 1st'!E144,IF(AND($E$3="2nd"),'Marks Entry class 2nd'!E144,"")))</f>
        <v/>
      </c>
      <c r="F145" s="260" t="str">
        <f>IF(OR(B145=0,B145=""),"",IF(AND($E$3="1st"),'Marks Entry class 1st'!D144,IF(AND($E$3="2nd"),'Marks Entry class 2nd'!D144,"")))</f>
        <v/>
      </c>
      <c r="G145" s="398" t="str">
        <f>IF(OR($B145=0,$B145=""),"",IF(AND($E$3="1st"),'Marks Entry class 1st'!F144,IF(AND($E$3="2nd"),'Marks Entry class 2nd'!F144,"")))</f>
        <v/>
      </c>
      <c r="H145" s="398" t="str">
        <f>IF(OR($B145=0,$B145=""),"",IF(AND($E$3="1st"),'Marks Entry class 1st'!G144,IF(AND($E$3="2nd"),'Marks Entry class 2nd'!G144,"")))</f>
        <v/>
      </c>
      <c r="I145" s="398" t="str">
        <f>IF(OR($B145=0,$B145=""),"",IF(AND($E$3="1st"),'Marks Entry class 1st'!H144,IF(AND($E$3="2nd"),'Marks Entry class 2nd'!H144,"")))</f>
        <v/>
      </c>
      <c r="J145" s="229" t="str">
        <f>IF(OR($B145=0,$B145=""),"",IF(AND($E$3="1st"),'Marks Entry class 1st'!J144,IF(AND($E$3="2nd"),'Marks Entry class 2nd'!J144,"")))</f>
        <v/>
      </c>
      <c r="K145" s="229" t="str">
        <f>IF(OR($B145=0,$B145=""),"",IF(AND($E$3="1st"),'Marks Entry class 1st'!K144,IF(AND($E$3="2nd"),'Marks Entry class 2nd'!K144,"")))</f>
        <v/>
      </c>
      <c r="L145" s="105"/>
      <c r="M145" s="105"/>
      <c r="N145" s="105"/>
      <c r="O145" s="51"/>
      <c r="P145" s="105" t="str">
        <f>IF(OR($B145=0,$B145=""),"",IF(AND($E$3="1st"),'Marks Entry class 1st'!O144,IF(AND($E$3="2nd"),'Marks Entry class 2nd'!O144,"")))</f>
        <v/>
      </c>
      <c r="Q145" s="105" t="str">
        <f>IF(OR($B145=0,$B145=""),"",IF(AND($E$3="1st"),'Marks Entry class 1st'!P144,IF(AND($E$3="2nd"),'Marks Entry class 2nd'!P144,"")))</f>
        <v/>
      </c>
      <c r="R145" s="54" t="str">
        <f t="shared" si="128"/>
        <v/>
      </c>
      <c r="S145" s="51">
        <f t="shared" si="129"/>
        <v>0</v>
      </c>
      <c r="T145" s="105" t="str">
        <f>IF(OR($B145=0,$B145=""),"",IF(AND($E$3="1st"),'Marks Entry class 1st'!Q144,IF(AND($E$3="2nd"),'Marks Entry class 2nd'!Q144,"")))</f>
        <v/>
      </c>
      <c r="U145" s="105" t="str">
        <f>IF(OR($B145=0,$B145=""),"",IF(AND($E$3="1st"),'Marks Entry class 1st'!R144,IF(AND($E$3="2nd"),'Marks Entry class 2nd'!R144,"")))</f>
        <v/>
      </c>
      <c r="V145" s="55" t="str">
        <f t="shared" si="130"/>
        <v/>
      </c>
      <c r="W145" s="51" t="str">
        <f t="shared" si="131"/>
        <v/>
      </c>
      <c r="X145" s="89">
        <f t="shared" si="132"/>
        <v>0</v>
      </c>
      <c r="Y145" s="89" t="str">
        <f t="shared" si="133"/>
        <v/>
      </c>
      <c r="Z145" s="89" t="str">
        <f t="shared" si="134"/>
        <v/>
      </c>
      <c r="AA145" s="89" t="str">
        <f t="shared" si="135"/>
        <v/>
      </c>
      <c r="AB145" s="89" t="str">
        <f t="shared" si="136"/>
        <v/>
      </c>
      <c r="AC145" s="93" t="str">
        <f t="shared" si="137"/>
        <v/>
      </c>
      <c r="AD145" s="105"/>
      <c r="AE145" s="105"/>
      <c r="AF145" s="105"/>
      <c r="AG145" s="51"/>
      <c r="AH145" s="105" t="str">
        <f>IF(OR($B145=0,$B145=""),"",IF(AND($E$3="1st"),'Marks Entry class 1st'!V144,IF(AND($E$3="2nd"),'Marks Entry class 2nd'!V144,"")))</f>
        <v/>
      </c>
      <c r="AI145" s="105" t="str">
        <f>IF(OR($B145=0,$B145=""),"",IF(AND($E$3="1st"),'Marks Entry class 1st'!W144,IF(AND($E$3="2nd"),'Marks Entry class 2nd'!W144,"")))</f>
        <v/>
      </c>
      <c r="AJ145" s="54" t="str">
        <f t="shared" si="138"/>
        <v/>
      </c>
      <c r="AK145" s="51">
        <f t="shared" si="139"/>
        <v>0</v>
      </c>
      <c r="AL145" s="105" t="str">
        <f>IF(OR($B145=0,$B145=""),"",IF(AND($E$3="1st"),'Marks Entry class 1st'!X144,IF(AND($E$3="2nd"),'Marks Entry class 2nd'!X144,"")))</f>
        <v/>
      </c>
      <c r="AM145" s="105" t="str">
        <f>IF(OR($B145=0,$B145=""),"",IF(AND($E$3="1st"),'Marks Entry class 1st'!Y144,IF(AND($E$3="2nd"),'Marks Entry class 2nd'!Y144,"")))</f>
        <v/>
      </c>
      <c r="AN145" s="55" t="str">
        <f t="shared" si="140"/>
        <v/>
      </c>
      <c r="AO145" s="51" t="str">
        <f t="shared" si="141"/>
        <v/>
      </c>
      <c r="AP145" s="89">
        <f t="shared" si="142"/>
        <v>0</v>
      </c>
      <c r="AQ145" s="89" t="str">
        <f t="shared" si="143"/>
        <v/>
      </c>
      <c r="AR145" s="89" t="str">
        <f t="shared" si="144"/>
        <v/>
      </c>
      <c r="AS145" s="89" t="str">
        <f t="shared" si="145"/>
        <v/>
      </c>
      <c r="AT145" s="89" t="str">
        <f t="shared" si="146"/>
        <v/>
      </c>
      <c r="AU145" s="93" t="str">
        <f t="shared" si="147"/>
        <v/>
      </c>
      <c r="AV145" s="105"/>
      <c r="AW145" s="105"/>
      <c r="AX145" s="105"/>
      <c r="AY145" s="51"/>
      <c r="AZ145" s="105" t="str">
        <f>IF(OR($B145=0,$B145=""),"",IF(AND($E$3="1st"),'Marks Entry class 1st'!AC144,IF(AND($E$3="2nd"),'Marks Entry class 2nd'!AC144,"")))</f>
        <v/>
      </c>
      <c r="BA145" s="105" t="str">
        <f>IF(OR($B145=0,$B145=""),"",IF(AND($E$3="1st"),'Marks Entry class 1st'!AD144,IF(AND($E$3="2nd"),'Marks Entry class 2nd'!AD144,"")))</f>
        <v/>
      </c>
      <c r="BB145" s="54" t="str">
        <f t="shared" si="148"/>
        <v/>
      </c>
      <c r="BC145" s="51">
        <f t="shared" si="149"/>
        <v>0</v>
      </c>
      <c r="BD145" s="105" t="str">
        <f>IF(OR($B145=0,$B145=""),"",IF(AND($E$3="1st"),'Marks Entry class 1st'!AE144,IF(AND($E$3="2nd"),'Marks Entry class 2nd'!AE144,"")))</f>
        <v/>
      </c>
      <c r="BE145" s="105" t="str">
        <f>IF(OR($B145=0,$B145=""),"",IF(AND($E$3="1st"),'Marks Entry class 1st'!AF144,IF(AND($E$3="2nd"),'Marks Entry class 2nd'!AF144,"")))</f>
        <v/>
      </c>
      <c r="BF145" s="55" t="str">
        <f t="shared" si="150"/>
        <v/>
      </c>
      <c r="BG145" s="51" t="str">
        <f t="shared" si="151"/>
        <v/>
      </c>
      <c r="BH145" s="89">
        <f t="shared" si="152"/>
        <v>0</v>
      </c>
      <c r="BI145" s="89" t="str">
        <f t="shared" si="153"/>
        <v/>
      </c>
      <c r="BJ145" s="89" t="str">
        <f t="shared" si="154"/>
        <v/>
      </c>
      <c r="BK145" s="89" t="str">
        <f t="shared" si="155"/>
        <v/>
      </c>
      <c r="BL145" s="89" t="str">
        <f t="shared" si="156"/>
        <v/>
      </c>
      <c r="BM145" s="93" t="str">
        <f t="shared" si="157"/>
        <v/>
      </c>
      <c r="BN145" s="105"/>
      <c r="BO145" s="105"/>
      <c r="BP145" s="105"/>
      <c r="BQ145" s="51"/>
      <c r="BR145" s="105" t="str">
        <f>IF(OR($B145=0,$B145=""),"",IF(AND($E$3="1st"),'Marks Entry class 1st'!AJ144,IF(AND($E$3="2nd"),'Marks Entry class 2nd'!AJ144,"")))</f>
        <v/>
      </c>
      <c r="BS145" s="105" t="str">
        <f>IF(OR($B145=0,$B145=""),"",IF(AND($E$3="1st"),'Marks Entry class 1st'!AK144,IF(AND($E$3="2nd"),'Marks Entry class 2nd'!AK144,"")))</f>
        <v/>
      </c>
      <c r="BT145" s="54" t="str">
        <f t="shared" si="158"/>
        <v/>
      </c>
      <c r="BU145" s="51">
        <f t="shared" si="159"/>
        <v>0</v>
      </c>
      <c r="BV145" s="105" t="str">
        <f>IF(OR($B145=0,$B145=""),"",IF(AND($E$3="1st"),'Marks Entry class 1st'!AL144,IF(AND($E$3="2nd"),'Marks Entry class 2nd'!AL144,"")))</f>
        <v/>
      </c>
      <c r="BW145" s="105" t="str">
        <f>IF(OR($B145=0,$B145=""),"",IF(AND($E$3="1st"),'Marks Entry class 1st'!AM144,IF(AND($E$3="2nd"),'Marks Entry class 2nd'!AM144,"")))</f>
        <v/>
      </c>
      <c r="BX145" s="55" t="str">
        <f t="shared" si="160"/>
        <v/>
      </c>
      <c r="BY145" s="51" t="str">
        <f t="shared" si="161"/>
        <v/>
      </c>
      <c r="BZ145" s="89">
        <f t="shared" si="162"/>
        <v>0</v>
      </c>
      <c r="CA145" s="89" t="str">
        <f t="shared" si="163"/>
        <v/>
      </c>
      <c r="CB145" s="89" t="str">
        <f t="shared" si="164"/>
        <v/>
      </c>
      <c r="CC145" s="89" t="str">
        <f t="shared" si="165"/>
        <v/>
      </c>
      <c r="CD145" s="89" t="str">
        <f t="shared" si="166"/>
        <v/>
      </c>
      <c r="CE145" s="93" t="str">
        <f t="shared" si="167"/>
        <v/>
      </c>
      <c r="CF145" s="105" t="str">
        <f>IF(OR($B145=0,$B145=""),"",IF(AND($E$3="1st"),'Marks Entry class 1st'!AN144,IF(AND($E$3="2nd"),'Marks Entry class 2nd'!AN144,"")))</f>
        <v/>
      </c>
      <c r="CG145" s="105" t="str">
        <f>IF(OR($B145=0,$B145=""),"",IF(AND($E$3="1st"),'Marks Entry class 1st'!AO144,IF(AND($E$3="2nd"),'Marks Entry class 2nd'!AO144,"")))</f>
        <v/>
      </c>
      <c r="CH145" s="106" t="str">
        <f t="shared" si="168"/>
        <v/>
      </c>
      <c r="CI145" s="107">
        <f t="shared" si="169"/>
        <v>0</v>
      </c>
      <c r="CJ145" s="107" t="str">
        <f t="shared" si="170"/>
        <v/>
      </c>
      <c r="CK145" s="107" t="str">
        <f t="shared" si="171"/>
        <v/>
      </c>
      <c r="CL145" s="92" t="str">
        <f t="shared" si="172"/>
        <v/>
      </c>
      <c r="CM145" s="105" t="str">
        <f>IF(OR($B145=0,$B145=""),"",IF(AND($E$3="1st"),'Marks Entry class 1st'!AP144,IF(AND($E$3="2nd"),'Marks Entry class 2nd'!AP144,"")))</f>
        <v/>
      </c>
      <c r="CN145" s="105" t="str">
        <f>IF(OR($B145=0,$B145=""),"",IF(AND($E$3="1st"),'Marks Entry class 1st'!AQ144,IF(AND($E$3="2nd"),'Marks Entry class 2nd'!AQ144,"")))</f>
        <v/>
      </c>
      <c r="CO145" s="106" t="str">
        <f t="shared" si="173"/>
        <v/>
      </c>
      <c r="CP145" s="107">
        <f t="shared" si="174"/>
        <v>0</v>
      </c>
      <c r="CQ145" s="107" t="str">
        <f t="shared" si="175"/>
        <v/>
      </c>
      <c r="CR145" s="107" t="str">
        <f t="shared" si="176"/>
        <v/>
      </c>
      <c r="CS145" s="92" t="str">
        <f t="shared" si="177"/>
        <v/>
      </c>
      <c r="CT145" s="105" t="str">
        <f>IF(OR($B145=0,$B145=""),"",IF(AND($E$3="1st"),'Marks Entry class 1st'!AR144,IF(AND($E$3="2nd"),'Marks Entry class 2nd'!AR144,"")))</f>
        <v/>
      </c>
      <c r="CU145" s="105" t="str">
        <f>IF(OR($B145=0,$B145=""),"",IF(AND($E$3="1st"),'Marks Entry class 1st'!AS144,IF(AND($E$3="2nd"),'Marks Entry class 2nd'!AS144,"")))</f>
        <v/>
      </c>
      <c r="CV145" s="106" t="str">
        <f t="shared" si="178"/>
        <v/>
      </c>
      <c r="CW145" s="107">
        <f t="shared" si="179"/>
        <v>0</v>
      </c>
      <c r="CX145" s="107" t="str">
        <f t="shared" si="180"/>
        <v/>
      </c>
      <c r="CY145" s="107" t="str">
        <f t="shared" si="181"/>
        <v/>
      </c>
      <c r="CZ145" s="92" t="str">
        <f t="shared" si="182"/>
        <v/>
      </c>
      <c r="DA145" s="105" t="str">
        <f>IF(OR($B145=0,$B145=""),"",IF(AND($E$3="1st"),'Marks Entry class 1st'!AT144,IF(AND($E$3="2nd"),'Marks Entry class 2nd'!AT144,"")))</f>
        <v/>
      </c>
      <c r="DB145" s="105" t="str">
        <f>IF(OR($B145=0,$B145=""),"",IF(AND($E$3="1st"),'Marks Entry class 1st'!AU144,IF(AND($E$3="2nd"),'Marks Entry class 2nd'!AU144,"")))</f>
        <v/>
      </c>
      <c r="DC145" s="357" t="str">
        <f t="shared" si="183"/>
        <v/>
      </c>
      <c r="DD145" s="93" t="str">
        <f t="shared" si="184"/>
        <v/>
      </c>
      <c r="DE145" s="105" t="str">
        <f>IF(OR($B145=0,$B145=""),"",IF(AND($E$3="1st"),'Marks Entry class 1st'!AV144,IF(AND($E$3="2nd"),'Marks Entry class 2nd'!AV144,"")))</f>
        <v/>
      </c>
      <c r="DF145" s="105" t="str">
        <f>IF(OR($B145=0,$B145=""),"",IF(AND($E$3="1st"),'Marks Entry class 1st'!AW144,IF(AND($E$3="2nd"),'Marks Entry class 2nd'!AW144,"")))</f>
        <v/>
      </c>
      <c r="DG145" s="357" t="str">
        <f t="shared" si="185"/>
        <v/>
      </c>
      <c r="DH145" s="93" t="str">
        <f t="shared" si="186"/>
        <v/>
      </c>
      <c r="DI145" s="63" t="str">
        <f t="shared" si="187"/>
        <v/>
      </c>
      <c r="DJ145" s="359" t="str">
        <f t="shared" si="188"/>
        <v/>
      </c>
      <c r="DK145" s="67" t="str">
        <f t="shared" si="189"/>
        <v/>
      </c>
      <c r="DL145" s="68" t="str">
        <f t="shared" si="190"/>
        <v/>
      </c>
      <c r="DM145" s="381" t="str">
        <f>IFERROR(IF(B145="NSO","NSO",IF(OR(D145="",G145="",F145="",B145="",DI145=0),"",IF('Master sheet'!$D$14="Hindi","कक्षोंन्नति","Promoted"))),"")</f>
        <v/>
      </c>
      <c r="DN145" s="42" t="str">
        <f>IF(OR(B145=0,B145=""),"",IF(AND($E$3="1st"),'Marks Entry class 1st'!AX144,IF(AND($E$3="2nd"),'Marks Entry class 2nd'!AX144,"")))</f>
        <v/>
      </c>
      <c r="DO145" s="42" t="str">
        <f>IF(OR(B145=0,B145=""),"",IF(AND($E$3="1st"),'Marks Entry class 1st'!AY144,IF(AND($E$3="2nd"),'Marks Entry class 2nd'!AY144,"")))</f>
        <v/>
      </c>
      <c r="DP145" s="214" t="str">
        <f t="shared" si="191"/>
        <v/>
      </c>
      <c r="DQ145" s="43"/>
      <c r="DX145" s="44">
        <f>IF(AND($E$3="1st"),'Marks Entry class 1st'!I144,IF(AND($E$3="2nd"),'Marks Entry class 2nd'!I144,""))</f>
        <v>0</v>
      </c>
    </row>
    <row r="146" spans="1:128" ht="18.95" customHeight="1">
      <c r="A146" s="56">
        <v>139</v>
      </c>
      <c r="B146" s="261" t="str">
        <f>IF(OR(DX146=0,DX146=""),"",IF(AND($E$3="1st"),'Marks Entry class 1st'!I145,IF(AND($E$3="2nd"),'Marks Entry class 2nd'!I145,"")))</f>
        <v/>
      </c>
      <c r="C146" s="57" t="str">
        <f>IF(OR($B146=0,$B146=""),"",IF(AND($E$3="1st"),'Marks Entry class 1st'!B145,IF(AND($E$3="2nd"),'Marks Entry class 2nd'!B145,"")))</f>
        <v/>
      </c>
      <c r="D146" s="57" t="str">
        <f>IF(OR($B146=0,$B146=""),"",IF(AND($E$3="1st"),'Marks Entry class 1st'!C145,IF(AND($E$3="2nd"),'Marks Entry class 2nd'!C145,"")))</f>
        <v/>
      </c>
      <c r="E146" s="396" t="str">
        <f>IF(OR(B146=0,B146=""),"",IF(AND($E$3="1st"),'Marks Entry class 1st'!E145,IF(AND($E$3="2nd"),'Marks Entry class 2nd'!E145,"")))</f>
        <v/>
      </c>
      <c r="F146" s="260" t="str">
        <f>IF(OR(B146=0,B146=""),"",IF(AND($E$3="1st"),'Marks Entry class 1st'!D145,IF(AND($E$3="2nd"),'Marks Entry class 2nd'!D145,"")))</f>
        <v/>
      </c>
      <c r="G146" s="398" t="str">
        <f>IF(OR($B146=0,$B146=""),"",IF(AND($E$3="1st"),'Marks Entry class 1st'!F145,IF(AND($E$3="2nd"),'Marks Entry class 2nd'!F145,"")))</f>
        <v/>
      </c>
      <c r="H146" s="398" t="str">
        <f>IF(OR($B146=0,$B146=""),"",IF(AND($E$3="1st"),'Marks Entry class 1st'!G145,IF(AND($E$3="2nd"),'Marks Entry class 2nd'!G145,"")))</f>
        <v/>
      </c>
      <c r="I146" s="398" t="str">
        <f>IF(OR($B146=0,$B146=""),"",IF(AND($E$3="1st"),'Marks Entry class 1st'!H145,IF(AND($E$3="2nd"),'Marks Entry class 2nd'!H145,"")))</f>
        <v/>
      </c>
      <c r="J146" s="229" t="str">
        <f>IF(OR($B146=0,$B146=""),"",IF(AND($E$3="1st"),'Marks Entry class 1st'!J145,IF(AND($E$3="2nd"),'Marks Entry class 2nd'!J145,"")))</f>
        <v/>
      </c>
      <c r="K146" s="229" t="str">
        <f>IF(OR($B146=0,$B146=""),"",IF(AND($E$3="1st"),'Marks Entry class 1st'!K145,IF(AND($E$3="2nd"),'Marks Entry class 2nd'!K145,"")))</f>
        <v/>
      </c>
      <c r="L146" s="105"/>
      <c r="M146" s="105"/>
      <c r="N146" s="105"/>
      <c r="O146" s="51"/>
      <c r="P146" s="105" t="str">
        <f>IF(OR($B146=0,$B146=""),"",IF(AND($E$3="1st"),'Marks Entry class 1st'!O145,IF(AND($E$3="2nd"),'Marks Entry class 2nd'!O145,"")))</f>
        <v/>
      </c>
      <c r="Q146" s="105" t="str">
        <f>IF(OR($B146=0,$B146=""),"",IF(AND($E$3="1st"),'Marks Entry class 1st'!P145,IF(AND($E$3="2nd"),'Marks Entry class 2nd'!P145,"")))</f>
        <v/>
      </c>
      <c r="R146" s="54" t="str">
        <f t="shared" si="128"/>
        <v/>
      </c>
      <c r="S146" s="51">
        <f t="shared" si="129"/>
        <v>0</v>
      </c>
      <c r="T146" s="105" t="str">
        <f>IF(OR($B146=0,$B146=""),"",IF(AND($E$3="1st"),'Marks Entry class 1st'!Q145,IF(AND($E$3="2nd"),'Marks Entry class 2nd'!Q145,"")))</f>
        <v/>
      </c>
      <c r="U146" s="105" t="str">
        <f>IF(OR($B146=0,$B146=""),"",IF(AND($E$3="1st"),'Marks Entry class 1st'!R145,IF(AND($E$3="2nd"),'Marks Entry class 2nd'!R145,"")))</f>
        <v/>
      </c>
      <c r="V146" s="55" t="str">
        <f t="shared" si="130"/>
        <v/>
      </c>
      <c r="W146" s="51" t="str">
        <f t="shared" si="131"/>
        <v/>
      </c>
      <c r="X146" s="89">
        <f t="shared" si="132"/>
        <v>0</v>
      </c>
      <c r="Y146" s="89" t="str">
        <f t="shared" si="133"/>
        <v/>
      </c>
      <c r="Z146" s="89" t="str">
        <f t="shared" si="134"/>
        <v/>
      </c>
      <c r="AA146" s="89" t="str">
        <f t="shared" si="135"/>
        <v/>
      </c>
      <c r="AB146" s="89" t="str">
        <f t="shared" si="136"/>
        <v/>
      </c>
      <c r="AC146" s="93" t="str">
        <f t="shared" si="137"/>
        <v/>
      </c>
      <c r="AD146" s="105"/>
      <c r="AE146" s="105"/>
      <c r="AF146" s="105"/>
      <c r="AG146" s="51"/>
      <c r="AH146" s="105" t="str">
        <f>IF(OR($B146=0,$B146=""),"",IF(AND($E$3="1st"),'Marks Entry class 1st'!V145,IF(AND($E$3="2nd"),'Marks Entry class 2nd'!V145,"")))</f>
        <v/>
      </c>
      <c r="AI146" s="105" t="str">
        <f>IF(OR($B146=0,$B146=""),"",IF(AND($E$3="1st"),'Marks Entry class 1st'!W145,IF(AND($E$3="2nd"),'Marks Entry class 2nd'!W145,"")))</f>
        <v/>
      </c>
      <c r="AJ146" s="54" t="str">
        <f t="shared" si="138"/>
        <v/>
      </c>
      <c r="AK146" s="51">
        <f t="shared" si="139"/>
        <v>0</v>
      </c>
      <c r="AL146" s="105" t="str">
        <f>IF(OR($B146=0,$B146=""),"",IF(AND($E$3="1st"),'Marks Entry class 1st'!X145,IF(AND($E$3="2nd"),'Marks Entry class 2nd'!X145,"")))</f>
        <v/>
      </c>
      <c r="AM146" s="105" t="str">
        <f>IF(OR($B146=0,$B146=""),"",IF(AND($E$3="1st"),'Marks Entry class 1st'!Y145,IF(AND($E$3="2nd"),'Marks Entry class 2nd'!Y145,"")))</f>
        <v/>
      </c>
      <c r="AN146" s="55" t="str">
        <f t="shared" si="140"/>
        <v/>
      </c>
      <c r="AO146" s="51" t="str">
        <f t="shared" si="141"/>
        <v/>
      </c>
      <c r="AP146" s="89">
        <f t="shared" si="142"/>
        <v>0</v>
      </c>
      <c r="AQ146" s="89" t="str">
        <f t="shared" si="143"/>
        <v/>
      </c>
      <c r="AR146" s="89" t="str">
        <f t="shared" si="144"/>
        <v/>
      </c>
      <c r="AS146" s="89" t="str">
        <f t="shared" si="145"/>
        <v/>
      </c>
      <c r="AT146" s="89" t="str">
        <f t="shared" si="146"/>
        <v/>
      </c>
      <c r="AU146" s="93" t="str">
        <f t="shared" si="147"/>
        <v/>
      </c>
      <c r="AV146" s="105"/>
      <c r="AW146" s="105"/>
      <c r="AX146" s="105"/>
      <c r="AY146" s="51"/>
      <c r="AZ146" s="105" t="str">
        <f>IF(OR($B146=0,$B146=""),"",IF(AND($E$3="1st"),'Marks Entry class 1st'!AC145,IF(AND($E$3="2nd"),'Marks Entry class 2nd'!AC145,"")))</f>
        <v/>
      </c>
      <c r="BA146" s="105" t="str">
        <f>IF(OR($B146=0,$B146=""),"",IF(AND($E$3="1st"),'Marks Entry class 1st'!AD145,IF(AND($E$3="2nd"),'Marks Entry class 2nd'!AD145,"")))</f>
        <v/>
      </c>
      <c r="BB146" s="54" t="str">
        <f t="shared" si="148"/>
        <v/>
      </c>
      <c r="BC146" s="51">
        <f t="shared" si="149"/>
        <v>0</v>
      </c>
      <c r="BD146" s="105" t="str">
        <f>IF(OR($B146=0,$B146=""),"",IF(AND($E$3="1st"),'Marks Entry class 1st'!AE145,IF(AND($E$3="2nd"),'Marks Entry class 2nd'!AE145,"")))</f>
        <v/>
      </c>
      <c r="BE146" s="105" t="str">
        <f>IF(OR($B146=0,$B146=""),"",IF(AND($E$3="1st"),'Marks Entry class 1st'!AF145,IF(AND($E$3="2nd"),'Marks Entry class 2nd'!AF145,"")))</f>
        <v/>
      </c>
      <c r="BF146" s="55" t="str">
        <f t="shared" si="150"/>
        <v/>
      </c>
      <c r="BG146" s="51" t="str">
        <f t="shared" si="151"/>
        <v/>
      </c>
      <c r="BH146" s="89">
        <f t="shared" si="152"/>
        <v>0</v>
      </c>
      <c r="BI146" s="89" t="str">
        <f t="shared" si="153"/>
        <v/>
      </c>
      <c r="BJ146" s="89" t="str">
        <f t="shared" si="154"/>
        <v/>
      </c>
      <c r="BK146" s="89" t="str">
        <f t="shared" si="155"/>
        <v/>
      </c>
      <c r="BL146" s="89" t="str">
        <f t="shared" si="156"/>
        <v/>
      </c>
      <c r="BM146" s="93" t="str">
        <f t="shared" si="157"/>
        <v/>
      </c>
      <c r="BN146" s="105"/>
      <c r="BO146" s="105"/>
      <c r="BP146" s="105"/>
      <c r="BQ146" s="51"/>
      <c r="BR146" s="105" t="str">
        <f>IF(OR($B146=0,$B146=""),"",IF(AND($E$3="1st"),'Marks Entry class 1st'!AJ145,IF(AND($E$3="2nd"),'Marks Entry class 2nd'!AJ145,"")))</f>
        <v/>
      </c>
      <c r="BS146" s="105" t="str">
        <f>IF(OR($B146=0,$B146=""),"",IF(AND($E$3="1st"),'Marks Entry class 1st'!AK145,IF(AND($E$3="2nd"),'Marks Entry class 2nd'!AK145,"")))</f>
        <v/>
      </c>
      <c r="BT146" s="54" t="str">
        <f t="shared" si="158"/>
        <v/>
      </c>
      <c r="BU146" s="51">
        <f t="shared" si="159"/>
        <v>0</v>
      </c>
      <c r="BV146" s="105" t="str">
        <f>IF(OR($B146=0,$B146=""),"",IF(AND($E$3="1st"),'Marks Entry class 1st'!AL145,IF(AND($E$3="2nd"),'Marks Entry class 2nd'!AL145,"")))</f>
        <v/>
      </c>
      <c r="BW146" s="105" t="str">
        <f>IF(OR($B146=0,$B146=""),"",IF(AND($E$3="1st"),'Marks Entry class 1st'!AM145,IF(AND($E$3="2nd"),'Marks Entry class 2nd'!AM145,"")))</f>
        <v/>
      </c>
      <c r="BX146" s="55" t="str">
        <f t="shared" si="160"/>
        <v/>
      </c>
      <c r="BY146" s="51" t="str">
        <f t="shared" si="161"/>
        <v/>
      </c>
      <c r="BZ146" s="89">
        <f t="shared" si="162"/>
        <v>0</v>
      </c>
      <c r="CA146" s="89" t="str">
        <f t="shared" si="163"/>
        <v/>
      </c>
      <c r="CB146" s="89" t="str">
        <f t="shared" si="164"/>
        <v/>
      </c>
      <c r="CC146" s="89" t="str">
        <f t="shared" si="165"/>
        <v/>
      </c>
      <c r="CD146" s="89" t="str">
        <f t="shared" si="166"/>
        <v/>
      </c>
      <c r="CE146" s="93" t="str">
        <f t="shared" si="167"/>
        <v/>
      </c>
      <c r="CF146" s="105" t="str">
        <f>IF(OR($B146=0,$B146=""),"",IF(AND($E$3="1st"),'Marks Entry class 1st'!AN145,IF(AND($E$3="2nd"),'Marks Entry class 2nd'!AN145,"")))</f>
        <v/>
      </c>
      <c r="CG146" s="105" t="str">
        <f>IF(OR($B146=0,$B146=""),"",IF(AND($E$3="1st"),'Marks Entry class 1st'!AO145,IF(AND($E$3="2nd"),'Marks Entry class 2nd'!AO145,"")))</f>
        <v/>
      </c>
      <c r="CH146" s="106" t="str">
        <f t="shared" si="168"/>
        <v/>
      </c>
      <c r="CI146" s="107">
        <f t="shared" si="169"/>
        <v>0</v>
      </c>
      <c r="CJ146" s="107" t="str">
        <f t="shared" si="170"/>
        <v/>
      </c>
      <c r="CK146" s="107" t="str">
        <f t="shared" si="171"/>
        <v/>
      </c>
      <c r="CL146" s="92" t="str">
        <f t="shared" si="172"/>
        <v/>
      </c>
      <c r="CM146" s="105" t="str">
        <f>IF(OR($B146=0,$B146=""),"",IF(AND($E$3="1st"),'Marks Entry class 1st'!AP145,IF(AND($E$3="2nd"),'Marks Entry class 2nd'!AP145,"")))</f>
        <v/>
      </c>
      <c r="CN146" s="105" t="str">
        <f>IF(OR($B146=0,$B146=""),"",IF(AND($E$3="1st"),'Marks Entry class 1st'!AQ145,IF(AND($E$3="2nd"),'Marks Entry class 2nd'!AQ145,"")))</f>
        <v/>
      </c>
      <c r="CO146" s="106" t="str">
        <f t="shared" si="173"/>
        <v/>
      </c>
      <c r="CP146" s="107">
        <f t="shared" si="174"/>
        <v>0</v>
      </c>
      <c r="CQ146" s="107" t="str">
        <f t="shared" si="175"/>
        <v/>
      </c>
      <c r="CR146" s="107" t="str">
        <f t="shared" si="176"/>
        <v/>
      </c>
      <c r="CS146" s="92" t="str">
        <f t="shared" si="177"/>
        <v/>
      </c>
      <c r="CT146" s="105" t="str">
        <f>IF(OR($B146=0,$B146=""),"",IF(AND($E$3="1st"),'Marks Entry class 1st'!AR145,IF(AND($E$3="2nd"),'Marks Entry class 2nd'!AR145,"")))</f>
        <v/>
      </c>
      <c r="CU146" s="105" t="str">
        <f>IF(OR($B146=0,$B146=""),"",IF(AND($E$3="1st"),'Marks Entry class 1st'!AS145,IF(AND($E$3="2nd"),'Marks Entry class 2nd'!AS145,"")))</f>
        <v/>
      </c>
      <c r="CV146" s="106" t="str">
        <f t="shared" si="178"/>
        <v/>
      </c>
      <c r="CW146" s="107">
        <f t="shared" si="179"/>
        <v>0</v>
      </c>
      <c r="CX146" s="107" t="str">
        <f t="shared" si="180"/>
        <v/>
      </c>
      <c r="CY146" s="107" t="str">
        <f t="shared" si="181"/>
        <v/>
      </c>
      <c r="CZ146" s="92" t="str">
        <f t="shared" si="182"/>
        <v/>
      </c>
      <c r="DA146" s="105" t="str">
        <f>IF(OR($B146=0,$B146=""),"",IF(AND($E$3="1st"),'Marks Entry class 1st'!AT145,IF(AND($E$3="2nd"),'Marks Entry class 2nd'!AT145,"")))</f>
        <v/>
      </c>
      <c r="DB146" s="105" t="str">
        <f>IF(OR($B146=0,$B146=""),"",IF(AND($E$3="1st"),'Marks Entry class 1st'!AU145,IF(AND($E$3="2nd"),'Marks Entry class 2nd'!AU145,"")))</f>
        <v/>
      </c>
      <c r="DC146" s="357" t="str">
        <f t="shared" si="183"/>
        <v/>
      </c>
      <c r="DD146" s="93" t="str">
        <f t="shared" si="184"/>
        <v/>
      </c>
      <c r="DE146" s="105" t="str">
        <f>IF(OR($B146=0,$B146=""),"",IF(AND($E$3="1st"),'Marks Entry class 1st'!AV145,IF(AND($E$3="2nd"),'Marks Entry class 2nd'!AV145,"")))</f>
        <v/>
      </c>
      <c r="DF146" s="105" t="str">
        <f>IF(OR($B146=0,$B146=""),"",IF(AND($E$3="1st"),'Marks Entry class 1st'!AW145,IF(AND($E$3="2nd"),'Marks Entry class 2nd'!AW145,"")))</f>
        <v/>
      </c>
      <c r="DG146" s="357" t="str">
        <f t="shared" si="185"/>
        <v/>
      </c>
      <c r="DH146" s="93" t="str">
        <f t="shared" si="186"/>
        <v/>
      </c>
      <c r="DI146" s="63" t="str">
        <f t="shared" si="187"/>
        <v/>
      </c>
      <c r="DJ146" s="359" t="str">
        <f t="shared" si="188"/>
        <v/>
      </c>
      <c r="DK146" s="67" t="str">
        <f t="shared" si="189"/>
        <v/>
      </c>
      <c r="DL146" s="68" t="str">
        <f t="shared" si="190"/>
        <v/>
      </c>
      <c r="DM146" s="381" t="str">
        <f>IFERROR(IF(B146="NSO","NSO",IF(OR(D146="",G146="",F146="",B146="",DI146=0),"",IF('Master sheet'!$D$14="Hindi","कक्षोंन्नति","Promoted"))),"")</f>
        <v/>
      </c>
      <c r="DN146" s="42" t="str">
        <f>IF(OR(B146=0,B146=""),"",IF(AND($E$3="1st"),'Marks Entry class 1st'!AX145,IF(AND($E$3="2nd"),'Marks Entry class 2nd'!AX145,"")))</f>
        <v/>
      </c>
      <c r="DO146" s="42" t="str">
        <f>IF(OR(B146=0,B146=""),"",IF(AND($E$3="1st"),'Marks Entry class 1st'!AY145,IF(AND($E$3="2nd"),'Marks Entry class 2nd'!AY145,"")))</f>
        <v/>
      </c>
      <c r="DP146" s="214" t="str">
        <f t="shared" si="191"/>
        <v/>
      </c>
      <c r="DQ146" s="43"/>
      <c r="DX146" s="44">
        <f>IF(AND($E$3="1st"),'Marks Entry class 1st'!I145,IF(AND($E$3="2nd"),'Marks Entry class 2nd'!I145,""))</f>
        <v>0</v>
      </c>
    </row>
    <row r="147" spans="1:128" ht="18.95" customHeight="1">
      <c r="A147" s="56">
        <v>140</v>
      </c>
      <c r="B147" s="261" t="str">
        <f>IF(OR(DX147=0,DX147=""),"",IF(AND($E$3="1st"),'Marks Entry class 1st'!I146,IF(AND($E$3="2nd"),'Marks Entry class 2nd'!I146,"")))</f>
        <v/>
      </c>
      <c r="C147" s="57" t="str">
        <f>IF(OR($B147=0,$B147=""),"",IF(AND($E$3="1st"),'Marks Entry class 1st'!B146,IF(AND($E$3="2nd"),'Marks Entry class 2nd'!B146,"")))</f>
        <v/>
      </c>
      <c r="D147" s="57" t="str">
        <f>IF(OR($B147=0,$B147=""),"",IF(AND($E$3="1st"),'Marks Entry class 1st'!C146,IF(AND($E$3="2nd"),'Marks Entry class 2nd'!C146,"")))</f>
        <v/>
      </c>
      <c r="E147" s="396" t="str">
        <f>IF(OR(B147=0,B147=""),"",IF(AND($E$3="1st"),'Marks Entry class 1st'!E146,IF(AND($E$3="2nd"),'Marks Entry class 2nd'!E146,"")))</f>
        <v/>
      </c>
      <c r="F147" s="260" t="str">
        <f>IF(OR(B147=0,B147=""),"",IF(AND($E$3="1st"),'Marks Entry class 1st'!D146,IF(AND($E$3="2nd"),'Marks Entry class 2nd'!D146,"")))</f>
        <v/>
      </c>
      <c r="G147" s="398" t="str">
        <f>IF(OR($B147=0,$B147=""),"",IF(AND($E$3="1st"),'Marks Entry class 1st'!F146,IF(AND($E$3="2nd"),'Marks Entry class 2nd'!F146,"")))</f>
        <v/>
      </c>
      <c r="H147" s="398" t="str">
        <f>IF(OR($B147=0,$B147=""),"",IF(AND($E$3="1st"),'Marks Entry class 1st'!G146,IF(AND($E$3="2nd"),'Marks Entry class 2nd'!G146,"")))</f>
        <v/>
      </c>
      <c r="I147" s="398" t="str">
        <f>IF(OR($B147=0,$B147=""),"",IF(AND($E$3="1st"),'Marks Entry class 1st'!H146,IF(AND($E$3="2nd"),'Marks Entry class 2nd'!H146,"")))</f>
        <v/>
      </c>
      <c r="J147" s="229" t="str">
        <f>IF(OR($B147=0,$B147=""),"",IF(AND($E$3="1st"),'Marks Entry class 1st'!J146,IF(AND($E$3="2nd"),'Marks Entry class 2nd'!J146,"")))</f>
        <v/>
      </c>
      <c r="K147" s="229" t="str">
        <f>IF(OR($B147=0,$B147=""),"",IF(AND($E$3="1st"),'Marks Entry class 1st'!K146,IF(AND($E$3="2nd"),'Marks Entry class 2nd'!K146,"")))</f>
        <v/>
      </c>
      <c r="L147" s="105"/>
      <c r="M147" s="105"/>
      <c r="N147" s="105"/>
      <c r="O147" s="51"/>
      <c r="P147" s="105" t="str">
        <f>IF(OR($B147=0,$B147=""),"",IF(AND($E$3="1st"),'Marks Entry class 1st'!O146,IF(AND($E$3="2nd"),'Marks Entry class 2nd'!O146,"")))</f>
        <v/>
      </c>
      <c r="Q147" s="105" t="str">
        <f>IF(OR($B147=0,$B147=""),"",IF(AND($E$3="1st"),'Marks Entry class 1st'!P146,IF(AND($E$3="2nd"),'Marks Entry class 2nd'!P146,"")))</f>
        <v/>
      </c>
      <c r="R147" s="54" t="str">
        <f t="shared" si="128"/>
        <v/>
      </c>
      <c r="S147" s="51">
        <f t="shared" si="129"/>
        <v>0</v>
      </c>
      <c r="T147" s="105" t="str">
        <f>IF(OR($B147=0,$B147=""),"",IF(AND($E$3="1st"),'Marks Entry class 1st'!Q146,IF(AND($E$3="2nd"),'Marks Entry class 2nd'!Q146,"")))</f>
        <v/>
      </c>
      <c r="U147" s="105" t="str">
        <f>IF(OR($B147=0,$B147=""),"",IF(AND($E$3="1st"),'Marks Entry class 1st'!R146,IF(AND($E$3="2nd"),'Marks Entry class 2nd'!R146,"")))</f>
        <v/>
      </c>
      <c r="V147" s="55" t="str">
        <f t="shared" si="130"/>
        <v/>
      </c>
      <c r="W147" s="51" t="str">
        <f t="shared" si="131"/>
        <v/>
      </c>
      <c r="X147" s="89">
        <f t="shared" si="132"/>
        <v>0</v>
      </c>
      <c r="Y147" s="89" t="str">
        <f t="shared" si="133"/>
        <v/>
      </c>
      <c r="Z147" s="89" t="str">
        <f t="shared" si="134"/>
        <v/>
      </c>
      <c r="AA147" s="89" t="str">
        <f t="shared" si="135"/>
        <v/>
      </c>
      <c r="AB147" s="89" t="str">
        <f t="shared" si="136"/>
        <v/>
      </c>
      <c r="AC147" s="93" t="str">
        <f t="shared" si="137"/>
        <v/>
      </c>
      <c r="AD147" s="105"/>
      <c r="AE147" s="105"/>
      <c r="AF147" s="105"/>
      <c r="AG147" s="51"/>
      <c r="AH147" s="105" t="str">
        <f>IF(OR($B147=0,$B147=""),"",IF(AND($E$3="1st"),'Marks Entry class 1st'!V146,IF(AND($E$3="2nd"),'Marks Entry class 2nd'!V146,"")))</f>
        <v/>
      </c>
      <c r="AI147" s="105" t="str">
        <f>IF(OR($B147=0,$B147=""),"",IF(AND($E$3="1st"),'Marks Entry class 1st'!W146,IF(AND($E$3="2nd"),'Marks Entry class 2nd'!W146,"")))</f>
        <v/>
      </c>
      <c r="AJ147" s="54" t="str">
        <f t="shared" si="138"/>
        <v/>
      </c>
      <c r="AK147" s="51">
        <f t="shared" si="139"/>
        <v>0</v>
      </c>
      <c r="AL147" s="105" t="str">
        <f>IF(OR($B147=0,$B147=""),"",IF(AND($E$3="1st"),'Marks Entry class 1st'!X146,IF(AND($E$3="2nd"),'Marks Entry class 2nd'!X146,"")))</f>
        <v/>
      </c>
      <c r="AM147" s="105" t="str">
        <f>IF(OR($B147=0,$B147=""),"",IF(AND($E$3="1st"),'Marks Entry class 1st'!Y146,IF(AND($E$3="2nd"),'Marks Entry class 2nd'!Y146,"")))</f>
        <v/>
      </c>
      <c r="AN147" s="55" t="str">
        <f t="shared" si="140"/>
        <v/>
      </c>
      <c r="AO147" s="51" t="str">
        <f t="shared" si="141"/>
        <v/>
      </c>
      <c r="AP147" s="89">
        <f t="shared" si="142"/>
        <v>0</v>
      </c>
      <c r="AQ147" s="89" t="str">
        <f t="shared" si="143"/>
        <v/>
      </c>
      <c r="AR147" s="89" t="str">
        <f t="shared" si="144"/>
        <v/>
      </c>
      <c r="AS147" s="89" t="str">
        <f t="shared" si="145"/>
        <v/>
      </c>
      <c r="AT147" s="89" t="str">
        <f t="shared" si="146"/>
        <v/>
      </c>
      <c r="AU147" s="93" t="str">
        <f t="shared" si="147"/>
        <v/>
      </c>
      <c r="AV147" s="105"/>
      <c r="AW147" s="105"/>
      <c r="AX147" s="105"/>
      <c r="AY147" s="51"/>
      <c r="AZ147" s="105" t="str">
        <f>IF(OR($B147=0,$B147=""),"",IF(AND($E$3="1st"),'Marks Entry class 1st'!AC146,IF(AND($E$3="2nd"),'Marks Entry class 2nd'!AC146,"")))</f>
        <v/>
      </c>
      <c r="BA147" s="105" t="str">
        <f>IF(OR($B147=0,$B147=""),"",IF(AND($E$3="1st"),'Marks Entry class 1st'!AD146,IF(AND($E$3="2nd"),'Marks Entry class 2nd'!AD146,"")))</f>
        <v/>
      </c>
      <c r="BB147" s="54" t="str">
        <f t="shared" si="148"/>
        <v/>
      </c>
      <c r="BC147" s="51">
        <f t="shared" si="149"/>
        <v>0</v>
      </c>
      <c r="BD147" s="105" t="str">
        <f>IF(OR($B147=0,$B147=""),"",IF(AND($E$3="1st"),'Marks Entry class 1st'!AE146,IF(AND($E$3="2nd"),'Marks Entry class 2nd'!AE146,"")))</f>
        <v/>
      </c>
      <c r="BE147" s="105" t="str">
        <f>IF(OR($B147=0,$B147=""),"",IF(AND($E$3="1st"),'Marks Entry class 1st'!AF146,IF(AND($E$3="2nd"),'Marks Entry class 2nd'!AF146,"")))</f>
        <v/>
      </c>
      <c r="BF147" s="55" t="str">
        <f t="shared" si="150"/>
        <v/>
      </c>
      <c r="BG147" s="51" t="str">
        <f t="shared" si="151"/>
        <v/>
      </c>
      <c r="BH147" s="89">
        <f t="shared" si="152"/>
        <v>0</v>
      </c>
      <c r="BI147" s="89" t="str">
        <f t="shared" si="153"/>
        <v/>
      </c>
      <c r="BJ147" s="89" t="str">
        <f t="shared" si="154"/>
        <v/>
      </c>
      <c r="BK147" s="89" t="str">
        <f t="shared" si="155"/>
        <v/>
      </c>
      <c r="BL147" s="89" t="str">
        <f t="shared" si="156"/>
        <v/>
      </c>
      <c r="BM147" s="93" t="str">
        <f t="shared" si="157"/>
        <v/>
      </c>
      <c r="BN147" s="105"/>
      <c r="BO147" s="105"/>
      <c r="BP147" s="105"/>
      <c r="BQ147" s="51"/>
      <c r="BR147" s="105" t="str">
        <f>IF(OR($B147=0,$B147=""),"",IF(AND($E$3="1st"),'Marks Entry class 1st'!AJ146,IF(AND($E$3="2nd"),'Marks Entry class 2nd'!AJ146,"")))</f>
        <v/>
      </c>
      <c r="BS147" s="105" t="str">
        <f>IF(OR($B147=0,$B147=""),"",IF(AND($E$3="1st"),'Marks Entry class 1st'!AK146,IF(AND($E$3="2nd"),'Marks Entry class 2nd'!AK146,"")))</f>
        <v/>
      </c>
      <c r="BT147" s="54" t="str">
        <f t="shared" si="158"/>
        <v/>
      </c>
      <c r="BU147" s="51">
        <f t="shared" si="159"/>
        <v>0</v>
      </c>
      <c r="BV147" s="105" t="str">
        <f>IF(OR($B147=0,$B147=""),"",IF(AND($E$3="1st"),'Marks Entry class 1st'!AL146,IF(AND($E$3="2nd"),'Marks Entry class 2nd'!AL146,"")))</f>
        <v/>
      </c>
      <c r="BW147" s="105" t="str">
        <f>IF(OR($B147=0,$B147=""),"",IF(AND($E$3="1st"),'Marks Entry class 1st'!AM146,IF(AND($E$3="2nd"),'Marks Entry class 2nd'!AM146,"")))</f>
        <v/>
      </c>
      <c r="BX147" s="55" t="str">
        <f t="shared" si="160"/>
        <v/>
      </c>
      <c r="BY147" s="51" t="str">
        <f t="shared" si="161"/>
        <v/>
      </c>
      <c r="BZ147" s="89">
        <f t="shared" si="162"/>
        <v>0</v>
      </c>
      <c r="CA147" s="89" t="str">
        <f t="shared" si="163"/>
        <v/>
      </c>
      <c r="CB147" s="89" t="str">
        <f t="shared" si="164"/>
        <v/>
      </c>
      <c r="CC147" s="89" t="str">
        <f t="shared" si="165"/>
        <v/>
      </c>
      <c r="CD147" s="89" t="str">
        <f t="shared" si="166"/>
        <v/>
      </c>
      <c r="CE147" s="93" t="str">
        <f t="shared" si="167"/>
        <v/>
      </c>
      <c r="CF147" s="105" t="str">
        <f>IF(OR($B147=0,$B147=""),"",IF(AND($E$3="1st"),'Marks Entry class 1st'!AN146,IF(AND($E$3="2nd"),'Marks Entry class 2nd'!AN146,"")))</f>
        <v/>
      </c>
      <c r="CG147" s="105" t="str">
        <f>IF(OR($B147=0,$B147=""),"",IF(AND($E$3="1st"),'Marks Entry class 1st'!AO146,IF(AND($E$3="2nd"),'Marks Entry class 2nd'!AO146,"")))</f>
        <v/>
      </c>
      <c r="CH147" s="106" t="str">
        <f t="shared" si="168"/>
        <v/>
      </c>
      <c r="CI147" s="107">
        <f t="shared" si="169"/>
        <v>0</v>
      </c>
      <c r="CJ147" s="107" t="str">
        <f t="shared" si="170"/>
        <v/>
      </c>
      <c r="CK147" s="107" t="str">
        <f t="shared" si="171"/>
        <v/>
      </c>
      <c r="CL147" s="92" t="str">
        <f t="shared" si="172"/>
        <v/>
      </c>
      <c r="CM147" s="105" t="str">
        <f>IF(OR($B147=0,$B147=""),"",IF(AND($E$3="1st"),'Marks Entry class 1st'!AP146,IF(AND($E$3="2nd"),'Marks Entry class 2nd'!AP146,"")))</f>
        <v/>
      </c>
      <c r="CN147" s="105" t="str">
        <f>IF(OR($B147=0,$B147=""),"",IF(AND($E$3="1st"),'Marks Entry class 1st'!AQ146,IF(AND($E$3="2nd"),'Marks Entry class 2nd'!AQ146,"")))</f>
        <v/>
      </c>
      <c r="CO147" s="106" t="str">
        <f t="shared" si="173"/>
        <v/>
      </c>
      <c r="CP147" s="107">
        <f t="shared" si="174"/>
        <v>0</v>
      </c>
      <c r="CQ147" s="107" t="str">
        <f t="shared" si="175"/>
        <v/>
      </c>
      <c r="CR147" s="107" t="str">
        <f t="shared" si="176"/>
        <v/>
      </c>
      <c r="CS147" s="92" t="str">
        <f t="shared" si="177"/>
        <v/>
      </c>
      <c r="CT147" s="105" t="str">
        <f>IF(OR($B147=0,$B147=""),"",IF(AND($E$3="1st"),'Marks Entry class 1st'!AR146,IF(AND($E$3="2nd"),'Marks Entry class 2nd'!AR146,"")))</f>
        <v/>
      </c>
      <c r="CU147" s="105" t="str">
        <f>IF(OR($B147=0,$B147=""),"",IF(AND($E$3="1st"),'Marks Entry class 1st'!AS146,IF(AND($E$3="2nd"),'Marks Entry class 2nd'!AS146,"")))</f>
        <v/>
      </c>
      <c r="CV147" s="106" t="str">
        <f t="shared" si="178"/>
        <v/>
      </c>
      <c r="CW147" s="107">
        <f t="shared" si="179"/>
        <v>0</v>
      </c>
      <c r="CX147" s="107" t="str">
        <f t="shared" si="180"/>
        <v/>
      </c>
      <c r="CY147" s="107" t="str">
        <f t="shared" si="181"/>
        <v/>
      </c>
      <c r="CZ147" s="92" t="str">
        <f t="shared" si="182"/>
        <v/>
      </c>
      <c r="DA147" s="105" t="str">
        <f>IF(OR($B147=0,$B147=""),"",IF(AND($E$3="1st"),'Marks Entry class 1st'!AT146,IF(AND($E$3="2nd"),'Marks Entry class 2nd'!AT146,"")))</f>
        <v/>
      </c>
      <c r="DB147" s="105" t="str">
        <f>IF(OR($B147=0,$B147=""),"",IF(AND($E$3="1st"),'Marks Entry class 1st'!AU146,IF(AND($E$3="2nd"),'Marks Entry class 2nd'!AU146,"")))</f>
        <v/>
      </c>
      <c r="DC147" s="357" t="str">
        <f t="shared" si="183"/>
        <v/>
      </c>
      <c r="DD147" s="93" t="str">
        <f t="shared" si="184"/>
        <v/>
      </c>
      <c r="DE147" s="105" t="str">
        <f>IF(OR($B147=0,$B147=""),"",IF(AND($E$3="1st"),'Marks Entry class 1st'!AV146,IF(AND($E$3="2nd"),'Marks Entry class 2nd'!AV146,"")))</f>
        <v/>
      </c>
      <c r="DF147" s="105" t="str">
        <f>IF(OR($B147=0,$B147=""),"",IF(AND($E$3="1st"),'Marks Entry class 1st'!AW146,IF(AND($E$3="2nd"),'Marks Entry class 2nd'!AW146,"")))</f>
        <v/>
      </c>
      <c r="DG147" s="357" t="str">
        <f t="shared" si="185"/>
        <v/>
      </c>
      <c r="DH147" s="93" t="str">
        <f t="shared" si="186"/>
        <v/>
      </c>
      <c r="DI147" s="63" t="str">
        <f t="shared" si="187"/>
        <v/>
      </c>
      <c r="DJ147" s="359" t="str">
        <f t="shared" si="188"/>
        <v/>
      </c>
      <c r="DK147" s="67" t="str">
        <f t="shared" si="189"/>
        <v/>
      </c>
      <c r="DL147" s="68" t="str">
        <f t="shared" si="190"/>
        <v/>
      </c>
      <c r="DM147" s="381" t="str">
        <f>IFERROR(IF(B147="NSO","NSO",IF(OR(D147="",G147="",F147="",B147="",DI147=0),"",IF('Master sheet'!$D$14="Hindi","कक्षोंन्नति","Promoted"))),"")</f>
        <v/>
      </c>
      <c r="DN147" s="42" t="str">
        <f>IF(OR(B147=0,B147=""),"",IF(AND($E$3="1st"),'Marks Entry class 1st'!AX146,IF(AND($E$3="2nd"),'Marks Entry class 2nd'!AX146,"")))</f>
        <v/>
      </c>
      <c r="DO147" s="42" t="str">
        <f>IF(OR(B147=0,B147=""),"",IF(AND($E$3="1st"),'Marks Entry class 1st'!AY146,IF(AND($E$3="2nd"),'Marks Entry class 2nd'!AY146,"")))</f>
        <v/>
      </c>
      <c r="DP147" s="214" t="str">
        <f t="shared" si="191"/>
        <v/>
      </c>
      <c r="DQ147" s="43"/>
      <c r="DX147" s="44">
        <f>IF(AND($E$3="1st"),'Marks Entry class 1st'!I146,IF(AND($E$3="2nd"),'Marks Entry class 2nd'!I146,""))</f>
        <v>0</v>
      </c>
    </row>
    <row r="148" spans="1:128" ht="18.95" customHeight="1">
      <c r="A148" s="56">
        <v>141</v>
      </c>
      <c r="B148" s="261" t="str">
        <f>IF(OR(DX148=0,DX148=""),"",IF(AND($E$3="1st"),'Marks Entry class 1st'!I147,IF(AND($E$3="2nd"),'Marks Entry class 2nd'!I147,"")))</f>
        <v/>
      </c>
      <c r="C148" s="57" t="str">
        <f>IF(OR($B148=0,$B148=""),"",IF(AND($E$3="1st"),'Marks Entry class 1st'!B147,IF(AND($E$3="2nd"),'Marks Entry class 2nd'!B147,"")))</f>
        <v/>
      </c>
      <c r="D148" s="57" t="str">
        <f>IF(OR($B148=0,$B148=""),"",IF(AND($E$3="1st"),'Marks Entry class 1st'!C147,IF(AND($E$3="2nd"),'Marks Entry class 2nd'!C147,"")))</f>
        <v/>
      </c>
      <c r="E148" s="396" t="str">
        <f>IF(OR(B148=0,B148=""),"",IF(AND($E$3="1st"),'Marks Entry class 1st'!E147,IF(AND($E$3="2nd"),'Marks Entry class 2nd'!E147,"")))</f>
        <v/>
      </c>
      <c r="F148" s="260" t="str">
        <f>IF(OR(B148=0,B148=""),"",IF(AND($E$3="1st"),'Marks Entry class 1st'!D147,IF(AND($E$3="2nd"),'Marks Entry class 2nd'!D147,"")))</f>
        <v/>
      </c>
      <c r="G148" s="398" t="str">
        <f>IF(OR($B148=0,$B148=""),"",IF(AND($E$3="1st"),'Marks Entry class 1st'!F147,IF(AND($E$3="2nd"),'Marks Entry class 2nd'!F147,"")))</f>
        <v/>
      </c>
      <c r="H148" s="398" t="str">
        <f>IF(OR($B148=0,$B148=""),"",IF(AND($E$3="1st"),'Marks Entry class 1st'!G147,IF(AND($E$3="2nd"),'Marks Entry class 2nd'!G147,"")))</f>
        <v/>
      </c>
      <c r="I148" s="398" t="str">
        <f>IF(OR($B148=0,$B148=""),"",IF(AND($E$3="1st"),'Marks Entry class 1st'!H147,IF(AND($E$3="2nd"),'Marks Entry class 2nd'!H147,"")))</f>
        <v/>
      </c>
      <c r="J148" s="229" t="str">
        <f>IF(OR($B148=0,$B148=""),"",IF(AND($E$3="1st"),'Marks Entry class 1st'!J147,IF(AND($E$3="2nd"),'Marks Entry class 2nd'!J147,"")))</f>
        <v/>
      </c>
      <c r="K148" s="229" t="str">
        <f>IF(OR($B148=0,$B148=""),"",IF(AND($E$3="1st"),'Marks Entry class 1st'!K147,IF(AND($E$3="2nd"),'Marks Entry class 2nd'!K147,"")))</f>
        <v/>
      </c>
      <c r="L148" s="105"/>
      <c r="M148" s="105"/>
      <c r="N148" s="105"/>
      <c r="O148" s="51"/>
      <c r="P148" s="105" t="str">
        <f>IF(OR($B148=0,$B148=""),"",IF(AND($E$3="1st"),'Marks Entry class 1st'!O147,IF(AND($E$3="2nd"),'Marks Entry class 2nd'!O147,"")))</f>
        <v/>
      </c>
      <c r="Q148" s="105" t="str">
        <f>IF(OR($B148=0,$B148=""),"",IF(AND($E$3="1st"),'Marks Entry class 1st'!P147,IF(AND($E$3="2nd"),'Marks Entry class 2nd'!P147,"")))</f>
        <v/>
      </c>
      <c r="R148" s="54" t="str">
        <f t="shared" si="128"/>
        <v/>
      </c>
      <c r="S148" s="51">
        <f t="shared" si="129"/>
        <v>0</v>
      </c>
      <c r="T148" s="105" t="str">
        <f>IF(OR($B148=0,$B148=""),"",IF(AND($E$3="1st"),'Marks Entry class 1st'!Q147,IF(AND($E$3="2nd"),'Marks Entry class 2nd'!Q147,"")))</f>
        <v/>
      </c>
      <c r="U148" s="105" t="str">
        <f>IF(OR($B148=0,$B148=""),"",IF(AND($E$3="1st"),'Marks Entry class 1st'!R147,IF(AND($E$3="2nd"),'Marks Entry class 2nd'!R147,"")))</f>
        <v/>
      </c>
      <c r="V148" s="55" t="str">
        <f t="shared" si="130"/>
        <v/>
      </c>
      <c r="W148" s="51" t="str">
        <f t="shared" si="131"/>
        <v/>
      </c>
      <c r="X148" s="89">
        <f t="shared" si="132"/>
        <v>0</v>
      </c>
      <c r="Y148" s="89" t="str">
        <f t="shared" si="133"/>
        <v/>
      </c>
      <c r="Z148" s="89" t="str">
        <f t="shared" si="134"/>
        <v/>
      </c>
      <c r="AA148" s="89" t="str">
        <f t="shared" si="135"/>
        <v/>
      </c>
      <c r="AB148" s="89" t="str">
        <f t="shared" si="136"/>
        <v/>
      </c>
      <c r="AC148" s="93" t="str">
        <f t="shared" si="137"/>
        <v/>
      </c>
      <c r="AD148" s="105"/>
      <c r="AE148" s="105"/>
      <c r="AF148" s="105"/>
      <c r="AG148" s="51"/>
      <c r="AH148" s="105" t="str">
        <f>IF(OR($B148=0,$B148=""),"",IF(AND($E$3="1st"),'Marks Entry class 1st'!V147,IF(AND($E$3="2nd"),'Marks Entry class 2nd'!V147,"")))</f>
        <v/>
      </c>
      <c r="AI148" s="105" t="str">
        <f>IF(OR($B148=0,$B148=""),"",IF(AND($E$3="1st"),'Marks Entry class 1st'!W147,IF(AND($E$3="2nd"),'Marks Entry class 2nd'!W147,"")))</f>
        <v/>
      </c>
      <c r="AJ148" s="54" t="str">
        <f t="shared" si="138"/>
        <v/>
      </c>
      <c r="AK148" s="51">
        <f t="shared" si="139"/>
        <v>0</v>
      </c>
      <c r="AL148" s="105" t="str">
        <f>IF(OR($B148=0,$B148=""),"",IF(AND($E$3="1st"),'Marks Entry class 1st'!X147,IF(AND($E$3="2nd"),'Marks Entry class 2nd'!X147,"")))</f>
        <v/>
      </c>
      <c r="AM148" s="105" t="str">
        <f>IF(OR($B148=0,$B148=""),"",IF(AND($E$3="1st"),'Marks Entry class 1st'!Y147,IF(AND($E$3="2nd"),'Marks Entry class 2nd'!Y147,"")))</f>
        <v/>
      </c>
      <c r="AN148" s="55" t="str">
        <f t="shared" si="140"/>
        <v/>
      </c>
      <c r="AO148" s="51" t="str">
        <f t="shared" si="141"/>
        <v/>
      </c>
      <c r="AP148" s="89">
        <f t="shared" si="142"/>
        <v>0</v>
      </c>
      <c r="AQ148" s="89" t="str">
        <f t="shared" si="143"/>
        <v/>
      </c>
      <c r="AR148" s="89" t="str">
        <f t="shared" si="144"/>
        <v/>
      </c>
      <c r="AS148" s="89" t="str">
        <f t="shared" si="145"/>
        <v/>
      </c>
      <c r="AT148" s="89" t="str">
        <f t="shared" si="146"/>
        <v/>
      </c>
      <c r="AU148" s="93" t="str">
        <f t="shared" si="147"/>
        <v/>
      </c>
      <c r="AV148" s="105"/>
      <c r="AW148" s="105"/>
      <c r="AX148" s="105"/>
      <c r="AY148" s="51"/>
      <c r="AZ148" s="105" t="str">
        <f>IF(OR($B148=0,$B148=""),"",IF(AND($E$3="1st"),'Marks Entry class 1st'!AC147,IF(AND($E$3="2nd"),'Marks Entry class 2nd'!AC147,"")))</f>
        <v/>
      </c>
      <c r="BA148" s="105" t="str">
        <f>IF(OR($B148=0,$B148=""),"",IF(AND($E$3="1st"),'Marks Entry class 1st'!AD147,IF(AND($E$3="2nd"),'Marks Entry class 2nd'!AD147,"")))</f>
        <v/>
      </c>
      <c r="BB148" s="54" t="str">
        <f t="shared" si="148"/>
        <v/>
      </c>
      <c r="BC148" s="51">
        <f t="shared" si="149"/>
        <v>0</v>
      </c>
      <c r="BD148" s="105" t="str">
        <f>IF(OR($B148=0,$B148=""),"",IF(AND($E$3="1st"),'Marks Entry class 1st'!AE147,IF(AND($E$3="2nd"),'Marks Entry class 2nd'!AE147,"")))</f>
        <v/>
      </c>
      <c r="BE148" s="105" t="str">
        <f>IF(OR($B148=0,$B148=""),"",IF(AND($E$3="1st"),'Marks Entry class 1st'!AF147,IF(AND($E$3="2nd"),'Marks Entry class 2nd'!AF147,"")))</f>
        <v/>
      </c>
      <c r="BF148" s="55" t="str">
        <f t="shared" si="150"/>
        <v/>
      </c>
      <c r="BG148" s="51" t="str">
        <f t="shared" si="151"/>
        <v/>
      </c>
      <c r="BH148" s="89">
        <f t="shared" si="152"/>
        <v>0</v>
      </c>
      <c r="BI148" s="89" t="str">
        <f t="shared" si="153"/>
        <v/>
      </c>
      <c r="BJ148" s="89" t="str">
        <f t="shared" si="154"/>
        <v/>
      </c>
      <c r="BK148" s="89" t="str">
        <f t="shared" si="155"/>
        <v/>
      </c>
      <c r="BL148" s="89" t="str">
        <f t="shared" si="156"/>
        <v/>
      </c>
      <c r="BM148" s="93" t="str">
        <f t="shared" si="157"/>
        <v/>
      </c>
      <c r="BN148" s="105"/>
      <c r="BO148" s="105"/>
      <c r="BP148" s="105"/>
      <c r="BQ148" s="51"/>
      <c r="BR148" s="105" t="str">
        <f>IF(OR($B148=0,$B148=""),"",IF(AND($E$3="1st"),'Marks Entry class 1st'!AJ147,IF(AND($E$3="2nd"),'Marks Entry class 2nd'!AJ147,"")))</f>
        <v/>
      </c>
      <c r="BS148" s="105" t="str">
        <f>IF(OR($B148=0,$B148=""),"",IF(AND($E$3="1st"),'Marks Entry class 1st'!AK147,IF(AND($E$3="2nd"),'Marks Entry class 2nd'!AK147,"")))</f>
        <v/>
      </c>
      <c r="BT148" s="54" t="str">
        <f t="shared" si="158"/>
        <v/>
      </c>
      <c r="BU148" s="51">
        <f t="shared" si="159"/>
        <v>0</v>
      </c>
      <c r="BV148" s="105" t="str">
        <f>IF(OR($B148=0,$B148=""),"",IF(AND($E$3="1st"),'Marks Entry class 1st'!AL147,IF(AND($E$3="2nd"),'Marks Entry class 2nd'!AL147,"")))</f>
        <v/>
      </c>
      <c r="BW148" s="105" t="str">
        <f>IF(OR($B148=0,$B148=""),"",IF(AND($E$3="1st"),'Marks Entry class 1st'!AM147,IF(AND($E$3="2nd"),'Marks Entry class 2nd'!AM147,"")))</f>
        <v/>
      </c>
      <c r="BX148" s="55" t="str">
        <f t="shared" si="160"/>
        <v/>
      </c>
      <c r="BY148" s="51" t="str">
        <f t="shared" si="161"/>
        <v/>
      </c>
      <c r="BZ148" s="89">
        <f t="shared" si="162"/>
        <v>0</v>
      </c>
      <c r="CA148" s="89" t="str">
        <f t="shared" si="163"/>
        <v/>
      </c>
      <c r="CB148" s="89" t="str">
        <f t="shared" si="164"/>
        <v/>
      </c>
      <c r="CC148" s="89" t="str">
        <f t="shared" si="165"/>
        <v/>
      </c>
      <c r="CD148" s="89" t="str">
        <f t="shared" si="166"/>
        <v/>
      </c>
      <c r="CE148" s="93" t="str">
        <f t="shared" si="167"/>
        <v/>
      </c>
      <c r="CF148" s="105" t="str">
        <f>IF(OR($B148=0,$B148=""),"",IF(AND($E$3="1st"),'Marks Entry class 1st'!AN147,IF(AND($E$3="2nd"),'Marks Entry class 2nd'!AN147,"")))</f>
        <v/>
      </c>
      <c r="CG148" s="105" t="str">
        <f>IF(OR($B148=0,$B148=""),"",IF(AND($E$3="1st"),'Marks Entry class 1st'!AO147,IF(AND($E$3="2nd"),'Marks Entry class 2nd'!AO147,"")))</f>
        <v/>
      </c>
      <c r="CH148" s="106" t="str">
        <f t="shared" si="168"/>
        <v/>
      </c>
      <c r="CI148" s="107">
        <f t="shared" si="169"/>
        <v>0</v>
      </c>
      <c r="CJ148" s="107" t="str">
        <f t="shared" si="170"/>
        <v/>
      </c>
      <c r="CK148" s="107" t="str">
        <f t="shared" si="171"/>
        <v/>
      </c>
      <c r="CL148" s="92" t="str">
        <f t="shared" si="172"/>
        <v/>
      </c>
      <c r="CM148" s="105" t="str">
        <f>IF(OR($B148=0,$B148=""),"",IF(AND($E$3="1st"),'Marks Entry class 1st'!AP147,IF(AND($E$3="2nd"),'Marks Entry class 2nd'!AP147,"")))</f>
        <v/>
      </c>
      <c r="CN148" s="105" t="str">
        <f>IF(OR($B148=0,$B148=""),"",IF(AND($E$3="1st"),'Marks Entry class 1st'!AQ147,IF(AND($E$3="2nd"),'Marks Entry class 2nd'!AQ147,"")))</f>
        <v/>
      </c>
      <c r="CO148" s="106" t="str">
        <f t="shared" si="173"/>
        <v/>
      </c>
      <c r="CP148" s="107">
        <f t="shared" si="174"/>
        <v>0</v>
      </c>
      <c r="CQ148" s="107" t="str">
        <f t="shared" si="175"/>
        <v/>
      </c>
      <c r="CR148" s="107" t="str">
        <f t="shared" si="176"/>
        <v/>
      </c>
      <c r="CS148" s="92" t="str">
        <f t="shared" si="177"/>
        <v/>
      </c>
      <c r="CT148" s="105" t="str">
        <f>IF(OR($B148=0,$B148=""),"",IF(AND($E$3="1st"),'Marks Entry class 1st'!AR147,IF(AND($E$3="2nd"),'Marks Entry class 2nd'!AR147,"")))</f>
        <v/>
      </c>
      <c r="CU148" s="105" t="str">
        <f>IF(OR($B148=0,$B148=""),"",IF(AND($E$3="1st"),'Marks Entry class 1st'!AS147,IF(AND($E$3="2nd"),'Marks Entry class 2nd'!AS147,"")))</f>
        <v/>
      </c>
      <c r="CV148" s="106" t="str">
        <f t="shared" si="178"/>
        <v/>
      </c>
      <c r="CW148" s="107">
        <f t="shared" si="179"/>
        <v>0</v>
      </c>
      <c r="CX148" s="107" t="str">
        <f t="shared" si="180"/>
        <v/>
      </c>
      <c r="CY148" s="107" t="str">
        <f t="shared" si="181"/>
        <v/>
      </c>
      <c r="CZ148" s="92" t="str">
        <f t="shared" si="182"/>
        <v/>
      </c>
      <c r="DA148" s="105" t="str">
        <f>IF(OR($B148=0,$B148=""),"",IF(AND($E$3="1st"),'Marks Entry class 1st'!AT147,IF(AND($E$3="2nd"),'Marks Entry class 2nd'!AT147,"")))</f>
        <v/>
      </c>
      <c r="DB148" s="105" t="str">
        <f>IF(OR($B148=0,$B148=""),"",IF(AND($E$3="1st"),'Marks Entry class 1st'!AU147,IF(AND($E$3="2nd"),'Marks Entry class 2nd'!AU147,"")))</f>
        <v/>
      </c>
      <c r="DC148" s="357" t="str">
        <f t="shared" si="183"/>
        <v/>
      </c>
      <c r="DD148" s="93" t="str">
        <f t="shared" si="184"/>
        <v/>
      </c>
      <c r="DE148" s="105" t="str">
        <f>IF(OR($B148=0,$B148=""),"",IF(AND($E$3="1st"),'Marks Entry class 1st'!AV147,IF(AND($E$3="2nd"),'Marks Entry class 2nd'!AV147,"")))</f>
        <v/>
      </c>
      <c r="DF148" s="105" t="str">
        <f>IF(OR($B148=0,$B148=""),"",IF(AND($E$3="1st"),'Marks Entry class 1st'!AW147,IF(AND($E$3="2nd"),'Marks Entry class 2nd'!AW147,"")))</f>
        <v/>
      </c>
      <c r="DG148" s="357" t="str">
        <f t="shared" si="185"/>
        <v/>
      </c>
      <c r="DH148" s="93" t="str">
        <f t="shared" si="186"/>
        <v/>
      </c>
      <c r="DI148" s="63" t="str">
        <f t="shared" si="187"/>
        <v/>
      </c>
      <c r="DJ148" s="359" t="str">
        <f t="shared" si="188"/>
        <v/>
      </c>
      <c r="DK148" s="67" t="str">
        <f t="shared" si="189"/>
        <v/>
      </c>
      <c r="DL148" s="68" t="str">
        <f t="shared" si="190"/>
        <v/>
      </c>
      <c r="DM148" s="381" t="str">
        <f>IFERROR(IF(B148="NSO","NSO",IF(OR(D148="",G148="",F148="",B148="",DI148=0),"",IF('Master sheet'!$D$14="Hindi","कक्षोंन्नति","Promoted"))),"")</f>
        <v/>
      </c>
      <c r="DN148" s="42" t="str">
        <f>IF(OR(B148=0,B148=""),"",IF(AND($E$3="1st"),'Marks Entry class 1st'!AX147,IF(AND($E$3="2nd"),'Marks Entry class 2nd'!AX147,"")))</f>
        <v/>
      </c>
      <c r="DO148" s="42" t="str">
        <f>IF(OR(B148=0,B148=""),"",IF(AND($E$3="1st"),'Marks Entry class 1st'!AY147,IF(AND($E$3="2nd"),'Marks Entry class 2nd'!AY147,"")))</f>
        <v/>
      </c>
      <c r="DP148" s="214" t="str">
        <f t="shared" si="191"/>
        <v/>
      </c>
      <c r="DQ148" s="43"/>
      <c r="DX148" s="44">
        <f>IF(AND($E$3="1st"),'Marks Entry class 1st'!I147,IF(AND($E$3="2nd"),'Marks Entry class 2nd'!I147,""))</f>
        <v>0</v>
      </c>
    </row>
    <row r="149" spans="1:128" ht="18.95" customHeight="1">
      <c r="A149" s="56">
        <v>142</v>
      </c>
      <c r="B149" s="261" t="str">
        <f>IF(OR(DX149=0,DX149=""),"",IF(AND($E$3="1st"),'Marks Entry class 1st'!I148,IF(AND($E$3="2nd"),'Marks Entry class 2nd'!I148,"")))</f>
        <v/>
      </c>
      <c r="C149" s="57" t="str">
        <f>IF(OR($B149=0,$B149=""),"",IF(AND($E$3="1st"),'Marks Entry class 1st'!B148,IF(AND($E$3="2nd"),'Marks Entry class 2nd'!B148,"")))</f>
        <v/>
      </c>
      <c r="D149" s="57" t="str">
        <f>IF(OR($B149=0,$B149=""),"",IF(AND($E$3="1st"),'Marks Entry class 1st'!C148,IF(AND($E$3="2nd"),'Marks Entry class 2nd'!C148,"")))</f>
        <v/>
      </c>
      <c r="E149" s="396" t="str">
        <f>IF(OR(B149=0,B149=""),"",IF(AND($E$3="1st"),'Marks Entry class 1st'!E148,IF(AND($E$3="2nd"),'Marks Entry class 2nd'!E148,"")))</f>
        <v/>
      </c>
      <c r="F149" s="260" t="str">
        <f>IF(OR(B149=0,B149=""),"",IF(AND($E$3="1st"),'Marks Entry class 1st'!D148,IF(AND($E$3="2nd"),'Marks Entry class 2nd'!D148,"")))</f>
        <v/>
      </c>
      <c r="G149" s="398" t="str">
        <f>IF(OR($B149=0,$B149=""),"",IF(AND($E$3="1st"),'Marks Entry class 1st'!F148,IF(AND($E$3="2nd"),'Marks Entry class 2nd'!F148,"")))</f>
        <v/>
      </c>
      <c r="H149" s="398" t="str">
        <f>IF(OR($B149=0,$B149=""),"",IF(AND($E$3="1st"),'Marks Entry class 1st'!G148,IF(AND($E$3="2nd"),'Marks Entry class 2nd'!G148,"")))</f>
        <v/>
      </c>
      <c r="I149" s="398" t="str">
        <f>IF(OR($B149=0,$B149=""),"",IF(AND($E$3="1st"),'Marks Entry class 1st'!H148,IF(AND($E$3="2nd"),'Marks Entry class 2nd'!H148,"")))</f>
        <v/>
      </c>
      <c r="J149" s="229" t="str">
        <f>IF(OR($B149=0,$B149=""),"",IF(AND($E$3="1st"),'Marks Entry class 1st'!J148,IF(AND($E$3="2nd"),'Marks Entry class 2nd'!J148,"")))</f>
        <v/>
      </c>
      <c r="K149" s="229" t="str">
        <f>IF(OR($B149=0,$B149=""),"",IF(AND($E$3="1st"),'Marks Entry class 1st'!K148,IF(AND($E$3="2nd"),'Marks Entry class 2nd'!K148,"")))</f>
        <v/>
      </c>
      <c r="L149" s="105"/>
      <c r="M149" s="105"/>
      <c r="N149" s="105"/>
      <c r="O149" s="51"/>
      <c r="P149" s="105" t="str">
        <f>IF(OR($B149=0,$B149=""),"",IF(AND($E$3="1st"),'Marks Entry class 1st'!O148,IF(AND($E$3="2nd"),'Marks Entry class 2nd'!O148,"")))</f>
        <v/>
      </c>
      <c r="Q149" s="105" t="str">
        <f>IF(OR($B149=0,$B149=""),"",IF(AND($E$3="1st"),'Marks Entry class 1st'!P148,IF(AND($E$3="2nd"),'Marks Entry class 2nd'!P148,"")))</f>
        <v/>
      </c>
      <c r="R149" s="54" t="str">
        <f t="shared" si="128"/>
        <v/>
      </c>
      <c r="S149" s="51">
        <f t="shared" si="129"/>
        <v>0</v>
      </c>
      <c r="T149" s="105" t="str">
        <f>IF(OR($B149=0,$B149=""),"",IF(AND($E$3="1st"),'Marks Entry class 1st'!Q148,IF(AND($E$3="2nd"),'Marks Entry class 2nd'!Q148,"")))</f>
        <v/>
      </c>
      <c r="U149" s="105" t="str">
        <f>IF(OR($B149=0,$B149=""),"",IF(AND($E$3="1st"),'Marks Entry class 1st'!R148,IF(AND($E$3="2nd"),'Marks Entry class 2nd'!R148,"")))</f>
        <v/>
      </c>
      <c r="V149" s="55" t="str">
        <f t="shared" si="130"/>
        <v/>
      </c>
      <c r="W149" s="51" t="str">
        <f t="shared" si="131"/>
        <v/>
      </c>
      <c r="X149" s="89">
        <f t="shared" si="132"/>
        <v>0</v>
      </c>
      <c r="Y149" s="89" t="str">
        <f t="shared" si="133"/>
        <v/>
      </c>
      <c r="Z149" s="89" t="str">
        <f t="shared" si="134"/>
        <v/>
      </c>
      <c r="AA149" s="89" t="str">
        <f t="shared" si="135"/>
        <v/>
      </c>
      <c r="AB149" s="89" t="str">
        <f t="shared" si="136"/>
        <v/>
      </c>
      <c r="AC149" s="93" t="str">
        <f t="shared" si="137"/>
        <v/>
      </c>
      <c r="AD149" s="105"/>
      <c r="AE149" s="105"/>
      <c r="AF149" s="105"/>
      <c r="AG149" s="51"/>
      <c r="AH149" s="105" t="str">
        <f>IF(OR($B149=0,$B149=""),"",IF(AND($E$3="1st"),'Marks Entry class 1st'!V148,IF(AND($E$3="2nd"),'Marks Entry class 2nd'!V148,"")))</f>
        <v/>
      </c>
      <c r="AI149" s="105" t="str">
        <f>IF(OR($B149=0,$B149=""),"",IF(AND($E$3="1st"),'Marks Entry class 1st'!W148,IF(AND($E$3="2nd"),'Marks Entry class 2nd'!W148,"")))</f>
        <v/>
      </c>
      <c r="AJ149" s="54" t="str">
        <f t="shared" si="138"/>
        <v/>
      </c>
      <c r="AK149" s="51">
        <f t="shared" si="139"/>
        <v>0</v>
      </c>
      <c r="AL149" s="105" t="str">
        <f>IF(OR($B149=0,$B149=""),"",IF(AND($E$3="1st"),'Marks Entry class 1st'!X148,IF(AND($E$3="2nd"),'Marks Entry class 2nd'!X148,"")))</f>
        <v/>
      </c>
      <c r="AM149" s="105" t="str">
        <f>IF(OR($B149=0,$B149=""),"",IF(AND($E$3="1st"),'Marks Entry class 1st'!Y148,IF(AND($E$3="2nd"),'Marks Entry class 2nd'!Y148,"")))</f>
        <v/>
      </c>
      <c r="AN149" s="55" t="str">
        <f t="shared" si="140"/>
        <v/>
      </c>
      <c r="AO149" s="51" t="str">
        <f t="shared" si="141"/>
        <v/>
      </c>
      <c r="AP149" s="89">
        <f t="shared" si="142"/>
        <v>0</v>
      </c>
      <c r="AQ149" s="89" t="str">
        <f t="shared" si="143"/>
        <v/>
      </c>
      <c r="AR149" s="89" t="str">
        <f t="shared" si="144"/>
        <v/>
      </c>
      <c r="AS149" s="89" t="str">
        <f t="shared" si="145"/>
        <v/>
      </c>
      <c r="AT149" s="89" t="str">
        <f t="shared" si="146"/>
        <v/>
      </c>
      <c r="AU149" s="93" t="str">
        <f t="shared" si="147"/>
        <v/>
      </c>
      <c r="AV149" s="105"/>
      <c r="AW149" s="105"/>
      <c r="AX149" s="105"/>
      <c r="AY149" s="51"/>
      <c r="AZ149" s="105" t="str">
        <f>IF(OR($B149=0,$B149=""),"",IF(AND($E$3="1st"),'Marks Entry class 1st'!AC148,IF(AND($E$3="2nd"),'Marks Entry class 2nd'!AC148,"")))</f>
        <v/>
      </c>
      <c r="BA149" s="105" t="str">
        <f>IF(OR($B149=0,$B149=""),"",IF(AND($E$3="1st"),'Marks Entry class 1st'!AD148,IF(AND($E$3="2nd"),'Marks Entry class 2nd'!AD148,"")))</f>
        <v/>
      </c>
      <c r="BB149" s="54" t="str">
        <f t="shared" si="148"/>
        <v/>
      </c>
      <c r="BC149" s="51">
        <f t="shared" si="149"/>
        <v>0</v>
      </c>
      <c r="BD149" s="105" t="str">
        <f>IF(OR($B149=0,$B149=""),"",IF(AND($E$3="1st"),'Marks Entry class 1st'!AE148,IF(AND($E$3="2nd"),'Marks Entry class 2nd'!AE148,"")))</f>
        <v/>
      </c>
      <c r="BE149" s="105" t="str">
        <f>IF(OR($B149=0,$B149=""),"",IF(AND($E$3="1st"),'Marks Entry class 1st'!AF148,IF(AND($E$3="2nd"),'Marks Entry class 2nd'!AF148,"")))</f>
        <v/>
      </c>
      <c r="BF149" s="55" t="str">
        <f t="shared" si="150"/>
        <v/>
      </c>
      <c r="BG149" s="51" t="str">
        <f t="shared" si="151"/>
        <v/>
      </c>
      <c r="BH149" s="89">
        <f t="shared" si="152"/>
        <v>0</v>
      </c>
      <c r="BI149" s="89" t="str">
        <f t="shared" si="153"/>
        <v/>
      </c>
      <c r="BJ149" s="89" t="str">
        <f t="shared" si="154"/>
        <v/>
      </c>
      <c r="BK149" s="89" t="str">
        <f t="shared" si="155"/>
        <v/>
      </c>
      <c r="BL149" s="89" t="str">
        <f t="shared" si="156"/>
        <v/>
      </c>
      <c r="BM149" s="93" t="str">
        <f t="shared" si="157"/>
        <v/>
      </c>
      <c r="BN149" s="105"/>
      <c r="BO149" s="105"/>
      <c r="BP149" s="105"/>
      <c r="BQ149" s="51"/>
      <c r="BR149" s="105" t="str">
        <f>IF(OR($B149=0,$B149=""),"",IF(AND($E$3="1st"),'Marks Entry class 1st'!AJ148,IF(AND($E$3="2nd"),'Marks Entry class 2nd'!AJ148,"")))</f>
        <v/>
      </c>
      <c r="BS149" s="105" t="str">
        <f>IF(OR($B149=0,$B149=""),"",IF(AND($E$3="1st"),'Marks Entry class 1st'!AK148,IF(AND($E$3="2nd"),'Marks Entry class 2nd'!AK148,"")))</f>
        <v/>
      </c>
      <c r="BT149" s="54" t="str">
        <f t="shared" si="158"/>
        <v/>
      </c>
      <c r="BU149" s="51">
        <f t="shared" si="159"/>
        <v>0</v>
      </c>
      <c r="BV149" s="105" t="str">
        <f>IF(OR($B149=0,$B149=""),"",IF(AND($E$3="1st"),'Marks Entry class 1st'!AL148,IF(AND($E$3="2nd"),'Marks Entry class 2nd'!AL148,"")))</f>
        <v/>
      </c>
      <c r="BW149" s="105" t="str">
        <f>IF(OR($B149=0,$B149=""),"",IF(AND($E$3="1st"),'Marks Entry class 1st'!AM148,IF(AND($E$3="2nd"),'Marks Entry class 2nd'!AM148,"")))</f>
        <v/>
      </c>
      <c r="BX149" s="55" t="str">
        <f t="shared" si="160"/>
        <v/>
      </c>
      <c r="BY149" s="51" t="str">
        <f t="shared" si="161"/>
        <v/>
      </c>
      <c r="BZ149" s="89">
        <f t="shared" si="162"/>
        <v>0</v>
      </c>
      <c r="CA149" s="89" t="str">
        <f t="shared" si="163"/>
        <v/>
      </c>
      <c r="CB149" s="89" t="str">
        <f t="shared" si="164"/>
        <v/>
      </c>
      <c r="CC149" s="89" t="str">
        <f t="shared" si="165"/>
        <v/>
      </c>
      <c r="CD149" s="89" t="str">
        <f t="shared" si="166"/>
        <v/>
      </c>
      <c r="CE149" s="93" t="str">
        <f t="shared" si="167"/>
        <v/>
      </c>
      <c r="CF149" s="105" t="str">
        <f>IF(OR($B149=0,$B149=""),"",IF(AND($E$3="1st"),'Marks Entry class 1st'!AN148,IF(AND($E$3="2nd"),'Marks Entry class 2nd'!AN148,"")))</f>
        <v/>
      </c>
      <c r="CG149" s="105" t="str">
        <f>IF(OR($B149=0,$B149=""),"",IF(AND($E$3="1st"),'Marks Entry class 1st'!AO148,IF(AND($E$3="2nd"),'Marks Entry class 2nd'!AO148,"")))</f>
        <v/>
      </c>
      <c r="CH149" s="106" t="str">
        <f t="shared" si="168"/>
        <v/>
      </c>
      <c r="CI149" s="107">
        <f t="shared" si="169"/>
        <v>0</v>
      </c>
      <c r="CJ149" s="107" t="str">
        <f t="shared" si="170"/>
        <v/>
      </c>
      <c r="CK149" s="107" t="str">
        <f t="shared" si="171"/>
        <v/>
      </c>
      <c r="CL149" s="92" t="str">
        <f t="shared" si="172"/>
        <v/>
      </c>
      <c r="CM149" s="105" t="str">
        <f>IF(OR($B149=0,$B149=""),"",IF(AND($E$3="1st"),'Marks Entry class 1st'!AP148,IF(AND($E$3="2nd"),'Marks Entry class 2nd'!AP148,"")))</f>
        <v/>
      </c>
      <c r="CN149" s="105" t="str">
        <f>IF(OR($B149=0,$B149=""),"",IF(AND($E$3="1st"),'Marks Entry class 1st'!AQ148,IF(AND($E$3="2nd"),'Marks Entry class 2nd'!AQ148,"")))</f>
        <v/>
      </c>
      <c r="CO149" s="106" t="str">
        <f t="shared" si="173"/>
        <v/>
      </c>
      <c r="CP149" s="107">
        <f t="shared" si="174"/>
        <v>0</v>
      </c>
      <c r="CQ149" s="107" t="str">
        <f t="shared" si="175"/>
        <v/>
      </c>
      <c r="CR149" s="107" t="str">
        <f t="shared" si="176"/>
        <v/>
      </c>
      <c r="CS149" s="92" t="str">
        <f t="shared" si="177"/>
        <v/>
      </c>
      <c r="CT149" s="105" t="str">
        <f>IF(OR($B149=0,$B149=""),"",IF(AND($E$3="1st"),'Marks Entry class 1st'!AR148,IF(AND($E$3="2nd"),'Marks Entry class 2nd'!AR148,"")))</f>
        <v/>
      </c>
      <c r="CU149" s="105" t="str">
        <f>IF(OR($B149=0,$B149=""),"",IF(AND($E$3="1st"),'Marks Entry class 1st'!AS148,IF(AND($E$3="2nd"),'Marks Entry class 2nd'!AS148,"")))</f>
        <v/>
      </c>
      <c r="CV149" s="106" t="str">
        <f t="shared" si="178"/>
        <v/>
      </c>
      <c r="CW149" s="107">
        <f t="shared" si="179"/>
        <v>0</v>
      </c>
      <c r="CX149" s="107" t="str">
        <f t="shared" si="180"/>
        <v/>
      </c>
      <c r="CY149" s="107" t="str">
        <f t="shared" si="181"/>
        <v/>
      </c>
      <c r="CZ149" s="92" t="str">
        <f t="shared" si="182"/>
        <v/>
      </c>
      <c r="DA149" s="105" t="str">
        <f>IF(OR($B149=0,$B149=""),"",IF(AND($E$3="1st"),'Marks Entry class 1st'!AT148,IF(AND($E$3="2nd"),'Marks Entry class 2nd'!AT148,"")))</f>
        <v/>
      </c>
      <c r="DB149" s="105" t="str">
        <f>IF(OR($B149=0,$B149=""),"",IF(AND($E$3="1st"),'Marks Entry class 1st'!AU148,IF(AND($E$3="2nd"),'Marks Entry class 2nd'!AU148,"")))</f>
        <v/>
      </c>
      <c r="DC149" s="357" t="str">
        <f t="shared" si="183"/>
        <v/>
      </c>
      <c r="DD149" s="93" t="str">
        <f t="shared" si="184"/>
        <v/>
      </c>
      <c r="DE149" s="105" t="str">
        <f>IF(OR($B149=0,$B149=""),"",IF(AND($E$3="1st"),'Marks Entry class 1st'!AV148,IF(AND($E$3="2nd"),'Marks Entry class 2nd'!AV148,"")))</f>
        <v/>
      </c>
      <c r="DF149" s="105" t="str">
        <f>IF(OR($B149=0,$B149=""),"",IF(AND($E$3="1st"),'Marks Entry class 1st'!AW148,IF(AND($E$3="2nd"),'Marks Entry class 2nd'!AW148,"")))</f>
        <v/>
      </c>
      <c r="DG149" s="357" t="str">
        <f t="shared" si="185"/>
        <v/>
      </c>
      <c r="DH149" s="93" t="str">
        <f t="shared" si="186"/>
        <v/>
      </c>
      <c r="DI149" s="63" t="str">
        <f t="shared" si="187"/>
        <v/>
      </c>
      <c r="DJ149" s="359" t="str">
        <f t="shared" si="188"/>
        <v/>
      </c>
      <c r="DK149" s="67" t="str">
        <f t="shared" si="189"/>
        <v/>
      </c>
      <c r="DL149" s="68" t="str">
        <f t="shared" si="190"/>
        <v/>
      </c>
      <c r="DM149" s="381" t="str">
        <f>IFERROR(IF(B149="NSO","NSO",IF(OR(D149="",G149="",F149="",B149="",DI149=0),"",IF('Master sheet'!$D$14="Hindi","कक्षोंन्नति","Promoted"))),"")</f>
        <v/>
      </c>
      <c r="DN149" s="42" t="str">
        <f>IF(OR(B149=0,B149=""),"",IF(AND($E$3="1st"),'Marks Entry class 1st'!AX148,IF(AND($E$3="2nd"),'Marks Entry class 2nd'!AX148,"")))</f>
        <v/>
      </c>
      <c r="DO149" s="42" t="str">
        <f>IF(OR(B149=0,B149=""),"",IF(AND($E$3="1st"),'Marks Entry class 1st'!AY148,IF(AND($E$3="2nd"),'Marks Entry class 2nd'!AY148,"")))</f>
        <v/>
      </c>
      <c r="DP149" s="214" t="str">
        <f t="shared" si="191"/>
        <v/>
      </c>
      <c r="DQ149" s="43"/>
      <c r="DX149" s="44">
        <f>IF(AND($E$3="1st"),'Marks Entry class 1st'!I148,IF(AND($E$3="2nd"),'Marks Entry class 2nd'!I148,""))</f>
        <v>0</v>
      </c>
    </row>
    <row r="150" spans="1:128" ht="18.95" customHeight="1">
      <c r="A150" s="56">
        <v>143</v>
      </c>
      <c r="B150" s="261" t="str">
        <f>IF(OR(DX150=0,DX150=""),"",IF(AND($E$3="1st"),'Marks Entry class 1st'!I149,IF(AND($E$3="2nd"),'Marks Entry class 2nd'!I149,"")))</f>
        <v/>
      </c>
      <c r="C150" s="57" t="str">
        <f>IF(OR($B150=0,$B150=""),"",IF(AND($E$3="1st"),'Marks Entry class 1st'!B149,IF(AND($E$3="2nd"),'Marks Entry class 2nd'!B149,"")))</f>
        <v/>
      </c>
      <c r="D150" s="57" t="str">
        <f>IF(OR($B150=0,$B150=""),"",IF(AND($E$3="1st"),'Marks Entry class 1st'!C149,IF(AND($E$3="2nd"),'Marks Entry class 2nd'!C149,"")))</f>
        <v/>
      </c>
      <c r="E150" s="396" t="str">
        <f>IF(OR(B150=0,B150=""),"",IF(AND($E$3="1st"),'Marks Entry class 1st'!E149,IF(AND($E$3="2nd"),'Marks Entry class 2nd'!E149,"")))</f>
        <v/>
      </c>
      <c r="F150" s="260" t="str">
        <f>IF(OR(B150=0,B150=""),"",IF(AND($E$3="1st"),'Marks Entry class 1st'!D149,IF(AND($E$3="2nd"),'Marks Entry class 2nd'!D149,"")))</f>
        <v/>
      </c>
      <c r="G150" s="398" t="str">
        <f>IF(OR($B150=0,$B150=""),"",IF(AND($E$3="1st"),'Marks Entry class 1st'!F149,IF(AND($E$3="2nd"),'Marks Entry class 2nd'!F149,"")))</f>
        <v/>
      </c>
      <c r="H150" s="398" t="str">
        <f>IF(OR($B150=0,$B150=""),"",IF(AND($E$3="1st"),'Marks Entry class 1st'!G149,IF(AND($E$3="2nd"),'Marks Entry class 2nd'!G149,"")))</f>
        <v/>
      </c>
      <c r="I150" s="398" t="str">
        <f>IF(OR($B150=0,$B150=""),"",IF(AND($E$3="1st"),'Marks Entry class 1st'!H149,IF(AND($E$3="2nd"),'Marks Entry class 2nd'!H149,"")))</f>
        <v/>
      </c>
      <c r="J150" s="229" t="str">
        <f>IF(OR($B150=0,$B150=""),"",IF(AND($E$3="1st"),'Marks Entry class 1st'!J149,IF(AND($E$3="2nd"),'Marks Entry class 2nd'!J149,"")))</f>
        <v/>
      </c>
      <c r="K150" s="229" t="str">
        <f>IF(OR($B150=0,$B150=""),"",IF(AND($E$3="1st"),'Marks Entry class 1st'!K149,IF(AND($E$3="2nd"),'Marks Entry class 2nd'!K149,"")))</f>
        <v/>
      </c>
      <c r="L150" s="105"/>
      <c r="M150" s="105"/>
      <c r="N150" s="105"/>
      <c r="O150" s="51"/>
      <c r="P150" s="105" t="str">
        <f>IF(OR($B150=0,$B150=""),"",IF(AND($E$3="1st"),'Marks Entry class 1st'!O149,IF(AND($E$3="2nd"),'Marks Entry class 2nd'!O149,"")))</f>
        <v/>
      </c>
      <c r="Q150" s="105" t="str">
        <f>IF(OR($B150=0,$B150=""),"",IF(AND($E$3="1st"),'Marks Entry class 1st'!P149,IF(AND($E$3="2nd"),'Marks Entry class 2nd'!P149,"")))</f>
        <v/>
      </c>
      <c r="R150" s="54" t="str">
        <f t="shared" si="128"/>
        <v/>
      </c>
      <c r="S150" s="51">
        <f t="shared" si="129"/>
        <v>0</v>
      </c>
      <c r="T150" s="105" t="str">
        <f>IF(OR($B150=0,$B150=""),"",IF(AND($E$3="1st"),'Marks Entry class 1st'!Q149,IF(AND($E$3="2nd"),'Marks Entry class 2nd'!Q149,"")))</f>
        <v/>
      </c>
      <c r="U150" s="105" t="str">
        <f>IF(OR($B150=0,$B150=""),"",IF(AND($E$3="1st"),'Marks Entry class 1st'!R149,IF(AND($E$3="2nd"),'Marks Entry class 2nd'!R149,"")))</f>
        <v/>
      </c>
      <c r="V150" s="55" t="str">
        <f t="shared" si="130"/>
        <v/>
      </c>
      <c r="W150" s="51" t="str">
        <f t="shared" si="131"/>
        <v/>
      </c>
      <c r="X150" s="89">
        <f t="shared" si="132"/>
        <v>0</v>
      </c>
      <c r="Y150" s="89" t="str">
        <f t="shared" si="133"/>
        <v/>
      </c>
      <c r="Z150" s="89" t="str">
        <f t="shared" si="134"/>
        <v/>
      </c>
      <c r="AA150" s="89" t="str">
        <f t="shared" si="135"/>
        <v/>
      </c>
      <c r="AB150" s="89" t="str">
        <f t="shared" si="136"/>
        <v/>
      </c>
      <c r="AC150" s="93" t="str">
        <f t="shared" si="137"/>
        <v/>
      </c>
      <c r="AD150" s="105"/>
      <c r="AE150" s="105"/>
      <c r="AF150" s="105"/>
      <c r="AG150" s="51"/>
      <c r="AH150" s="105" t="str">
        <f>IF(OR($B150=0,$B150=""),"",IF(AND($E$3="1st"),'Marks Entry class 1st'!V149,IF(AND($E$3="2nd"),'Marks Entry class 2nd'!V149,"")))</f>
        <v/>
      </c>
      <c r="AI150" s="105" t="str">
        <f>IF(OR($B150=0,$B150=""),"",IF(AND($E$3="1st"),'Marks Entry class 1st'!W149,IF(AND($E$3="2nd"),'Marks Entry class 2nd'!W149,"")))</f>
        <v/>
      </c>
      <c r="AJ150" s="54" t="str">
        <f t="shared" si="138"/>
        <v/>
      </c>
      <c r="AK150" s="51">
        <f t="shared" si="139"/>
        <v>0</v>
      </c>
      <c r="AL150" s="105" t="str">
        <f>IF(OR($B150=0,$B150=""),"",IF(AND($E$3="1st"),'Marks Entry class 1st'!X149,IF(AND($E$3="2nd"),'Marks Entry class 2nd'!X149,"")))</f>
        <v/>
      </c>
      <c r="AM150" s="105" t="str">
        <f>IF(OR($B150=0,$B150=""),"",IF(AND($E$3="1st"),'Marks Entry class 1st'!Y149,IF(AND($E$3="2nd"),'Marks Entry class 2nd'!Y149,"")))</f>
        <v/>
      </c>
      <c r="AN150" s="55" t="str">
        <f t="shared" si="140"/>
        <v/>
      </c>
      <c r="AO150" s="51" t="str">
        <f t="shared" si="141"/>
        <v/>
      </c>
      <c r="AP150" s="89">
        <f t="shared" si="142"/>
        <v>0</v>
      </c>
      <c r="AQ150" s="89" t="str">
        <f t="shared" si="143"/>
        <v/>
      </c>
      <c r="AR150" s="89" t="str">
        <f t="shared" si="144"/>
        <v/>
      </c>
      <c r="AS150" s="89" t="str">
        <f t="shared" si="145"/>
        <v/>
      </c>
      <c r="AT150" s="89" t="str">
        <f t="shared" si="146"/>
        <v/>
      </c>
      <c r="AU150" s="93" t="str">
        <f t="shared" si="147"/>
        <v/>
      </c>
      <c r="AV150" s="105"/>
      <c r="AW150" s="105"/>
      <c r="AX150" s="105"/>
      <c r="AY150" s="51"/>
      <c r="AZ150" s="105" t="str">
        <f>IF(OR($B150=0,$B150=""),"",IF(AND($E$3="1st"),'Marks Entry class 1st'!AC149,IF(AND($E$3="2nd"),'Marks Entry class 2nd'!AC149,"")))</f>
        <v/>
      </c>
      <c r="BA150" s="105" t="str">
        <f>IF(OR($B150=0,$B150=""),"",IF(AND($E$3="1st"),'Marks Entry class 1st'!AD149,IF(AND($E$3="2nd"),'Marks Entry class 2nd'!AD149,"")))</f>
        <v/>
      </c>
      <c r="BB150" s="54" t="str">
        <f t="shared" si="148"/>
        <v/>
      </c>
      <c r="BC150" s="51">
        <f t="shared" si="149"/>
        <v>0</v>
      </c>
      <c r="BD150" s="105" t="str">
        <f>IF(OR($B150=0,$B150=""),"",IF(AND($E$3="1st"),'Marks Entry class 1st'!AE149,IF(AND($E$3="2nd"),'Marks Entry class 2nd'!AE149,"")))</f>
        <v/>
      </c>
      <c r="BE150" s="105" t="str">
        <f>IF(OR($B150=0,$B150=""),"",IF(AND($E$3="1st"),'Marks Entry class 1st'!AF149,IF(AND($E$3="2nd"),'Marks Entry class 2nd'!AF149,"")))</f>
        <v/>
      </c>
      <c r="BF150" s="55" t="str">
        <f t="shared" si="150"/>
        <v/>
      </c>
      <c r="BG150" s="51" t="str">
        <f t="shared" si="151"/>
        <v/>
      </c>
      <c r="BH150" s="89">
        <f t="shared" si="152"/>
        <v>0</v>
      </c>
      <c r="BI150" s="89" t="str">
        <f t="shared" si="153"/>
        <v/>
      </c>
      <c r="BJ150" s="89" t="str">
        <f t="shared" si="154"/>
        <v/>
      </c>
      <c r="BK150" s="89" t="str">
        <f t="shared" si="155"/>
        <v/>
      </c>
      <c r="BL150" s="89" t="str">
        <f t="shared" si="156"/>
        <v/>
      </c>
      <c r="BM150" s="93" t="str">
        <f t="shared" si="157"/>
        <v/>
      </c>
      <c r="BN150" s="105"/>
      <c r="BO150" s="105"/>
      <c r="BP150" s="105"/>
      <c r="BQ150" s="51"/>
      <c r="BR150" s="105" t="str">
        <f>IF(OR($B150=0,$B150=""),"",IF(AND($E$3="1st"),'Marks Entry class 1st'!AJ149,IF(AND($E$3="2nd"),'Marks Entry class 2nd'!AJ149,"")))</f>
        <v/>
      </c>
      <c r="BS150" s="105" t="str">
        <f>IF(OR($B150=0,$B150=""),"",IF(AND($E$3="1st"),'Marks Entry class 1st'!AK149,IF(AND($E$3="2nd"),'Marks Entry class 2nd'!AK149,"")))</f>
        <v/>
      </c>
      <c r="BT150" s="54" t="str">
        <f t="shared" si="158"/>
        <v/>
      </c>
      <c r="BU150" s="51">
        <f t="shared" si="159"/>
        <v>0</v>
      </c>
      <c r="BV150" s="105" t="str">
        <f>IF(OR($B150=0,$B150=""),"",IF(AND($E$3="1st"),'Marks Entry class 1st'!AL149,IF(AND($E$3="2nd"),'Marks Entry class 2nd'!AL149,"")))</f>
        <v/>
      </c>
      <c r="BW150" s="105" t="str">
        <f>IF(OR($B150=0,$B150=""),"",IF(AND($E$3="1st"),'Marks Entry class 1st'!AM149,IF(AND($E$3="2nd"),'Marks Entry class 2nd'!AM149,"")))</f>
        <v/>
      </c>
      <c r="BX150" s="55" t="str">
        <f t="shared" si="160"/>
        <v/>
      </c>
      <c r="BY150" s="51" t="str">
        <f t="shared" si="161"/>
        <v/>
      </c>
      <c r="BZ150" s="89">
        <f t="shared" si="162"/>
        <v>0</v>
      </c>
      <c r="CA150" s="89" t="str">
        <f t="shared" si="163"/>
        <v/>
      </c>
      <c r="CB150" s="89" t="str">
        <f t="shared" si="164"/>
        <v/>
      </c>
      <c r="CC150" s="89" t="str">
        <f t="shared" si="165"/>
        <v/>
      </c>
      <c r="CD150" s="89" t="str">
        <f t="shared" si="166"/>
        <v/>
      </c>
      <c r="CE150" s="93" t="str">
        <f t="shared" si="167"/>
        <v/>
      </c>
      <c r="CF150" s="105" t="str">
        <f>IF(OR($B150=0,$B150=""),"",IF(AND($E$3="1st"),'Marks Entry class 1st'!AN149,IF(AND($E$3="2nd"),'Marks Entry class 2nd'!AN149,"")))</f>
        <v/>
      </c>
      <c r="CG150" s="105" t="str">
        <f>IF(OR($B150=0,$B150=""),"",IF(AND($E$3="1st"),'Marks Entry class 1st'!AO149,IF(AND($E$3="2nd"),'Marks Entry class 2nd'!AO149,"")))</f>
        <v/>
      </c>
      <c r="CH150" s="106" t="str">
        <f t="shared" si="168"/>
        <v/>
      </c>
      <c r="CI150" s="107">
        <f t="shared" si="169"/>
        <v>0</v>
      </c>
      <c r="CJ150" s="107" t="str">
        <f t="shared" si="170"/>
        <v/>
      </c>
      <c r="CK150" s="107" t="str">
        <f t="shared" si="171"/>
        <v/>
      </c>
      <c r="CL150" s="92" t="str">
        <f t="shared" si="172"/>
        <v/>
      </c>
      <c r="CM150" s="105" t="str">
        <f>IF(OR($B150=0,$B150=""),"",IF(AND($E$3="1st"),'Marks Entry class 1st'!AP149,IF(AND($E$3="2nd"),'Marks Entry class 2nd'!AP149,"")))</f>
        <v/>
      </c>
      <c r="CN150" s="105" t="str">
        <f>IF(OR($B150=0,$B150=""),"",IF(AND($E$3="1st"),'Marks Entry class 1st'!AQ149,IF(AND($E$3="2nd"),'Marks Entry class 2nd'!AQ149,"")))</f>
        <v/>
      </c>
      <c r="CO150" s="106" t="str">
        <f t="shared" si="173"/>
        <v/>
      </c>
      <c r="CP150" s="107">
        <f t="shared" si="174"/>
        <v>0</v>
      </c>
      <c r="CQ150" s="107" t="str">
        <f t="shared" si="175"/>
        <v/>
      </c>
      <c r="CR150" s="107" t="str">
        <f t="shared" si="176"/>
        <v/>
      </c>
      <c r="CS150" s="92" t="str">
        <f t="shared" si="177"/>
        <v/>
      </c>
      <c r="CT150" s="105" t="str">
        <f>IF(OR($B150=0,$B150=""),"",IF(AND($E$3="1st"),'Marks Entry class 1st'!AR149,IF(AND($E$3="2nd"),'Marks Entry class 2nd'!AR149,"")))</f>
        <v/>
      </c>
      <c r="CU150" s="105" t="str">
        <f>IF(OR($B150=0,$B150=""),"",IF(AND($E$3="1st"),'Marks Entry class 1st'!AS149,IF(AND($E$3="2nd"),'Marks Entry class 2nd'!AS149,"")))</f>
        <v/>
      </c>
      <c r="CV150" s="106" t="str">
        <f t="shared" si="178"/>
        <v/>
      </c>
      <c r="CW150" s="107">
        <f t="shared" si="179"/>
        <v>0</v>
      </c>
      <c r="CX150" s="107" t="str">
        <f t="shared" si="180"/>
        <v/>
      </c>
      <c r="CY150" s="107" t="str">
        <f t="shared" si="181"/>
        <v/>
      </c>
      <c r="CZ150" s="92" t="str">
        <f t="shared" si="182"/>
        <v/>
      </c>
      <c r="DA150" s="105" t="str">
        <f>IF(OR($B150=0,$B150=""),"",IF(AND($E$3="1st"),'Marks Entry class 1st'!AT149,IF(AND($E$3="2nd"),'Marks Entry class 2nd'!AT149,"")))</f>
        <v/>
      </c>
      <c r="DB150" s="105" t="str">
        <f>IF(OR($B150=0,$B150=""),"",IF(AND($E$3="1st"),'Marks Entry class 1st'!AU149,IF(AND($E$3="2nd"),'Marks Entry class 2nd'!AU149,"")))</f>
        <v/>
      </c>
      <c r="DC150" s="357" t="str">
        <f t="shared" si="183"/>
        <v/>
      </c>
      <c r="DD150" s="93" t="str">
        <f t="shared" si="184"/>
        <v/>
      </c>
      <c r="DE150" s="105" t="str">
        <f>IF(OR($B150=0,$B150=""),"",IF(AND($E$3="1st"),'Marks Entry class 1st'!AV149,IF(AND($E$3="2nd"),'Marks Entry class 2nd'!AV149,"")))</f>
        <v/>
      </c>
      <c r="DF150" s="105" t="str">
        <f>IF(OR($B150=0,$B150=""),"",IF(AND($E$3="1st"),'Marks Entry class 1st'!AW149,IF(AND($E$3="2nd"),'Marks Entry class 2nd'!AW149,"")))</f>
        <v/>
      </c>
      <c r="DG150" s="357" t="str">
        <f t="shared" si="185"/>
        <v/>
      </c>
      <c r="DH150" s="93" t="str">
        <f t="shared" si="186"/>
        <v/>
      </c>
      <c r="DI150" s="63" t="str">
        <f t="shared" si="187"/>
        <v/>
      </c>
      <c r="DJ150" s="359" t="str">
        <f t="shared" si="188"/>
        <v/>
      </c>
      <c r="DK150" s="67" t="str">
        <f t="shared" si="189"/>
        <v/>
      </c>
      <c r="DL150" s="68" t="str">
        <f t="shared" si="190"/>
        <v/>
      </c>
      <c r="DM150" s="381" t="str">
        <f>IFERROR(IF(B150="NSO","NSO",IF(OR(D150="",G150="",F150="",B150="",DI150=0),"",IF('Master sheet'!$D$14="Hindi","कक्षोंन्नति","Promoted"))),"")</f>
        <v/>
      </c>
      <c r="DN150" s="42" t="str">
        <f>IF(OR(B150=0,B150=""),"",IF(AND($E$3="1st"),'Marks Entry class 1st'!AX149,IF(AND($E$3="2nd"),'Marks Entry class 2nd'!AX149,"")))</f>
        <v/>
      </c>
      <c r="DO150" s="42" t="str">
        <f>IF(OR(B150=0,B150=""),"",IF(AND($E$3="1st"),'Marks Entry class 1st'!AY149,IF(AND($E$3="2nd"),'Marks Entry class 2nd'!AY149,"")))</f>
        <v/>
      </c>
      <c r="DP150" s="214" t="str">
        <f t="shared" si="191"/>
        <v/>
      </c>
      <c r="DQ150" s="43"/>
      <c r="DX150" s="44">
        <f>IF(AND($E$3="1st"),'Marks Entry class 1st'!I149,IF(AND($E$3="2nd"),'Marks Entry class 2nd'!I149,""))</f>
        <v>0</v>
      </c>
    </row>
    <row r="151" spans="1:128" ht="18.95" customHeight="1">
      <c r="A151" s="56">
        <v>144</v>
      </c>
      <c r="B151" s="261" t="str">
        <f>IF(OR(DX151=0,DX151=""),"",IF(AND($E$3="1st"),'Marks Entry class 1st'!I150,IF(AND($E$3="2nd"),'Marks Entry class 2nd'!I150,"")))</f>
        <v/>
      </c>
      <c r="C151" s="57" t="str">
        <f>IF(OR($B151=0,$B151=""),"",IF(AND($E$3="1st"),'Marks Entry class 1st'!B150,IF(AND($E$3="2nd"),'Marks Entry class 2nd'!B150,"")))</f>
        <v/>
      </c>
      <c r="D151" s="57" t="str">
        <f>IF(OR($B151=0,$B151=""),"",IF(AND($E$3="1st"),'Marks Entry class 1st'!C150,IF(AND($E$3="2nd"),'Marks Entry class 2nd'!C150,"")))</f>
        <v/>
      </c>
      <c r="E151" s="396" t="str">
        <f>IF(OR(B151=0,B151=""),"",IF(AND($E$3="1st"),'Marks Entry class 1st'!E150,IF(AND($E$3="2nd"),'Marks Entry class 2nd'!E150,"")))</f>
        <v/>
      </c>
      <c r="F151" s="260" t="str">
        <f>IF(OR(B151=0,B151=""),"",IF(AND($E$3="1st"),'Marks Entry class 1st'!D150,IF(AND($E$3="2nd"),'Marks Entry class 2nd'!D150,"")))</f>
        <v/>
      </c>
      <c r="G151" s="398" t="str">
        <f>IF(OR($B151=0,$B151=""),"",IF(AND($E$3="1st"),'Marks Entry class 1st'!F150,IF(AND($E$3="2nd"),'Marks Entry class 2nd'!F150,"")))</f>
        <v/>
      </c>
      <c r="H151" s="398" t="str">
        <f>IF(OR($B151=0,$B151=""),"",IF(AND($E$3="1st"),'Marks Entry class 1st'!G150,IF(AND($E$3="2nd"),'Marks Entry class 2nd'!G150,"")))</f>
        <v/>
      </c>
      <c r="I151" s="398" t="str">
        <f>IF(OR($B151=0,$B151=""),"",IF(AND($E$3="1st"),'Marks Entry class 1st'!H150,IF(AND($E$3="2nd"),'Marks Entry class 2nd'!H150,"")))</f>
        <v/>
      </c>
      <c r="J151" s="229" t="str">
        <f>IF(OR($B151=0,$B151=""),"",IF(AND($E$3="1st"),'Marks Entry class 1st'!J150,IF(AND($E$3="2nd"),'Marks Entry class 2nd'!J150,"")))</f>
        <v/>
      </c>
      <c r="K151" s="229" t="str">
        <f>IF(OR($B151=0,$B151=""),"",IF(AND($E$3="1st"),'Marks Entry class 1st'!K150,IF(AND($E$3="2nd"),'Marks Entry class 2nd'!K150,"")))</f>
        <v/>
      </c>
      <c r="L151" s="105"/>
      <c r="M151" s="105"/>
      <c r="N151" s="105"/>
      <c r="O151" s="51"/>
      <c r="P151" s="105" t="str">
        <f>IF(OR($B151=0,$B151=""),"",IF(AND($E$3="1st"),'Marks Entry class 1st'!O150,IF(AND($E$3="2nd"),'Marks Entry class 2nd'!O150,"")))</f>
        <v/>
      </c>
      <c r="Q151" s="105" t="str">
        <f>IF(OR($B151=0,$B151=""),"",IF(AND($E$3="1st"),'Marks Entry class 1st'!P150,IF(AND($E$3="2nd"),'Marks Entry class 2nd'!P150,"")))</f>
        <v/>
      </c>
      <c r="R151" s="54" t="str">
        <f t="shared" si="128"/>
        <v/>
      </c>
      <c r="S151" s="51">
        <f t="shared" si="129"/>
        <v>0</v>
      </c>
      <c r="T151" s="105" t="str">
        <f>IF(OR($B151=0,$B151=""),"",IF(AND($E$3="1st"),'Marks Entry class 1st'!Q150,IF(AND($E$3="2nd"),'Marks Entry class 2nd'!Q150,"")))</f>
        <v/>
      </c>
      <c r="U151" s="105" t="str">
        <f>IF(OR($B151=0,$B151=""),"",IF(AND($E$3="1st"),'Marks Entry class 1st'!R150,IF(AND($E$3="2nd"),'Marks Entry class 2nd'!R150,"")))</f>
        <v/>
      </c>
      <c r="V151" s="55" t="str">
        <f t="shared" si="130"/>
        <v/>
      </c>
      <c r="W151" s="51" t="str">
        <f t="shared" si="131"/>
        <v/>
      </c>
      <c r="X151" s="89">
        <f t="shared" si="132"/>
        <v>0</v>
      </c>
      <c r="Y151" s="89" t="str">
        <f t="shared" si="133"/>
        <v/>
      </c>
      <c r="Z151" s="89" t="str">
        <f t="shared" si="134"/>
        <v/>
      </c>
      <c r="AA151" s="89" t="str">
        <f t="shared" si="135"/>
        <v/>
      </c>
      <c r="AB151" s="89" t="str">
        <f t="shared" si="136"/>
        <v/>
      </c>
      <c r="AC151" s="93" t="str">
        <f t="shared" si="137"/>
        <v/>
      </c>
      <c r="AD151" s="105"/>
      <c r="AE151" s="105"/>
      <c r="AF151" s="105"/>
      <c r="AG151" s="51"/>
      <c r="AH151" s="105" t="str">
        <f>IF(OR($B151=0,$B151=""),"",IF(AND($E$3="1st"),'Marks Entry class 1st'!V150,IF(AND($E$3="2nd"),'Marks Entry class 2nd'!V150,"")))</f>
        <v/>
      </c>
      <c r="AI151" s="105" t="str">
        <f>IF(OR($B151=0,$B151=""),"",IF(AND($E$3="1st"),'Marks Entry class 1st'!W150,IF(AND($E$3="2nd"),'Marks Entry class 2nd'!W150,"")))</f>
        <v/>
      </c>
      <c r="AJ151" s="54" t="str">
        <f t="shared" si="138"/>
        <v/>
      </c>
      <c r="AK151" s="51">
        <f t="shared" si="139"/>
        <v>0</v>
      </c>
      <c r="AL151" s="105" t="str">
        <f>IF(OR($B151=0,$B151=""),"",IF(AND($E$3="1st"),'Marks Entry class 1st'!X150,IF(AND($E$3="2nd"),'Marks Entry class 2nd'!X150,"")))</f>
        <v/>
      </c>
      <c r="AM151" s="105" t="str">
        <f>IF(OR($B151=0,$B151=""),"",IF(AND($E$3="1st"),'Marks Entry class 1st'!Y150,IF(AND($E$3="2nd"),'Marks Entry class 2nd'!Y150,"")))</f>
        <v/>
      </c>
      <c r="AN151" s="55" t="str">
        <f t="shared" si="140"/>
        <v/>
      </c>
      <c r="AO151" s="51" t="str">
        <f t="shared" si="141"/>
        <v/>
      </c>
      <c r="AP151" s="89">
        <f t="shared" si="142"/>
        <v>0</v>
      </c>
      <c r="AQ151" s="89" t="str">
        <f t="shared" si="143"/>
        <v/>
      </c>
      <c r="AR151" s="89" t="str">
        <f t="shared" si="144"/>
        <v/>
      </c>
      <c r="AS151" s="89" t="str">
        <f t="shared" si="145"/>
        <v/>
      </c>
      <c r="AT151" s="89" t="str">
        <f t="shared" si="146"/>
        <v/>
      </c>
      <c r="AU151" s="93" t="str">
        <f t="shared" si="147"/>
        <v/>
      </c>
      <c r="AV151" s="105"/>
      <c r="AW151" s="105"/>
      <c r="AX151" s="105"/>
      <c r="AY151" s="51"/>
      <c r="AZ151" s="105" t="str">
        <f>IF(OR($B151=0,$B151=""),"",IF(AND($E$3="1st"),'Marks Entry class 1st'!AC150,IF(AND($E$3="2nd"),'Marks Entry class 2nd'!AC150,"")))</f>
        <v/>
      </c>
      <c r="BA151" s="105" t="str">
        <f>IF(OR($B151=0,$B151=""),"",IF(AND($E$3="1st"),'Marks Entry class 1st'!AD150,IF(AND($E$3="2nd"),'Marks Entry class 2nd'!AD150,"")))</f>
        <v/>
      </c>
      <c r="BB151" s="54" t="str">
        <f t="shared" si="148"/>
        <v/>
      </c>
      <c r="BC151" s="51">
        <f t="shared" si="149"/>
        <v>0</v>
      </c>
      <c r="BD151" s="105" t="str">
        <f>IF(OR($B151=0,$B151=""),"",IF(AND($E$3="1st"),'Marks Entry class 1st'!AE150,IF(AND($E$3="2nd"),'Marks Entry class 2nd'!AE150,"")))</f>
        <v/>
      </c>
      <c r="BE151" s="105" t="str">
        <f>IF(OR($B151=0,$B151=""),"",IF(AND($E$3="1st"),'Marks Entry class 1st'!AF150,IF(AND($E$3="2nd"),'Marks Entry class 2nd'!AF150,"")))</f>
        <v/>
      </c>
      <c r="BF151" s="55" t="str">
        <f t="shared" si="150"/>
        <v/>
      </c>
      <c r="BG151" s="51" t="str">
        <f t="shared" si="151"/>
        <v/>
      </c>
      <c r="BH151" s="89">
        <f t="shared" si="152"/>
        <v>0</v>
      </c>
      <c r="BI151" s="89" t="str">
        <f t="shared" si="153"/>
        <v/>
      </c>
      <c r="BJ151" s="89" t="str">
        <f t="shared" si="154"/>
        <v/>
      </c>
      <c r="BK151" s="89" t="str">
        <f t="shared" si="155"/>
        <v/>
      </c>
      <c r="BL151" s="89" t="str">
        <f t="shared" si="156"/>
        <v/>
      </c>
      <c r="BM151" s="93" t="str">
        <f t="shared" si="157"/>
        <v/>
      </c>
      <c r="BN151" s="105"/>
      <c r="BO151" s="105"/>
      <c r="BP151" s="105"/>
      <c r="BQ151" s="51"/>
      <c r="BR151" s="105" t="str">
        <f>IF(OR($B151=0,$B151=""),"",IF(AND($E$3="1st"),'Marks Entry class 1st'!AJ150,IF(AND($E$3="2nd"),'Marks Entry class 2nd'!AJ150,"")))</f>
        <v/>
      </c>
      <c r="BS151" s="105" t="str">
        <f>IF(OR($B151=0,$B151=""),"",IF(AND($E$3="1st"),'Marks Entry class 1st'!AK150,IF(AND($E$3="2nd"),'Marks Entry class 2nd'!AK150,"")))</f>
        <v/>
      </c>
      <c r="BT151" s="54" t="str">
        <f t="shared" si="158"/>
        <v/>
      </c>
      <c r="BU151" s="51">
        <f t="shared" si="159"/>
        <v>0</v>
      </c>
      <c r="BV151" s="105" t="str">
        <f>IF(OR($B151=0,$B151=""),"",IF(AND($E$3="1st"),'Marks Entry class 1st'!AL150,IF(AND($E$3="2nd"),'Marks Entry class 2nd'!AL150,"")))</f>
        <v/>
      </c>
      <c r="BW151" s="105" t="str">
        <f>IF(OR($B151=0,$B151=""),"",IF(AND($E$3="1st"),'Marks Entry class 1st'!AM150,IF(AND($E$3="2nd"),'Marks Entry class 2nd'!AM150,"")))</f>
        <v/>
      </c>
      <c r="BX151" s="55" t="str">
        <f t="shared" si="160"/>
        <v/>
      </c>
      <c r="BY151" s="51" t="str">
        <f t="shared" si="161"/>
        <v/>
      </c>
      <c r="BZ151" s="89">
        <f t="shared" si="162"/>
        <v>0</v>
      </c>
      <c r="CA151" s="89" t="str">
        <f t="shared" si="163"/>
        <v/>
      </c>
      <c r="CB151" s="89" t="str">
        <f t="shared" si="164"/>
        <v/>
      </c>
      <c r="CC151" s="89" t="str">
        <f t="shared" si="165"/>
        <v/>
      </c>
      <c r="CD151" s="89" t="str">
        <f t="shared" si="166"/>
        <v/>
      </c>
      <c r="CE151" s="93" t="str">
        <f t="shared" si="167"/>
        <v/>
      </c>
      <c r="CF151" s="105" t="str">
        <f>IF(OR($B151=0,$B151=""),"",IF(AND($E$3="1st"),'Marks Entry class 1st'!AN150,IF(AND($E$3="2nd"),'Marks Entry class 2nd'!AN150,"")))</f>
        <v/>
      </c>
      <c r="CG151" s="105" t="str">
        <f>IF(OR($B151=0,$B151=""),"",IF(AND($E$3="1st"),'Marks Entry class 1st'!AO150,IF(AND($E$3="2nd"),'Marks Entry class 2nd'!AO150,"")))</f>
        <v/>
      </c>
      <c r="CH151" s="106" t="str">
        <f t="shared" si="168"/>
        <v/>
      </c>
      <c r="CI151" s="107">
        <f t="shared" si="169"/>
        <v>0</v>
      </c>
      <c r="CJ151" s="107" t="str">
        <f t="shared" si="170"/>
        <v/>
      </c>
      <c r="CK151" s="107" t="str">
        <f t="shared" si="171"/>
        <v/>
      </c>
      <c r="CL151" s="92" t="str">
        <f t="shared" si="172"/>
        <v/>
      </c>
      <c r="CM151" s="105" t="str">
        <f>IF(OR($B151=0,$B151=""),"",IF(AND($E$3="1st"),'Marks Entry class 1st'!AP150,IF(AND($E$3="2nd"),'Marks Entry class 2nd'!AP150,"")))</f>
        <v/>
      </c>
      <c r="CN151" s="105" t="str">
        <f>IF(OR($B151=0,$B151=""),"",IF(AND($E$3="1st"),'Marks Entry class 1st'!AQ150,IF(AND($E$3="2nd"),'Marks Entry class 2nd'!AQ150,"")))</f>
        <v/>
      </c>
      <c r="CO151" s="106" t="str">
        <f t="shared" si="173"/>
        <v/>
      </c>
      <c r="CP151" s="107">
        <f t="shared" si="174"/>
        <v>0</v>
      </c>
      <c r="CQ151" s="107" t="str">
        <f t="shared" si="175"/>
        <v/>
      </c>
      <c r="CR151" s="107" t="str">
        <f t="shared" si="176"/>
        <v/>
      </c>
      <c r="CS151" s="92" t="str">
        <f t="shared" si="177"/>
        <v/>
      </c>
      <c r="CT151" s="105" t="str">
        <f>IF(OR($B151=0,$B151=""),"",IF(AND($E$3="1st"),'Marks Entry class 1st'!AR150,IF(AND($E$3="2nd"),'Marks Entry class 2nd'!AR150,"")))</f>
        <v/>
      </c>
      <c r="CU151" s="105" t="str">
        <f>IF(OR($B151=0,$B151=""),"",IF(AND($E$3="1st"),'Marks Entry class 1st'!AS150,IF(AND($E$3="2nd"),'Marks Entry class 2nd'!AS150,"")))</f>
        <v/>
      </c>
      <c r="CV151" s="106" t="str">
        <f t="shared" si="178"/>
        <v/>
      </c>
      <c r="CW151" s="107">
        <f t="shared" si="179"/>
        <v>0</v>
      </c>
      <c r="CX151" s="107" t="str">
        <f t="shared" si="180"/>
        <v/>
      </c>
      <c r="CY151" s="107" t="str">
        <f t="shared" si="181"/>
        <v/>
      </c>
      <c r="CZ151" s="92" t="str">
        <f t="shared" si="182"/>
        <v/>
      </c>
      <c r="DA151" s="105" t="str">
        <f>IF(OR($B151=0,$B151=""),"",IF(AND($E$3="1st"),'Marks Entry class 1st'!AT150,IF(AND($E$3="2nd"),'Marks Entry class 2nd'!AT150,"")))</f>
        <v/>
      </c>
      <c r="DB151" s="105" t="str">
        <f>IF(OR($B151=0,$B151=""),"",IF(AND($E$3="1st"),'Marks Entry class 1st'!AU150,IF(AND($E$3="2nd"),'Marks Entry class 2nd'!AU150,"")))</f>
        <v/>
      </c>
      <c r="DC151" s="357" t="str">
        <f t="shared" si="183"/>
        <v/>
      </c>
      <c r="DD151" s="93" t="str">
        <f t="shared" si="184"/>
        <v/>
      </c>
      <c r="DE151" s="105" t="str">
        <f>IF(OR($B151=0,$B151=""),"",IF(AND($E$3="1st"),'Marks Entry class 1st'!AV150,IF(AND($E$3="2nd"),'Marks Entry class 2nd'!AV150,"")))</f>
        <v/>
      </c>
      <c r="DF151" s="105" t="str">
        <f>IF(OR($B151=0,$B151=""),"",IF(AND($E$3="1st"),'Marks Entry class 1st'!AW150,IF(AND($E$3="2nd"),'Marks Entry class 2nd'!AW150,"")))</f>
        <v/>
      </c>
      <c r="DG151" s="357" t="str">
        <f t="shared" si="185"/>
        <v/>
      </c>
      <c r="DH151" s="93" t="str">
        <f t="shared" si="186"/>
        <v/>
      </c>
      <c r="DI151" s="63" t="str">
        <f t="shared" si="187"/>
        <v/>
      </c>
      <c r="DJ151" s="359" t="str">
        <f t="shared" si="188"/>
        <v/>
      </c>
      <c r="DK151" s="67" t="str">
        <f t="shared" si="189"/>
        <v/>
      </c>
      <c r="DL151" s="68" t="str">
        <f t="shared" si="190"/>
        <v/>
      </c>
      <c r="DM151" s="381" t="str">
        <f>IFERROR(IF(B151="NSO","NSO",IF(OR(D151="",G151="",F151="",B151="",DI151=0),"",IF('Master sheet'!$D$14="Hindi","कक्षोंन्नति","Promoted"))),"")</f>
        <v/>
      </c>
      <c r="DN151" s="42" t="str">
        <f>IF(OR(B151=0,B151=""),"",IF(AND($E$3="1st"),'Marks Entry class 1st'!AX150,IF(AND($E$3="2nd"),'Marks Entry class 2nd'!AX150,"")))</f>
        <v/>
      </c>
      <c r="DO151" s="42" t="str">
        <f>IF(OR(B151=0,B151=""),"",IF(AND($E$3="1st"),'Marks Entry class 1st'!AY150,IF(AND($E$3="2nd"),'Marks Entry class 2nd'!AY150,"")))</f>
        <v/>
      </c>
      <c r="DP151" s="214" t="str">
        <f t="shared" si="191"/>
        <v/>
      </c>
      <c r="DQ151" s="43"/>
      <c r="DX151" s="44">
        <f>IF(AND($E$3="1st"),'Marks Entry class 1st'!I150,IF(AND($E$3="2nd"),'Marks Entry class 2nd'!I150,""))</f>
        <v>0</v>
      </c>
    </row>
    <row r="152" spans="1:128" ht="18.95" customHeight="1">
      <c r="A152" s="56">
        <v>145</v>
      </c>
      <c r="B152" s="261" t="str">
        <f>IF(OR(DX152=0,DX152=""),"",IF(AND($E$3="1st"),'Marks Entry class 1st'!I151,IF(AND($E$3="2nd"),'Marks Entry class 2nd'!I151,"")))</f>
        <v/>
      </c>
      <c r="C152" s="57" t="str">
        <f>IF(OR($B152=0,$B152=""),"",IF(AND($E$3="1st"),'Marks Entry class 1st'!B151,IF(AND($E$3="2nd"),'Marks Entry class 2nd'!B151,"")))</f>
        <v/>
      </c>
      <c r="D152" s="57" t="str">
        <f>IF(OR($B152=0,$B152=""),"",IF(AND($E$3="1st"),'Marks Entry class 1st'!C151,IF(AND($E$3="2nd"),'Marks Entry class 2nd'!C151,"")))</f>
        <v/>
      </c>
      <c r="E152" s="396" t="str">
        <f>IF(OR(B152=0,B152=""),"",IF(AND($E$3="1st"),'Marks Entry class 1st'!E151,IF(AND($E$3="2nd"),'Marks Entry class 2nd'!E151,"")))</f>
        <v/>
      </c>
      <c r="F152" s="260" t="str">
        <f>IF(OR(B152=0,B152=""),"",IF(AND($E$3="1st"),'Marks Entry class 1st'!D151,IF(AND($E$3="2nd"),'Marks Entry class 2nd'!D151,"")))</f>
        <v/>
      </c>
      <c r="G152" s="398" t="str">
        <f>IF(OR($B152=0,$B152=""),"",IF(AND($E$3="1st"),'Marks Entry class 1st'!F151,IF(AND($E$3="2nd"),'Marks Entry class 2nd'!F151,"")))</f>
        <v/>
      </c>
      <c r="H152" s="398" t="str">
        <f>IF(OR($B152=0,$B152=""),"",IF(AND($E$3="1st"),'Marks Entry class 1st'!G151,IF(AND($E$3="2nd"),'Marks Entry class 2nd'!G151,"")))</f>
        <v/>
      </c>
      <c r="I152" s="398" t="str">
        <f>IF(OR($B152=0,$B152=""),"",IF(AND($E$3="1st"),'Marks Entry class 1st'!H151,IF(AND($E$3="2nd"),'Marks Entry class 2nd'!H151,"")))</f>
        <v/>
      </c>
      <c r="J152" s="229" t="str">
        <f>IF(OR($B152=0,$B152=""),"",IF(AND($E$3="1st"),'Marks Entry class 1st'!J151,IF(AND($E$3="2nd"),'Marks Entry class 2nd'!J151,"")))</f>
        <v/>
      </c>
      <c r="K152" s="229" t="str">
        <f>IF(OR($B152=0,$B152=""),"",IF(AND($E$3="1st"),'Marks Entry class 1st'!K151,IF(AND($E$3="2nd"),'Marks Entry class 2nd'!K151,"")))</f>
        <v/>
      </c>
      <c r="L152" s="105"/>
      <c r="M152" s="105"/>
      <c r="N152" s="105"/>
      <c r="O152" s="51"/>
      <c r="P152" s="105" t="str">
        <f>IF(OR($B152=0,$B152=""),"",IF(AND($E$3="1st"),'Marks Entry class 1st'!O151,IF(AND($E$3="2nd"),'Marks Entry class 2nd'!O151,"")))</f>
        <v/>
      </c>
      <c r="Q152" s="105" t="str">
        <f>IF(OR($B152=0,$B152=""),"",IF(AND($E$3="1st"),'Marks Entry class 1st'!P151,IF(AND($E$3="2nd"),'Marks Entry class 2nd'!P151,"")))</f>
        <v/>
      </c>
      <c r="R152" s="54" t="str">
        <f t="shared" si="128"/>
        <v/>
      </c>
      <c r="S152" s="51">
        <f t="shared" si="129"/>
        <v>0</v>
      </c>
      <c r="T152" s="105" t="str">
        <f>IF(OR($B152=0,$B152=""),"",IF(AND($E$3="1st"),'Marks Entry class 1st'!Q151,IF(AND($E$3="2nd"),'Marks Entry class 2nd'!Q151,"")))</f>
        <v/>
      </c>
      <c r="U152" s="105" t="str">
        <f>IF(OR($B152=0,$B152=""),"",IF(AND($E$3="1st"),'Marks Entry class 1st'!R151,IF(AND($E$3="2nd"),'Marks Entry class 2nd'!R151,"")))</f>
        <v/>
      </c>
      <c r="V152" s="55" t="str">
        <f t="shared" si="130"/>
        <v/>
      </c>
      <c r="W152" s="51" t="str">
        <f t="shared" si="131"/>
        <v/>
      </c>
      <c r="X152" s="89">
        <f t="shared" si="132"/>
        <v>0</v>
      </c>
      <c r="Y152" s="89" t="str">
        <f t="shared" si="133"/>
        <v/>
      </c>
      <c r="Z152" s="89" t="str">
        <f t="shared" si="134"/>
        <v/>
      </c>
      <c r="AA152" s="89" t="str">
        <f t="shared" si="135"/>
        <v/>
      </c>
      <c r="AB152" s="89" t="str">
        <f t="shared" si="136"/>
        <v/>
      </c>
      <c r="AC152" s="93" t="str">
        <f t="shared" si="137"/>
        <v/>
      </c>
      <c r="AD152" s="105"/>
      <c r="AE152" s="105"/>
      <c r="AF152" s="105"/>
      <c r="AG152" s="51"/>
      <c r="AH152" s="105" t="str">
        <f>IF(OR($B152=0,$B152=""),"",IF(AND($E$3="1st"),'Marks Entry class 1st'!V151,IF(AND($E$3="2nd"),'Marks Entry class 2nd'!V151,"")))</f>
        <v/>
      </c>
      <c r="AI152" s="105" t="str">
        <f>IF(OR($B152=0,$B152=""),"",IF(AND($E$3="1st"),'Marks Entry class 1st'!W151,IF(AND($E$3="2nd"),'Marks Entry class 2nd'!W151,"")))</f>
        <v/>
      </c>
      <c r="AJ152" s="54" t="str">
        <f t="shared" si="138"/>
        <v/>
      </c>
      <c r="AK152" s="51">
        <f t="shared" si="139"/>
        <v>0</v>
      </c>
      <c r="AL152" s="105" t="str">
        <f>IF(OR($B152=0,$B152=""),"",IF(AND($E$3="1st"),'Marks Entry class 1st'!X151,IF(AND($E$3="2nd"),'Marks Entry class 2nd'!X151,"")))</f>
        <v/>
      </c>
      <c r="AM152" s="105" t="str">
        <f>IF(OR($B152=0,$B152=""),"",IF(AND($E$3="1st"),'Marks Entry class 1st'!Y151,IF(AND($E$3="2nd"),'Marks Entry class 2nd'!Y151,"")))</f>
        <v/>
      </c>
      <c r="AN152" s="55" t="str">
        <f t="shared" si="140"/>
        <v/>
      </c>
      <c r="AO152" s="51" t="str">
        <f t="shared" si="141"/>
        <v/>
      </c>
      <c r="AP152" s="89">
        <f t="shared" si="142"/>
        <v>0</v>
      </c>
      <c r="AQ152" s="89" t="str">
        <f t="shared" si="143"/>
        <v/>
      </c>
      <c r="AR152" s="89" t="str">
        <f t="shared" si="144"/>
        <v/>
      </c>
      <c r="AS152" s="89" t="str">
        <f t="shared" si="145"/>
        <v/>
      </c>
      <c r="AT152" s="89" t="str">
        <f t="shared" si="146"/>
        <v/>
      </c>
      <c r="AU152" s="93" t="str">
        <f t="shared" si="147"/>
        <v/>
      </c>
      <c r="AV152" s="105"/>
      <c r="AW152" s="105"/>
      <c r="AX152" s="105"/>
      <c r="AY152" s="51"/>
      <c r="AZ152" s="105" t="str">
        <f>IF(OR($B152=0,$B152=""),"",IF(AND($E$3="1st"),'Marks Entry class 1st'!AC151,IF(AND($E$3="2nd"),'Marks Entry class 2nd'!AC151,"")))</f>
        <v/>
      </c>
      <c r="BA152" s="105" t="str">
        <f>IF(OR($B152=0,$B152=""),"",IF(AND($E$3="1st"),'Marks Entry class 1st'!AD151,IF(AND($E$3="2nd"),'Marks Entry class 2nd'!AD151,"")))</f>
        <v/>
      </c>
      <c r="BB152" s="54" t="str">
        <f t="shared" si="148"/>
        <v/>
      </c>
      <c r="BC152" s="51">
        <f t="shared" si="149"/>
        <v>0</v>
      </c>
      <c r="BD152" s="105" t="str">
        <f>IF(OR($B152=0,$B152=""),"",IF(AND($E$3="1st"),'Marks Entry class 1st'!AE151,IF(AND($E$3="2nd"),'Marks Entry class 2nd'!AE151,"")))</f>
        <v/>
      </c>
      <c r="BE152" s="105" t="str">
        <f>IF(OR($B152=0,$B152=""),"",IF(AND($E$3="1st"),'Marks Entry class 1st'!AF151,IF(AND($E$3="2nd"),'Marks Entry class 2nd'!AF151,"")))</f>
        <v/>
      </c>
      <c r="BF152" s="55" t="str">
        <f t="shared" si="150"/>
        <v/>
      </c>
      <c r="BG152" s="51" t="str">
        <f t="shared" si="151"/>
        <v/>
      </c>
      <c r="BH152" s="89">
        <f t="shared" si="152"/>
        <v>0</v>
      </c>
      <c r="BI152" s="89" t="str">
        <f t="shared" si="153"/>
        <v/>
      </c>
      <c r="BJ152" s="89" t="str">
        <f t="shared" si="154"/>
        <v/>
      </c>
      <c r="BK152" s="89" t="str">
        <f t="shared" si="155"/>
        <v/>
      </c>
      <c r="BL152" s="89" t="str">
        <f t="shared" si="156"/>
        <v/>
      </c>
      <c r="BM152" s="93" t="str">
        <f t="shared" si="157"/>
        <v/>
      </c>
      <c r="BN152" s="105"/>
      <c r="BO152" s="105"/>
      <c r="BP152" s="105"/>
      <c r="BQ152" s="51"/>
      <c r="BR152" s="105" t="str">
        <f>IF(OR($B152=0,$B152=""),"",IF(AND($E$3="1st"),'Marks Entry class 1st'!AJ151,IF(AND($E$3="2nd"),'Marks Entry class 2nd'!AJ151,"")))</f>
        <v/>
      </c>
      <c r="BS152" s="105" t="str">
        <f>IF(OR($B152=0,$B152=""),"",IF(AND($E$3="1st"),'Marks Entry class 1st'!AK151,IF(AND($E$3="2nd"),'Marks Entry class 2nd'!AK151,"")))</f>
        <v/>
      </c>
      <c r="BT152" s="54" t="str">
        <f t="shared" si="158"/>
        <v/>
      </c>
      <c r="BU152" s="51">
        <f t="shared" si="159"/>
        <v>0</v>
      </c>
      <c r="BV152" s="105" t="str">
        <f>IF(OR($B152=0,$B152=""),"",IF(AND($E$3="1st"),'Marks Entry class 1st'!AL151,IF(AND($E$3="2nd"),'Marks Entry class 2nd'!AL151,"")))</f>
        <v/>
      </c>
      <c r="BW152" s="105" t="str">
        <f>IF(OR($B152=0,$B152=""),"",IF(AND($E$3="1st"),'Marks Entry class 1st'!AM151,IF(AND($E$3="2nd"),'Marks Entry class 2nd'!AM151,"")))</f>
        <v/>
      </c>
      <c r="BX152" s="55" t="str">
        <f t="shared" si="160"/>
        <v/>
      </c>
      <c r="BY152" s="51" t="str">
        <f t="shared" si="161"/>
        <v/>
      </c>
      <c r="BZ152" s="89">
        <f t="shared" si="162"/>
        <v>0</v>
      </c>
      <c r="CA152" s="89" t="str">
        <f t="shared" si="163"/>
        <v/>
      </c>
      <c r="CB152" s="89" t="str">
        <f t="shared" si="164"/>
        <v/>
      </c>
      <c r="CC152" s="89" t="str">
        <f t="shared" si="165"/>
        <v/>
      </c>
      <c r="CD152" s="89" t="str">
        <f t="shared" si="166"/>
        <v/>
      </c>
      <c r="CE152" s="93" t="str">
        <f t="shared" si="167"/>
        <v/>
      </c>
      <c r="CF152" s="105" t="str">
        <f>IF(OR($B152=0,$B152=""),"",IF(AND($E$3="1st"),'Marks Entry class 1st'!AN151,IF(AND($E$3="2nd"),'Marks Entry class 2nd'!AN151,"")))</f>
        <v/>
      </c>
      <c r="CG152" s="105" t="str">
        <f>IF(OR($B152=0,$B152=""),"",IF(AND($E$3="1st"),'Marks Entry class 1st'!AO151,IF(AND($E$3="2nd"),'Marks Entry class 2nd'!AO151,"")))</f>
        <v/>
      </c>
      <c r="CH152" s="106" t="str">
        <f t="shared" si="168"/>
        <v/>
      </c>
      <c r="CI152" s="107">
        <f t="shared" si="169"/>
        <v>0</v>
      </c>
      <c r="CJ152" s="107" t="str">
        <f t="shared" si="170"/>
        <v/>
      </c>
      <c r="CK152" s="107" t="str">
        <f t="shared" si="171"/>
        <v/>
      </c>
      <c r="CL152" s="92" t="str">
        <f t="shared" si="172"/>
        <v/>
      </c>
      <c r="CM152" s="105" t="str">
        <f>IF(OR($B152=0,$B152=""),"",IF(AND($E$3="1st"),'Marks Entry class 1st'!AP151,IF(AND($E$3="2nd"),'Marks Entry class 2nd'!AP151,"")))</f>
        <v/>
      </c>
      <c r="CN152" s="105" t="str">
        <f>IF(OR($B152=0,$B152=""),"",IF(AND($E$3="1st"),'Marks Entry class 1st'!AQ151,IF(AND($E$3="2nd"),'Marks Entry class 2nd'!AQ151,"")))</f>
        <v/>
      </c>
      <c r="CO152" s="106" t="str">
        <f t="shared" si="173"/>
        <v/>
      </c>
      <c r="CP152" s="107">
        <f t="shared" si="174"/>
        <v>0</v>
      </c>
      <c r="CQ152" s="107" t="str">
        <f t="shared" si="175"/>
        <v/>
      </c>
      <c r="CR152" s="107" t="str">
        <f t="shared" si="176"/>
        <v/>
      </c>
      <c r="CS152" s="92" t="str">
        <f t="shared" si="177"/>
        <v/>
      </c>
      <c r="CT152" s="105" t="str">
        <f>IF(OR($B152=0,$B152=""),"",IF(AND($E$3="1st"),'Marks Entry class 1st'!AR151,IF(AND($E$3="2nd"),'Marks Entry class 2nd'!AR151,"")))</f>
        <v/>
      </c>
      <c r="CU152" s="105" t="str">
        <f>IF(OR($B152=0,$B152=""),"",IF(AND($E$3="1st"),'Marks Entry class 1st'!AS151,IF(AND($E$3="2nd"),'Marks Entry class 2nd'!AS151,"")))</f>
        <v/>
      </c>
      <c r="CV152" s="106" t="str">
        <f t="shared" si="178"/>
        <v/>
      </c>
      <c r="CW152" s="107">
        <f t="shared" si="179"/>
        <v>0</v>
      </c>
      <c r="CX152" s="107" t="str">
        <f t="shared" si="180"/>
        <v/>
      </c>
      <c r="CY152" s="107" t="str">
        <f t="shared" si="181"/>
        <v/>
      </c>
      <c r="CZ152" s="92" t="str">
        <f t="shared" si="182"/>
        <v/>
      </c>
      <c r="DA152" s="105" t="str">
        <f>IF(OR($B152=0,$B152=""),"",IF(AND($E$3="1st"),'Marks Entry class 1st'!AT151,IF(AND($E$3="2nd"),'Marks Entry class 2nd'!AT151,"")))</f>
        <v/>
      </c>
      <c r="DB152" s="105" t="str">
        <f>IF(OR($B152=0,$B152=""),"",IF(AND($E$3="1st"),'Marks Entry class 1st'!AU151,IF(AND($E$3="2nd"),'Marks Entry class 2nd'!AU151,"")))</f>
        <v/>
      </c>
      <c r="DC152" s="357" t="str">
        <f t="shared" si="183"/>
        <v/>
      </c>
      <c r="DD152" s="93" t="str">
        <f t="shared" si="184"/>
        <v/>
      </c>
      <c r="DE152" s="105" t="str">
        <f>IF(OR($B152=0,$B152=""),"",IF(AND($E$3="1st"),'Marks Entry class 1st'!AV151,IF(AND($E$3="2nd"),'Marks Entry class 2nd'!AV151,"")))</f>
        <v/>
      </c>
      <c r="DF152" s="105" t="str">
        <f>IF(OR($B152=0,$B152=""),"",IF(AND($E$3="1st"),'Marks Entry class 1st'!AW151,IF(AND($E$3="2nd"),'Marks Entry class 2nd'!AW151,"")))</f>
        <v/>
      </c>
      <c r="DG152" s="357" t="str">
        <f t="shared" si="185"/>
        <v/>
      </c>
      <c r="DH152" s="93" t="str">
        <f t="shared" si="186"/>
        <v/>
      </c>
      <c r="DI152" s="63" t="str">
        <f t="shared" si="187"/>
        <v/>
      </c>
      <c r="DJ152" s="359" t="str">
        <f t="shared" si="188"/>
        <v/>
      </c>
      <c r="DK152" s="67" t="str">
        <f t="shared" si="189"/>
        <v/>
      </c>
      <c r="DL152" s="68" t="str">
        <f t="shared" si="190"/>
        <v/>
      </c>
      <c r="DM152" s="381" t="str">
        <f>IFERROR(IF(B152="NSO","NSO",IF(OR(D152="",G152="",F152="",B152="",DI152=0),"",IF('Master sheet'!$D$14="Hindi","कक्षोंन्नति","Promoted"))),"")</f>
        <v/>
      </c>
      <c r="DN152" s="42" t="str">
        <f>IF(OR(B152=0,B152=""),"",IF(AND($E$3="1st"),'Marks Entry class 1st'!AX151,IF(AND($E$3="2nd"),'Marks Entry class 2nd'!AX151,"")))</f>
        <v/>
      </c>
      <c r="DO152" s="42" t="str">
        <f>IF(OR(B152=0,B152=""),"",IF(AND($E$3="1st"),'Marks Entry class 1st'!AY151,IF(AND($E$3="2nd"),'Marks Entry class 2nd'!AY151,"")))</f>
        <v/>
      </c>
      <c r="DP152" s="214" t="str">
        <f t="shared" si="191"/>
        <v/>
      </c>
      <c r="DQ152" s="43"/>
      <c r="DX152" s="44">
        <f>IF(AND($E$3="1st"),'Marks Entry class 1st'!I151,IF(AND($E$3="2nd"),'Marks Entry class 2nd'!I151,""))</f>
        <v>0</v>
      </c>
    </row>
    <row r="153" spans="1:128" ht="18.95" customHeight="1">
      <c r="A153" s="56">
        <v>146</v>
      </c>
      <c r="B153" s="261" t="str">
        <f>IF(OR(DX153=0,DX153=""),"",IF(AND($E$3="1st"),'Marks Entry class 1st'!I152,IF(AND($E$3="2nd"),'Marks Entry class 2nd'!I152,"")))</f>
        <v/>
      </c>
      <c r="C153" s="57" t="str">
        <f>IF(OR($B153=0,$B153=""),"",IF(AND($E$3="1st"),'Marks Entry class 1st'!B152,IF(AND($E$3="2nd"),'Marks Entry class 2nd'!B152,"")))</f>
        <v/>
      </c>
      <c r="D153" s="57" t="str">
        <f>IF(OR($B153=0,$B153=""),"",IF(AND($E$3="1st"),'Marks Entry class 1st'!C152,IF(AND($E$3="2nd"),'Marks Entry class 2nd'!C152,"")))</f>
        <v/>
      </c>
      <c r="E153" s="396" t="str">
        <f>IF(OR(B153=0,B153=""),"",IF(AND($E$3="1st"),'Marks Entry class 1st'!E152,IF(AND($E$3="2nd"),'Marks Entry class 2nd'!E152,"")))</f>
        <v/>
      </c>
      <c r="F153" s="260" t="str">
        <f>IF(OR(B153=0,B153=""),"",IF(AND($E$3="1st"),'Marks Entry class 1st'!D152,IF(AND($E$3="2nd"),'Marks Entry class 2nd'!D152,"")))</f>
        <v/>
      </c>
      <c r="G153" s="398" t="str">
        <f>IF(OR($B153=0,$B153=""),"",IF(AND($E$3="1st"),'Marks Entry class 1st'!F152,IF(AND($E$3="2nd"),'Marks Entry class 2nd'!F152,"")))</f>
        <v/>
      </c>
      <c r="H153" s="398" t="str">
        <f>IF(OR($B153=0,$B153=""),"",IF(AND($E$3="1st"),'Marks Entry class 1st'!G152,IF(AND($E$3="2nd"),'Marks Entry class 2nd'!G152,"")))</f>
        <v/>
      </c>
      <c r="I153" s="398" t="str">
        <f>IF(OR($B153=0,$B153=""),"",IF(AND($E$3="1st"),'Marks Entry class 1st'!H152,IF(AND($E$3="2nd"),'Marks Entry class 2nd'!H152,"")))</f>
        <v/>
      </c>
      <c r="J153" s="229" t="str">
        <f>IF(OR($B153=0,$B153=""),"",IF(AND($E$3="1st"),'Marks Entry class 1st'!J152,IF(AND($E$3="2nd"),'Marks Entry class 2nd'!J152,"")))</f>
        <v/>
      </c>
      <c r="K153" s="229" t="str">
        <f>IF(OR($B153=0,$B153=""),"",IF(AND($E$3="1st"),'Marks Entry class 1st'!K152,IF(AND($E$3="2nd"),'Marks Entry class 2nd'!K152,"")))</f>
        <v/>
      </c>
      <c r="L153" s="105"/>
      <c r="M153" s="105"/>
      <c r="N153" s="105"/>
      <c r="O153" s="51"/>
      <c r="P153" s="105" t="str">
        <f>IF(OR($B153=0,$B153=""),"",IF(AND($E$3="1st"),'Marks Entry class 1st'!O152,IF(AND($E$3="2nd"),'Marks Entry class 2nd'!O152,"")))</f>
        <v/>
      </c>
      <c r="Q153" s="105" t="str">
        <f>IF(OR($B153=0,$B153=""),"",IF(AND($E$3="1st"),'Marks Entry class 1st'!P152,IF(AND($E$3="2nd"),'Marks Entry class 2nd'!P152,"")))</f>
        <v/>
      </c>
      <c r="R153" s="54" t="str">
        <f t="shared" si="128"/>
        <v/>
      </c>
      <c r="S153" s="51">
        <f t="shared" si="129"/>
        <v>0</v>
      </c>
      <c r="T153" s="105" t="str">
        <f>IF(OR($B153=0,$B153=""),"",IF(AND($E$3="1st"),'Marks Entry class 1st'!Q152,IF(AND($E$3="2nd"),'Marks Entry class 2nd'!Q152,"")))</f>
        <v/>
      </c>
      <c r="U153" s="105" t="str">
        <f>IF(OR($B153=0,$B153=""),"",IF(AND($E$3="1st"),'Marks Entry class 1st'!R152,IF(AND($E$3="2nd"),'Marks Entry class 2nd'!R152,"")))</f>
        <v/>
      </c>
      <c r="V153" s="55" t="str">
        <f t="shared" si="130"/>
        <v/>
      </c>
      <c r="W153" s="51" t="str">
        <f t="shared" si="131"/>
        <v/>
      </c>
      <c r="X153" s="89">
        <f t="shared" si="132"/>
        <v>0</v>
      </c>
      <c r="Y153" s="89" t="str">
        <f t="shared" si="133"/>
        <v/>
      </c>
      <c r="Z153" s="89" t="str">
        <f t="shared" si="134"/>
        <v/>
      </c>
      <c r="AA153" s="89" t="str">
        <f t="shared" si="135"/>
        <v/>
      </c>
      <c r="AB153" s="89" t="str">
        <f t="shared" si="136"/>
        <v/>
      </c>
      <c r="AC153" s="93" t="str">
        <f t="shared" si="137"/>
        <v/>
      </c>
      <c r="AD153" s="105"/>
      <c r="AE153" s="105"/>
      <c r="AF153" s="105"/>
      <c r="AG153" s="51"/>
      <c r="AH153" s="105" t="str">
        <f>IF(OR($B153=0,$B153=""),"",IF(AND($E$3="1st"),'Marks Entry class 1st'!V152,IF(AND($E$3="2nd"),'Marks Entry class 2nd'!V152,"")))</f>
        <v/>
      </c>
      <c r="AI153" s="105" t="str">
        <f>IF(OR($B153=0,$B153=""),"",IF(AND($E$3="1st"),'Marks Entry class 1st'!W152,IF(AND($E$3="2nd"),'Marks Entry class 2nd'!W152,"")))</f>
        <v/>
      </c>
      <c r="AJ153" s="54" t="str">
        <f t="shared" si="138"/>
        <v/>
      </c>
      <c r="AK153" s="51">
        <f t="shared" si="139"/>
        <v>0</v>
      </c>
      <c r="AL153" s="105" t="str">
        <f>IF(OR($B153=0,$B153=""),"",IF(AND($E$3="1st"),'Marks Entry class 1st'!X152,IF(AND($E$3="2nd"),'Marks Entry class 2nd'!X152,"")))</f>
        <v/>
      </c>
      <c r="AM153" s="105" t="str">
        <f>IF(OR($B153=0,$B153=""),"",IF(AND($E$3="1st"),'Marks Entry class 1st'!Y152,IF(AND($E$3="2nd"),'Marks Entry class 2nd'!Y152,"")))</f>
        <v/>
      </c>
      <c r="AN153" s="55" t="str">
        <f t="shared" si="140"/>
        <v/>
      </c>
      <c r="AO153" s="51" t="str">
        <f t="shared" si="141"/>
        <v/>
      </c>
      <c r="AP153" s="89">
        <f t="shared" si="142"/>
        <v>0</v>
      </c>
      <c r="AQ153" s="89" t="str">
        <f t="shared" si="143"/>
        <v/>
      </c>
      <c r="AR153" s="89" t="str">
        <f t="shared" si="144"/>
        <v/>
      </c>
      <c r="AS153" s="89" t="str">
        <f t="shared" si="145"/>
        <v/>
      </c>
      <c r="AT153" s="89" t="str">
        <f t="shared" si="146"/>
        <v/>
      </c>
      <c r="AU153" s="93" t="str">
        <f t="shared" si="147"/>
        <v/>
      </c>
      <c r="AV153" s="105"/>
      <c r="AW153" s="105"/>
      <c r="AX153" s="105"/>
      <c r="AY153" s="51"/>
      <c r="AZ153" s="105" t="str">
        <f>IF(OR($B153=0,$B153=""),"",IF(AND($E$3="1st"),'Marks Entry class 1st'!AC152,IF(AND($E$3="2nd"),'Marks Entry class 2nd'!AC152,"")))</f>
        <v/>
      </c>
      <c r="BA153" s="105" t="str">
        <f>IF(OR($B153=0,$B153=""),"",IF(AND($E$3="1st"),'Marks Entry class 1st'!AD152,IF(AND($E$3="2nd"),'Marks Entry class 2nd'!AD152,"")))</f>
        <v/>
      </c>
      <c r="BB153" s="54" t="str">
        <f t="shared" si="148"/>
        <v/>
      </c>
      <c r="BC153" s="51">
        <f t="shared" si="149"/>
        <v>0</v>
      </c>
      <c r="BD153" s="105" t="str">
        <f>IF(OR($B153=0,$B153=""),"",IF(AND($E$3="1st"),'Marks Entry class 1st'!AE152,IF(AND($E$3="2nd"),'Marks Entry class 2nd'!AE152,"")))</f>
        <v/>
      </c>
      <c r="BE153" s="105" t="str">
        <f>IF(OR($B153=0,$B153=""),"",IF(AND($E$3="1st"),'Marks Entry class 1st'!AF152,IF(AND($E$3="2nd"),'Marks Entry class 2nd'!AF152,"")))</f>
        <v/>
      </c>
      <c r="BF153" s="55" t="str">
        <f t="shared" si="150"/>
        <v/>
      </c>
      <c r="BG153" s="51" t="str">
        <f t="shared" si="151"/>
        <v/>
      </c>
      <c r="BH153" s="89">
        <f t="shared" si="152"/>
        <v>0</v>
      </c>
      <c r="BI153" s="89" t="str">
        <f t="shared" si="153"/>
        <v/>
      </c>
      <c r="BJ153" s="89" t="str">
        <f t="shared" si="154"/>
        <v/>
      </c>
      <c r="BK153" s="89" t="str">
        <f t="shared" si="155"/>
        <v/>
      </c>
      <c r="BL153" s="89" t="str">
        <f t="shared" si="156"/>
        <v/>
      </c>
      <c r="BM153" s="93" t="str">
        <f t="shared" si="157"/>
        <v/>
      </c>
      <c r="BN153" s="105"/>
      <c r="BO153" s="105"/>
      <c r="BP153" s="105"/>
      <c r="BQ153" s="51"/>
      <c r="BR153" s="105" t="str">
        <f>IF(OR($B153=0,$B153=""),"",IF(AND($E$3="1st"),'Marks Entry class 1st'!AJ152,IF(AND($E$3="2nd"),'Marks Entry class 2nd'!AJ152,"")))</f>
        <v/>
      </c>
      <c r="BS153" s="105" t="str">
        <f>IF(OR($B153=0,$B153=""),"",IF(AND($E$3="1st"),'Marks Entry class 1st'!AK152,IF(AND($E$3="2nd"),'Marks Entry class 2nd'!AK152,"")))</f>
        <v/>
      </c>
      <c r="BT153" s="54" t="str">
        <f t="shared" si="158"/>
        <v/>
      </c>
      <c r="BU153" s="51">
        <f t="shared" si="159"/>
        <v>0</v>
      </c>
      <c r="BV153" s="105" t="str">
        <f>IF(OR($B153=0,$B153=""),"",IF(AND($E$3="1st"),'Marks Entry class 1st'!AL152,IF(AND($E$3="2nd"),'Marks Entry class 2nd'!AL152,"")))</f>
        <v/>
      </c>
      <c r="BW153" s="105" t="str">
        <f>IF(OR($B153=0,$B153=""),"",IF(AND($E$3="1st"),'Marks Entry class 1st'!AM152,IF(AND($E$3="2nd"),'Marks Entry class 2nd'!AM152,"")))</f>
        <v/>
      </c>
      <c r="BX153" s="55" t="str">
        <f t="shared" si="160"/>
        <v/>
      </c>
      <c r="BY153" s="51" t="str">
        <f t="shared" si="161"/>
        <v/>
      </c>
      <c r="BZ153" s="89">
        <f t="shared" si="162"/>
        <v>0</v>
      </c>
      <c r="CA153" s="89" t="str">
        <f t="shared" si="163"/>
        <v/>
      </c>
      <c r="CB153" s="89" t="str">
        <f t="shared" si="164"/>
        <v/>
      </c>
      <c r="CC153" s="89" t="str">
        <f t="shared" si="165"/>
        <v/>
      </c>
      <c r="CD153" s="89" t="str">
        <f t="shared" si="166"/>
        <v/>
      </c>
      <c r="CE153" s="93" t="str">
        <f t="shared" si="167"/>
        <v/>
      </c>
      <c r="CF153" s="105" t="str">
        <f>IF(OR($B153=0,$B153=""),"",IF(AND($E$3="1st"),'Marks Entry class 1st'!AN152,IF(AND($E$3="2nd"),'Marks Entry class 2nd'!AN152,"")))</f>
        <v/>
      </c>
      <c r="CG153" s="105" t="str">
        <f>IF(OR($B153=0,$B153=""),"",IF(AND($E$3="1st"),'Marks Entry class 1st'!AO152,IF(AND($E$3="2nd"),'Marks Entry class 2nd'!AO152,"")))</f>
        <v/>
      </c>
      <c r="CH153" s="106" t="str">
        <f t="shared" si="168"/>
        <v/>
      </c>
      <c r="CI153" s="107">
        <f t="shared" si="169"/>
        <v>0</v>
      </c>
      <c r="CJ153" s="107" t="str">
        <f t="shared" si="170"/>
        <v/>
      </c>
      <c r="CK153" s="107" t="str">
        <f t="shared" si="171"/>
        <v/>
      </c>
      <c r="CL153" s="92" t="str">
        <f t="shared" si="172"/>
        <v/>
      </c>
      <c r="CM153" s="105" t="str">
        <f>IF(OR($B153=0,$B153=""),"",IF(AND($E$3="1st"),'Marks Entry class 1st'!AP152,IF(AND($E$3="2nd"),'Marks Entry class 2nd'!AP152,"")))</f>
        <v/>
      </c>
      <c r="CN153" s="105" t="str">
        <f>IF(OR($B153=0,$B153=""),"",IF(AND($E$3="1st"),'Marks Entry class 1st'!AQ152,IF(AND($E$3="2nd"),'Marks Entry class 2nd'!AQ152,"")))</f>
        <v/>
      </c>
      <c r="CO153" s="106" t="str">
        <f t="shared" si="173"/>
        <v/>
      </c>
      <c r="CP153" s="107">
        <f t="shared" si="174"/>
        <v>0</v>
      </c>
      <c r="CQ153" s="107" t="str">
        <f t="shared" si="175"/>
        <v/>
      </c>
      <c r="CR153" s="107" t="str">
        <f t="shared" si="176"/>
        <v/>
      </c>
      <c r="CS153" s="92" t="str">
        <f t="shared" si="177"/>
        <v/>
      </c>
      <c r="CT153" s="105" t="str">
        <f>IF(OR($B153=0,$B153=""),"",IF(AND($E$3="1st"),'Marks Entry class 1st'!AR152,IF(AND($E$3="2nd"),'Marks Entry class 2nd'!AR152,"")))</f>
        <v/>
      </c>
      <c r="CU153" s="105" t="str">
        <f>IF(OR($B153=0,$B153=""),"",IF(AND($E$3="1st"),'Marks Entry class 1st'!AS152,IF(AND($E$3="2nd"),'Marks Entry class 2nd'!AS152,"")))</f>
        <v/>
      </c>
      <c r="CV153" s="106" t="str">
        <f t="shared" si="178"/>
        <v/>
      </c>
      <c r="CW153" s="107">
        <f t="shared" si="179"/>
        <v>0</v>
      </c>
      <c r="CX153" s="107" t="str">
        <f t="shared" si="180"/>
        <v/>
      </c>
      <c r="CY153" s="107" t="str">
        <f t="shared" si="181"/>
        <v/>
      </c>
      <c r="CZ153" s="92" t="str">
        <f t="shared" si="182"/>
        <v/>
      </c>
      <c r="DA153" s="105" t="str">
        <f>IF(OR($B153=0,$B153=""),"",IF(AND($E$3="1st"),'Marks Entry class 1st'!AT152,IF(AND($E$3="2nd"),'Marks Entry class 2nd'!AT152,"")))</f>
        <v/>
      </c>
      <c r="DB153" s="105" t="str">
        <f>IF(OR($B153=0,$B153=""),"",IF(AND($E$3="1st"),'Marks Entry class 1st'!AU152,IF(AND($E$3="2nd"),'Marks Entry class 2nd'!AU152,"")))</f>
        <v/>
      </c>
      <c r="DC153" s="357" t="str">
        <f t="shared" si="183"/>
        <v/>
      </c>
      <c r="DD153" s="93" t="str">
        <f t="shared" si="184"/>
        <v/>
      </c>
      <c r="DE153" s="105" t="str">
        <f>IF(OR($B153=0,$B153=""),"",IF(AND($E$3="1st"),'Marks Entry class 1st'!AV152,IF(AND($E$3="2nd"),'Marks Entry class 2nd'!AV152,"")))</f>
        <v/>
      </c>
      <c r="DF153" s="105" t="str">
        <f>IF(OR($B153=0,$B153=""),"",IF(AND($E$3="1st"),'Marks Entry class 1st'!AW152,IF(AND($E$3="2nd"),'Marks Entry class 2nd'!AW152,"")))</f>
        <v/>
      </c>
      <c r="DG153" s="357" t="str">
        <f t="shared" si="185"/>
        <v/>
      </c>
      <c r="DH153" s="93" t="str">
        <f t="shared" si="186"/>
        <v/>
      </c>
      <c r="DI153" s="63" t="str">
        <f t="shared" si="187"/>
        <v/>
      </c>
      <c r="DJ153" s="359" t="str">
        <f t="shared" si="188"/>
        <v/>
      </c>
      <c r="DK153" s="67" t="str">
        <f t="shared" si="189"/>
        <v/>
      </c>
      <c r="DL153" s="68" t="str">
        <f t="shared" si="190"/>
        <v/>
      </c>
      <c r="DM153" s="381" t="str">
        <f>IFERROR(IF(B153="NSO","NSO",IF(OR(D153="",G153="",F153="",B153="",DI153=0),"",IF('Master sheet'!$D$14="Hindi","कक्षोंन्नति","Promoted"))),"")</f>
        <v/>
      </c>
      <c r="DN153" s="42" t="str">
        <f>IF(OR(B153=0,B153=""),"",IF(AND($E$3="1st"),'Marks Entry class 1st'!AX152,IF(AND($E$3="2nd"),'Marks Entry class 2nd'!AX152,"")))</f>
        <v/>
      </c>
      <c r="DO153" s="42" t="str">
        <f>IF(OR(B153=0,B153=""),"",IF(AND($E$3="1st"),'Marks Entry class 1st'!AY152,IF(AND($E$3="2nd"),'Marks Entry class 2nd'!AY152,"")))</f>
        <v/>
      </c>
      <c r="DP153" s="214" t="str">
        <f t="shared" si="191"/>
        <v/>
      </c>
      <c r="DQ153" s="43"/>
      <c r="DX153" s="44">
        <f>IF(AND($E$3="1st"),'Marks Entry class 1st'!I152,IF(AND($E$3="2nd"),'Marks Entry class 2nd'!I152,""))</f>
        <v>0</v>
      </c>
    </row>
    <row r="154" spans="1:128" ht="18.95" customHeight="1">
      <c r="A154" s="56">
        <v>147</v>
      </c>
      <c r="B154" s="261" t="str">
        <f>IF(OR(DX154=0,DX154=""),"",IF(AND($E$3="1st"),'Marks Entry class 1st'!I153,IF(AND($E$3="2nd"),'Marks Entry class 2nd'!I153,"")))</f>
        <v/>
      </c>
      <c r="C154" s="57" t="str">
        <f>IF(OR($B154=0,$B154=""),"",IF(AND($E$3="1st"),'Marks Entry class 1st'!B153,IF(AND($E$3="2nd"),'Marks Entry class 2nd'!B153,"")))</f>
        <v/>
      </c>
      <c r="D154" s="57" t="str">
        <f>IF(OR($B154=0,$B154=""),"",IF(AND($E$3="1st"),'Marks Entry class 1st'!C153,IF(AND($E$3="2nd"),'Marks Entry class 2nd'!C153,"")))</f>
        <v/>
      </c>
      <c r="E154" s="396" t="str">
        <f>IF(OR(B154=0,B154=""),"",IF(AND($E$3="1st"),'Marks Entry class 1st'!E153,IF(AND($E$3="2nd"),'Marks Entry class 2nd'!E153,"")))</f>
        <v/>
      </c>
      <c r="F154" s="260" t="str">
        <f>IF(OR(B154=0,B154=""),"",IF(AND($E$3="1st"),'Marks Entry class 1st'!D153,IF(AND($E$3="2nd"),'Marks Entry class 2nd'!D153,"")))</f>
        <v/>
      </c>
      <c r="G154" s="398" t="str">
        <f>IF(OR($B154=0,$B154=""),"",IF(AND($E$3="1st"),'Marks Entry class 1st'!F153,IF(AND($E$3="2nd"),'Marks Entry class 2nd'!F153,"")))</f>
        <v/>
      </c>
      <c r="H154" s="398" t="str">
        <f>IF(OR($B154=0,$B154=""),"",IF(AND($E$3="1st"),'Marks Entry class 1st'!G153,IF(AND($E$3="2nd"),'Marks Entry class 2nd'!G153,"")))</f>
        <v/>
      </c>
      <c r="I154" s="398" t="str">
        <f>IF(OR($B154=0,$B154=""),"",IF(AND($E$3="1st"),'Marks Entry class 1st'!H153,IF(AND($E$3="2nd"),'Marks Entry class 2nd'!H153,"")))</f>
        <v/>
      </c>
      <c r="J154" s="229" t="str">
        <f>IF(OR($B154=0,$B154=""),"",IF(AND($E$3="1st"),'Marks Entry class 1st'!J153,IF(AND($E$3="2nd"),'Marks Entry class 2nd'!J153,"")))</f>
        <v/>
      </c>
      <c r="K154" s="229" t="str">
        <f>IF(OR($B154=0,$B154=""),"",IF(AND($E$3="1st"),'Marks Entry class 1st'!K153,IF(AND($E$3="2nd"),'Marks Entry class 2nd'!K153,"")))</f>
        <v/>
      </c>
      <c r="L154" s="105"/>
      <c r="M154" s="105"/>
      <c r="N154" s="105"/>
      <c r="O154" s="51"/>
      <c r="P154" s="105" t="str">
        <f>IF(OR($B154=0,$B154=""),"",IF(AND($E$3="1st"),'Marks Entry class 1st'!O153,IF(AND($E$3="2nd"),'Marks Entry class 2nd'!O153,"")))</f>
        <v/>
      </c>
      <c r="Q154" s="105" t="str">
        <f>IF(OR($B154=0,$B154=""),"",IF(AND($E$3="1st"),'Marks Entry class 1st'!P153,IF(AND($E$3="2nd"),'Marks Entry class 2nd'!P153,"")))</f>
        <v/>
      </c>
      <c r="R154" s="54" t="str">
        <f t="shared" si="128"/>
        <v/>
      </c>
      <c r="S154" s="51">
        <f t="shared" si="129"/>
        <v>0</v>
      </c>
      <c r="T154" s="105" t="str">
        <f>IF(OR($B154=0,$B154=""),"",IF(AND($E$3="1st"),'Marks Entry class 1st'!Q153,IF(AND($E$3="2nd"),'Marks Entry class 2nd'!Q153,"")))</f>
        <v/>
      </c>
      <c r="U154" s="105" t="str">
        <f>IF(OR($B154=0,$B154=""),"",IF(AND($E$3="1st"),'Marks Entry class 1st'!R153,IF(AND($E$3="2nd"),'Marks Entry class 2nd'!R153,"")))</f>
        <v/>
      </c>
      <c r="V154" s="55" t="str">
        <f t="shared" si="130"/>
        <v/>
      </c>
      <c r="W154" s="51" t="str">
        <f t="shared" si="131"/>
        <v/>
      </c>
      <c r="X154" s="89">
        <f t="shared" si="132"/>
        <v>0</v>
      </c>
      <c r="Y154" s="89" t="str">
        <f t="shared" si="133"/>
        <v/>
      </c>
      <c r="Z154" s="89" t="str">
        <f t="shared" si="134"/>
        <v/>
      </c>
      <c r="AA154" s="89" t="str">
        <f t="shared" si="135"/>
        <v/>
      </c>
      <c r="AB154" s="89" t="str">
        <f t="shared" si="136"/>
        <v/>
      </c>
      <c r="AC154" s="93" t="str">
        <f t="shared" si="137"/>
        <v/>
      </c>
      <c r="AD154" s="105"/>
      <c r="AE154" s="105"/>
      <c r="AF154" s="105"/>
      <c r="AG154" s="51"/>
      <c r="AH154" s="105" t="str">
        <f>IF(OR($B154=0,$B154=""),"",IF(AND($E$3="1st"),'Marks Entry class 1st'!V153,IF(AND($E$3="2nd"),'Marks Entry class 2nd'!V153,"")))</f>
        <v/>
      </c>
      <c r="AI154" s="105" t="str">
        <f>IF(OR($B154=0,$B154=""),"",IF(AND($E$3="1st"),'Marks Entry class 1st'!W153,IF(AND($E$3="2nd"),'Marks Entry class 2nd'!W153,"")))</f>
        <v/>
      </c>
      <c r="AJ154" s="54" t="str">
        <f t="shared" si="138"/>
        <v/>
      </c>
      <c r="AK154" s="51">
        <f t="shared" si="139"/>
        <v>0</v>
      </c>
      <c r="AL154" s="105" t="str">
        <f>IF(OR($B154=0,$B154=""),"",IF(AND($E$3="1st"),'Marks Entry class 1st'!X153,IF(AND($E$3="2nd"),'Marks Entry class 2nd'!X153,"")))</f>
        <v/>
      </c>
      <c r="AM154" s="105" t="str">
        <f>IF(OR($B154=0,$B154=""),"",IF(AND($E$3="1st"),'Marks Entry class 1st'!Y153,IF(AND($E$3="2nd"),'Marks Entry class 2nd'!Y153,"")))</f>
        <v/>
      </c>
      <c r="AN154" s="55" t="str">
        <f t="shared" si="140"/>
        <v/>
      </c>
      <c r="AO154" s="51" t="str">
        <f t="shared" si="141"/>
        <v/>
      </c>
      <c r="AP154" s="89">
        <f t="shared" si="142"/>
        <v>0</v>
      </c>
      <c r="AQ154" s="89" t="str">
        <f t="shared" si="143"/>
        <v/>
      </c>
      <c r="AR154" s="89" t="str">
        <f t="shared" si="144"/>
        <v/>
      </c>
      <c r="AS154" s="89" t="str">
        <f t="shared" si="145"/>
        <v/>
      </c>
      <c r="AT154" s="89" t="str">
        <f t="shared" si="146"/>
        <v/>
      </c>
      <c r="AU154" s="93" t="str">
        <f t="shared" si="147"/>
        <v/>
      </c>
      <c r="AV154" s="105"/>
      <c r="AW154" s="105"/>
      <c r="AX154" s="105"/>
      <c r="AY154" s="51"/>
      <c r="AZ154" s="105" t="str">
        <f>IF(OR($B154=0,$B154=""),"",IF(AND($E$3="1st"),'Marks Entry class 1st'!AC153,IF(AND($E$3="2nd"),'Marks Entry class 2nd'!AC153,"")))</f>
        <v/>
      </c>
      <c r="BA154" s="105" t="str">
        <f>IF(OR($B154=0,$B154=""),"",IF(AND($E$3="1st"),'Marks Entry class 1st'!AD153,IF(AND($E$3="2nd"),'Marks Entry class 2nd'!AD153,"")))</f>
        <v/>
      </c>
      <c r="BB154" s="54" t="str">
        <f t="shared" si="148"/>
        <v/>
      </c>
      <c r="BC154" s="51">
        <f t="shared" si="149"/>
        <v>0</v>
      </c>
      <c r="BD154" s="105" t="str">
        <f>IF(OR($B154=0,$B154=""),"",IF(AND($E$3="1st"),'Marks Entry class 1st'!AE153,IF(AND($E$3="2nd"),'Marks Entry class 2nd'!AE153,"")))</f>
        <v/>
      </c>
      <c r="BE154" s="105" t="str">
        <f>IF(OR($B154=0,$B154=""),"",IF(AND($E$3="1st"),'Marks Entry class 1st'!AF153,IF(AND($E$3="2nd"),'Marks Entry class 2nd'!AF153,"")))</f>
        <v/>
      </c>
      <c r="BF154" s="55" t="str">
        <f t="shared" si="150"/>
        <v/>
      </c>
      <c r="BG154" s="51" t="str">
        <f t="shared" si="151"/>
        <v/>
      </c>
      <c r="BH154" s="89">
        <f t="shared" si="152"/>
        <v>0</v>
      </c>
      <c r="BI154" s="89" t="str">
        <f t="shared" si="153"/>
        <v/>
      </c>
      <c r="BJ154" s="89" t="str">
        <f t="shared" si="154"/>
        <v/>
      </c>
      <c r="BK154" s="89" t="str">
        <f t="shared" si="155"/>
        <v/>
      </c>
      <c r="BL154" s="89" t="str">
        <f t="shared" si="156"/>
        <v/>
      </c>
      <c r="BM154" s="93" t="str">
        <f t="shared" si="157"/>
        <v/>
      </c>
      <c r="BN154" s="105"/>
      <c r="BO154" s="105"/>
      <c r="BP154" s="105"/>
      <c r="BQ154" s="51"/>
      <c r="BR154" s="105" t="str">
        <f>IF(OR($B154=0,$B154=""),"",IF(AND($E$3="1st"),'Marks Entry class 1st'!AJ153,IF(AND($E$3="2nd"),'Marks Entry class 2nd'!AJ153,"")))</f>
        <v/>
      </c>
      <c r="BS154" s="105" t="str">
        <f>IF(OR($B154=0,$B154=""),"",IF(AND($E$3="1st"),'Marks Entry class 1st'!AK153,IF(AND($E$3="2nd"),'Marks Entry class 2nd'!AK153,"")))</f>
        <v/>
      </c>
      <c r="BT154" s="54" t="str">
        <f t="shared" si="158"/>
        <v/>
      </c>
      <c r="BU154" s="51">
        <f t="shared" si="159"/>
        <v>0</v>
      </c>
      <c r="BV154" s="105" t="str">
        <f>IF(OR($B154=0,$B154=""),"",IF(AND($E$3="1st"),'Marks Entry class 1st'!AL153,IF(AND($E$3="2nd"),'Marks Entry class 2nd'!AL153,"")))</f>
        <v/>
      </c>
      <c r="BW154" s="105" t="str">
        <f>IF(OR($B154=0,$B154=""),"",IF(AND($E$3="1st"),'Marks Entry class 1st'!AM153,IF(AND($E$3="2nd"),'Marks Entry class 2nd'!AM153,"")))</f>
        <v/>
      </c>
      <c r="BX154" s="55" t="str">
        <f t="shared" si="160"/>
        <v/>
      </c>
      <c r="BY154" s="51" t="str">
        <f t="shared" si="161"/>
        <v/>
      </c>
      <c r="BZ154" s="89">
        <f t="shared" si="162"/>
        <v>0</v>
      </c>
      <c r="CA154" s="89" t="str">
        <f t="shared" si="163"/>
        <v/>
      </c>
      <c r="CB154" s="89" t="str">
        <f t="shared" si="164"/>
        <v/>
      </c>
      <c r="CC154" s="89" t="str">
        <f t="shared" si="165"/>
        <v/>
      </c>
      <c r="CD154" s="89" t="str">
        <f t="shared" si="166"/>
        <v/>
      </c>
      <c r="CE154" s="93" t="str">
        <f t="shared" si="167"/>
        <v/>
      </c>
      <c r="CF154" s="105" t="str">
        <f>IF(OR($B154=0,$B154=""),"",IF(AND($E$3="1st"),'Marks Entry class 1st'!AN153,IF(AND($E$3="2nd"),'Marks Entry class 2nd'!AN153,"")))</f>
        <v/>
      </c>
      <c r="CG154" s="105" t="str">
        <f>IF(OR($B154=0,$B154=""),"",IF(AND($E$3="1st"),'Marks Entry class 1st'!AO153,IF(AND($E$3="2nd"),'Marks Entry class 2nd'!AO153,"")))</f>
        <v/>
      </c>
      <c r="CH154" s="106" t="str">
        <f t="shared" si="168"/>
        <v/>
      </c>
      <c r="CI154" s="107">
        <f t="shared" si="169"/>
        <v>0</v>
      </c>
      <c r="CJ154" s="107" t="str">
        <f t="shared" si="170"/>
        <v/>
      </c>
      <c r="CK154" s="107" t="str">
        <f t="shared" si="171"/>
        <v/>
      </c>
      <c r="CL154" s="92" t="str">
        <f t="shared" si="172"/>
        <v/>
      </c>
      <c r="CM154" s="105" t="str">
        <f>IF(OR($B154=0,$B154=""),"",IF(AND($E$3="1st"),'Marks Entry class 1st'!AP153,IF(AND($E$3="2nd"),'Marks Entry class 2nd'!AP153,"")))</f>
        <v/>
      </c>
      <c r="CN154" s="105" t="str">
        <f>IF(OR($B154=0,$B154=""),"",IF(AND($E$3="1st"),'Marks Entry class 1st'!AQ153,IF(AND($E$3="2nd"),'Marks Entry class 2nd'!AQ153,"")))</f>
        <v/>
      </c>
      <c r="CO154" s="106" t="str">
        <f t="shared" si="173"/>
        <v/>
      </c>
      <c r="CP154" s="107">
        <f t="shared" si="174"/>
        <v>0</v>
      </c>
      <c r="CQ154" s="107" t="str">
        <f t="shared" si="175"/>
        <v/>
      </c>
      <c r="CR154" s="107" t="str">
        <f t="shared" si="176"/>
        <v/>
      </c>
      <c r="CS154" s="92" t="str">
        <f t="shared" si="177"/>
        <v/>
      </c>
      <c r="CT154" s="105" t="str">
        <f>IF(OR($B154=0,$B154=""),"",IF(AND($E$3="1st"),'Marks Entry class 1st'!AR153,IF(AND($E$3="2nd"),'Marks Entry class 2nd'!AR153,"")))</f>
        <v/>
      </c>
      <c r="CU154" s="105" t="str">
        <f>IF(OR($B154=0,$B154=""),"",IF(AND($E$3="1st"),'Marks Entry class 1st'!AS153,IF(AND($E$3="2nd"),'Marks Entry class 2nd'!AS153,"")))</f>
        <v/>
      </c>
      <c r="CV154" s="106" t="str">
        <f t="shared" si="178"/>
        <v/>
      </c>
      <c r="CW154" s="107">
        <f t="shared" si="179"/>
        <v>0</v>
      </c>
      <c r="CX154" s="107" t="str">
        <f t="shared" si="180"/>
        <v/>
      </c>
      <c r="CY154" s="107" t="str">
        <f t="shared" si="181"/>
        <v/>
      </c>
      <c r="CZ154" s="92" t="str">
        <f t="shared" si="182"/>
        <v/>
      </c>
      <c r="DA154" s="105" t="str">
        <f>IF(OR($B154=0,$B154=""),"",IF(AND($E$3="1st"),'Marks Entry class 1st'!AT153,IF(AND($E$3="2nd"),'Marks Entry class 2nd'!AT153,"")))</f>
        <v/>
      </c>
      <c r="DB154" s="105" t="str">
        <f>IF(OR($B154=0,$B154=""),"",IF(AND($E$3="1st"),'Marks Entry class 1st'!AU153,IF(AND($E$3="2nd"),'Marks Entry class 2nd'!AU153,"")))</f>
        <v/>
      </c>
      <c r="DC154" s="357" t="str">
        <f t="shared" si="183"/>
        <v/>
      </c>
      <c r="DD154" s="93" t="str">
        <f t="shared" si="184"/>
        <v/>
      </c>
      <c r="DE154" s="105" t="str">
        <f>IF(OR($B154=0,$B154=""),"",IF(AND($E$3="1st"),'Marks Entry class 1st'!AV153,IF(AND($E$3="2nd"),'Marks Entry class 2nd'!AV153,"")))</f>
        <v/>
      </c>
      <c r="DF154" s="105" t="str">
        <f>IF(OR($B154=0,$B154=""),"",IF(AND($E$3="1st"),'Marks Entry class 1st'!AW153,IF(AND($E$3="2nd"),'Marks Entry class 2nd'!AW153,"")))</f>
        <v/>
      </c>
      <c r="DG154" s="357" t="str">
        <f t="shared" si="185"/>
        <v/>
      </c>
      <c r="DH154" s="93" t="str">
        <f t="shared" si="186"/>
        <v/>
      </c>
      <c r="DI154" s="63" t="str">
        <f t="shared" si="187"/>
        <v/>
      </c>
      <c r="DJ154" s="359" t="str">
        <f t="shared" si="188"/>
        <v/>
      </c>
      <c r="DK154" s="67" t="str">
        <f t="shared" si="189"/>
        <v/>
      </c>
      <c r="DL154" s="68" t="str">
        <f t="shared" si="190"/>
        <v/>
      </c>
      <c r="DM154" s="381" t="str">
        <f>IFERROR(IF(B154="NSO","NSO",IF(OR(D154="",G154="",F154="",B154="",DI154=0),"",IF('Master sheet'!$D$14="Hindi","कक्षोंन्नति","Promoted"))),"")</f>
        <v/>
      </c>
      <c r="DN154" s="42" t="str">
        <f>IF(OR(B154=0,B154=""),"",IF(AND($E$3="1st"),'Marks Entry class 1st'!AX153,IF(AND($E$3="2nd"),'Marks Entry class 2nd'!AX153,"")))</f>
        <v/>
      </c>
      <c r="DO154" s="42" t="str">
        <f>IF(OR(B154=0,B154=""),"",IF(AND($E$3="1st"),'Marks Entry class 1st'!AY153,IF(AND($E$3="2nd"),'Marks Entry class 2nd'!AY153,"")))</f>
        <v/>
      </c>
      <c r="DP154" s="214" t="str">
        <f t="shared" si="191"/>
        <v/>
      </c>
      <c r="DQ154" s="43"/>
      <c r="DX154" s="44">
        <f>IF(AND($E$3="1st"),'Marks Entry class 1st'!I153,IF(AND($E$3="2nd"),'Marks Entry class 2nd'!I153,""))</f>
        <v>0</v>
      </c>
    </row>
    <row r="155" spans="1:128" ht="18.95" customHeight="1">
      <c r="A155" s="56">
        <v>148</v>
      </c>
      <c r="B155" s="261" t="str">
        <f>IF(OR(DX155=0,DX155=""),"",IF(AND($E$3="1st"),'Marks Entry class 1st'!I154,IF(AND($E$3="2nd"),'Marks Entry class 2nd'!I154,"")))</f>
        <v/>
      </c>
      <c r="C155" s="57" t="str">
        <f>IF(OR($B155=0,$B155=""),"",IF(AND($E$3="1st"),'Marks Entry class 1st'!B154,IF(AND($E$3="2nd"),'Marks Entry class 2nd'!B154,"")))</f>
        <v/>
      </c>
      <c r="D155" s="57" t="str">
        <f>IF(OR($B155=0,$B155=""),"",IF(AND($E$3="1st"),'Marks Entry class 1st'!C154,IF(AND($E$3="2nd"),'Marks Entry class 2nd'!C154,"")))</f>
        <v/>
      </c>
      <c r="E155" s="396" t="str">
        <f>IF(OR(B155=0,B155=""),"",IF(AND($E$3="1st"),'Marks Entry class 1st'!E154,IF(AND($E$3="2nd"),'Marks Entry class 2nd'!E154,"")))</f>
        <v/>
      </c>
      <c r="F155" s="260" t="str">
        <f>IF(OR(B155=0,B155=""),"",IF(AND($E$3="1st"),'Marks Entry class 1st'!D154,IF(AND($E$3="2nd"),'Marks Entry class 2nd'!D154,"")))</f>
        <v/>
      </c>
      <c r="G155" s="398" t="str">
        <f>IF(OR($B155=0,$B155=""),"",IF(AND($E$3="1st"),'Marks Entry class 1st'!F154,IF(AND($E$3="2nd"),'Marks Entry class 2nd'!F154,"")))</f>
        <v/>
      </c>
      <c r="H155" s="398" t="str">
        <f>IF(OR($B155=0,$B155=""),"",IF(AND($E$3="1st"),'Marks Entry class 1st'!G154,IF(AND($E$3="2nd"),'Marks Entry class 2nd'!G154,"")))</f>
        <v/>
      </c>
      <c r="I155" s="398" t="str">
        <f>IF(OR($B155=0,$B155=""),"",IF(AND($E$3="1st"),'Marks Entry class 1st'!H154,IF(AND($E$3="2nd"),'Marks Entry class 2nd'!H154,"")))</f>
        <v/>
      </c>
      <c r="J155" s="229" t="str">
        <f>IF(OR($B155=0,$B155=""),"",IF(AND($E$3="1st"),'Marks Entry class 1st'!J154,IF(AND($E$3="2nd"),'Marks Entry class 2nd'!J154,"")))</f>
        <v/>
      </c>
      <c r="K155" s="229" t="str">
        <f>IF(OR($B155=0,$B155=""),"",IF(AND($E$3="1st"),'Marks Entry class 1st'!K154,IF(AND($E$3="2nd"),'Marks Entry class 2nd'!K154,"")))</f>
        <v/>
      </c>
      <c r="L155" s="105"/>
      <c r="M155" s="105"/>
      <c r="N155" s="105"/>
      <c r="O155" s="51"/>
      <c r="P155" s="105" t="str">
        <f>IF(OR($B155=0,$B155=""),"",IF(AND($E$3="1st"),'Marks Entry class 1st'!O154,IF(AND($E$3="2nd"),'Marks Entry class 2nd'!O154,"")))</f>
        <v/>
      </c>
      <c r="Q155" s="105" t="str">
        <f>IF(OR($B155=0,$B155=""),"",IF(AND($E$3="1st"),'Marks Entry class 1st'!P154,IF(AND($E$3="2nd"),'Marks Entry class 2nd'!P154,"")))</f>
        <v/>
      </c>
      <c r="R155" s="54" t="str">
        <f t="shared" si="128"/>
        <v/>
      </c>
      <c r="S155" s="51">
        <f t="shared" si="129"/>
        <v>0</v>
      </c>
      <c r="T155" s="105" t="str">
        <f>IF(OR($B155=0,$B155=""),"",IF(AND($E$3="1st"),'Marks Entry class 1st'!Q154,IF(AND($E$3="2nd"),'Marks Entry class 2nd'!Q154,"")))</f>
        <v/>
      </c>
      <c r="U155" s="105" t="str">
        <f>IF(OR($B155=0,$B155=""),"",IF(AND($E$3="1st"),'Marks Entry class 1st'!R154,IF(AND($E$3="2nd"),'Marks Entry class 2nd'!R154,"")))</f>
        <v/>
      </c>
      <c r="V155" s="55" t="str">
        <f t="shared" si="130"/>
        <v/>
      </c>
      <c r="W155" s="51" t="str">
        <f t="shared" si="131"/>
        <v/>
      </c>
      <c r="X155" s="89">
        <f t="shared" si="132"/>
        <v>0</v>
      </c>
      <c r="Y155" s="89" t="str">
        <f t="shared" si="133"/>
        <v/>
      </c>
      <c r="Z155" s="89" t="str">
        <f t="shared" si="134"/>
        <v/>
      </c>
      <c r="AA155" s="89" t="str">
        <f t="shared" si="135"/>
        <v/>
      </c>
      <c r="AB155" s="89" t="str">
        <f t="shared" si="136"/>
        <v/>
      </c>
      <c r="AC155" s="93" t="str">
        <f t="shared" si="137"/>
        <v/>
      </c>
      <c r="AD155" s="105"/>
      <c r="AE155" s="105"/>
      <c r="AF155" s="105"/>
      <c r="AG155" s="51"/>
      <c r="AH155" s="105" t="str">
        <f>IF(OR($B155=0,$B155=""),"",IF(AND($E$3="1st"),'Marks Entry class 1st'!V154,IF(AND($E$3="2nd"),'Marks Entry class 2nd'!V154,"")))</f>
        <v/>
      </c>
      <c r="AI155" s="105" t="str">
        <f>IF(OR($B155=0,$B155=""),"",IF(AND($E$3="1st"),'Marks Entry class 1st'!W154,IF(AND($E$3="2nd"),'Marks Entry class 2nd'!W154,"")))</f>
        <v/>
      </c>
      <c r="AJ155" s="54" t="str">
        <f t="shared" si="138"/>
        <v/>
      </c>
      <c r="AK155" s="51">
        <f t="shared" si="139"/>
        <v>0</v>
      </c>
      <c r="AL155" s="105" t="str">
        <f>IF(OR($B155=0,$B155=""),"",IF(AND($E$3="1st"),'Marks Entry class 1st'!X154,IF(AND($E$3="2nd"),'Marks Entry class 2nd'!X154,"")))</f>
        <v/>
      </c>
      <c r="AM155" s="105" t="str">
        <f>IF(OR($B155=0,$B155=""),"",IF(AND($E$3="1st"),'Marks Entry class 1st'!Y154,IF(AND($E$3="2nd"),'Marks Entry class 2nd'!Y154,"")))</f>
        <v/>
      </c>
      <c r="AN155" s="55" t="str">
        <f t="shared" si="140"/>
        <v/>
      </c>
      <c r="AO155" s="51" t="str">
        <f t="shared" si="141"/>
        <v/>
      </c>
      <c r="AP155" s="89">
        <f t="shared" si="142"/>
        <v>0</v>
      </c>
      <c r="AQ155" s="89" t="str">
        <f t="shared" si="143"/>
        <v/>
      </c>
      <c r="AR155" s="89" t="str">
        <f t="shared" si="144"/>
        <v/>
      </c>
      <c r="AS155" s="89" t="str">
        <f t="shared" si="145"/>
        <v/>
      </c>
      <c r="AT155" s="89" t="str">
        <f t="shared" si="146"/>
        <v/>
      </c>
      <c r="AU155" s="93" t="str">
        <f t="shared" si="147"/>
        <v/>
      </c>
      <c r="AV155" s="105"/>
      <c r="AW155" s="105"/>
      <c r="AX155" s="105"/>
      <c r="AY155" s="51"/>
      <c r="AZ155" s="105" t="str">
        <f>IF(OR($B155=0,$B155=""),"",IF(AND($E$3="1st"),'Marks Entry class 1st'!AC154,IF(AND($E$3="2nd"),'Marks Entry class 2nd'!AC154,"")))</f>
        <v/>
      </c>
      <c r="BA155" s="105" t="str">
        <f>IF(OR($B155=0,$B155=""),"",IF(AND($E$3="1st"),'Marks Entry class 1st'!AD154,IF(AND($E$3="2nd"),'Marks Entry class 2nd'!AD154,"")))</f>
        <v/>
      </c>
      <c r="BB155" s="54" t="str">
        <f t="shared" si="148"/>
        <v/>
      </c>
      <c r="BC155" s="51">
        <f t="shared" si="149"/>
        <v>0</v>
      </c>
      <c r="BD155" s="105" t="str">
        <f>IF(OR($B155=0,$B155=""),"",IF(AND($E$3="1st"),'Marks Entry class 1st'!AE154,IF(AND($E$3="2nd"),'Marks Entry class 2nd'!AE154,"")))</f>
        <v/>
      </c>
      <c r="BE155" s="105" t="str">
        <f>IF(OR($B155=0,$B155=""),"",IF(AND($E$3="1st"),'Marks Entry class 1st'!AF154,IF(AND($E$3="2nd"),'Marks Entry class 2nd'!AF154,"")))</f>
        <v/>
      </c>
      <c r="BF155" s="55" t="str">
        <f t="shared" si="150"/>
        <v/>
      </c>
      <c r="BG155" s="51" t="str">
        <f t="shared" si="151"/>
        <v/>
      </c>
      <c r="BH155" s="89">
        <f t="shared" si="152"/>
        <v>0</v>
      </c>
      <c r="BI155" s="89" t="str">
        <f t="shared" si="153"/>
        <v/>
      </c>
      <c r="BJ155" s="89" t="str">
        <f t="shared" si="154"/>
        <v/>
      </c>
      <c r="BK155" s="89" t="str">
        <f t="shared" si="155"/>
        <v/>
      </c>
      <c r="BL155" s="89" t="str">
        <f t="shared" si="156"/>
        <v/>
      </c>
      <c r="BM155" s="93" t="str">
        <f t="shared" si="157"/>
        <v/>
      </c>
      <c r="BN155" s="105"/>
      <c r="BO155" s="105"/>
      <c r="BP155" s="105"/>
      <c r="BQ155" s="51"/>
      <c r="BR155" s="105" t="str">
        <f>IF(OR($B155=0,$B155=""),"",IF(AND($E$3="1st"),'Marks Entry class 1st'!AJ154,IF(AND($E$3="2nd"),'Marks Entry class 2nd'!AJ154,"")))</f>
        <v/>
      </c>
      <c r="BS155" s="105" t="str">
        <f>IF(OR($B155=0,$B155=""),"",IF(AND($E$3="1st"),'Marks Entry class 1st'!AK154,IF(AND($E$3="2nd"),'Marks Entry class 2nd'!AK154,"")))</f>
        <v/>
      </c>
      <c r="BT155" s="54" t="str">
        <f t="shared" si="158"/>
        <v/>
      </c>
      <c r="BU155" s="51">
        <f t="shared" si="159"/>
        <v>0</v>
      </c>
      <c r="BV155" s="105" t="str">
        <f>IF(OR($B155=0,$B155=""),"",IF(AND($E$3="1st"),'Marks Entry class 1st'!AL154,IF(AND($E$3="2nd"),'Marks Entry class 2nd'!AL154,"")))</f>
        <v/>
      </c>
      <c r="BW155" s="105" t="str">
        <f>IF(OR($B155=0,$B155=""),"",IF(AND($E$3="1st"),'Marks Entry class 1st'!AM154,IF(AND($E$3="2nd"),'Marks Entry class 2nd'!AM154,"")))</f>
        <v/>
      </c>
      <c r="BX155" s="55" t="str">
        <f t="shared" si="160"/>
        <v/>
      </c>
      <c r="BY155" s="51" t="str">
        <f t="shared" si="161"/>
        <v/>
      </c>
      <c r="BZ155" s="89">
        <f t="shared" si="162"/>
        <v>0</v>
      </c>
      <c r="CA155" s="89" t="str">
        <f t="shared" si="163"/>
        <v/>
      </c>
      <c r="CB155" s="89" t="str">
        <f t="shared" si="164"/>
        <v/>
      </c>
      <c r="CC155" s="89" t="str">
        <f t="shared" si="165"/>
        <v/>
      </c>
      <c r="CD155" s="89" t="str">
        <f t="shared" si="166"/>
        <v/>
      </c>
      <c r="CE155" s="93" t="str">
        <f t="shared" si="167"/>
        <v/>
      </c>
      <c r="CF155" s="105" t="str">
        <f>IF(OR($B155=0,$B155=""),"",IF(AND($E$3="1st"),'Marks Entry class 1st'!AN154,IF(AND($E$3="2nd"),'Marks Entry class 2nd'!AN154,"")))</f>
        <v/>
      </c>
      <c r="CG155" s="105" t="str">
        <f>IF(OR($B155=0,$B155=""),"",IF(AND($E$3="1st"),'Marks Entry class 1st'!AO154,IF(AND($E$3="2nd"),'Marks Entry class 2nd'!AO154,"")))</f>
        <v/>
      </c>
      <c r="CH155" s="106" t="str">
        <f t="shared" si="168"/>
        <v/>
      </c>
      <c r="CI155" s="107">
        <f t="shared" si="169"/>
        <v>0</v>
      </c>
      <c r="CJ155" s="107" t="str">
        <f t="shared" si="170"/>
        <v/>
      </c>
      <c r="CK155" s="107" t="str">
        <f t="shared" si="171"/>
        <v/>
      </c>
      <c r="CL155" s="92" t="str">
        <f t="shared" si="172"/>
        <v/>
      </c>
      <c r="CM155" s="105" t="str">
        <f>IF(OR($B155=0,$B155=""),"",IF(AND($E$3="1st"),'Marks Entry class 1st'!AP154,IF(AND($E$3="2nd"),'Marks Entry class 2nd'!AP154,"")))</f>
        <v/>
      </c>
      <c r="CN155" s="105" t="str">
        <f>IF(OR($B155=0,$B155=""),"",IF(AND($E$3="1st"),'Marks Entry class 1st'!AQ154,IF(AND($E$3="2nd"),'Marks Entry class 2nd'!AQ154,"")))</f>
        <v/>
      </c>
      <c r="CO155" s="106" t="str">
        <f t="shared" si="173"/>
        <v/>
      </c>
      <c r="CP155" s="107">
        <f t="shared" si="174"/>
        <v>0</v>
      </c>
      <c r="CQ155" s="107" t="str">
        <f t="shared" si="175"/>
        <v/>
      </c>
      <c r="CR155" s="107" t="str">
        <f t="shared" si="176"/>
        <v/>
      </c>
      <c r="CS155" s="92" t="str">
        <f t="shared" si="177"/>
        <v/>
      </c>
      <c r="CT155" s="105" t="str">
        <f>IF(OR($B155=0,$B155=""),"",IF(AND($E$3="1st"),'Marks Entry class 1st'!AR154,IF(AND($E$3="2nd"),'Marks Entry class 2nd'!AR154,"")))</f>
        <v/>
      </c>
      <c r="CU155" s="105" t="str">
        <f>IF(OR($B155=0,$B155=""),"",IF(AND($E$3="1st"),'Marks Entry class 1st'!AS154,IF(AND($E$3="2nd"),'Marks Entry class 2nd'!AS154,"")))</f>
        <v/>
      </c>
      <c r="CV155" s="106" t="str">
        <f t="shared" si="178"/>
        <v/>
      </c>
      <c r="CW155" s="107">
        <f t="shared" si="179"/>
        <v>0</v>
      </c>
      <c r="CX155" s="107" t="str">
        <f t="shared" si="180"/>
        <v/>
      </c>
      <c r="CY155" s="107" t="str">
        <f t="shared" si="181"/>
        <v/>
      </c>
      <c r="CZ155" s="92" t="str">
        <f t="shared" si="182"/>
        <v/>
      </c>
      <c r="DA155" s="105" t="str">
        <f>IF(OR($B155=0,$B155=""),"",IF(AND($E$3="1st"),'Marks Entry class 1st'!AT154,IF(AND($E$3="2nd"),'Marks Entry class 2nd'!AT154,"")))</f>
        <v/>
      </c>
      <c r="DB155" s="105" t="str">
        <f>IF(OR($B155=0,$B155=""),"",IF(AND($E$3="1st"),'Marks Entry class 1st'!AU154,IF(AND($E$3="2nd"),'Marks Entry class 2nd'!AU154,"")))</f>
        <v/>
      </c>
      <c r="DC155" s="357" t="str">
        <f t="shared" si="183"/>
        <v/>
      </c>
      <c r="DD155" s="93" t="str">
        <f t="shared" si="184"/>
        <v/>
      </c>
      <c r="DE155" s="105" t="str">
        <f>IF(OR($B155=0,$B155=""),"",IF(AND($E$3="1st"),'Marks Entry class 1st'!AV154,IF(AND($E$3="2nd"),'Marks Entry class 2nd'!AV154,"")))</f>
        <v/>
      </c>
      <c r="DF155" s="105" t="str">
        <f>IF(OR($B155=0,$B155=""),"",IF(AND($E$3="1st"),'Marks Entry class 1st'!AW154,IF(AND($E$3="2nd"),'Marks Entry class 2nd'!AW154,"")))</f>
        <v/>
      </c>
      <c r="DG155" s="357" t="str">
        <f t="shared" si="185"/>
        <v/>
      </c>
      <c r="DH155" s="93" t="str">
        <f t="shared" si="186"/>
        <v/>
      </c>
      <c r="DI155" s="63" t="str">
        <f t="shared" si="187"/>
        <v/>
      </c>
      <c r="DJ155" s="359" t="str">
        <f t="shared" si="188"/>
        <v/>
      </c>
      <c r="DK155" s="67" t="str">
        <f t="shared" si="189"/>
        <v/>
      </c>
      <c r="DL155" s="68" t="str">
        <f t="shared" si="190"/>
        <v/>
      </c>
      <c r="DM155" s="381" t="str">
        <f>IFERROR(IF(B155="NSO","NSO",IF(OR(D155="",G155="",F155="",B155="",DI155=0),"",IF('Master sheet'!$D$14="Hindi","कक्षोंन्नति","Promoted"))),"")</f>
        <v/>
      </c>
      <c r="DN155" s="42" t="str">
        <f>IF(OR(B155=0,B155=""),"",IF(AND($E$3="1st"),'Marks Entry class 1st'!AX154,IF(AND($E$3="2nd"),'Marks Entry class 2nd'!AX154,"")))</f>
        <v/>
      </c>
      <c r="DO155" s="42" t="str">
        <f>IF(OR(B155=0,B155=""),"",IF(AND($E$3="1st"),'Marks Entry class 1st'!AY154,IF(AND($E$3="2nd"),'Marks Entry class 2nd'!AY154,"")))</f>
        <v/>
      </c>
      <c r="DP155" s="214" t="str">
        <f t="shared" si="191"/>
        <v/>
      </c>
      <c r="DQ155" s="43"/>
      <c r="DX155" s="44">
        <f>IF(AND($E$3="1st"),'Marks Entry class 1st'!I154,IF(AND($E$3="2nd"),'Marks Entry class 2nd'!I154,""))</f>
        <v>0</v>
      </c>
    </row>
    <row r="156" spans="1:128" ht="18.95" customHeight="1">
      <c r="A156" s="56">
        <v>149</v>
      </c>
      <c r="B156" s="261" t="str">
        <f>IF(OR(DX156=0,DX156=""),"",IF(AND($E$3="1st"),'Marks Entry class 1st'!I155,IF(AND($E$3="2nd"),'Marks Entry class 2nd'!I155,"")))</f>
        <v/>
      </c>
      <c r="C156" s="57" t="str">
        <f>IF(OR($B156=0,$B156=""),"",IF(AND($E$3="1st"),'Marks Entry class 1st'!B155,IF(AND($E$3="2nd"),'Marks Entry class 2nd'!B155,"")))</f>
        <v/>
      </c>
      <c r="D156" s="57" t="str">
        <f>IF(OR($B156=0,$B156=""),"",IF(AND($E$3="1st"),'Marks Entry class 1st'!C155,IF(AND($E$3="2nd"),'Marks Entry class 2nd'!C155,"")))</f>
        <v/>
      </c>
      <c r="E156" s="396" t="str">
        <f>IF(OR(B156=0,B156=""),"",IF(AND($E$3="1st"),'Marks Entry class 1st'!E155,IF(AND($E$3="2nd"),'Marks Entry class 2nd'!E155,"")))</f>
        <v/>
      </c>
      <c r="F156" s="260" t="str">
        <f>IF(OR(B156=0,B156=""),"",IF(AND($E$3="1st"),'Marks Entry class 1st'!D155,IF(AND($E$3="2nd"),'Marks Entry class 2nd'!D155,"")))</f>
        <v/>
      </c>
      <c r="G156" s="398" t="str">
        <f>IF(OR($B156=0,$B156=""),"",IF(AND($E$3="1st"),'Marks Entry class 1st'!F155,IF(AND($E$3="2nd"),'Marks Entry class 2nd'!F155,"")))</f>
        <v/>
      </c>
      <c r="H156" s="398" t="str">
        <f>IF(OR($B156=0,$B156=""),"",IF(AND($E$3="1st"),'Marks Entry class 1st'!G155,IF(AND($E$3="2nd"),'Marks Entry class 2nd'!G155,"")))</f>
        <v/>
      </c>
      <c r="I156" s="398" t="str">
        <f>IF(OR($B156=0,$B156=""),"",IF(AND($E$3="1st"),'Marks Entry class 1st'!H155,IF(AND($E$3="2nd"),'Marks Entry class 2nd'!H155,"")))</f>
        <v/>
      </c>
      <c r="J156" s="229" t="str">
        <f>IF(OR($B156=0,$B156=""),"",IF(AND($E$3="1st"),'Marks Entry class 1st'!J155,IF(AND($E$3="2nd"),'Marks Entry class 2nd'!J155,"")))</f>
        <v/>
      </c>
      <c r="K156" s="229" t="str">
        <f>IF(OR($B156=0,$B156=""),"",IF(AND($E$3="1st"),'Marks Entry class 1st'!K155,IF(AND($E$3="2nd"),'Marks Entry class 2nd'!K155,"")))</f>
        <v/>
      </c>
      <c r="L156" s="105"/>
      <c r="M156" s="105"/>
      <c r="N156" s="105"/>
      <c r="O156" s="51"/>
      <c r="P156" s="105" t="str">
        <f>IF(OR($B156=0,$B156=""),"",IF(AND($E$3="1st"),'Marks Entry class 1st'!O155,IF(AND($E$3="2nd"),'Marks Entry class 2nd'!O155,"")))</f>
        <v/>
      </c>
      <c r="Q156" s="105" t="str">
        <f>IF(OR($B156=0,$B156=""),"",IF(AND($E$3="1st"),'Marks Entry class 1st'!P155,IF(AND($E$3="2nd"),'Marks Entry class 2nd'!P155,"")))</f>
        <v/>
      </c>
      <c r="R156" s="54" t="str">
        <f t="shared" si="128"/>
        <v/>
      </c>
      <c r="S156" s="51">
        <f t="shared" si="129"/>
        <v>0</v>
      </c>
      <c r="T156" s="105" t="str">
        <f>IF(OR($B156=0,$B156=""),"",IF(AND($E$3="1st"),'Marks Entry class 1st'!Q155,IF(AND($E$3="2nd"),'Marks Entry class 2nd'!Q155,"")))</f>
        <v/>
      </c>
      <c r="U156" s="105" t="str">
        <f>IF(OR($B156=0,$B156=""),"",IF(AND($E$3="1st"),'Marks Entry class 1st'!R155,IF(AND($E$3="2nd"),'Marks Entry class 2nd'!R155,"")))</f>
        <v/>
      </c>
      <c r="V156" s="55" t="str">
        <f t="shared" si="130"/>
        <v/>
      </c>
      <c r="W156" s="51" t="str">
        <f t="shared" si="131"/>
        <v/>
      </c>
      <c r="X156" s="89">
        <f t="shared" si="132"/>
        <v>0</v>
      </c>
      <c r="Y156" s="89" t="str">
        <f t="shared" si="133"/>
        <v/>
      </c>
      <c r="Z156" s="89" t="str">
        <f t="shared" si="134"/>
        <v/>
      </c>
      <c r="AA156" s="89" t="str">
        <f t="shared" si="135"/>
        <v/>
      </c>
      <c r="AB156" s="89" t="str">
        <f t="shared" si="136"/>
        <v/>
      </c>
      <c r="AC156" s="93" t="str">
        <f t="shared" si="137"/>
        <v/>
      </c>
      <c r="AD156" s="105"/>
      <c r="AE156" s="105"/>
      <c r="AF156" s="105"/>
      <c r="AG156" s="51"/>
      <c r="AH156" s="105" t="str">
        <f>IF(OR($B156=0,$B156=""),"",IF(AND($E$3="1st"),'Marks Entry class 1st'!V155,IF(AND($E$3="2nd"),'Marks Entry class 2nd'!V155,"")))</f>
        <v/>
      </c>
      <c r="AI156" s="105" t="str">
        <f>IF(OR($B156=0,$B156=""),"",IF(AND($E$3="1st"),'Marks Entry class 1st'!W155,IF(AND($E$3="2nd"),'Marks Entry class 2nd'!W155,"")))</f>
        <v/>
      </c>
      <c r="AJ156" s="54" t="str">
        <f t="shared" si="138"/>
        <v/>
      </c>
      <c r="AK156" s="51">
        <f t="shared" si="139"/>
        <v>0</v>
      </c>
      <c r="AL156" s="105" t="str">
        <f>IF(OR($B156=0,$B156=""),"",IF(AND($E$3="1st"),'Marks Entry class 1st'!X155,IF(AND($E$3="2nd"),'Marks Entry class 2nd'!X155,"")))</f>
        <v/>
      </c>
      <c r="AM156" s="105" t="str">
        <f>IF(OR($B156=0,$B156=""),"",IF(AND($E$3="1st"),'Marks Entry class 1st'!Y155,IF(AND($E$3="2nd"),'Marks Entry class 2nd'!Y155,"")))</f>
        <v/>
      </c>
      <c r="AN156" s="55" t="str">
        <f t="shared" si="140"/>
        <v/>
      </c>
      <c r="AO156" s="51" t="str">
        <f t="shared" si="141"/>
        <v/>
      </c>
      <c r="AP156" s="89">
        <f t="shared" si="142"/>
        <v>0</v>
      </c>
      <c r="AQ156" s="89" t="str">
        <f t="shared" si="143"/>
        <v/>
      </c>
      <c r="AR156" s="89" t="str">
        <f t="shared" si="144"/>
        <v/>
      </c>
      <c r="AS156" s="89" t="str">
        <f t="shared" si="145"/>
        <v/>
      </c>
      <c r="AT156" s="89" t="str">
        <f t="shared" si="146"/>
        <v/>
      </c>
      <c r="AU156" s="93" t="str">
        <f t="shared" si="147"/>
        <v/>
      </c>
      <c r="AV156" s="105"/>
      <c r="AW156" s="105"/>
      <c r="AX156" s="105"/>
      <c r="AY156" s="51"/>
      <c r="AZ156" s="105" t="str">
        <f>IF(OR($B156=0,$B156=""),"",IF(AND($E$3="1st"),'Marks Entry class 1st'!AC155,IF(AND($E$3="2nd"),'Marks Entry class 2nd'!AC155,"")))</f>
        <v/>
      </c>
      <c r="BA156" s="105" t="str">
        <f>IF(OR($B156=0,$B156=""),"",IF(AND($E$3="1st"),'Marks Entry class 1st'!AD155,IF(AND($E$3="2nd"),'Marks Entry class 2nd'!AD155,"")))</f>
        <v/>
      </c>
      <c r="BB156" s="54" t="str">
        <f t="shared" si="148"/>
        <v/>
      </c>
      <c r="BC156" s="51">
        <f t="shared" si="149"/>
        <v>0</v>
      </c>
      <c r="BD156" s="105" t="str">
        <f>IF(OR($B156=0,$B156=""),"",IF(AND($E$3="1st"),'Marks Entry class 1st'!AE155,IF(AND($E$3="2nd"),'Marks Entry class 2nd'!AE155,"")))</f>
        <v/>
      </c>
      <c r="BE156" s="105" t="str">
        <f>IF(OR($B156=0,$B156=""),"",IF(AND($E$3="1st"),'Marks Entry class 1st'!AF155,IF(AND($E$3="2nd"),'Marks Entry class 2nd'!AF155,"")))</f>
        <v/>
      </c>
      <c r="BF156" s="55" t="str">
        <f t="shared" si="150"/>
        <v/>
      </c>
      <c r="BG156" s="51" t="str">
        <f t="shared" si="151"/>
        <v/>
      </c>
      <c r="BH156" s="89">
        <f t="shared" si="152"/>
        <v>0</v>
      </c>
      <c r="BI156" s="89" t="str">
        <f t="shared" si="153"/>
        <v/>
      </c>
      <c r="BJ156" s="89" t="str">
        <f t="shared" si="154"/>
        <v/>
      </c>
      <c r="BK156" s="89" t="str">
        <f t="shared" si="155"/>
        <v/>
      </c>
      <c r="BL156" s="89" t="str">
        <f t="shared" si="156"/>
        <v/>
      </c>
      <c r="BM156" s="93" t="str">
        <f t="shared" si="157"/>
        <v/>
      </c>
      <c r="BN156" s="105"/>
      <c r="BO156" s="105"/>
      <c r="BP156" s="105"/>
      <c r="BQ156" s="51"/>
      <c r="BR156" s="105" t="str">
        <f>IF(OR($B156=0,$B156=""),"",IF(AND($E$3="1st"),'Marks Entry class 1st'!AJ155,IF(AND($E$3="2nd"),'Marks Entry class 2nd'!AJ155,"")))</f>
        <v/>
      </c>
      <c r="BS156" s="105" t="str">
        <f>IF(OR($B156=0,$B156=""),"",IF(AND($E$3="1st"),'Marks Entry class 1st'!AK155,IF(AND($E$3="2nd"),'Marks Entry class 2nd'!AK155,"")))</f>
        <v/>
      </c>
      <c r="BT156" s="54" t="str">
        <f t="shared" si="158"/>
        <v/>
      </c>
      <c r="BU156" s="51">
        <f t="shared" si="159"/>
        <v>0</v>
      </c>
      <c r="BV156" s="105" t="str">
        <f>IF(OR($B156=0,$B156=""),"",IF(AND($E$3="1st"),'Marks Entry class 1st'!AL155,IF(AND($E$3="2nd"),'Marks Entry class 2nd'!AL155,"")))</f>
        <v/>
      </c>
      <c r="BW156" s="105" t="str">
        <f>IF(OR($B156=0,$B156=""),"",IF(AND($E$3="1st"),'Marks Entry class 1st'!AM155,IF(AND($E$3="2nd"),'Marks Entry class 2nd'!AM155,"")))</f>
        <v/>
      </c>
      <c r="BX156" s="55" t="str">
        <f t="shared" si="160"/>
        <v/>
      </c>
      <c r="BY156" s="51" t="str">
        <f t="shared" si="161"/>
        <v/>
      </c>
      <c r="BZ156" s="89">
        <f t="shared" si="162"/>
        <v>0</v>
      </c>
      <c r="CA156" s="89" t="str">
        <f t="shared" si="163"/>
        <v/>
      </c>
      <c r="CB156" s="89" t="str">
        <f t="shared" si="164"/>
        <v/>
      </c>
      <c r="CC156" s="89" t="str">
        <f t="shared" si="165"/>
        <v/>
      </c>
      <c r="CD156" s="89" t="str">
        <f t="shared" si="166"/>
        <v/>
      </c>
      <c r="CE156" s="93" t="str">
        <f t="shared" si="167"/>
        <v/>
      </c>
      <c r="CF156" s="105" t="str">
        <f>IF(OR($B156=0,$B156=""),"",IF(AND($E$3="1st"),'Marks Entry class 1st'!AN155,IF(AND($E$3="2nd"),'Marks Entry class 2nd'!AN155,"")))</f>
        <v/>
      </c>
      <c r="CG156" s="105" t="str">
        <f>IF(OR($B156=0,$B156=""),"",IF(AND($E$3="1st"),'Marks Entry class 1st'!AO155,IF(AND($E$3="2nd"),'Marks Entry class 2nd'!AO155,"")))</f>
        <v/>
      </c>
      <c r="CH156" s="106" t="str">
        <f t="shared" si="168"/>
        <v/>
      </c>
      <c r="CI156" s="107">
        <f t="shared" si="169"/>
        <v>0</v>
      </c>
      <c r="CJ156" s="107" t="str">
        <f t="shared" si="170"/>
        <v/>
      </c>
      <c r="CK156" s="107" t="str">
        <f t="shared" si="171"/>
        <v/>
      </c>
      <c r="CL156" s="92" t="str">
        <f t="shared" si="172"/>
        <v/>
      </c>
      <c r="CM156" s="105" t="str">
        <f>IF(OR($B156=0,$B156=""),"",IF(AND($E$3="1st"),'Marks Entry class 1st'!AP155,IF(AND($E$3="2nd"),'Marks Entry class 2nd'!AP155,"")))</f>
        <v/>
      </c>
      <c r="CN156" s="105" t="str">
        <f>IF(OR($B156=0,$B156=""),"",IF(AND($E$3="1st"),'Marks Entry class 1st'!AQ155,IF(AND($E$3="2nd"),'Marks Entry class 2nd'!AQ155,"")))</f>
        <v/>
      </c>
      <c r="CO156" s="106" t="str">
        <f t="shared" si="173"/>
        <v/>
      </c>
      <c r="CP156" s="107">
        <f t="shared" si="174"/>
        <v>0</v>
      </c>
      <c r="CQ156" s="107" t="str">
        <f t="shared" si="175"/>
        <v/>
      </c>
      <c r="CR156" s="107" t="str">
        <f t="shared" si="176"/>
        <v/>
      </c>
      <c r="CS156" s="92" t="str">
        <f t="shared" si="177"/>
        <v/>
      </c>
      <c r="CT156" s="105" t="str">
        <f>IF(OR($B156=0,$B156=""),"",IF(AND($E$3="1st"),'Marks Entry class 1st'!AR155,IF(AND($E$3="2nd"),'Marks Entry class 2nd'!AR155,"")))</f>
        <v/>
      </c>
      <c r="CU156" s="105" t="str">
        <f>IF(OR($B156=0,$B156=""),"",IF(AND($E$3="1st"),'Marks Entry class 1st'!AS155,IF(AND($E$3="2nd"),'Marks Entry class 2nd'!AS155,"")))</f>
        <v/>
      </c>
      <c r="CV156" s="106" t="str">
        <f t="shared" si="178"/>
        <v/>
      </c>
      <c r="CW156" s="107">
        <f t="shared" si="179"/>
        <v>0</v>
      </c>
      <c r="CX156" s="107" t="str">
        <f t="shared" si="180"/>
        <v/>
      </c>
      <c r="CY156" s="107" t="str">
        <f t="shared" si="181"/>
        <v/>
      </c>
      <c r="CZ156" s="92" t="str">
        <f t="shared" si="182"/>
        <v/>
      </c>
      <c r="DA156" s="105" t="str">
        <f>IF(OR($B156=0,$B156=""),"",IF(AND($E$3="1st"),'Marks Entry class 1st'!AT155,IF(AND($E$3="2nd"),'Marks Entry class 2nd'!AT155,"")))</f>
        <v/>
      </c>
      <c r="DB156" s="105" t="str">
        <f>IF(OR($B156=0,$B156=""),"",IF(AND($E$3="1st"),'Marks Entry class 1st'!AU155,IF(AND($E$3="2nd"),'Marks Entry class 2nd'!AU155,"")))</f>
        <v/>
      </c>
      <c r="DC156" s="357" t="str">
        <f t="shared" si="183"/>
        <v/>
      </c>
      <c r="DD156" s="93" t="str">
        <f t="shared" si="184"/>
        <v/>
      </c>
      <c r="DE156" s="105" t="str">
        <f>IF(OR($B156=0,$B156=""),"",IF(AND($E$3="1st"),'Marks Entry class 1st'!AV155,IF(AND($E$3="2nd"),'Marks Entry class 2nd'!AV155,"")))</f>
        <v/>
      </c>
      <c r="DF156" s="105" t="str">
        <f>IF(OR($B156=0,$B156=""),"",IF(AND($E$3="1st"),'Marks Entry class 1st'!AW155,IF(AND($E$3="2nd"),'Marks Entry class 2nd'!AW155,"")))</f>
        <v/>
      </c>
      <c r="DG156" s="357" t="str">
        <f t="shared" si="185"/>
        <v/>
      </c>
      <c r="DH156" s="93" t="str">
        <f t="shared" si="186"/>
        <v/>
      </c>
      <c r="DI156" s="63" t="str">
        <f t="shared" si="187"/>
        <v/>
      </c>
      <c r="DJ156" s="359" t="str">
        <f t="shared" si="188"/>
        <v/>
      </c>
      <c r="DK156" s="67" t="str">
        <f t="shared" si="189"/>
        <v/>
      </c>
      <c r="DL156" s="68" t="str">
        <f t="shared" si="190"/>
        <v/>
      </c>
      <c r="DM156" s="381" t="str">
        <f>IFERROR(IF(B156="NSO","NSO",IF(OR(D156="",G156="",F156="",B156="",DI156=0),"",IF('Master sheet'!$D$14="Hindi","कक्षोंन्नति","Promoted"))),"")</f>
        <v/>
      </c>
      <c r="DN156" s="42" t="str">
        <f>IF(OR(B156=0,B156=""),"",IF(AND($E$3="1st"),'Marks Entry class 1st'!AX155,IF(AND($E$3="2nd"),'Marks Entry class 2nd'!AX155,"")))</f>
        <v/>
      </c>
      <c r="DO156" s="42" t="str">
        <f>IF(OR(B156=0,B156=""),"",IF(AND($E$3="1st"),'Marks Entry class 1st'!AY155,IF(AND($E$3="2nd"),'Marks Entry class 2nd'!AY155,"")))</f>
        <v/>
      </c>
      <c r="DP156" s="214" t="str">
        <f t="shared" si="191"/>
        <v/>
      </c>
      <c r="DQ156" s="43"/>
      <c r="DX156" s="44">
        <f>IF(AND($E$3="1st"),'Marks Entry class 1st'!I155,IF(AND($E$3="2nd"),'Marks Entry class 2nd'!I155,""))</f>
        <v>0</v>
      </c>
    </row>
    <row r="157" spans="1:128" ht="18.95" customHeight="1">
      <c r="A157" s="56">
        <v>150</v>
      </c>
      <c r="B157" s="261" t="str">
        <f>IF(OR(DX157=0,DX157=""),"",IF(AND($E$3="1st"),'Marks Entry class 1st'!I156,IF(AND($E$3="2nd"),'Marks Entry class 2nd'!I156,"")))</f>
        <v/>
      </c>
      <c r="C157" s="57" t="str">
        <f>IF(OR($B157=0,$B157=""),"",IF(AND($E$3="1st"),'Marks Entry class 1st'!B156,IF(AND($E$3="2nd"),'Marks Entry class 2nd'!B156,"")))</f>
        <v/>
      </c>
      <c r="D157" s="57" t="str">
        <f>IF(OR($B157=0,$B157=""),"",IF(AND($E$3="1st"),'Marks Entry class 1st'!C156,IF(AND($E$3="2nd"),'Marks Entry class 2nd'!C156,"")))</f>
        <v/>
      </c>
      <c r="E157" s="396" t="str">
        <f>IF(OR(B157=0,B157=""),"",IF(AND($E$3="1st"),'Marks Entry class 1st'!E156,IF(AND($E$3="2nd"),'Marks Entry class 2nd'!E156,"")))</f>
        <v/>
      </c>
      <c r="F157" s="260" t="str">
        <f>IF(OR(B157=0,B157=""),"",IF(AND($E$3="1st"),'Marks Entry class 1st'!D156,IF(AND($E$3="2nd"),'Marks Entry class 2nd'!D156,"")))</f>
        <v/>
      </c>
      <c r="G157" s="398" t="str">
        <f>IF(OR($B157=0,$B157=""),"",IF(AND($E$3="1st"),'Marks Entry class 1st'!F156,IF(AND($E$3="2nd"),'Marks Entry class 2nd'!F156,"")))</f>
        <v/>
      </c>
      <c r="H157" s="398" t="str">
        <f>IF(OR($B157=0,$B157=""),"",IF(AND($E$3="1st"),'Marks Entry class 1st'!G156,IF(AND($E$3="2nd"),'Marks Entry class 2nd'!G156,"")))</f>
        <v/>
      </c>
      <c r="I157" s="398" t="str">
        <f>IF(OR($B157=0,$B157=""),"",IF(AND($E$3="1st"),'Marks Entry class 1st'!H156,IF(AND($E$3="2nd"),'Marks Entry class 2nd'!H156,"")))</f>
        <v/>
      </c>
      <c r="J157" s="229" t="str">
        <f>IF(OR($B157=0,$B157=""),"",IF(AND($E$3="1st"),'Marks Entry class 1st'!J156,IF(AND($E$3="2nd"),'Marks Entry class 2nd'!J156,"")))</f>
        <v/>
      </c>
      <c r="K157" s="229" t="str">
        <f>IF(OR($B157=0,$B157=""),"",IF(AND($E$3="1st"),'Marks Entry class 1st'!K156,IF(AND($E$3="2nd"),'Marks Entry class 2nd'!K156,"")))</f>
        <v/>
      </c>
      <c r="L157" s="105"/>
      <c r="M157" s="105"/>
      <c r="N157" s="105"/>
      <c r="O157" s="51"/>
      <c r="P157" s="105" t="str">
        <f>IF(OR($B157=0,$B157=""),"",IF(AND($E$3="1st"),'Marks Entry class 1st'!O156,IF(AND($E$3="2nd"),'Marks Entry class 2nd'!O156,"")))</f>
        <v/>
      </c>
      <c r="Q157" s="105" t="str">
        <f>IF(OR($B157=0,$B157=""),"",IF(AND($E$3="1st"),'Marks Entry class 1st'!P156,IF(AND($E$3="2nd"),'Marks Entry class 2nd'!P156,"")))</f>
        <v/>
      </c>
      <c r="R157" s="54" t="str">
        <f t="shared" si="128"/>
        <v/>
      </c>
      <c r="S157" s="51">
        <f t="shared" si="129"/>
        <v>0</v>
      </c>
      <c r="T157" s="105" t="str">
        <f>IF(OR($B157=0,$B157=""),"",IF(AND($E$3="1st"),'Marks Entry class 1st'!Q156,IF(AND($E$3="2nd"),'Marks Entry class 2nd'!Q156,"")))</f>
        <v/>
      </c>
      <c r="U157" s="105" t="str">
        <f>IF(OR($B157=0,$B157=""),"",IF(AND($E$3="1st"),'Marks Entry class 1st'!R156,IF(AND($E$3="2nd"),'Marks Entry class 2nd'!R156,"")))</f>
        <v/>
      </c>
      <c r="V157" s="55" t="str">
        <f t="shared" si="130"/>
        <v/>
      </c>
      <c r="W157" s="51" t="str">
        <f t="shared" si="131"/>
        <v/>
      </c>
      <c r="X157" s="89">
        <f t="shared" si="132"/>
        <v>0</v>
      </c>
      <c r="Y157" s="89" t="str">
        <f t="shared" si="133"/>
        <v/>
      </c>
      <c r="Z157" s="89" t="str">
        <f t="shared" si="134"/>
        <v/>
      </c>
      <c r="AA157" s="89" t="str">
        <f t="shared" si="135"/>
        <v/>
      </c>
      <c r="AB157" s="89" t="str">
        <f t="shared" si="136"/>
        <v/>
      </c>
      <c r="AC157" s="93" t="str">
        <f t="shared" si="137"/>
        <v/>
      </c>
      <c r="AD157" s="105"/>
      <c r="AE157" s="105"/>
      <c r="AF157" s="105"/>
      <c r="AG157" s="51"/>
      <c r="AH157" s="105" t="str">
        <f>IF(OR($B157=0,$B157=""),"",IF(AND($E$3="1st"),'Marks Entry class 1st'!V156,IF(AND($E$3="2nd"),'Marks Entry class 2nd'!V156,"")))</f>
        <v/>
      </c>
      <c r="AI157" s="105" t="str">
        <f>IF(OR($B157=0,$B157=""),"",IF(AND($E$3="1st"),'Marks Entry class 1st'!W156,IF(AND($E$3="2nd"),'Marks Entry class 2nd'!W156,"")))</f>
        <v/>
      </c>
      <c r="AJ157" s="54" t="str">
        <f t="shared" si="138"/>
        <v/>
      </c>
      <c r="AK157" s="51">
        <f t="shared" si="139"/>
        <v>0</v>
      </c>
      <c r="AL157" s="105" t="str">
        <f>IF(OR($B157=0,$B157=""),"",IF(AND($E$3="1st"),'Marks Entry class 1st'!X156,IF(AND($E$3="2nd"),'Marks Entry class 2nd'!X156,"")))</f>
        <v/>
      </c>
      <c r="AM157" s="105" t="str">
        <f>IF(OR($B157=0,$B157=""),"",IF(AND($E$3="1st"),'Marks Entry class 1st'!Y156,IF(AND($E$3="2nd"),'Marks Entry class 2nd'!Y156,"")))</f>
        <v/>
      </c>
      <c r="AN157" s="55" t="str">
        <f t="shared" si="140"/>
        <v/>
      </c>
      <c r="AO157" s="51" t="str">
        <f t="shared" si="141"/>
        <v/>
      </c>
      <c r="AP157" s="89">
        <f t="shared" si="142"/>
        <v>0</v>
      </c>
      <c r="AQ157" s="89" t="str">
        <f t="shared" si="143"/>
        <v/>
      </c>
      <c r="AR157" s="89" t="str">
        <f t="shared" si="144"/>
        <v/>
      </c>
      <c r="AS157" s="89" t="str">
        <f t="shared" si="145"/>
        <v/>
      </c>
      <c r="AT157" s="89" t="str">
        <f t="shared" si="146"/>
        <v/>
      </c>
      <c r="AU157" s="93" t="str">
        <f t="shared" si="147"/>
        <v/>
      </c>
      <c r="AV157" s="105"/>
      <c r="AW157" s="105"/>
      <c r="AX157" s="105"/>
      <c r="AY157" s="51"/>
      <c r="AZ157" s="105" t="str">
        <f>IF(OR($B157=0,$B157=""),"",IF(AND($E$3="1st"),'Marks Entry class 1st'!AC156,IF(AND($E$3="2nd"),'Marks Entry class 2nd'!AC156,"")))</f>
        <v/>
      </c>
      <c r="BA157" s="105" t="str">
        <f>IF(OR($B157=0,$B157=""),"",IF(AND($E$3="1st"),'Marks Entry class 1st'!AD156,IF(AND($E$3="2nd"),'Marks Entry class 2nd'!AD156,"")))</f>
        <v/>
      </c>
      <c r="BB157" s="54" t="str">
        <f t="shared" si="148"/>
        <v/>
      </c>
      <c r="BC157" s="51">
        <f t="shared" si="149"/>
        <v>0</v>
      </c>
      <c r="BD157" s="105" t="str">
        <f>IF(OR($B157=0,$B157=""),"",IF(AND($E$3="1st"),'Marks Entry class 1st'!AE156,IF(AND($E$3="2nd"),'Marks Entry class 2nd'!AE156,"")))</f>
        <v/>
      </c>
      <c r="BE157" s="105" t="str">
        <f>IF(OR($B157=0,$B157=""),"",IF(AND($E$3="1st"),'Marks Entry class 1st'!AF156,IF(AND($E$3="2nd"),'Marks Entry class 2nd'!AF156,"")))</f>
        <v/>
      </c>
      <c r="BF157" s="55" t="str">
        <f t="shared" si="150"/>
        <v/>
      </c>
      <c r="BG157" s="51" t="str">
        <f t="shared" si="151"/>
        <v/>
      </c>
      <c r="BH157" s="89">
        <f t="shared" si="152"/>
        <v>0</v>
      </c>
      <c r="BI157" s="89" t="str">
        <f t="shared" si="153"/>
        <v/>
      </c>
      <c r="BJ157" s="89" t="str">
        <f t="shared" si="154"/>
        <v/>
      </c>
      <c r="BK157" s="89" t="str">
        <f t="shared" si="155"/>
        <v/>
      </c>
      <c r="BL157" s="89" t="str">
        <f t="shared" si="156"/>
        <v/>
      </c>
      <c r="BM157" s="93" t="str">
        <f t="shared" si="157"/>
        <v/>
      </c>
      <c r="BN157" s="105"/>
      <c r="BO157" s="105"/>
      <c r="BP157" s="105"/>
      <c r="BQ157" s="51"/>
      <c r="BR157" s="105" t="str">
        <f>IF(OR($B157=0,$B157=""),"",IF(AND($E$3="1st"),'Marks Entry class 1st'!AJ156,IF(AND($E$3="2nd"),'Marks Entry class 2nd'!AJ156,"")))</f>
        <v/>
      </c>
      <c r="BS157" s="105" t="str">
        <f>IF(OR($B157=0,$B157=""),"",IF(AND($E$3="1st"),'Marks Entry class 1st'!AK156,IF(AND($E$3="2nd"),'Marks Entry class 2nd'!AK156,"")))</f>
        <v/>
      </c>
      <c r="BT157" s="54" t="str">
        <f t="shared" si="158"/>
        <v/>
      </c>
      <c r="BU157" s="51">
        <f t="shared" si="159"/>
        <v>0</v>
      </c>
      <c r="BV157" s="105" t="str">
        <f>IF(OR($B157=0,$B157=""),"",IF(AND($E$3="1st"),'Marks Entry class 1st'!AL156,IF(AND($E$3="2nd"),'Marks Entry class 2nd'!AL156,"")))</f>
        <v/>
      </c>
      <c r="BW157" s="105" t="str">
        <f>IF(OR($B157=0,$B157=""),"",IF(AND($E$3="1st"),'Marks Entry class 1st'!AM156,IF(AND($E$3="2nd"),'Marks Entry class 2nd'!AM156,"")))</f>
        <v/>
      </c>
      <c r="BX157" s="55" t="str">
        <f t="shared" si="160"/>
        <v/>
      </c>
      <c r="BY157" s="51" t="str">
        <f t="shared" si="161"/>
        <v/>
      </c>
      <c r="BZ157" s="89">
        <f t="shared" si="162"/>
        <v>0</v>
      </c>
      <c r="CA157" s="89" t="str">
        <f t="shared" si="163"/>
        <v/>
      </c>
      <c r="CB157" s="89" t="str">
        <f t="shared" si="164"/>
        <v/>
      </c>
      <c r="CC157" s="89" t="str">
        <f t="shared" si="165"/>
        <v/>
      </c>
      <c r="CD157" s="89" t="str">
        <f t="shared" si="166"/>
        <v/>
      </c>
      <c r="CE157" s="93" t="str">
        <f t="shared" si="167"/>
        <v/>
      </c>
      <c r="CF157" s="105" t="str">
        <f>IF(OR($B157=0,$B157=""),"",IF(AND($E$3="1st"),'Marks Entry class 1st'!AN156,IF(AND($E$3="2nd"),'Marks Entry class 2nd'!AN156,"")))</f>
        <v/>
      </c>
      <c r="CG157" s="105" t="str">
        <f>IF(OR($B157=0,$B157=""),"",IF(AND($E$3="1st"),'Marks Entry class 1st'!AO156,IF(AND($E$3="2nd"),'Marks Entry class 2nd'!AO156,"")))</f>
        <v/>
      </c>
      <c r="CH157" s="106" t="str">
        <f t="shared" si="168"/>
        <v/>
      </c>
      <c r="CI157" s="107">
        <f t="shared" si="169"/>
        <v>0</v>
      </c>
      <c r="CJ157" s="107" t="str">
        <f t="shared" si="170"/>
        <v/>
      </c>
      <c r="CK157" s="107" t="str">
        <f t="shared" si="171"/>
        <v/>
      </c>
      <c r="CL157" s="92" t="str">
        <f t="shared" si="172"/>
        <v/>
      </c>
      <c r="CM157" s="105" t="str">
        <f>IF(OR($B157=0,$B157=""),"",IF(AND($E$3="1st"),'Marks Entry class 1st'!AP156,IF(AND($E$3="2nd"),'Marks Entry class 2nd'!AP156,"")))</f>
        <v/>
      </c>
      <c r="CN157" s="105" t="str">
        <f>IF(OR($B157=0,$B157=""),"",IF(AND($E$3="1st"),'Marks Entry class 1st'!AQ156,IF(AND($E$3="2nd"),'Marks Entry class 2nd'!AQ156,"")))</f>
        <v/>
      </c>
      <c r="CO157" s="106" t="str">
        <f t="shared" si="173"/>
        <v/>
      </c>
      <c r="CP157" s="107">
        <f t="shared" si="174"/>
        <v>0</v>
      </c>
      <c r="CQ157" s="107" t="str">
        <f t="shared" si="175"/>
        <v/>
      </c>
      <c r="CR157" s="107" t="str">
        <f t="shared" si="176"/>
        <v/>
      </c>
      <c r="CS157" s="92" t="str">
        <f t="shared" si="177"/>
        <v/>
      </c>
      <c r="CT157" s="105" t="str">
        <f>IF(OR($B157=0,$B157=""),"",IF(AND($E$3="1st"),'Marks Entry class 1st'!AR156,IF(AND($E$3="2nd"),'Marks Entry class 2nd'!AR156,"")))</f>
        <v/>
      </c>
      <c r="CU157" s="105" t="str">
        <f>IF(OR($B157=0,$B157=""),"",IF(AND($E$3="1st"),'Marks Entry class 1st'!AS156,IF(AND($E$3="2nd"),'Marks Entry class 2nd'!AS156,"")))</f>
        <v/>
      </c>
      <c r="CV157" s="106" t="str">
        <f t="shared" si="178"/>
        <v/>
      </c>
      <c r="CW157" s="107">
        <f t="shared" si="179"/>
        <v>0</v>
      </c>
      <c r="CX157" s="107" t="str">
        <f t="shared" si="180"/>
        <v/>
      </c>
      <c r="CY157" s="107" t="str">
        <f t="shared" si="181"/>
        <v/>
      </c>
      <c r="CZ157" s="92" t="str">
        <f t="shared" si="182"/>
        <v/>
      </c>
      <c r="DA157" s="105" t="str">
        <f>IF(OR($B157=0,$B157=""),"",IF(AND($E$3="1st"),'Marks Entry class 1st'!AT156,IF(AND($E$3="2nd"),'Marks Entry class 2nd'!AT156,"")))</f>
        <v/>
      </c>
      <c r="DB157" s="105" t="str">
        <f>IF(OR($B157=0,$B157=""),"",IF(AND($E$3="1st"),'Marks Entry class 1st'!AU156,IF(AND($E$3="2nd"),'Marks Entry class 2nd'!AU156,"")))</f>
        <v/>
      </c>
      <c r="DC157" s="357" t="str">
        <f t="shared" si="183"/>
        <v/>
      </c>
      <c r="DD157" s="93" t="str">
        <f t="shared" si="184"/>
        <v/>
      </c>
      <c r="DE157" s="105" t="str">
        <f>IF(OR($B157=0,$B157=""),"",IF(AND($E$3="1st"),'Marks Entry class 1st'!AV156,IF(AND($E$3="2nd"),'Marks Entry class 2nd'!AV156,"")))</f>
        <v/>
      </c>
      <c r="DF157" s="105" t="str">
        <f>IF(OR($B157=0,$B157=""),"",IF(AND($E$3="1st"),'Marks Entry class 1st'!AW156,IF(AND($E$3="2nd"),'Marks Entry class 2nd'!AW156,"")))</f>
        <v/>
      </c>
      <c r="DG157" s="357" t="str">
        <f t="shared" si="185"/>
        <v/>
      </c>
      <c r="DH157" s="93" t="str">
        <f t="shared" si="186"/>
        <v/>
      </c>
      <c r="DI157" s="63" t="str">
        <f t="shared" si="187"/>
        <v/>
      </c>
      <c r="DJ157" s="359" t="str">
        <f t="shared" si="188"/>
        <v/>
      </c>
      <c r="DK157" s="67" t="str">
        <f t="shared" si="189"/>
        <v/>
      </c>
      <c r="DL157" s="68" t="str">
        <f t="shared" si="190"/>
        <v/>
      </c>
      <c r="DM157" s="381" t="str">
        <f>IFERROR(IF(B157="NSO","NSO",IF(OR(D157="",G157="",F157="",B157="",DI157=0),"",IF('Master sheet'!$D$14="Hindi","कक्षोंन्नति","Promoted"))),"")</f>
        <v/>
      </c>
      <c r="DN157" s="42" t="str">
        <f>IF(OR(B157=0,B157=""),"",IF(AND($E$3="1st"),'Marks Entry class 1st'!AX156,IF(AND($E$3="2nd"),'Marks Entry class 2nd'!AX156,"")))</f>
        <v/>
      </c>
      <c r="DO157" s="42" t="str">
        <f>IF(OR(B157=0,B157=""),"",IF(AND($E$3="1st"),'Marks Entry class 1st'!AY156,IF(AND($E$3="2nd"),'Marks Entry class 2nd'!AY156,"")))</f>
        <v/>
      </c>
      <c r="DP157" s="214" t="str">
        <f t="shared" si="191"/>
        <v/>
      </c>
      <c r="DQ157" s="43"/>
      <c r="DX157" s="44">
        <f>IF(AND($E$3="1st"),'Marks Entry class 1st'!I156,IF(AND($E$3="2nd"),'Marks Entry class 2nd'!I156,""))</f>
        <v>0</v>
      </c>
    </row>
    <row r="158" spans="1:128" ht="18.95" customHeight="1">
      <c r="A158" s="56">
        <v>151</v>
      </c>
      <c r="B158" s="261" t="str">
        <f>IF(OR(DX158=0,DX158=""),"",IF(AND($E$3="1st"),'Marks Entry class 1st'!I157,IF(AND($E$3="2nd"),'Marks Entry class 2nd'!I157,"")))</f>
        <v/>
      </c>
      <c r="C158" s="57" t="str">
        <f>IF(OR($B158=0,$B158=""),"",IF(AND($E$3="1st"),'Marks Entry class 1st'!B157,IF(AND($E$3="2nd"),'Marks Entry class 2nd'!B157,"")))</f>
        <v/>
      </c>
      <c r="D158" s="57" t="str">
        <f>IF(OR($B158=0,$B158=""),"",IF(AND($E$3="1st"),'Marks Entry class 1st'!C157,IF(AND($E$3="2nd"),'Marks Entry class 2nd'!C157,"")))</f>
        <v/>
      </c>
      <c r="E158" s="396" t="str">
        <f>IF(OR(B158=0,B158=""),"",IF(AND($E$3="1st"),'Marks Entry class 1st'!E157,IF(AND($E$3="2nd"),'Marks Entry class 2nd'!E157,"")))</f>
        <v/>
      </c>
      <c r="F158" s="260" t="str">
        <f>IF(OR(B158=0,B158=""),"",IF(AND($E$3="1st"),'Marks Entry class 1st'!D157,IF(AND($E$3="2nd"),'Marks Entry class 2nd'!D157,"")))</f>
        <v/>
      </c>
      <c r="G158" s="398" t="str">
        <f>IF(OR($B158=0,$B158=""),"",IF(AND($E$3="1st"),'Marks Entry class 1st'!F157,IF(AND($E$3="2nd"),'Marks Entry class 2nd'!F157,"")))</f>
        <v/>
      </c>
      <c r="H158" s="398" t="str">
        <f>IF(OR($B158=0,$B158=""),"",IF(AND($E$3="1st"),'Marks Entry class 1st'!G157,IF(AND($E$3="2nd"),'Marks Entry class 2nd'!G157,"")))</f>
        <v/>
      </c>
      <c r="I158" s="398" t="str">
        <f>IF(OR($B158=0,$B158=""),"",IF(AND($E$3="1st"),'Marks Entry class 1st'!H157,IF(AND($E$3="2nd"),'Marks Entry class 2nd'!H157,"")))</f>
        <v/>
      </c>
      <c r="J158" s="229" t="str">
        <f>IF(OR($B158=0,$B158=""),"",IF(AND($E$3="1st"),'Marks Entry class 1st'!J157,IF(AND($E$3="2nd"),'Marks Entry class 2nd'!J157,"")))</f>
        <v/>
      </c>
      <c r="K158" s="229" t="str">
        <f>IF(OR($B158=0,$B158=""),"",IF(AND($E$3="1st"),'Marks Entry class 1st'!K157,IF(AND($E$3="2nd"),'Marks Entry class 2nd'!K157,"")))</f>
        <v/>
      </c>
      <c r="L158" s="105"/>
      <c r="M158" s="105"/>
      <c r="N158" s="105"/>
      <c r="O158" s="51"/>
      <c r="P158" s="105" t="str">
        <f>IF(OR($B158=0,$B158=""),"",IF(AND($E$3="1st"),'Marks Entry class 1st'!O157,IF(AND($E$3="2nd"),'Marks Entry class 2nd'!O157,"")))</f>
        <v/>
      </c>
      <c r="Q158" s="105" t="str">
        <f>IF(OR($B158=0,$B158=""),"",IF(AND($E$3="1st"),'Marks Entry class 1st'!P157,IF(AND($E$3="2nd"),'Marks Entry class 2nd'!P157,"")))</f>
        <v/>
      </c>
      <c r="R158" s="54" t="str">
        <f t="shared" si="128"/>
        <v/>
      </c>
      <c r="S158" s="51">
        <f t="shared" si="129"/>
        <v>0</v>
      </c>
      <c r="T158" s="105" t="str">
        <f>IF(OR($B158=0,$B158=""),"",IF(AND($E$3="1st"),'Marks Entry class 1st'!Q157,IF(AND($E$3="2nd"),'Marks Entry class 2nd'!Q157,"")))</f>
        <v/>
      </c>
      <c r="U158" s="105" t="str">
        <f>IF(OR($B158=0,$B158=""),"",IF(AND($E$3="1st"),'Marks Entry class 1st'!R157,IF(AND($E$3="2nd"),'Marks Entry class 2nd'!R157,"")))</f>
        <v/>
      </c>
      <c r="V158" s="55" t="str">
        <f t="shared" si="130"/>
        <v/>
      </c>
      <c r="W158" s="51" t="str">
        <f t="shared" si="131"/>
        <v/>
      </c>
      <c r="X158" s="89">
        <f t="shared" si="132"/>
        <v>0</v>
      </c>
      <c r="Y158" s="89" t="str">
        <f t="shared" si="133"/>
        <v/>
      </c>
      <c r="Z158" s="89" t="str">
        <f t="shared" si="134"/>
        <v/>
      </c>
      <c r="AA158" s="89" t="str">
        <f t="shared" si="135"/>
        <v/>
      </c>
      <c r="AB158" s="89" t="str">
        <f t="shared" si="136"/>
        <v/>
      </c>
      <c r="AC158" s="93" t="str">
        <f t="shared" si="137"/>
        <v/>
      </c>
      <c r="AD158" s="105"/>
      <c r="AE158" s="105"/>
      <c r="AF158" s="105"/>
      <c r="AG158" s="51"/>
      <c r="AH158" s="105" t="str">
        <f>IF(OR($B158=0,$B158=""),"",IF(AND($E$3="1st"),'Marks Entry class 1st'!V157,IF(AND($E$3="2nd"),'Marks Entry class 2nd'!V157,"")))</f>
        <v/>
      </c>
      <c r="AI158" s="105" t="str">
        <f>IF(OR($B158=0,$B158=""),"",IF(AND($E$3="1st"),'Marks Entry class 1st'!W157,IF(AND($E$3="2nd"),'Marks Entry class 2nd'!W157,"")))</f>
        <v/>
      </c>
      <c r="AJ158" s="54" t="str">
        <f t="shared" si="138"/>
        <v/>
      </c>
      <c r="AK158" s="51">
        <f t="shared" si="139"/>
        <v>0</v>
      </c>
      <c r="AL158" s="105" t="str">
        <f>IF(OR($B158=0,$B158=""),"",IF(AND($E$3="1st"),'Marks Entry class 1st'!X157,IF(AND($E$3="2nd"),'Marks Entry class 2nd'!X157,"")))</f>
        <v/>
      </c>
      <c r="AM158" s="105" t="str">
        <f>IF(OR($B158=0,$B158=""),"",IF(AND($E$3="1st"),'Marks Entry class 1st'!Y157,IF(AND($E$3="2nd"),'Marks Entry class 2nd'!Y157,"")))</f>
        <v/>
      </c>
      <c r="AN158" s="55" t="str">
        <f t="shared" si="140"/>
        <v/>
      </c>
      <c r="AO158" s="51" t="str">
        <f t="shared" si="141"/>
        <v/>
      </c>
      <c r="AP158" s="89">
        <f t="shared" si="142"/>
        <v>0</v>
      </c>
      <c r="AQ158" s="89" t="str">
        <f t="shared" si="143"/>
        <v/>
      </c>
      <c r="AR158" s="89" t="str">
        <f t="shared" si="144"/>
        <v/>
      </c>
      <c r="AS158" s="89" t="str">
        <f t="shared" si="145"/>
        <v/>
      </c>
      <c r="AT158" s="89" t="str">
        <f t="shared" si="146"/>
        <v/>
      </c>
      <c r="AU158" s="93" t="str">
        <f t="shared" si="147"/>
        <v/>
      </c>
      <c r="AV158" s="105"/>
      <c r="AW158" s="105"/>
      <c r="AX158" s="105"/>
      <c r="AY158" s="51"/>
      <c r="AZ158" s="105" t="str">
        <f>IF(OR($B158=0,$B158=""),"",IF(AND($E$3="1st"),'Marks Entry class 1st'!AC157,IF(AND($E$3="2nd"),'Marks Entry class 2nd'!AC157,"")))</f>
        <v/>
      </c>
      <c r="BA158" s="105" t="str">
        <f>IF(OR($B158=0,$B158=""),"",IF(AND($E$3="1st"),'Marks Entry class 1st'!AD157,IF(AND($E$3="2nd"),'Marks Entry class 2nd'!AD157,"")))</f>
        <v/>
      </c>
      <c r="BB158" s="54" t="str">
        <f t="shared" si="148"/>
        <v/>
      </c>
      <c r="BC158" s="51">
        <f t="shared" si="149"/>
        <v>0</v>
      </c>
      <c r="BD158" s="105" t="str">
        <f>IF(OR($B158=0,$B158=""),"",IF(AND($E$3="1st"),'Marks Entry class 1st'!AE157,IF(AND($E$3="2nd"),'Marks Entry class 2nd'!AE157,"")))</f>
        <v/>
      </c>
      <c r="BE158" s="105" t="str">
        <f>IF(OR($B158=0,$B158=""),"",IF(AND($E$3="1st"),'Marks Entry class 1st'!AF157,IF(AND($E$3="2nd"),'Marks Entry class 2nd'!AF157,"")))</f>
        <v/>
      </c>
      <c r="BF158" s="55" t="str">
        <f t="shared" si="150"/>
        <v/>
      </c>
      <c r="BG158" s="51" t="str">
        <f t="shared" si="151"/>
        <v/>
      </c>
      <c r="BH158" s="89">
        <f t="shared" si="152"/>
        <v>0</v>
      </c>
      <c r="BI158" s="89" t="str">
        <f t="shared" si="153"/>
        <v/>
      </c>
      <c r="BJ158" s="89" t="str">
        <f t="shared" si="154"/>
        <v/>
      </c>
      <c r="BK158" s="89" t="str">
        <f t="shared" si="155"/>
        <v/>
      </c>
      <c r="BL158" s="89" t="str">
        <f t="shared" si="156"/>
        <v/>
      </c>
      <c r="BM158" s="93" t="str">
        <f t="shared" si="157"/>
        <v/>
      </c>
      <c r="BN158" s="105"/>
      <c r="BO158" s="105"/>
      <c r="BP158" s="105"/>
      <c r="BQ158" s="51"/>
      <c r="BR158" s="105" t="str">
        <f>IF(OR($B158=0,$B158=""),"",IF(AND($E$3="1st"),'Marks Entry class 1st'!AJ157,IF(AND($E$3="2nd"),'Marks Entry class 2nd'!AJ157,"")))</f>
        <v/>
      </c>
      <c r="BS158" s="105" t="str">
        <f>IF(OR($B158=0,$B158=""),"",IF(AND($E$3="1st"),'Marks Entry class 1st'!AK157,IF(AND($E$3="2nd"),'Marks Entry class 2nd'!AK157,"")))</f>
        <v/>
      </c>
      <c r="BT158" s="54" t="str">
        <f t="shared" si="158"/>
        <v/>
      </c>
      <c r="BU158" s="51">
        <f t="shared" si="159"/>
        <v>0</v>
      </c>
      <c r="BV158" s="105" t="str">
        <f>IF(OR($B158=0,$B158=""),"",IF(AND($E$3="1st"),'Marks Entry class 1st'!AL157,IF(AND($E$3="2nd"),'Marks Entry class 2nd'!AL157,"")))</f>
        <v/>
      </c>
      <c r="BW158" s="105" t="str">
        <f>IF(OR($B158=0,$B158=""),"",IF(AND($E$3="1st"),'Marks Entry class 1st'!AM157,IF(AND($E$3="2nd"),'Marks Entry class 2nd'!AM157,"")))</f>
        <v/>
      </c>
      <c r="BX158" s="55" t="str">
        <f t="shared" si="160"/>
        <v/>
      </c>
      <c r="BY158" s="51" t="str">
        <f t="shared" si="161"/>
        <v/>
      </c>
      <c r="BZ158" s="89">
        <f t="shared" si="162"/>
        <v>0</v>
      </c>
      <c r="CA158" s="89" t="str">
        <f t="shared" si="163"/>
        <v/>
      </c>
      <c r="CB158" s="89" t="str">
        <f t="shared" si="164"/>
        <v/>
      </c>
      <c r="CC158" s="89" t="str">
        <f t="shared" si="165"/>
        <v/>
      </c>
      <c r="CD158" s="89" t="str">
        <f t="shared" si="166"/>
        <v/>
      </c>
      <c r="CE158" s="93" t="str">
        <f t="shared" si="167"/>
        <v/>
      </c>
      <c r="CF158" s="105" t="str">
        <f>IF(OR($B158=0,$B158=""),"",IF(AND($E$3="1st"),'Marks Entry class 1st'!AN157,IF(AND($E$3="2nd"),'Marks Entry class 2nd'!AN157,"")))</f>
        <v/>
      </c>
      <c r="CG158" s="105" t="str">
        <f>IF(OR($B158=0,$B158=""),"",IF(AND($E$3="1st"),'Marks Entry class 1st'!AO157,IF(AND($E$3="2nd"),'Marks Entry class 2nd'!AO157,"")))</f>
        <v/>
      </c>
      <c r="CH158" s="106" t="str">
        <f t="shared" si="168"/>
        <v/>
      </c>
      <c r="CI158" s="107">
        <f t="shared" si="169"/>
        <v>0</v>
      </c>
      <c r="CJ158" s="107" t="str">
        <f t="shared" si="170"/>
        <v/>
      </c>
      <c r="CK158" s="107" t="str">
        <f t="shared" si="171"/>
        <v/>
      </c>
      <c r="CL158" s="92" t="str">
        <f t="shared" si="172"/>
        <v/>
      </c>
      <c r="CM158" s="105" t="str">
        <f>IF(OR($B158=0,$B158=""),"",IF(AND($E$3="1st"),'Marks Entry class 1st'!AP157,IF(AND($E$3="2nd"),'Marks Entry class 2nd'!AP157,"")))</f>
        <v/>
      </c>
      <c r="CN158" s="105" t="str">
        <f>IF(OR($B158=0,$B158=""),"",IF(AND($E$3="1st"),'Marks Entry class 1st'!AQ157,IF(AND($E$3="2nd"),'Marks Entry class 2nd'!AQ157,"")))</f>
        <v/>
      </c>
      <c r="CO158" s="106" t="str">
        <f t="shared" si="173"/>
        <v/>
      </c>
      <c r="CP158" s="107">
        <f t="shared" si="174"/>
        <v>0</v>
      </c>
      <c r="CQ158" s="107" t="str">
        <f t="shared" si="175"/>
        <v/>
      </c>
      <c r="CR158" s="107" t="str">
        <f t="shared" si="176"/>
        <v/>
      </c>
      <c r="CS158" s="92" t="str">
        <f t="shared" si="177"/>
        <v/>
      </c>
      <c r="CT158" s="105" t="str">
        <f>IF(OR($B158=0,$B158=""),"",IF(AND($E$3="1st"),'Marks Entry class 1st'!AR157,IF(AND($E$3="2nd"),'Marks Entry class 2nd'!AR157,"")))</f>
        <v/>
      </c>
      <c r="CU158" s="105" t="str">
        <f>IF(OR($B158=0,$B158=""),"",IF(AND($E$3="1st"),'Marks Entry class 1st'!AS157,IF(AND($E$3="2nd"),'Marks Entry class 2nd'!AS157,"")))</f>
        <v/>
      </c>
      <c r="CV158" s="106" t="str">
        <f t="shared" si="178"/>
        <v/>
      </c>
      <c r="CW158" s="107">
        <f t="shared" si="179"/>
        <v>0</v>
      </c>
      <c r="CX158" s="107" t="str">
        <f t="shared" si="180"/>
        <v/>
      </c>
      <c r="CY158" s="107" t="str">
        <f t="shared" si="181"/>
        <v/>
      </c>
      <c r="CZ158" s="92" t="str">
        <f t="shared" si="182"/>
        <v/>
      </c>
      <c r="DA158" s="105" t="str">
        <f>IF(OR($B158=0,$B158=""),"",IF(AND($E$3="1st"),'Marks Entry class 1st'!AT157,IF(AND($E$3="2nd"),'Marks Entry class 2nd'!AT157,"")))</f>
        <v/>
      </c>
      <c r="DB158" s="105" t="str">
        <f>IF(OR($B158=0,$B158=""),"",IF(AND($E$3="1st"),'Marks Entry class 1st'!AU157,IF(AND($E$3="2nd"),'Marks Entry class 2nd'!AU157,"")))</f>
        <v/>
      </c>
      <c r="DC158" s="357" t="str">
        <f t="shared" si="183"/>
        <v/>
      </c>
      <c r="DD158" s="93" t="str">
        <f t="shared" si="184"/>
        <v/>
      </c>
      <c r="DE158" s="105" t="str">
        <f>IF(OR($B158=0,$B158=""),"",IF(AND($E$3="1st"),'Marks Entry class 1st'!AV157,IF(AND($E$3="2nd"),'Marks Entry class 2nd'!AV157,"")))</f>
        <v/>
      </c>
      <c r="DF158" s="105" t="str">
        <f>IF(OR($B158=0,$B158=""),"",IF(AND($E$3="1st"),'Marks Entry class 1st'!AW157,IF(AND($E$3="2nd"),'Marks Entry class 2nd'!AW157,"")))</f>
        <v/>
      </c>
      <c r="DG158" s="357" t="str">
        <f t="shared" si="185"/>
        <v/>
      </c>
      <c r="DH158" s="93" t="str">
        <f t="shared" si="186"/>
        <v/>
      </c>
      <c r="DI158" s="63" t="str">
        <f t="shared" si="187"/>
        <v/>
      </c>
      <c r="DJ158" s="359" t="str">
        <f t="shared" si="188"/>
        <v/>
      </c>
      <c r="DK158" s="67" t="str">
        <f t="shared" si="189"/>
        <v/>
      </c>
      <c r="DL158" s="68" t="str">
        <f t="shared" si="190"/>
        <v/>
      </c>
      <c r="DM158" s="381" t="str">
        <f>IFERROR(IF(B158="NSO","NSO",IF(OR(D158="",G158="",F158="",B158="",DI158=0),"",IF('Master sheet'!$D$14="Hindi","कक्षोंन्नति","Promoted"))),"")</f>
        <v/>
      </c>
      <c r="DN158" s="42" t="str">
        <f>IF(OR(B158=0,B158=""),"",IF(AND($E$3="1st"),'Marks Entry class 1st'!AX157,IF(AND($E$3="2nd"),'Marks Entry class 2nd'!AX157,"")))</f>
        <v/>
      </c>
      <c r="DO158" s="42" t="str">
        <f>IF(OR(B158=0,B158=""),"",IF(AND($E$3="1st"),'Marks Entry class 1st'!AY157,IF(AND($E$3="2nd"),'Marks Entry class 2nd'!AY157,"")))</f>
        <v/>
      </c>
      <c r="DP158" s="214" t="str">
        <f t="shared" si="191"/>
        <v/>
      </c>
      <c r="DQ158" s="43"/>
      <c r="DX158" s="44">
        <f>IF(AND($E$3="1st"),'Marks Entry class 1st'!I157,IF(AND($E$3="2nd"),'Marks Entry class 2nd'!I157,""))</f>
        <v>0</v>
      </c>
    </row>
    <row r="159" spans="1:128" ht="18.95" customHeight="1">
      <c r="A159" s="56">
        <v>152</v>
      </c>
      <c r="B159" s="261" t="str">
        <f>IF(OR(DX159=0,DX159=""),"",IF(AND($E$3="1st"),'Marks Entry class 1st'!I158,IF(AND($E$3="2nd"),'Marks Entry class 2nd'!I158,"")))</f>
        <v/>
      </c>
      <c r="C159" s="57" t="str">
        <f>IF(OR($B159=0,$B159=""),"",IF(AND($E$3="1st"),'Marks Entry class 1st'!B158,IF(AND($E$3="2nd"),'Marks Entry class 2nd'!B158,"")))</f>
        <v/>
      </c>
      <c r="D159" s="57" t="str">
        <f>IF(OR($B159=0,$B159=""),"",IF(AND($E$3="1st"),'Marks Entry class 1st'!C158,IF(AND($E$3="2nd"),'Marks Entry class 2nd'!C158,"")))</f>
        <v/>
      </c>
      <c r="E159" s="396" t="str">
        <f>IF(OR(B159=0,B159=""),"",IF(AND($E$3="1st"),'Marks Entry class 1st'!E158,IF(AND($E$3="2nd"),'Marks Entry class 2nd'!E158,"")))</f>
        <v/>
      </c>
      <c r="F159" s="260" t="str">
        <f>IF(OR(B159=0,B159=""),"",IF(AND($E$3="1st"),'Marks Entry class 1st'!D158,IF(AND($E$3="2nd"),'Marks Entry class 2nd'!D158,"")))</f>
        <v/>
      </c>
      <c r="G159" s="398" t="str">
        <f>IF(OR($B159=0,$B159=""),"",IF(AND($E$3="1st"),'Marks Entry class 1st'!F158,IF(AND($E$3="2nd"),'Marks Entry class 2nd'!F158,"")))</f>
        <v/>
      </c>
      <c r="H159" s="398" t="str">
        <f>IF(OR($B159=0,$B159=""),"",IF(AND($E$3="1st"),'Marks Entry class 1st'!G158,IF(AND($E$3="2nd"),'Marks Entry class 2nd'!G158,"")))</f>
        <v/>
      </c>
      <c r="I159" s="398" t="str">
        <f>IF(OR($B159=0,$B159=""),"",IF(AND($E$3="1st"),'Marks Entry class 1st'!H158,IF(AND($E$3="2nd"),'Marks Entry class 2nd'!H158,"")))</f>
        <v/>
      </c>
      <c r="J159" s="229" t="str">
        <f>IF(OR($B159=0,$B159=""),"",IF(AND($E$3="1st"),'Marks Entry class 1st'!J158,IF(AND($E$3="2nd"),'Marks Entry class 2nd'!J158,"")))</f>
        <v/>
      </c>
      <c r="K159" s="229" t="str">
        <f>IF(OR($B159=0,$B159=""),"",IF(AND($E$3="1st"),'Marks Entry class 1st'!K158,IF(AND($E$3="2nd"),'Marks Entry class 2nd'!K158,"")))</f>
        <v/>
      </c>
      <c r="L159" s="105"/>
      <c r="M159" s="105"/>
      <c r="N159" s="105"/>
      <c r="O159" s="51"/>
      <c r="P159" s="105" t="str">
        <f>IF(OR($B159=0,$B159=""),"",IF(AND($E$3="1st"),'Marks Entry class 1st'!O158,IF(AND($E$3="2nd"),'Marks Entry class 2nd'!O158,"")))</f>
        <v/>
      </c>
      <c r="Q159" s="105" t="str">
        <f>IF(OR($B159=0,$B159=""),"",IF(AND($E$3="1st"),'Marks Entry class 1st'!P158,IF(AND($E$3="2nd"),'Marks Entry class 2nd'!P158,"")))</f>
        <v/>
      </c>
      <c r="R159" s="54" t="str">
        <f t="shared" si="128"/>
        <v/>
      </c>
      <c r="S159" s="51">
        <f t="shared" si="129"/>
        <v>0</v>
      </c>
      <c r="T159" s="105" t="str">
        <f>IF(OR($B159=0,$B159=""),"",IF(AND($E$3="1st"),'Marks Entry class 1st'!Q158,IF(AND($E$3="2nd"),'Marks Entry class 2nd'!Q158,"")))</f>
        <v/>
      </c>
      <c r="U159" s="105" t="str">
        <f>IF(OR($B159=0,$B159=""),"",IF(AND($E$3="1st"),'Marks Entry class 1st'!R158,IF(AND($E$3="2nd"),'Marks Entry class 2nd'!R158,"")))</f>
        <v/>
      </c>
      <c r="V159" s="55" t="str">
        <f t="shared" si="130"/>
        <v/>
      </c>
      <c r="W159" s="51" t="str">
        <f t="shared" si="131"/>
        <v/>
      </c>
      <c r="X159" s="89">
        <f t="shared" si="132"/>
        <v>0</v>
      </c>
      <c r="Y159" s="89" t="str">
        <f t="shared" si="133"/>
        <v/>
      </c>
      <c r="Z159" s="89" t="str">
        <f t="shared" si="134"/>
        <v/>
      </c>
      <c r="AA159" s="89" t="str">
        <f t="shared" si="135"/>
        <v/>
      </c>
      <c r="AB159" s="89" t="str">
        <f t="shared" si="136"/>
        <v/>
      </c>
      <c r="AC159" s="93" t="str">
        <f t="shared" si="137"/>
        <v/>
      </c>
      <c r="AD159" s="105"/>
      <c r="AE159" s="105"/>
      <c r="AF159" s="105"/>
      <c r="AG159" s="51"/>
      <c r="AH159" s="105" t="str">
        <f>IF(OR($B159=0,$B159=""),"",IF(AND($E$3="1st"),'Marks Entry class 1st'!V158,IF(AND($E$3="2nd"),'Marks Entry class 2nd'!V158,"")))</f>
        <v/>
      </c>
      <c r="AI159" s="105" t="str">
        <f>IF(OR($B159=0,$B159=""),"",IF(AND($E$3="1st"),'Marks Entry class 1st'!W158,IF(AND($E$3="2nd"),'Marks Entry class 2nd'!W158,"")))</f>
        <v/>
      </c>
      <c r="AJ159" s="54" t="str">
        <f t="shared" si="138"/>
        <v/>
      </c>
      <c r="AK159" s="51">
        <f t="shared" si="139"/>
        <v>0</v>
      </c>
      <c r="AL159" s="105" t="str">
        <f>IF(OR($B159=0,$B159=""),"",IF(AND($E$3="1st"),'Marks Entry class 1st'!X158,IF(AND($E$3="2nd"),'Marks Entry class 2nd'!X158,"")))</f>
        <v/>
      </c>
      <c r="AM159" s="105" t="str">
        <f>IF(OR($B159=0,$B159=""),"",IF(AND($E$3="1st"),'Marks Entry class 1st'!Y158,IF(AND($E$3="2nd"),'Marks Entry class 2nd'!Y158,"")))</f>
        <v/>
      </c>
      <c r="AN159" s="55" t="str">
        <f t="shared" si="140"/>
        <v/>
      </c>
      <c r="AO159" s="51" t="str">
        <f t="shared" si="141"/>
        <v/>
      </c>
      <c r="AP159" s="89">
        <f t="shared" si="142"/>
        <v>0</v>
      </c>
      <c r="AQ159" s="89" t="str">
        <f t="shared" si="143"/>
        <v/>
      </c>
      <c r="AR159" s="89" t="str">
        <f t="shared" si="144"/>
        <v/>
      </c>
      <c r="AS159" s="89" t="str">
        <f t="shared" si="145"/>
        <v/>
      </c>
      <c r="AT159" s="89" t="str">
        <f t="shared" si="146"/>
        <v/>
      </c>
      <c r="AU159" s="93" t="str">
        <f t="shared" si="147"/>
        <v/>
      </c>
      <c r="AV159" s="105"/>
      <c r="AW159" s="105"/>
      <c r="AX159" s="105"/>
      <c r="AY159" s="51"/>
      <c r="AZ159" s="105" t="str">
        <f>IF(OR($B159=0,$B159=""),"",IF(AND($E$3="1st"),'Marks Entry class 1st'!AC158,IF(AND($E$3="2nd"),'Marks Entry class 2nd'!AC158,"")))</f>
        <v/>
      </c>
      <c r="BA159" s="105" t="str">
        <f>IF(OR($B159=0,$B159=""),"",IF(AND($E$3="1st"),'Marks Entry class 1st'!AD158,IF(AND($E$3="2nd"),'Marks Entry class 2nd'!AD158,"")))</f>
        <v/>
      </c>
      <c r="BB159" s="54" t="str">
        <f t="shared" si="148"/>
        <v/>
      </c>
      <c r="BC159" s="51">
        <f t="shared" si="149"/>
        <v>0</v>
      </c>
      <c r="BD159" s="105" t="str">
        <f>IF(OR($B159=0,$B159=""),"",IF(AND($E$3="1st"),'Marks Entry class 1st'!AE158,IF(AND($E$3="2nd"),'Marks Entry class 2nd'!AE158,"")))</f>
        <v/>
      </c>
      <c r="BE159" s="105" t="str">
        <f>IF(OR($B159=0,$B159=""),"",IF(AND($E$3="1st"),'Marks Entry class 1st'!AF158,IF(AND($E$3="2nd"),'Marks Entry class 2nd'!AF158,"")))</f>
        <v/>
      </c>
      <c r="BF159" s="55" t="str">
        <f t="shared" si="150"/>
        <v/>
      </c>
      <c r="BG159" s="51" t="str">
        <f t="shared" si="151"/>
        <v/>
      </c>
      <c r="BH159" s="89">
        <f t="shared" si="152"/>
        <v>0</v>
      </c>
      <c r="BI159" s="89" t="str">
        <f t="shared" si="153"/>
        <v/>
      </c>
      <c r="BJ159" s="89" t="str">
        <f t="shared" si="154"/>
        <v/>
      </c>
      <c r="BK159" s="89" t="str">
        <f t="shared" si="155"/>
        <v/>
      </c>
      <c r="BL159" s="89" t="str">
        <f t="shared" si="156"/>
        <v/>
      </c>
      <c r="BM159" s="93" t="str">
        <f t="shared" si="157"/>
        <v/>
      </c>
      <c r="BN159" s="105"/>
      <c r="BO159" s="105"/>
      <c r="BP159" s="105"/>
      <c r="BQ159" s="51"/>
      <c r="BR159" s="105" t="str">
        <f>IF(OR($B159=0,$B159=""),"",IF(AND($E$3="1st"),'Marks Entry class 1st'!AJ158,IF(AND($E$3="2nd"),'Marks Entry class 2nd'!AJ158,"")))</f>
        <v/>
      </c>
      <c r="BS159" s="105" t="str">
        <f>IF(OR($B159=0,$B159=""),"",IF(AND($E$3="1st"),'Marks Entry class 1st'!AK158,IF(AND($E$3="2nd"),'Marks Entry class 2nd'!AK158,"")))</f>
        <v/>
      </c>
      <c r="BT159" s="54" t="str">
        <f t="shared" si="158"/>
        <v/>
      </c>
      <c r="BU159" s="51">
        <f t="shared" si="159"/>
        <v>0</v>
      </c>
      <c r="BV159" s="105" t="str">
        <f>IF(OR($B159=0,$B159=""),"",IF(AND($E$3="1st"),'Marks Entry class 1st'!AL158,IF(AND($E$3="2nd"),'Marks Entry class 2nd'!AL158,"")))</f>
        <v/>
      </c>
      <c r="BW159" s="105" t="str">
        <f>IF(OR($B159=0,$B159=""),"",IF(AND($E$3="1st"),'Marks Entry class 1st'!AM158,IF(AND($E$3="2nd"),'Marks Entry class 2nd'!AM158,"")))</f>
        <v/>
      </c>
      <c r="BX159" s="55" t="str">
        <f t="shared" si="160"/>
        <v/>
      </c>
      <c r="BY159" s="51" t="str">
        <f t="shared" si="161"/>
        <v/>
      </c>
      <c r="BZ159" s="89">
        <f t="shared" si="162"/>
        <v>0</v>
      </c>
      <c r="CA159" s="89" t="str">
        <f t="shared" si="163"/>
        <v/>
      </c>
      <c r="CB159" s="89" t="str">
        <f t="shared" si="164"/>
        <v/>
      </c>
      <c r="CC159" s="89" t="str">
        <f t="shared" si="165"/>
        <v/>
      </c>
      <c r="CD159" s="89" t="str">
        <f t="shared" si="166"/>
        <v/>
      </c>
      <c r="CE159" s="93" t="str">
        <f t="shared" si="167"/>
        <v/>
      </c>
      <c r="CF159" s="105" t="str">
        <f>IF(OR($B159=0,$B159=""),"",IF(AND($E$3="1st"),'Marks Entry class 1st'!AN158,IF(AND($E$3="2nd"),'Marks Entry class 2nd'!AN158,"")))</f>
        <v/>
      </c>
      <c r="CG159" s="105" t="str">
        <f>IF(OR($B159=0,$B159=""),"",IF(AND($E$3="1st"),'Marks Entry class 1st'!AO158,IF(AND($E$3="2nd"),'Marks Entry class 2nd'!AO158,"")))</f>
        <v/>
      </c>
      <c r="CH159" s="106" t="str">
        <f t="shared" si="168"/>
        <v/>
      </c>
      <c r="CI159" s="107">
        <f t="shared" si="169"/>
        <v>0</v>
      </c>
      <c r="CJ159" s="107" t="str">
        <f t="shared" si="170"/>
        <v/>
      </c>
      <c r="CK159" s="107" t="str">
        <f t="shared" si="171"/>
        <v/>
      </c>
      <c r="CL159" s="92" t="str">
        <f t="shared" si="172"/>
        <v/>
      </c>
      <c r="CM159" s="105" t="str">
        <f>IF(OR($B159=0,$B159=""),"",IF(AND($E$3="1st"),'Marks Entry class 1st'!AP158,IF(AND($E$3="2nd"),'Marks Entry class 2nd'!AP158,"")))</f>
        <v/>
      </c>
      <c r="CN159" s="105" t="str">
        <f>IF(OR($B159=0,$B159=""),"",IF(AND($E$3="1st"),'Marks Entry class 1st'!AQ158,IF(AND($E$3="2nd"),'Marks Entry class 2nd'!AQ158,"")))</f>
        <v/>
      </c>
      <c r="CO159" s="106" t="str">
        <f t="shared" si="173"/>
        <v/>
      </c>
      <c r="CP159" s="107">
        <f t="shared" si="174"/>
        <v>0</v>
      </c>
      <c r="CQ159" s="107" t="str">
        <f t="shared" si="175"/>
        <v/>
      </c>
      <c r="CR159" s="107" t="str">
        <f t="shared" si="176"/>
        <v/>
      </c>
      <c r="CS159" s="92" t="str">
        <f t="shared" si="177"/>
        <v/>
      </c>
      <c r="CT159" s="105" t="str">
        <f>IF(OR($B159=0,$B159=""),"",IF(AND($E$3="1st"),'Marks Entry class 1st'!AR158,IF(AND($E$3="2nd"),'Marks Entry class 2nd'!AR158,"")))</f>
        <v/>
      </c>
      <c r="CU159" s="105" t="str">
        <f>IF(OR($B159=0,$B159=""),"",IF(AND($E$3="1st"),'Marks Entry class 1st'!AS158,IF(AND($E$3="2nd"),'Marks Entry class 2nd'!AS158,"")))</f>
        <v/>
      </c>
      <c r="CV159" s="106" t="str">
        <f t="shared" si="178"/>
        <v/>
      </c>
      <c r="CW159" s="107">
        <f t="shared" si="179"/>
        <v>0</v>
      </c>
      <c r="CX159" s="107" t="str">
        <f t="shared" si="180"/>
        <v/>
      </c>
      <c r="CY159" s="107" t="str">
        <f t="shared" si="181"/>
        <v/>
      </c>
      <c r="CZ159" s="92" t="str">
        <f t="shared" si="182"/>
        <v/>
      </c>
      <c r="DA159" s="105" t="str">
        <f>IF(OR($B159=0,$B159=""),"",IF(AND($E$3="1st"),'Marks Entry class 1st'!AT158,IF(AND($E$3="2nd"),'Marks Entry class 2nd'!AT158,"")))</f>
        <v/>
      </c>
      <c r="DB159" s="105" t="str">
        <f>IF(OR($B159=0,$B159=""),"",IF(AND($E$3="1st"),'Marks Entry class 1st'!AU158,IF(AND($E$3="2nd"),'Marks Entry class 2nd'!AU158,"")))</f>
        <v/>
      </c>
      <c r="DC159" s="357" t="str">
        <f t="shared" si="183"/>
        <v/>
      </c>
      <c r="DD159" s="93" t="str">
        <f t="shared" si="184"/>
        <v/>
      </c>
      <c r="DE159" s="105" t="str">
        <f>IF(OR($B159=0,$B159=""),"",IF(AND($E$3="1st"),'Marks Entry class 1st'!AV158,IF(AND($E$3="2nd"),'Marks Entry class 2nd'!AV158,"")))</f>
        <v/>
      </c>
      <c r="DF159" s="105" t="str">
        <f>IF(OR($B159=0,$B159=""),"",IF(AND($E$3="1st"),'Marks Entry class 1st'!AW158,IF(AND($E$3="2nd"),'Marks Entry class 2nd'!AW158,"")))</f>
        <v/>
      </c>
      <c r="DG159" s="357" t="str">
        <f t="shared" si="185"/>
        <v/>
      </c>
      <c r="DH159" s="93" t="str">
        <f t="shared" si="186"/>
        <v/>
      </c>
      <c r="DI159" s="63" t="str">
        <f t="shared" si="187"/>
        <v/>
      </c>
      <c r="DJ159" s="359" t="str">
        <f t="shared" si="188"/>
        <v/>
      </c>
      <c r="DK159" s="67" t="str">
        <f t="shared" si="189"/>
        <v/>
      </c>
      <c r="DL159" s="68" t="str">
        <f t="shared" si="190"/>
        <v/>
      </c>
      <c r="DM159" s="381" t="str">
        <f>IFERROR(IF(B159="NSO","NSO",IF(OR(D159="",G159="",F159="",B159="",DI159=0),"",IF('Master sheet'!$D$14="Hindi","कक्षोंन्नति","Promoted"))),"")</f>
        <v/>
      </c>
      <c r="DN159" s="42" t="str">
        <f>IF(OR(B159=0,B159=""),"",IF(AND($E$3="1st"),'Marks Entry class 1st'!AX158,IF(AND($E$3="2nd"),'Marks Entry class 2nd'!AX158,"")))</f>
        <v/>
      </c>
      <c r="DO159" s="42" t="str">
        <f>IF(OR(B159=0,B159=""),"",IF(AND($E$3="1st"),'Marks Entry class 1st'!AY158,IF(AND($E$3="2nd"),'Marks Entry class 2nd'!AY158,"")))</f>
        <v/>
      </c>
      <c r="DP159" s="214" t="str">
        <f t="shared" si="191"/>
        <v/>
      </c>
      <c r="DQ159" s="43"/>
      <c r="DX159" s="44">
        <f>IF(AND($E$3="1st"),'Marks Entry class 1st'!I158,IF(AND($E$3="2nd"),'Marks Entry class 2nd'!I158,""))</f>
        <v>0</v>
      </c>
    </row>
    <row r="160" spans="1:128" ht="18.95" customHeight="1">
      <c r="A160" s="56">
        <v>153</v>
      </c>
      <c r="B160" s="261" t="str">
        <f>IF(OR(DX160=0,DX160=""),"",IF(AND($E$3="1st"),'Marks Entry class 1st'!I159,IF(AND($E$3="2nd"),'Marks Entry class 2nd'!I159,"")))</f>
        <v/>
      </c>
      <c r="C160" s="57" t="str">
        <f>IF(OR($B160=0,$B160=""),"",IF(AND($E$3="1st"),'Marks Entry class 1st'!B159,IF(AND($E$3="2nd"),'Marks Entry class 2nd'!B159,"")))</f>
        <v/>
      </c>
      <c r="D160" s="57" t="str">
        <f>IF(OR($B160=0,$B160=""),"",IF(AND($E$3="1st"),'Marks Entry class 1st'!C159,IF(AND($E$3="2nd"),'Marks Entry class 2nd'!C159,"")))</f>
        <v/>
      </c>
      <c r="E160" s="396" t="str">
        <f>IF(OR(B160=0,B160=""),"",IF(AND($E$3="1st"),'Marks Entry class 1st'!E159,IF(AND($E$3="2nd"),'Marks Entry class 2nd'!E159,"")))</f>
        <v/>
      </c>
      <c r="F160" s="260" t="str">
        <f>IF(OR(B160=0,B160=""),"",IF(AND($E$3="1st"),'Marks Entry class 1st'!D159,IF(AND($E$3="2nd"),'Marks Entry class 2nd'!D159,"")))</f>
        <v/>
      </c>
      <c r="G160" s="398" t="str">
        <f>IF(OR($B160=0,$B160=""),"",IF(AND($E$3="1st"),'Marks Entry class 1st'!F159,IF(AND($E$3="2nd"),'Marks Entry class 2nd'!F159,"")))</f>
        <v/>
      </c>
      <c r="H160" s="398" t="str">
        <f>IF(OR($B160=0,$B160=""),"",IF(AND($E$3="1st"),'Marks Entry class 1st'!G159,IF(AND($E$3="2nd"),'Marks Entry class 2nd'!G159,"")))</f>
        <v/>
      </c>
      <c r="I160" s="398" t="str">
        <f>IF(OR($B160=0,$B160=""),"",IF(AND($E$3="1st"),'Marks Entry class 1st'!H159,IF(AND($E$3="2nd"),'Marks Entry class 2nd'!H159,"")))</f>
        <v/>
      </c>
      <c r="J160" s="229" t="str">
        <f>IF(OR($B160=0,$B160=""),"",IF(AND($E$3="1st"),'Marks Entry class 1st'!J159,IF(AND($E$3="2nd"),'Marks Entry class 2nd'!J159,"")))</f>
        <v/>
      </c>
      <c r="K160" s="229" t="str">
        <f>IF(OR($B160=0,$B160=""),"",IF(AND($E$3="1st"),'Marks Entry class 1st'!K159,IF(AND($E$3="2nd"),'Marks Entry class 2nd'!K159,"")))</f>
        <v/>
      </c>
      <c r="L160" s="105"/>
      <c r="M160" s="105"/>
      <c r="N160" s="105"/>
      <c r="O160" s="51"/>
      <c r="P160" s="105" t="str">
        <f>IF(OR($B160=0,$B160=""),"",IF(AND($E$3="1st"),'Marks Entry class 1st'!O159,IF(AND($E$3="2nd"),'Marks Entry class 2nd'!O159,"")))</f>
        <v/>
      </c>
      <c r="Q160" s="105" t="str">
        <f>IF(OR($B160=0,$B160=""),"",IF(AND($E$3="1st"),'Marks Entry class 1st'!P159,IF(AND($E$3="2nd"),'Marks Entry class 2nd'!P159,"")))</f>
        <v/>
      </c>
      <c r="R160" s="54" t="str">
        <f t="shared" si="128"/>
        <v/>
      </c>
      <c r="S160" s="51">
        <f t="shared" si="129"/>
        <v>0</v>
      </c>
      <c r="T160" s="105" t="str">
        <f>IF(OR($B160=0,$B160=""),"",IF(AND($E$3="1st"),'Marks Entry class 1st'!Q159,IF(AND($E$3="2nd"),'Marks Entry class 2nd'!Q159,"")))</f>
        <v/>
      </c>
      <c r="U160" s="105" t="str">
        <f>IF(OR($B160=0,$B160=""),"",IF(AND($E$3="1st"),'Marks Entry class 1st'!R159,IF(AND($E$3="2nd"),'Marks Entry class 2nd'!R159,"")))</f>
        <v/>
      </c>
      <c r="V160" s="55" t="str">
        <f t="shared" si="130"/>
        <v/>
      </c>
      <c r="W160" s="51" t="str">
        <f t="shared" si="131"/>
        <v/>
      </c>
      <c r="X160" s="89">
        <f t="shared" si="132"/>
        <v>0</v>
      </c>
      <c r="Y160" s="89" t="str">
        <f t="shared" si="133"/>
        <v/>
      </c>
      <c r="Z160" s="89" t="str">
        <f t="shared" si="134"/>
        <v/>
      </c>
      <c r="AA160" s="89" t="str">
        <f t="shared" si="135"/>
        <v/>
      </c>
      <c r="AB160" s="89" t="str">
        <f t="shared" si="136"/>
        <v/>
      </c>
      <c r="AC160" s="93" t="str">
        <f t="shared" si="137"/>
        <v/>
      </c>
      <c r="AD160" s="105"/>
      <c r="AE160" s="105"/>
      <c r="AF160" s="105"/>
      <c r="AG160" s="51"/>
      <c r="AH160" s="105" t="str">
        <f>IF(OR($B160=0,$B160=""),"",IF(AND($E$3="1st"),'Marks Entry class 1st'!V159,IF(AND($E$3="2nd"),'Marks Entry class 2nd'!V159,"")))</f>
        <v/>
      </c>
      <c r="AI160" s="105" t="str">
        <f>IF(OR($B160=0,$B160=""),"",IF(AND($E$3="1st"),'Marks Entry class 1st'!W159,IF(AND($E$3="2nd"),'Marks Entry class 2nd'!W159,"")))</f>
        <v/>
      </c>
      <c r="AJ160" s="54" t="str">
        <f t="shared" si="138"/>
        <v/>
      </c>
      <c r="AK160" s="51">
        <f t="shared" si="139"/>
        <v>0</v>
      </c>
      <c r="AL160" s="105" t="str">
        <f>IF(OR($B160=0,$B160=""),"",IF(AND($E$3="1st"),'Marks Entry class 1st'!X159,IF(AND($E$3="2nd"),'Marks Entry class 2nd'!X159,"")))</f>
        <v/>
      </c>
      <c r="AM160" s="105" t="str">
        <f>IF(OR($B160=0,$B160=""),"",IF(AND($E$3="1st"),'Marks Entry class 1st'!Y159,IF(AND($E$3="2nd"),'Marks Entry class 2nd'!Y159,"")))</f>
        <v/>
      </c>
      <c r="AN160" s="55" t="str">
        <f t="shared" si="140"/>
        <v/>
      </c>
      <c r="AO160" s="51" t="str">
        <f t="shared" si="141"/>
        <v/>
      </c>
      <c r="AP160" s="89">
        <f t="shared" si="142"/>
        <v>0</v>
      </c>
      <c r="AQ160" s="89" t="str">
        <f t="shared" si="143"/>
        <v/>
      </c>
      <c r="AR160" s="89" t="str">
        <f t="shared" si="144"/>
        <v/>
      </c>
      <c r="AS160" s="89" t="str">
        <f t="shared" si="145"/>
        <v/>
      </c>
      <c r="AT160" s="89" t="str">
        <f t="shared" si="146"/>
        <v/>
      </c>
      <c r="AU160" s="93" t="str">
        <f t="shared" si="147"/>
        <v/>
      </c>
      <c r="AV160" s="105"/>
      <c r="AW160" s="105"/>
      <c r="AX160" s="105"/>
      <c r="AY160" s="51"/>
      <c r="AZ160" s="105" t="str">
        <f>IF(OR($B160=0,$B160=""),"",IF(AND($E$3="1st"),'Marks Entry class 1st'!AC159,IF(AND($E$3="2nd"),'Marks Entry class 2nd'!AC159,"")))</f>
        <v/>
      </c>
      <c r="BA160" s="105" t="str">
        <f>IF(OR($B160=0,$B160=""),"",IF(AND($E$3="1st"),'Marks Entry class 1st'!AD159,IF(AND($E$3="2nd"),'Marks Entry class 2nd'!AD159,"")))</f>
        <v/>
      </c>
      <c r="BB160" s="54" t="str">
        <f t="shared" si="148"/>
        <v/>
      </c>
      <c r="BC160" s="51">
        <f t="shared" si="149"/>
        <v>0</v>
      </c>
      <c r="BD160" s="105" t="str">
        <f>IF(OR($B160=0,$B160=""),"",IF(AND($E$3="1st"),'Marks Entry class 1st'!AE159,IF(AND($E$3="2nd"),'Marks Entry class 2nd'!AE159,"")))</f>
        <v/>
      </c>
      <c r="BE160" s="105" t="str">
        <f>IF(OR($B160=0,$B160=""),"",IF(AND($E$3="1st"),'Marks Entry class 1st'!AF159,IF(AND($E$3="2nd"),'Marks Entry class 2nd'!AF159,"")))</f>
        <v/>
      </c>
      <c r="BF160" s="55" t="str">
        <f t="shared" si="150"/>
        <v/>
      </c>
      <c r="BG160" s="51" t="str">
        <f t="shared" si="151"/>
        <v/>
      </c>
      <c r="BH160" s="89">
        <f t="shared" si="152"/>
        <v>0</v>
      </c>
      <c r="BI160" s="89" t="str">
        <f t="shared" si="153"/>
        <v/>
      </c>
      <c r="BJ160" s="89" t="str">
        <f t="shared" si="154"/>
        <v/>
      </c>
      <c r="BK160" s="89" t="str">
        <f t="shared" si="155"/>
        <v/>
      </c>
      <c r="BL160" s="89" t="str">
        <f t="shared" si="156"/>
        <v/>
      </c>
      <c r="BM160" s="93" t="str">
        <f t="shared" si="157"/>
        <v/>
      </c>
      <c r="BN160" s="105"/>
      <c r="BO160" s="105"/>
      <c r="BP160" s="105"/>
      <c r="BQ160" s="51"/>
      <c r="BR160" s="105" t="str">
        <f>IF(OR($B160=0,$B160=""),"",IF(AND($E$3="1st"),'Marks Entry class 1st'!AJ159,IF(AND($E$3="2nd"),'Marks Entry class 2nd'!AJ159,"")))</f>
        <v/>
      </c>
      <c r="BS160" s="105" t="str">
        <f>IF(OR($B160=0,$B160=""),"",IF(AND($E$3="1st"),'Marks Entry class 1st'!AK159,IF(AND($E$3="2nd"),'Marks Entry class 2nd'!AK159,"")))</f>
        <v/>
      </c>
      <c r="BT160" s="54" t="str">
        <f t="shared" si="158"/>
        <v/>
      </c>
      <c r="BU160" s="51">
        <f t="shared" si="159"/>
        <v>0</v>
      </c>
      <c r="BV160" s="105" t="str">
        <f>IF(OR($B160=0,$B160=""),"",IF(AND($E$3="1st"),'Marks Entry class 1st'!AL159,IF(AND($E$3="2nd"),'Marks Entry class 2nd'!AL159,"")))</f>
        <v/>
      </c>
      <c r="BW160" s="105" t="str">
        <f>IF(OR($B160=0,$B160=""),"",IF(AND($E$3="1st"),'Marks Entry class 1st'!AM159,IF(AND($E$3="2nd"),'Marks Entry class 2nd'!AM159,"")))</f>
        <v/>
      </c>
      <c r="BX160" s="55" t="str">
        <f t="shared" si="160"/>
        <v/>
      </c>
      <c r="BY160" s="51" t="str">
        <f t="shared" si="161"/>
        <v/>
      </c>
      <c r="BZ160" s="89">
        <f t="shared" si="162"/>
        <v>0</v>
      </c>
      <c r="CA160" s="89" t="str">
        <f t="shared" si="163"/>
        <v/>
      </c>
      <c r="CB160" s="89" t="str">
        <f t="shared" si="164"/>
        <v/>
      </c>
      <c r="CC160" s="89" t="str">
        <f t="shared" si="165"/>
        <v/>
      </c>
      <c r="CD160" s="89" t="str">
        <f t="shared" si="166"/>
        <v/>
      </c>
      <c r="CE160" s="93" t="str">
        <f t="shared" si="167"/>
        <v/>
      </c>
      <c r="CF160" s="105" t="str">
        <f>IF(OR($B160=0,$B160=""),"",IF(AND($E$3="1st"),'Marks Entry class 1st'!AN159,IF(AND($E$3="2nd"),'Marks Entry class 2nd'!AN159,"")))</f>
        <v/>
      </c>
      <c r="CG160" s="105" t="str">
        <f>IF(OR($B160=0,$B160=""),"",IF(AND($E$3="1st"),'Marks Entry class 1st'!AO159,IF(AND($E$3="2nd"),'Marks Entry class 2nd'!AO159,"")))</f>
        <v/>
      </c>
      <c r="CH160" s="106" t="str">
        <f t="shared" si="168"/>
        <v/>
      </c>
      <c r="CI160" s="107">
        <f t="shared" si="169"/>
        <v>0</v>
      </c>
      <c r="CJ160" s="107" t="str">
        <f t="shared" si="170"/>
        <v/>
      </c>
      <c r="CK160" s="107" t="str">
        <f t="shared" si="171"/>
        <v/>
      </c>
      <c r="CL160" s="92" t="str">
        <f t="shared" si="172"/>
        <v/>
      </c>
      <c r="CM160" s="105" t="str">
        <f>IF(OR($B160=0,$B160=""),"",IF(AND($E$3="1st"),'Marks Entry class 1st'!AP159,IF(AND($E$3="2nd"),'Marks Entry class 2nd'!AP159,"")))</f>
        <v/>
      </c>
      <c r="CN160" s="105" t="str">
        <f>IF(OR($B160=0,$B160=""),"",IF(AND($E$3="1st"),'Marks Entry class 1st'!AQ159,IF(AND($E$3="2nd"),'Marks Entry class 2nd'!AQ159,"")))</f>
        <v/>
      </c>
      <c r="CO160" s="106" t="str">
        <f t="shared" si="173"/>
        <v/>
      </c>
      <c r="CP160" s="107">
        <f t="shared" si="174"/>
        <v>0</v>
      </c>
      <c r="CQ160" s="107" t="str">
        <f t="shared" si="175"/>
        <v/>
      </c>
      <c r="CR160" s="107" t="str">
        <f t="shared" si="176"/>
        <v/>
      </c>
      <c r="CS160" s="92" t="str">
        <f t="shared" si="177"/>
        <v/>
      </c>
      <c r="CT160" s="105" t="str">
        <f>IF(OR($B160=0,$B160=""),"",IF(AND($E$3="1st"),'Marks Entry class 1st'!AR159,IF(AND($E$3="2nd"),'Marks Entry class 2nd'!AR159,"")))</f>
        <v/>
      </c>
      <c r="CU160" s="105" t="str">
        <f>IF(OR($B160=0,$B160=""),"",IF(AND($E$3="1st"),'Marks Entry class 1st'!AS159,IF(AND($E$3="2nd"),'Marks Entry class 2nd'!AS159,"")))</f>
        <v/>
      </c>
      <c r="CV160" s="106" t="str">
        <f t="shared" si="178"/>
        <v/>
      </c>
      <c r="CW160" s="107">
        <f t="shared" si="179"/>
        <v>0</v>
      </c>
      <c r="CX160" s="107" t="str">
        <f t="shared" si="180"/>
        <v/>
      </c>
      <c r="CY160" s="107" t="str">
        <f t="shared" si="181"/>
        <v/>
      </c>
      <c r="CZ160" s="92" t="str">
        <f t="shared" si="182"/>
        <v/>
      </c>
      <c r="DA160" s="105" t="str">
        <f>IF(OR($B160=0,$B160=""),"",IF(AND($E$3="1st"),'Marks Entry class 1st'!AT159,IF(AND($E$3="2nd"),'Marks Entry class 2nd'!AT159,"")))</f>
        <v/>
      </c>
      <c r="DB160" s="105" t="str">
        <f>IF(OR($B160=0,$B160=""),"",IF(AND($E$3="1st"),'Marks Entry class 1st'!AU159,IF(AND($E$3="2nd"),'Marks Entry class 2nd'!AU159,"")))</f>
        <v/>
      </c>
      <c r="DC160" s="357" t="str">
        <f t="shared" si="183"/>
        <v/>
      </c>
      <c r="DD160" s="93" t="str">
        <f t="shared" si="184"/>
        <v/>
      </c>
      <c r="DE160" s="105" t="str">
        <f>IF(OR($B160=0,$B160=""),"",IF(AND($E$3="1st"),'Marks Entry class 1st'!AV159,IF(AND($E$3="2nd"),'Marks Entry class 2nd'!AV159,"")))</f>
        <v/>
      </c>
      <c r="DF160" s="105" t="str">
        <f>IF(OR($B160=0,$B160=""),"",IF(AND($E$3="1st"),'Marks Entry class 1st'!AW159,IF(AND($E$3="2nd"),'Marks Entry class 2nd'!AW159,"")))</f>
        <v/>
      </c>
      <c r="DG160" s="357" t="str">
        <f t="shared" si="185"/>
        <v/>
      </c>
      <c r="DH160" s="93" t="str">
        <f t="shared" si="186"/>
        <v/>
      </c>
      <c r="DI160" s="63" t="str">
        <f t="shared" si="187"/>
        <v/>
      </c>
      <c r="DJ160" s="359" t="str">
        <f t="shared" si="188"/>
        <v/>
      </c>
      <c r="DK160" s="67" t="str">
        <f t="shared" si="189"/>
        <v/>
      </c>
      <c r="DL160" s="68" t="str">
        <f t="shared" si="190"/>
        <v/>
      </c>
      <c r="DM160" s="381" t="str">
        <f>IFERROR(IF(B160="NSO","NSO",IF(OR(D160="",G160="",F160="",B160="",DI160=0),"",IF('Master sheet'!$D$14="Hindi","कक्षोंन्नति","Promoted"))),"")</f>
        <v/>
      </c>
      <c r="DN160" s="42" t="str">
        <f>IF(OR(B160=0,B160=""),"",IF(AND($E$3="1st"),'Marks Entry class 1st'!AX159,IF(AND($E$3="2nd"),'Marks Entry class 2nd'!AX159,"")))</f>
        <v/>
      </c>
      <c r="DO160" s="42" t="str">
        <f>IF(OR(B160=0,B160=""),"",IF(AND($E$3="1st"),'Marks Entry class 1st'!AY159,IF(AND($E$3="2nd"),'Marks Entry class 2nd'!AY159,"")))</f>
        <v/>
      </c>
      <c r="DP160" s="214" t="str">
        <f t="shared" si="191"/>
        <v/>
      </c>
      <c r="DQ160" s="43"/>
      <c r="DX160" s="44">
        <f>IF(AND($E$3="1st"),'Marks Entry class 1st'!I159,IF(AND($E$3="2nd"),'Marks Entry class 2nd'!I159,""))</f>
        <v>0</v>
      </c>
    </row>
    <row r="161" spans="1:128" ht="18.95" customHeight="1">
      <c r="A161" s="56">
        <v>154</v>
      </c>
      <c r="B161" s="261" t="str">
        <f>IF(OR(DX161=0,DX161=""),"",IF(AND($E$3="1st"),'Marks Entry class 1st'!I160,IF(AND($E$3="2nd"),'Marks Entry class 2nd'!I160,"")))</f>
        <v/>
      </c>
      <c r="C161" s="57" t="str">
        <f>IF(OR($B161=0,$B161=""),"",IF(AND($E$3="1st"),'Marks Entry class 1st'!B160,IF(AND($E$3="2nd"),'Marks Entry class 2nd'!B160,"")))</f>
        <v/>
      </c>
      <c r="D161" s="57" t="str">
        <f>IF(OR($B161=0,$B161=""),"",IF(AND($E$3="1st"),'Marks Entry class 1st'!C160,IF(AND($E$3="2nd"),'Marks Entry class 2nd'!C160,"")))</f>
        <v/>
      </c>
      <c r="E161" s="396" t="str">
        <f>IF(OR(B161=0,B161=""),"",IF(AND($E$3="1st"),'Marks Entry class 1st'!E160,IF(AND($E$3="2nd"),'Marks Entry class 2nd'!E160,"")))</f>
        <v/>
      </c>
      <c r="F161" s="260" t="str">
        <f>IF(OR(B161=0,B161=""),"",IF(AND($E$3="1st"),'Marks Entry class 1st'!D160,IF(AND($E$3="2nd"),'Marks Entry class 2nd'!D160,"")))</f>
        <v/>
      </c>
      <c r="G161" s="398" t="str">
        <f>IF(OR($B161=0,$B161=""),"",IF(AND($E$3="1st"),'Marks Entry class 1st'!F160,IF(AND($E$3="2nd"),'Marks Entry class 2nd'!F160,"")))</f>
        <v/>
      </c>
      <c r="H161" s="398" t="str">
        <f>IF(OR($B161=0,$B161=""),"",IF(AND($E$3="1st"),'Marks Entry class 1st'!G160,IF(AND($E$3="2nd"),'Marks Entry class 2nd'!G160,"")))</f>
        <v/>
      </c>
      <c r="I161" s="398" t="str">
        <f>IF(OR($B161=0,$B161=""),"",IF(AND($E$3="1st"),'Marks Entry class 1st'!H160,IF(AND($E$3="2nd"),'Marks Entry class 2nd'!H160,"")))</f>
        <v/>
      </c>
      <c r="J161" s="229" t="str">
        <f>IF(OR($B161=0,$B161=""),"",IF(AND($E$3="1st"),'Marks Entry class 1st'!J160,IF(AND($E$3="2nd"),'Marks Entry class 2nd'!J160,"")))</f>
        <v/>
      </c>
      <c r="K161" s="229" t="str">
        <f>IF(OR($B161=0,$B161=""),"",IF(AND($E$3="1st"),'Marks Entry class 1st'!K160,IF(AND($E$3="2nd"),'Marks Entry class 2nd'!K160,"")))</f>
        <v/>
      </c>
      <c r="L161" s="105"/>
      <c r="M161" s="105"/>
      <c r="N161" s="105"/>
      <c r="O161" s="51"/>
      <c r="P161" s="105" t="str">
        <f>IF(OR($B161=0,$B161=""),"",IF(AND($E$3="1st"),'Marks Entry class 1st'!O160,IF(AND($E$3="2nd"),'Marks Entry class 2nd'!O160,"")))</f>
        <v/>
      </c>
      <c r="Q161" s="105" t="str">
        <f>IF(OR($B161=0,$B161=""),"",IF(AND($E$3="1st"),'Marks Entry class 1st'!P160,IF(AND($E$3="2nd"),'Marks Entry class 2nd'!P160,"")))</f>
        <v/>
      </c>
      <c r="R161" s="54" t="str">
        <f t="shared" si="128"/>
        <v/>
      </c>
      <c r="S161" s="51">
        <f t="shared" si="129"/>
        <v>0</v>
      </c>
      <c r="T161" s="105" t="str">
        <f>IF(OR($B161=0,$B161=""),"",IF(AND($E$3="1st"),'Marks Entry class 1st'!Q160,IF(AND($E$3="2nd"),'Marks Entry class 2nd'!Q160,"")))</f>
        <v/>
      </c>
      <c r="U161" s="105" t="str">
        <f>IF(OR($B161=0,$B161=""),"",IF(AND($E$3="1st"),'Marks Entry class 1st'!R160,IF(AND($E$3="2nd"),'Marks Entry class 2nd'!R160,"")))</f>
        <v/>
      </c>
      <c r="V161" s="55" t="str">
        <f t="shared" si="130"/>
        <v/>
      </c>
      <c r="W161" s="51" t="str">
        <f t="shared" si="131"/>
        <v/>
      </c>
      <c r="X161" s="89">
        <f t="shared" si="132"/>
        <v>0</v>
      </c>
      <c r="Y161" s="89" t="str">
        <f t="shared" si="133"/>
        <v/>
      </c>
      <c r="Z161" s="89" t="str">
        <f t="shared" si="134"/>
        <v/>
      </c>
      <c r="AA161" s="89" t="str">
        <f t="shared" si="135"/>
        <v/>
      </c>
      <c r="AB161" s="89" t="str">
        <f t="shared" si="136"/>
        <v/>
      </c>
      <c r="AC161" s="93" t="str">
        <f t="shared" si="137"/>
        <v/>
      </c>
      <c r="AD161" s="105"/>
      <c r="AE161" s="105"/>
      <c r="AF161" s="105"/>
      <c r="AG161" s="51"/>
      <c r="AH161" s="105" t="str">
        <f>IF(OR($B161=0,$B161=""),"",IF(AND($E$3="1st"),'Marks Entry class 1st'!V160,IF(AND($E$3="2nd"),'Marks Entry class 2nd'!V160,"")))</f>
        <v/>
      </c>
      <c r="AI161" s="105" t="str">
        <f>IF(OR($B161=0,$B161=""),"",IF(AND($E$3="1st"),'Marks Entry class 1st'!W160,IF(AND($E$3="2nd"),'Marks Entry class 2nd'!W160,"")))</f>
        <v/>
      </c>
      <c r="AJ161" s="54" t="str">
        <f t="shared" si="138"/>
        <v/>
      </c>
      <c r="AK161" s="51">
        <f t="shared" si="139"/>
        <v>0</v>
      </c>
      <c r="AL161" s="105" t="str">
        <f>IF(OR($B161=0,$B161=""),"",IF(AND($E$3="1st"),'Marks Entry class 1st'!X160,IF(AND($E$3="2nd"),'Marks Entry class 2nd'!X160,"")))</f>
        <v/>
      </c>
      <c r="AM161" s="105" t="str">
        <f>IF(OR($B161=0,$B161=""),"",IF(AND($E$3="1st"),'Marks Entry class 1st'!Y160,IF(AND($E$3="2nd"),'Marks Entry class 2nd'!Y160,"")))</f>
        <v/>
      </c>
      <c r="AN161" s="55" t="str">
        <f t="shared" si="140"/>
        <v/>
      </c>
      <c r="AO161" s="51" t="str">
        <f t="shared" si="141"/>
        <v/>
      </c>
      <c r="AP161" s="89">
        <f t="shared" si="142"/>
        <v>0</v>
      </c>
      <c r="AQ161" s="89" t="str">
        <f t="shared" si="143"/>
        <v/>
      </c>
      <c r="AR161" s="89" t="str">
        <f t="shared" si="144"/>
        <v/>
      </c>
      <c r="AS161" s="89" t="str">
        <f t="shared" si="145"/>
        <v/>
      </c>
      <c r="AT161" s="89" t="str">
        <f t="shared" si="146"/>
        <v/>
      </c>
      <c r="AU161" s="93" t="str">
        <f t="shared" si="147"/>
        <v/>
      </c>
      <c r="AV161" s="105"/>
      <c r="AW161" s="105"/>
      <c r="AX161" s="105"/>
      <c r="AY161" s="51"/>
      <c r="AZ161" s="105" t="str">
        <f>IF(OR($B161=0,$B161=""),"",IF(AND($E$3="1st"),'Marks Entry class 1st'!AC160,IF(AND($E$3="2nd"),'Marks Entry class 2nd'!AC160,"")))</f>
        <v/>
      </c>
      <c r="BA161" s="105" t="str">
        <f>IF(OR($B161=0,$B161=""),"",IF(AND($E$3="1st"),'Marks Entry class 1st'!AD160,IF(AND($E$3="2nd"),'Marks Entry class 2nd'!AD160,"")))</f>
        <v/>
      </c>
      <c r="BB161" s="54" t="str">
        <f t="shared" si="148"/>
        <v/>
      </c>
      <c r="BC161" s="51">
        <f t="shared" si="149"/>
        <v>0</v>
      </c>
      <c r="BD161" s="105" t="str">
        <f>IF(OR($B161=0,$B161=""),"",IF(AND($E$3="1st"),'Marks Entry class 1st'!AE160,IF(AND($E$3="2nd"),'Marks Entry class 2nd'!AE160,"")))</f>
        <v/>
      </c>
      <c r="BE161" s="105" t="str">
        <f>IF(OR($B161=0,$B161=""),"",IF(AND($E$3="1st"),'Marks Entry class 1st'!AF160,IF(AND($E$3="2nd"),'Marks Entry class 2nd'!AF160,"")))</f>
        <v/>
      </c>
      <c r="BF161" s="55" t="str">
        <f t="shared" si="150"/>
        <v/>
      </c>
      <c r="BG161" s="51" t="str">
        <f t="shared" si="151"/>
        <v/>
      </c>
      <c r="BH161" s="89">
        <f t="shared" si="152"/>
        <v>0</v>
      </c>
      <c r="BI161" s="89" t="str">
        <f t="shared" si="153"/>
        <v/>
      </c>
      <c r="BJ161" s="89" t="str">
        <f t="shared" si="154"/>
        <v/>
      </c>
      <c r="BK161" s="89" t="str">
        <f t="shared" si="155"/>
        <v/>
      </c>
      <c r="BL161" s="89" t="str">
        <f t="shared" si="156"/>
        <v/>
      </c>
      <c r="BM161" s="93" t="str">
        <f t="shared" si="157"/>
        <v/>
      </c>
      <c r="BN161" s="105"/>
      <c r="BO161" s="105"/>
      <c r="BP161" s="105"/>
      <c r="BQ161" s="51"/>
      <c r="BR161" s="105" t="str">
        <f>IF(OR($B161=0,$B161=""),"",IF(AND($E$3="1st"),'Marks Entry class 1st'!AJ160,IF(AND($E$3="2nd"),'Marks Entry class 2nd'!AJ160,"")))</f>
        <v/>
      </c>
      <c r="BS161" s="105" t="str">
        <f>IF(OR($B161=0,$B161=""),"",IF(AND($E$3="1st"),'Marks Entry class 1st'!AK160,IF(AND($E$3="2nd"),'Marks Entry class 2nd'!AK160,"")))</f>
        <v/>
      </c>
      <c r="BT161" s="54" t="str">
        <f t="shared" si="158"/>
        <v/>
      </c>
      <c r="BU161" s="51">
        <f t="shared" si="159"/>
        <v>0</v>
      </c>
      <c r="BV161" s="105" t="str">
        <f>IF(OR($B161=0,$B161=""),"",IF(AND($E$3="1st"),'Marks Entry class 1st'!AL160,IF(AND($E$3="2nd"),'Marks Entry class 2nd'!AL160,"")))</f>
        <v/>
      </c>
      <c r="BW161" s="105" t="str">
        <f>IF(OR($B161=0,$B161=""),"",IF(AND($E$3="1st"),'Marks Entry class 1st'!AM160,IF(AND($E$3="2nd"),'Marks Entry class 2nd'!AM160,"")))</f>
        <v/>
      </c>
      <c r="BX161" s="55" t="str">
        <f t="shared" si="160"/>
        <v/>
      </c>
      <c r="BY161" s="51" t="str">
        <f t="shared" si="161"/>
        <v/>
      </c>
      <c r="BZ161" s="89">
        <f t="shared" si="162"/>
        <v>0</v>
      </c>
      <c r="CA161" s="89" t="str">
        <f t="shared" si="163"/>
        <v/>
      </c>
      <c r="CB161" s="89" t="str">
        <f t="shared" si="164"/>
        <v/>
      </c>
      <c r="CC161" s="89" t="str">
        <f t="shared" si="165"/>
        <v/>
      </c>
      <c r="CD161" s="89" t="str">
        <f t="shared" si="166"/>
        <v/>
      </c>
      <c r="CE161" s="93" t="str">
        <f t="shared" si="167"/>
        <v/>
      </c>
      <c r="CF161" s="105" t="str">
        <f>IF(OR($B161=0,$B161=""),"",IF(AND($E$3="1st"),'Marks Entry class 1st'!AN160,IF(AND($E$3="2nd"),'Marks Entry class 2nd'!AN160,"")))</f>
        <v/>
      </c>
      <c r="CG161" s="105" t="str">
        <f>IF(OR($B161=0,$B161=""),"",IF(AND($E$3="1st"),'Marks Entry class 1st'!AO160,IF(AND($E$3="2nd"),'Marks Entry class 2nd'!AO160,"")))</f>
        <v/>
      </c>
      <c r="CH161" s="106" t="str">
        <f t="shared" si="168"/>
        <v/>
      </c>
      <c r="CI161" s="107">
        <f t="shared" si="169"/>
        <v>0</v>
      </c>
      <c r="CJ161" s="107" t="str">
        <f t="shared" si="170"/>
        <v/>
      </c>
      <c r="CK161" s="107" t="str">
        <f t="shared" si="171"/>
        <v/>
      </c>
      <c r="CL161" s="92" t="str">
        <f t="shared" si="172"/>
        <v/>
      </c>
      <c r="CM161" s="105" t="str">
        <f>IF(OR($B161=0,$B161=""),"",IF(AND($E$3="1st"),'Marks Entry class 1st'!AP160,IF(AND($E$3="2nd"),'Marks Entry class 2nd'!AP160,"")))</f>
        <v/>
      </c>
      <c r="CN161" s="105" t="str">
        <f>IF(OR($B161=0,$B161=""),"",IF(AND($E$3="1st"),'Marks Entry class 1st'!AQ160,IF(AND($E$3="2nd"),'Marks Entry class 2nd'!AQ160,"")))</f>
        <v/>
      </c>
      <c r="CO161" s="106" t="str">
        <f t="shared" si="173"/>
        <v/>
      </c>
      <c r="CP161" s="107">
        <f t="shared" si="174"/>
        <v>0</v>
      </c>
      <c r="CQ161" s="107" t="str">
        <f t="shared" si="175"/>
        <v/>
      </c>
      <c r="CR161" s="107" t="str">
        <f t="shared" si="176"/>
        <v/>
      </c>
      <c r="CS161" s="92" t="str">
        <f t="shared" si="177"/>
        <v/>
      </c>
      <c r="CT161" s="105" t="str">
        <f>IF(OR($B161=0,$B161=""),"",IF(AND($E$3="1st"),'Marks Entry class 1st'!AR160,IF(AND($E$3="2nd"),'Marks Entry class 2nd'!AR160,"")))</f>
        <v/>
      </c>
      <c r="CU161" s="105" t="str">
        <f>IF(OR($B161=0,$B161=""),"",IF(AND($E$3="1st"),'Marks Entry class 1st'!AS160,IF(AND($E$3="2nd"),'Marks Entry class 2nd'!AS160,"")))</f>
        <v/>
      </c>
      <c r="CV161" s="106" t="str">
        <f t="shared" si="178"/>
        <v/>
      </c>
      <c r="CW161" s="107">
        <f t="shared" si="179"/>
        <v>0</v>
      </c>
      <c r="CX161" s="107" t="str">
        <f t="shared" si="180"/>
        <v/>
      </c>
      <c r="CY161" s="107" t="str">
        <f t="shared" si="181"/>
        <v/>
      </c>
      <c r="CZ161" s="92" t="str">
        <f t="shared" si="182"/>
        <v/>
      </c>
      <c r="DA161" s="105" t="str">
        <f>IF(OR($B161=0,$B161=""),"",IF(AND($E$3="1st"),'Marks Entry class 1st'!AT160,IF(AND($E$3="2nd"),'Marks Entry class 2nd'!AT160,"")))</f>
        <v/>
      </c>
      <c r="DB161" s="105" t="str">
        <f>IF(OR($B161=0,$B161=""),"",IF(AND($E$3="1st"),'Marks Entry class 1st'!AU160,IF(AND($E$3="2nd"),'Marks Entry class 2nd'!AU160,"")))</f>
        <v/>
      </c>
      <c r="DC161" s="357" t="str">
        <f t="shared" si="183"/>
        <v/>
      </c>
      <c r="DD161" s="93" t="str">
        <f t="shared" si="184"/>
        <v/>
      </c>
      <c r="DE161" s="105" t="str">
        <f>IF(OR($B161=0,$B161=""),"",IF(AND($E$3="1st"),'Marks Entry class 1st'!AV160,IF(AND($E$3="2nd"),'Marks Entry class 2nd'!AV160,"")))</f>
        <v/>
      </c>
      <c r="DF161" s="105" t="str">
        <f>IF(OR($B161=0,$B161=""),"",IF(AND($E$3="1st"),'Marks Entry class 1st'!AW160,IF(AND($E$3="2nd"),'Marks Entry class 2nd'!AW160,"")))</f>
        <v/>
      </c>
      <c r="DG161" s="357" t="str">
        <f t="shared" si="185"/>
        <v/>
      </c>
      <c r="DH161" s="93" t="str">
        <f t="shared" si="186"/>
        <v/>
      </c>
      <c r="DI161" s="63" t="str">
        <f t="shared" si="187"/>
        <v/>
      </c>
      <c r="DJ161" s="359" t="str">
        <f t="shared" si="188"/>
        <v/>
      </c>
      <c r="DK161" s="67" t="str">
        <f t="shared" si="189"/>
        <v/>
      </c>
      <c r="DL161" s="68" t="str">
        <f t="shared" si="190"/>
        <v/>
      </c>
      <c r="DM161" s="381" t="str">
        <f>IFERROR(IF(B161="NSO","NSO",IF(OR(D161="",G161="",F161="",B161="",DI161=0),"",IF('Master sheet'!$D$14="Hindi","कक्षोंन्नति","Promoted"))),"")</f>
        <v/>
      </c>
      <c r="DN161" s="42" t="str">
        <f>IF(OR(B161=0,B161=""),"",IF(AND($E$3="1st"),'Marks Entry class 1st'!AX160,IF(AND($E$3="2nd"),'Marks Entry class 2nd'!AX160,"")))</f>
        <v/>
      </c>
      <c r="DO161" s="42" t="str">
        <f>IF(OR(B161=0,B161=""),"",IF(AND($E$3="1st"),'Marks Entry class 1st'!AY160,IF(AND($E$3="2nd"),'Marks Entry class 2nd'!AY160,"")))</f>
        <v/>
      </c>
      <c r="DP161" s="214" t="str">
        <f t="shared" si="191"/>
        <v/>
      </c>
      <c r="DQ161" s="43"/>
      <c r="DX161" s="44">
        <f>IF(AND($E$3="1st"),'Marks Entry class 1st'!I160,IF(AND($E$3="2nd"),'Marks Entry class 2nd'!I160,""))</f>
        <v>0</v>
      </c>
    </row>
    <row r="162" spans="1:128" ht="18.95" customHeight="1">
      <c r="A162" s="56">
        <v>155</v>
      </c>
      <c r="B162" s="261" t="str">
        <f>IF(OR(DX162=0,DX162=""),"",IF(AND($E$3="1st"),'Marks Entry class 1st'!I161,IF(AND($E$3="2nd"),'Marks Entry class 2nd'!I161,"")))</f>
        <v/>
      </c>
      <c r="C162" s="57" t="str">
        <f>IF(OR($B162=0,$B162=""),"",IF(AND($E$3="1st"),'Marks Entry class 1st'!B161,IF(AND($E$3="2nd"),'Marks Entry class 2nd'!B161,"")))</f>
        <v/>
      </c>
      <c r="D162" s="57" t="str">
        <f>IF(OR($B162=0,$B162=""),"",IF(AND($E$3="1st"),'Marks Entry class 1st'!C161,IF(AND($E$3="2nd"),'Marks Entry class 2nd'!C161,"")))</f>
        <v/>
      </c>
      <c r="E162" s="396" t="str">
        <f>IF(OR(B162=0,B162=""),"",IF(AND($E$3="1st"),'Marks Entry class 1st'!E161,IF(AND($E$3="2nd"),'Marks Entry class 2nd'!E161,"")))</f>
        <v/>
      </c>
      <c r="F162" s="260" t="str">
        <f>IF(OR(B162=0,B162=""),"",IF(AND($E$3="1st"),'Marks Entry class 1st'!D161,IF(AND($E$3="2nd"),'Marks Entry class 2nd'!D161,"")))</f>
        <v/>
      </c>
      <c r="G162" s="398" t="str">
        <f>IF(OR($B162=0,$B162=""),"",IF(AND($E$3="1st"),'Marks Entry class 1st'!F161,IF(AND($E$3="2nd"),'Marks Entry class 2nd'!F161,"")))</f>
        <v/>
      </c>
      <c r="H162" s="398" t="str">
        <f>IF(OR($B162=0,$B162=""),"",IF(AND($E$3="1st"),'Marks Entry class 1st'!G161,IF(AND($E$3="2nd"),'Marks Entry class 2nd'!G161,"")))</f>
        <v/>
      </c>
      <c r="I162" s="398" t="str">
        <f>IF(OR($B162=0,$B162=""),"",IF(AND($E$3="1st"),'Marks Entry class 1st'!H161,IF(AND($E$3="2nd"),'Marks Entry class 2nd'!H161,"")))</f>
        <v/>
      </c>
      <c r="J162" s="229" t="str">
        <f>IF(OR($B162=0,$B162=""),"",IF(AND($E$3="1st"),'Marks Entry class 1st'!J161,IF(AND($E$3="2nd"),'Marks Entry class 2nd'!J161,"")))</f>
        <v/>
      </c>
      <c r="K162" s="229" t="str">
        <f>IF(OR($B162=0,$B162=""),"",IF(AND($E$3="1st"),'Marks Entry class 1st'!K161,IF(AND($E$3="2nd"),'Marks Entry class 2nd'!K161,"")))</f>
        <v/>
      </c>
      <c r="L162" s="105"/>
      <c r="M162" s="105"/>
      <c r="N162" s="105"/>
      <c r="O162" s="51"/>
      <c r="P162" s="105" t="str">
        <f>IF(OR($B162=0,$B162=""),"",IF(AND($E$3="1st"),'Marks Entry class 1st'!O161,IF(AND($E$3="2nd"),'Marks Entry class 2nd'!O161,"")))</f>
        <v/>
      </c>
      <c r="Q162" s="105" t="str">
        <f>IF(OR($B162=0,$B162=""),"",IF(AND($E$3="1st"),'Marks Entry class 1st'!P161,IF(AND($E$3="2nd"),'Marks Entry class 2nd'!P161,"")))</f>
        <v/>
      </c>
      <c r="R162" s="54" t="str">
        <f t="shared" si="128"/>
        <v/>
      </c>
      <c r="S162" s="51">
        <f t="shared" si="129"/>
        <v>0</v>
      </c>
      <c r="T162" s="105" t="str">
        <f>IF(OR($B162=0,$B162=""),"",IF(AND($E$3="1st"),'Marks Entry class 1st'!Q161,IF(AND($E$3="2nd"),'Marks Entry class 2nd'!Q161,"")))</f>
        <v/>
      </c>
      <c r="U162" s="105" t="str">
        <f>IF(OR($B162=0,$B162=""),"",IF(AND($E$3="1st"),'Marks Entry class 1st'!R161,IF(AND($E$3="2nd"),'Marks Entry class 2nd'!R161,"")))</f>
        <v/>
      </c>
      <c r="V162" s="55" t="str">
        <f t="shared" si="130"/>
        <v/>
      </c>
      <c r="W162" s="51" t="str">
        <f t="shared" si="131"/>
        <v/>
      </c>
      <c r="X162" s="89">
        <f t="shared" si="132"/>
        <v>0</v>
      </c>
      <c r="Y162" s="89" t="str">
        <f t="shared" si="133"/>
        <v/>
      </c>
      <c r="Z162" s="89" t="str">
        <f t="shared" si="134"/>
        <v/>
      </c>
      <c r="AA162" s="89" t="str">
        <f t="shared" si="135"/>
        <v/>
      </c>
      <c r="AB162" s="89" t="str">
        <f t="shared" si="136"/>
        <v/>
      </c>
      <c r="AC162" s="93" t="str">
        <f t="shared" si="137"/>
        <v/>
      </c>
      <c r="AD162" s="105"/>
      <c r="AE162" s="105"/>
      <c r="AF162" s="105"/>
      <c r="AG162" s="51"/>
      <c r="AH162" s="105" t="str">
        <f>IF(OR($B162=0,$B162=""),"",IF(AND($E$3="1st"),'Marks Entry class 1st'!V161,IF(AND($E$3="2nd"),'Marks Entry class 2nd'!V161,"")))</f>
        <v/>
      </c>
      <c r="AI162" s="105" t="str">
        <f>IF(OR($B162=0,$B162=""),"",IF(AND($E$3="1st"),'Marks Entry class 1st'!W161,IF(AND($E$3="2nd"),'Marks Entry class 2nd'!W161,"")))</f>
        <v/>
      </c>
      <c r="AJ162" s="54" t="str">
        <f t="shared" si="138"/>
        <v/>
      </c>
      <c r="AK162" s="51">
        <f t="shared" si="139"/>
        <v>0</v>
      </c>
      <c r="AL162" s="105" t="str">
        <f>IF(OR($B162=0,$B162=""),"",IF(AND($E$3="1st"),'Marks Entry class 1st'!X161,IF(AND($E$3="2nd"),'Marks Entry class 2nd'!X161,"")))</f>
        <v/>
      </c>
      <c r="AM162" s="105" t="str">
        <f>IF(OR($B162=0,$B162=""),"",IF(AND($E$3="1st"),'Marks Entry class 1st'!Y161,IF(AND($E$3="2nd"),'Marks Entry class 2nd'!Y161,"")))</f>
        <v/>
      </c>
      <c r="AN162" s="55" t="str">
        <f t="shared" si="140"/>
        <v/>
      </c>
      <c r="AO162" s="51" t="str">
        <f t="shared" si="141"/>
        <v/>
      </c>
      <c r="AP162" s="89">
        <f t="shared" si="142"/>
        <v>0</v>
      </c>
      <c r="AQ162" s="89" t="str">
        <f t="shared" si="143"/>
        <v/>
      </c>
      <c r="AR162" s="89" t="str">
        <f t="shared" si="144"/>
        <v/>
      </c>
      <c r="AS162" s="89" t="str">
        <f t="shared" si="145"/>
        <v/>
      </c>
      <c r="AT162" s="89" t="str">
        <f t="shared" si="146"/>
        <v/>
      </c>
      <c r="AU162" s="93" t="str">
        <f t="shared" si="147"/>
        <v/>
      </c>
      <c r="AV162" s="105"/>
      <c r="AW162" s="105"/>
      <c r="AX162" s="105"/>
      <c r="AY162" s="51"/>
      <c r="AZ162" s="105" t="str">
        <f>IF(OR($B162=0,$B162=""),"",IF(AND($E$3="1st"),'Marks Entry class 1st'!AC161,IF(AND($E$3="2nd"),'Marks Entry class 2nd'!AC161,"")))</f>
        <v/>
      </c>
      <c r="BA162" s="105" t="str">
        <f>IF(OR($B162=0,$B162=""),"",IF(AND($E$3="1st"),'Marks Entry class 1st'!AD161,IF(AND($E$3="2nd"),'Marks Entry class 2nd'!AD161,"")))</f>
        <v/>
      </c>
      <c r="BB162" s="54" t="str">
        <f t="shared" si="148"/>
        <v/>
      </c>
      <c r="BC162" s="51">
        <f t="shared" si="149"/>
        <v>0</v>
      </c>
      <c r="BD162" s="105" t="str">
        <f>IF(OR($B162=0,$B162=""),"",IF(AND($E$3="1st"),'Marks Entry class 1st'!AE161,IF(AND($E$3="2nd"),'Marks Entry class 2nd'!AE161,"")))</f>
        <v/>
      </c>
      <c r="BE162" s="105" t="str">
        <f>IF(OR($B162=0,$B162=""),"",IF(AND($E$3="1st"),'Marks Entry class 1st'!AF161,IF(AND($E$3="2nd"),'Marks Entry class 2nd'!AF161,"")))</f>
        <v/>
      </c>
      <c r="BF162" s="55" t="str">
        <f t="shared" si="150"/>
        <v/>
      </c>
      <c r="BG162" s="51" t="str">
        <f t="shared" si="151"/>
        <v/>
      </c>
      <c r="BH162" s="89">
        <f t="shared" si="152"/>
        <v>0</v>
      </c>
      <c r="BI162" s="89" t="str">
        <f t="shared" si="153"/>
        <v/>
      </c>
      <c r="BJ162" s="89" t="str">
        <f t="shared" si="154"/>
        <v/>
      </c>
      <c r="BK162" s="89" t="str">
        <f t="shared" si="155"/>
        <v/>
      </c>
      <c r="BL162" s="89" t="str">
        <f t="shared" si="156"/>
        <v/>
      </c>
      <c r="BM162" s="93" t="str">
        <f t="shared" si="157"/>
        <v/>
      </c>
      <c r="BN162" s="105"/>
      <c r="BO162" s="105"/>
      <c r="BP162" s="105"/>
      <c r="BQ162" s="51"/>
      <c r="BR162" s="105" t="str">
        <f>IF(OR($B162=0,$B162=""),"",IF(AND($E$3="1st"),'Marks Entry class 1st'!AJ161,IF(AND($E$3="2nd"),'Marks Entry class 2nd'!AJ161,"")))</f>
        <v/>
      </c>
      <c r="BS162" s="105" t="str">
        <f>IF(OR($B162=0,$B162=""),"",IF(AND($E$3="1st"),'Marks Entry class 1st'!AK161,IF(AND($E$3="2nd"),'Marks Entry class 2nd'!AK161,"")))</f>
        <v/>
      </c>
      <c r="BT162" s="54" t="str">
        <f t="shared" si="158"/>
        <v/>
      </c>
      <c r="BU162" s="51">
        <f t="shared" si="159"/>
        <v>0</v>
      </c>
      <c r="BV162" s="105" t="str">
        <f>IF(OR($B162=0,$B162=""),"",IF(AND($E$3="1st"),'Marks Entry class 1st'!AL161,IF(AND($E$3="2nd"),'Marks Entry class 2nd'!AL161,"")))</f>
        <v/>
      </c>
      <c r="BW162" s="105" t="str">
        <f>IF(OR($B162=0,$B162=""),"",IF(AND($E$3="1st"),'Marks Entry class 1st'!AM161,IF(AND($E$3="2nd"),'Marks Entry class 2nd'!AM161,"")))</f>
        <v/>
      </c>
      <c r="BX162" s="55" t="str">
        <f t="shared" si="160"/>
        <v/>
      </c>
      <c r="BY162" s="51" t="str">
        <f t="shared" si="161"/>
        <v/>
      </c>
      <c r="BZ162" s="89">
        <f t="shared" si="162"/>
        <v>0</v>
      </c>
      <c r="CA162" s="89" t="str">
        <f t="shared" si="163"/>
        <v/>
      </c>
      <c r="CB162" s="89" t="str">
        <f t="shared" si="164"/>
        <v/>
      </c>
      <c r="CC162" s="89" t="str">
        <f t="shared" si="165"/>
        <v/>
      </c>
      <c r="CD162" s="89" t="str">
        <f t="shared" si="166"/>
        <v/>
      </c>
      <c r="CE162" s="93" t="str">
        <f t="shared" si="167"/>
        <v/>
      </c>
      <c r="CF162" s="105" t="str">
        <f>IF(OR($B162=0,$B162=""),"",IF(AND($E$3="1st"),'Marks Entry class 1st'!AN161,IF(AND($E$3="2nd"),'Marks Entry class 2nd'!AN161,"")))</f>
        <v/>
      </c>
      <c r="CG162" s="105" t="str">
        <f>IF(OR($B162=0,$B162=""),"",IF(AND($E$3="1st"),'Marks Entry class 1st'!AO161,IF(AND($E$3="2nd"),'Marks Entry class 2nd'!AO161,"")))</f>
        <v/>
      </c>
      <c r="CH162" s="106" t="str">
        <f t="shared" si="168"/>
        <v/>
      </c>
      <c r="CI162" s="107">
        <f t="shared" si="169"/>
        <v>0</v>
      </c>
      <c r="CJ162" s="107" t="str">
        <f t="shared" si="170"/>
        <v/>
      </c>
      <c r="CK162" s="107" t="str">
        <f t="shared" si="171"/>
        <v/>
      </c>
      <c r="CL162" s="92" t="str">
        <f t="shared" si="172"/>
        <v/>
      </c>
      <c r="CM162" s="105" t="str">
        <f>IF(OR($B162=0,$B162=""),"",IF(AND($E$3="1st"),'Marks Entry class 1st'!AP161,IF(AND($E$3="2nd"),'Marks Entry class 2nd'!AP161,"")))</f>
        <v/>
      </c>
      <c r="CN162" s="105" t="str">
        <f>IF(OR($B162=0,$B162=""),"",IF(AND($E$3="1st"),'Marks Entry class 1st'!AQ161,IF(AND($E$3="2nd"),'Marks Entry class 2nd'!AQ161,"")))</f>
        <v/>
      </c>
      <c r="CO162" s="106" t="str">
        <f t="shared" si="173"/>
        <v/>
      </c>
      <c r="CP162" s="107">
        <f t="shared" si="174"/>
        <v>0</v>
      </c>
      <c r="CQ162" s="107" t="str">
        <f t="shared" si="175"/>
        <v/>
      </c>
      <c r="CR162" s="107" t="str">
        <f t="shared" si="176"/>
        <v/>
      </c>
      <c r="CS162" s="92" t="str">
        <f t="shared" si="177"/>
        <v/>
      </c>
      <c r="CT162" s="105" t="str">
        <f>IF(OR($B162=0,$B162=""),"",IF(AND($E$3="1st"),'Marks Entry class 1st'!AR161,IF(AND($E$3="2nd"),'Marks Entry class 2nd'!AR161,"")))</f>
        <v/>
      </c>
      <c r="CU162" s="105" t="str">
        <f>IF(OR($B162=0,$B162=""),"",IF(AND($E$3="1st"),'Marks Entry class 1st'!AS161,IF(AND($E$3="2nd"),'Marks Entry class 2nd'!AS161,"")))</f>
        <v/>
      </c>
      <c r="CV162" s="106" t="str">
        <f t="shared" si="178"/>
        <v/>
      </c>
      <c r="CW162" s="107">
        <f t="shared" si="179"/>
        <v>0</v>
      </c>
      <c r="CX162" s="107" t="str">
        <f t="shared" si="180"/>
        <v/>
      </c>
      <c r="CY162" s="107" t="str">
        <f t="shared" si="181"/>
        <v/>
      </c>
      <c r="CZ162" s="92" t="str">
        <f t="shared" si="182"/>
        <v/>
      </c>
      <c r="DA162" s="105" t="str">
        <f>IF(OR($B162=0,$B162=""),"",IF(AND($E$3="1st"),'Marks Entry class 1st'!AT161,IF(AND($E$3="2nd"),'Marks Entry class 2nd'!AT161,"")))</f>
        <v/>
      </c>
      <c r="DB162" s="105" t="str">
        <f>IF(OR($B162=0,$B162=""),"",IF(AND($E$3="1st"),'Marks Entry class 1st'!AU161,IF(AND($E$3="2nd"),'Marks Entry class 2nd'!AU161,"")))</f>
        <v/>
      </c>
      <c r="DC162" s="357" t="str">
        <f t="shared" si="183"/>
        <v/>
      </c>
      <c r="DD162" s="93" t="str">
        <f t="shared" si="184"/>
        <v/>
      </c>
      <c r="DE162" s="105" t="str">
        <f>IF(OR($B162=0,$B162=""),"",IF(AND($E$3="1st"),'Marks Entry class 1st'!AV161,IF(AND($E$3="2nd"),'Marks Entry class 2nd'!AV161,"")))</f>
        <v/>
      </c>
      <c r="DF162" s="105" t="str">
        <f>IF(OR($B162=0,$B162=""),"",IF(AND($E$3="1st"),'Marks Entry class 1st'!AW161,IF(AND($E$3="2nd"),'Marks Entry class 2nd'!AW161,"")))</f>
        <v/>
      </c>
      <c r="DG162" s="357" t="str">
        <f t="shared" si="185"/>
        <v/>
      </c>
      <c r="DH162" s="93" t="str">
        <f t="shared" si="186"/>
        <v/>
      </c>
      <c r="DI162" s="63" t="str">
        <f t="shared" si="187"/>
        <v/>
      </c>
      <c r="DJ162" s="359" t="str">
        <f t="shared" si="188"/>
        <v/>
      </c>
      <c r="DK162" s="67" t="str">
        <f t="shared" si="189"/>
        <v/>
      </c>
      <c r="DL162" s="68" t="str">
        <f t="shared" si="190"/>
        <v/>
      </c>
      <c r="DM162" s="381" t="str">
        <f>IFERROR(IF(B162="NSO","NSO",IF(OR(D162="",G162="",F162="",B162="",DI162=0),"",IF('Master sheet'!$D$14="Hindi","कक्षोंन्नति","Promoted"))),"")</f>
        <v/>
      </c>
      <c r="DN162" s="42" t="str">
        <f>IF(OR(B162=0,B162=""),"",IF(AND($E$3="1st"),'Marks Entry class 1st'!AX161,IF(AND($E$3="2nd"),'Marks Entry class 2nd'!AX161,"")))</f>
        <v/>
      </c>
      <c r="DO162" s="42" t="str">
        <f>IF(OR(B162=0,B162=""),"",IF(AND($E$3="1st"),'Marks Entry class 1st'!AY161,IF(AND($E$3="2nd"),'Marks Entry class 2nd'!AY161,"")))</f>
        <v/>
      </c>
      <c r="DP162" s="214" t="str">
        <f t="shared" si="191"/>
        <v/>
      </c>
      <c r="DQ162" s="43"/>
      <c r="DX162" s="44">
        <f>IF(AND($E$3="1st"),'Marks Entry class 1st'!I161,IF(AND($E$3="2nd"),'Marks Entry class 2nd'!I161,""))</f>
        <v>0</v>
      </c>
    </row>
    <row r="163" spans="1:128" ht="18.95" customHeight="1">
      <c r="A163" s="56">
        <v>156</v>
      </c>
      <c r="B163" s="261" t="str">
        <f>IF(OR(DX163=0,DX163=""),"",IF(AND($E$3="1st"),'Marks Entry class 1st'!I162,IF(AND($E$3="2nd"),'Marks Entry class 2nd'!I162,"")))</f>
        <v/>
      </c>
      <c r="C163" s="57" t="str">
        <f>IF(OR($B163=0,$B163=""),"",IF(AND($E$3="1st"),'Marks Entry class 1st'!B162,IF(AND($E$3="2nd"),'Marks Entry class 2nd'!B162,"")))</f>
        <v/>
      </c>
      <c r="D163" s="57" t="str">
        <f>IF(OR($B163=0,$B163=""),"",IF(AND($E$3="1st"),'Marks Entry class 1st'!C162,IF(AND($E$3="2nd"),'Marks Entry class 2nd'!C162,"")))</f>
        <v/>
      </c>
      <c r="E163" s="396" t="str">
        <f>IF(OR(B163=0,B163=""),"",IF(AND($E$3="1st"),'Marks Entry class 1st'!E162,IF(AND($E$3="2nd"),'Marks Entry class 2nd'!E162,"")))</f>
        <v/>
      </c>
      <c r="F163" s="260" t="str">
        <f>IF(OR(B163=0,B163=""),"",IF(AND($E$3="1st"),'Marks Entry class 1st'!D162,IF(AND($E$3="2nd"),'Marks Entry class 2nd'!D162,"")))</f>
        <v/>
      </c>
      <c r="G163" s="398" t="str">
        <f>IF(OR($B163=0,$B163=""),"",IF(AND($E$3="1st"),'Marks Entry class 1st'!F162,IF(AND($E$3="2nd"),'Marks Entry class 2nd'!F162,"")))</f>
        <v/>
      </c>
      <c r="H163" s="398" t="str">
        <f>IF(OR($B163=0,$B163=""),"",IF(AND($E$3="1st"),'Marks Entry class 1st'!G162,IF(AND($E$3="2nd"),'Marks Entry class 2nd'!G162,"")))</f>
        <v/>
      </c>
      <c r="I163" s="398" t="str">
        <f>IF(OR($B163=0,$B163=""),"",IF(AND($E$3="1st"),'Marks Entry class 1st'!H162,IF(AND($E$3="2nd"),'Marks Entry class 2nd'!H162,"")))</f>
        <v/>
      </c>
      <c r="J163" s="229" t="str">
        <f>IF(OR($B163=0,$B163=""),"",IF(AND($E$3="1st"),'Marks Entry class 1st'!J162,IF(AND($E$3="2nd"),'Marks Entry class 2nd'!J162,"")))</f>
        <v/>
      </c>
      <c r="K163" s="229" t="str">
        <f>IF(OR($B163=0,$B163=""),"",IF(AND($E$3="1st"),'Marks Entry class 1st'!K162,IF(AND($E$3="2nd"),'Marks Entry class 2nd'!K162,"")))</f>
        <v/>
      </c>
      <c r="L163" s="105"/>
      <c r="M163" s="105"/>
      <c r="N163" s="105"/>
      <c r="O163" s="51"/>
      <c r="P163" s="105" t="str">
        <f>IF(OR($B163=0,$B163=""),"",IF(AND($E$3="1st"),'Marks Entry class 1st'!O162,IF(AND($E$3="2nd"),'Marks Entry class 2nd'!O162,"")))</f>
        <v/>
      </c>
      <c r="Q163" s="105" t="str">
        <f>IF(OR($B163=0,$B163=""),"",IF(AND($E$3="1st"),'Marks Entry class 1st'!P162,IF(AND($E$3="2nd"),'Marks Entry class 2nd'!P162,"")))</f>
        <v/>
      </c>
      <c r="R163" s="54" t="str">
        <f t="shared" si="128"/>
        <v/>
      </c>
      <c r="S163" s="51">
        <f t="shared" si="129"/>
        <v>0</v>
      </c>
      <c r="T163" s="105" t="str">
        <f>IF(OR($B163=0,$B163=""),"",IF(AND($E$3="1st"),'Marks Entry class 1st'!Q162,IF(AND($E$3="2nd"),'Marks Entry class 2nd'!Q162,"")))</f>
        <v/>
      </c>
      <c r="U163" s="105" t="str">
        <f>IF(OR($B163=0,$B163=""),"",IF(AND($E$3="1st"),'Marks Entry class 1st'!R162,IF(AND($E$3="2nd"),'Marks Entry class 2nd'!R162,"")))</f>
        <v/>
      </c>
      <c r="V163" s="55" t="str">
        <f t="shared" si="130"/>
        <v/>
      </c>
      <c r="W163" s="51" t="str">
        <f t="shared" si="131"/>
        <v/>
      </c>
      <c r="X163" s="89">
        <f t="shared" si="132"/>
        <v>0</v>
      </c>
      <c r="Y163" s="89" t="str">
        <f t="shared" si="133"/>
        <v/>
      </c>
      <c r="Z163" s="89" t="str">
        <f t="shared" si="134"/>
        <v/>
      </c>
      <c r="AA163" s="89" t="str">
        <f t="shared" si="135"/>
        <v/>
      </c>
      <c r="AB163" s="89" t="str">
        <f t="shared" si="136"/>
        <v/>
      </c>
      <c r="AC163" s="93" t="str">
        <f t="shared" si="137"/>
        <v/>
      </c>
      <c r="AD163" s="105"/>
      <c r="AE163" s="105"/>
      <c r="AF163" s="105"/>
      <c r="AG163" s="51"/>
      <c r="AH163" s="105" t="str">
        <f>IF(OR($B163=0,$B163=""),"",IF(AND($E$3="1st"),'Marks Entry class 1st'!V162,IF(AND($E$3="2nd"),'Marks Entry class 2nd'!V162,"")))</f>
        <v/>
      </c>
      <c r="AI163" s="105" t="str">
        <f>IF(OR($B163=0,$B163=""),"",IF(AND($E$3="1st"),'Marks Entry class 1st'!W162,IF(AND($E$3="2nd"),'Marks Entry class 2nd'!W162,"")))</f>
        <v/>
      </c>
      <c r="AJ163" s="54" t="str">
        <f t="shared" si="138"/>
        <v/>
      </c>
      <c r="AK163" s="51">
        <f t="shared" si="139"/>
        <v>0</v>
      </c>
      <c r="AL163" s="105" t="str">
        <f>IF(OR($B163=0,$B163=""),"",IF(AND($E$3="1st"),'Marks Entry class 1st'!X162,IF(AND($E$3="2nd"),'Marks Entry class 2nd'!X162,"")))</f>
        <v/>
      </c>
      <c r="AM163" s="105" t="str">
        <f>IF(OR($B163=0,$B163=""),"",IF(AND($E$3="1st"),'Marks Entry class 1st'!Y162,IF(AND($E$3="2nd"),'Marks Entry class 2nd'!Y162,"")))</f>
        <v/>
      </c>
      <c r="AN163" s="55" t="str">
        <f t="shared" si="140"/>
        <v/>
      </c>
      <c r="AO163" s="51" t="str">
        <f t="shared" si="141"/>
        <v/>
      </c>
      <c r="AP163" s="89">
        <f t="shared" si="142"/>
        <v>0</v>
      </c>
      <c r="AQ163" s="89" t="str">
        <f t="shared" si="143"/>
        <v/>
      </c>
      <c r="AR163" s="89" t="str">
        <f t="shared" si="144"/>
        <v/>
      </c>
      <c r="AS163" s="89" t="str">
        <f t="shared" si="145"/>
        <v/>
      </c>
      <c r="AT163" s="89" t="str">
        <f t="shared" si="146"/>
        <v/>
      </c>
      <c r="AU163" s="93" t="str">
        <f t="shared" si="147"/>
        <v/>
      </c>
      <c r="AV163" s="105"/>
      <c r="AW163" s="105"/>
      <c r="AX163" s="105"/>
      <c r="AY163" s="51"/>
      <c r="AZ163" s="105" t="str">
        <f>IF(OR($B163=0,$B163=""),"",IF(AND($E$3="1st"),'Marks Entry class 1st'!AC162,IF(AND($E$3="2nd"),'Marks Entry class 2nd'!AC162,"")))</f>
        <v/>
      </c>
      <c r="BA163" s="105" t="str">
        <f>IF(OR($B163=0,$B163=""),"",IF(AND($E$3="1st"),'Marks Entry class 1st'!AD162,IF(AND($E$3="2nd"),'Marks Entry class 2nd'!AD162,"")))</f>
        <v/>
      </c>
      <c r="BB163" s="54" t="str">
        <f t="shared" si="148"/>
        <v/>
      </c>
      <c r="BC163" s="51">
        <f t="shared" si="149"/>
        <v>0</v>
      </c>
      <c r="BD163" s="105" t="str">
        <f>IF(OR($B163=0,$B163=""),"",IF(AND($E$3="1st"),'Marks Entry class 1st'!AE162,IF(AND($E$3="2nd"),'Marks Entry class 2nd'!AE162,"")))</f>
        <v/>
      </c>
      <c r="BE163" s="105" t="str">
        <f>IF(OR($B163=0,$B163=""),"",IF(AND($E$3="1st"),'Marks Entry class 1st'!AF162,IF(AND($E$3="2nd"),'Marks Entry class 2nd'!AF162,"")))</f>
        <v/>
      </c>
      <c r="BF163" s="55" t="str">
        <f t="shared" si="150"/>
        <v/>
      </c>
      <c r="BG163" s="51" t="str">
        <f t="shared" si="151"/>
        <v/>
      </c>
      <c r="BH163" s="89">
        <f t="shared" si="152"/>
        <v>0</v>
      </c>
      <c r="BI163" s="89" t="str">
        <f t="shared" si="153"/>
        <v/>
      </c>
      <c r="BJ163" s="89" t="str">
        <f t="shared" si="154"/>
        <v/>
      </c>
      <c r="BK163" s="89" t="str">
        <f t="shared" si="155"/>
        <v/>
      </c>
      <c r="BL163" s="89" t="str">
        <f t="shared" si="156"/>
        <v/>
      </c>
      <c r="BM163" s="93" t="str">
        <f t="shared" si="157"/>
        <v/>
      </c>
      <c r="BN163" s="105"/>
      <c r="BO163" s="105"/>
      <c r="BP163" s="105"/>
      <c r="BQ163" s="51"/>
      <c r="BR163" s="105" t="str">
        <f>IF(OR($B163=0,$B163=""),"",IF(AND($E$3="1st"),'Marks Entry class 1st'!AJ162,IF(AND($E$3="2nd"),'Marks Entry class 2nd'!AJ162,"")))</f>
        <v/>
      </c>
      <c r="BS163" s="105" t="str">
        <f>IF(OR($B163=0,$B163=""),"",IF(AND($E$3="1st"),'Marks Entry class 1st'!AK162,IF(AND($E$3="2nd"),'Marks Entry class 2nd'!AK162,"")))</f>
        <v/>
      </c>
      <c r="BT163" s="54" t="str">
        <f t="shared" si="158"/>
        <v/>
      </c>
      <c r="BU163" s="51">
        <f t="shared" si="159"/>
        <v>0</v>
      </c>
      <c r="BV163" s="105" t="str">
        <f>IF(OR($B163=0,$B163=""),"",IF(AND($E$3="1st"),'Marks Entry class 1st'!AL162,IF(AND($E$3="2nd"),'Marks Entry class 2nd'!AL162,"")))</f>
        <v/>
      </c>
      <c r="BW163" s="105" t="str">
        <f>IF(OR($B163=0,$B163=""),"",IF(AND($E$3="1st"),'Marks Entry class 1st'!AM162,IF(AND($E$3="2nd"),'Marks Entry class 2nd'!AM162,"")))</f>
        <v/>
      </c>
      <c r="BX163" s="55" t="str">
        <f t="shared" si="160"/>
        <v/>
      </c>
      <c r="BY163" s="51" t="str">
        <f t="shared" si="161"/>
        <v/>
      </c>
      <c r="BZ163" s="89">
        <f t="shared" si="162"/>
        <v>0</v>
      </c>
      <c r="CA163" s="89" t="str">
        <f t="shared" si="163"/>
        <v/>
      </c>
      <c r="CB163" s="89" t="str">
        <f t="shared" si="164"/>
        <v/>
      </c>
      <c r="CC163" s="89" t="str">
        <f t="shared" si="165"/>
        <v/>
      </c>
      <c r="CD163" s="89" t="str">
        <f t="shared" si="166"/>
        <v/>
      </c>
      <c r="CE163" s="93" t="str">
        <f t="shared" si="167"/>
        <v/>
      </c>
      <c r="CF163" s="105" t="str">
        <f>IF(OR($B163=0,$B163=""),"",IF(AND($E$3="1st"),'Marks Entry class 1st'!AN162,IF(AND($E$3="2nd"),'Marks Entry class 2nd'!AN162,"")))</f>
        <v/>
      </c>
      <c r="CG163" s="105" t="str">
        <f>IF(OR($B163=0,$B163=""),"",IF(AND($E$3="1st"),'Marks Entry class 1st'!AO162,IF(AND($E$3="2nd"),'Marks Entry class 2nd'!AO162,"")))</f>
        <v/>
      </c>
      <c r="CH163" s="106" t="str">
        <f t="shared" si="168"/>
        <v/>
      </c>
      <c r="CI163" s="107">
        <f t="shared" si="169"/>
        <v>0</v>
      </c>
      <c r="CJ163" s="107" t="str">
        <f t="shared" si="170"/>
        <v/>
      </c>
      <c r="CK163" s="107" t="str">
        <f t="shared" si="171"/>
        <v/>
      </c>
      <c r="CL163" s="92" t="str">
        <f t="shared" si="172"/>
        <v/>
      </c>
      <c r="CM163" s="105" t="str">
        <f>IF(OR($B163=0,$B163=""),"",IF(AND($E$3="1st"),'Marks Entry class 1st'!AP162,IF(AND($E$3="2nd"),'Marks Entry class 2nd'!AP162,"")))</f>
        <v/>
      </c>
      <c r="CN163" s="105" t="str">
        <f>IF(OR($B163=0,$B163=""),"",IF(AND($E$3="1st"),'Marks Entry class 1st'!AQ162,IF(AND($E$3="2nd"),'Marks Entry class 2nd'!AQ162,"")))</f>
        <v/>
      </c>
      <c r="CO163" s="106" t="str">
        <f t="shared" si="173"/>
        <v/>
      </c>
      <c r="CP163" s="107">
        <f t="shared" si="174"/>
        <v>0</v>
      </c>
      <c r="CQ163" s="107" t="str">
        <f t="shared" si="175"/>
        <v/>
      </c>
      <c r="CR163" s="107" t="str">
        <f t="shared" si="176"/>
        <v/>
      </c>
      <c r="CS163" s="92" t="str">
        <f t="shared" si="177"/>
        <v/>
      </c>
      <c r="CT163" s="105" t="str">
        <f>IF(OR($B163=0,$B163=""),"",IF(AND($E$3="1st"),'Marks Entry class 1st'!AR162,IF(AND($E$3="2nd"),'Marks Entry class 2nd'!AR162,"")))</f>
        <v/>
      </c>
      <c r="CU163" s="105" t="str">
        <f>IF(OR($B163=0,$B163=""),"",IF(AND($E$3="1st"),'Marks Entry class 1st'!AS162,IF(AND($E$3="2nd"),'Marks Entry class 2nd'!AS162,"")))</f>
        <v/>
      </c>
      <c r="CV163" s="106" t="str">
        <f t="shared" si="178"/>
        <v/>
      </c>
      <c r="CW163" s="107">
        <f t="shared" si="179"/>
        <v>0</v>
      </c>
      <c r="CX163" s="107" t="str">
        <f t="shared" si="180"/>
        <v/>
      </c>
      <c r="CY163" s="107" t="str">
        <f t="shared" si="181"/>
        <v/>
      </c>
      <c r="CZ163" s="92" t="str">
        <f t="shared" si="182"/>
        <v/>
      </c>
      <c r="DA163" s="105" t="str">
        <f>IF(OR($B163=0,$B163=""),"",IF(AND($E$3="1st"),'Marks Entry class 1st'!AT162,IF(AND($E$3="2nd"),'Marks Entry class 2nd'!AT162,"")))</f>
        <v/>
      </c>
      <c r="DB163" s="105" t="str">
        <f>IF(OR($B163=0,$B163=""),"",IF(AND($E$3="1st"),'Marks Entry class 1st'!AU162,IF(AND($E$3="2nd"),'Marks Entry class 2nd'!AU162,"")))</f>
        <v/>
      </c>
      <c r="DC163" s="357" t="str">
        <f t="shared" si="183"/>
        <v/>
      </c>
      <c r="DD163" s="93" t="str">
        <f t="shared" si="184"/>
        <v/>
      </c>
      <c r="DE163" s="105" t="str">
        <f>IF(OR($B163=0,$B163=""),"",IF(AND($E$3="1st"),'Marks Entry class 1st'!AV162,IF(AND($E$3="2nd"),'Marks Entry class 2nd'!AV162,"")))</f>
        <v/>
      </c>
      <c r="DF163" s="105" t="str">
        <f>IF(OR($B163=0,$B163=""),"",IF(AND($E$3="1st"),'Marks Entry class 1st'!AW162,IF(AND($E$3="2nd"),'Marks Entry class 2nd'!AW162,"")))</f>
        <v/>
      </c>
      <c r="DG163" s="357" t="str">
        <f t="shared" si="185"/>
        <v/>
      </c>
      <c r="DH163" s="93" t="str">
        <f t="shared" si="186"/>
        <v/>
      </c>
      <c r="DI163" s="63" t="str">
        <f t="shared" si="187"/>
        <v/>
      </c>
      <c r="DJ163" s="359" t="str">
        <f t="shared" si="188"/>
        <v/>
      </c>
      <c r="DK163" s="67" t="str">
        <f t="shared" si="189"/>
        <v/>
      </c>
      <c r="DL163" s="68" t="str">
        <f t="shared" si="190"/>
        <v/>
      </c>
      <c r="DM163" s="381" t="str">
        <f>IFERROR(IF(B163="NSO","NSO",IF(OR(D163="",G163="",F163="",B163="",DI163=0),"",IF('Master sheet'!$D$14="Hindi","कक्षोंन्नति","Promoted"))),"")</f>
        <v/>
      </c>
      <c r="DN163" s="42" t="str">
        <f>IF(OR(B163=0,B163=""),"",IF(AND($E$3="1st"),'Marks Entry class 1st'!AX162,IF(AND($E$3="2nd"),'Marks Entry class 2nd'!AX162,"")))</f>
        <v/>
      </c>
      <c r="DO163" s="42" t="str">
        <f>IF(OR(B163=0,B163=""),"",IF(AND($E$3="1st"),'Marks Entry class 1st'!AY162,IF(AND($E$3="2nd"),'Marks Entry class 2nd'!AY162,"")))</f>
        <v/>
      </c>
      <c r="DP163" s="214" t="str">
        <f t="shared" si="191"/>
        <v/>
      </c>
      <c r="DQ163" s="43"/>
      <c r="DX163" s="44">
        <f>IF(AND($E$3="1st"),'Marks Entry class 1st'!I162,IF(AND($E$3="2nd"),'Marks Entry class 2nd'!I162,""))</f>
        <v>0</v>
      </c>
    </row>
    <row r="164" spans="1:128" ht="18.95" customHeight="1">
      <c r="A164" s="56">
        <v>157</v>
      </c>
      <c r="B164" s="261" t="str">
        <f>IF(OR(DX164=0,DX164=""),"",IF(AND($E$3="1st"),'Marks Entry class 1st'!I163,IF(AND($E$3="2nd"),'Marks Entry class 2nd'!I163,"")))</f>
        <v/>
      </c>
      <c r="C164" s="57" t="str">
        <f>IF(OR($B164=0,$B164=""),"",IF(AND($E$3="1st"),'Marks Entry class 1st'!B163,IF(AND($E$3="2nd"),'Marks Entry class 2nd'!B163,"")))</f>
        <v/>
      </c>
      <c r="D164" s="57" t="str">
        <f>IF(OR($B164=0,$B164=""),"",IF(AND($E$3="1st"),'Marks Entry class 1st'!C163,IF(AND($E$3="2nd"),'Marks Entry class 2nd'!C163,"")))</f>
        <v/>
      </c>
      <c r="E164" s="396" t="str">
        <f>IF(OR(B164=0,B164=""),"",IF(AND($E$3="1st"),'Marks Entry class 1st'!E163,IF(AND($E$3="2nd"),'Marks Entry class 2nd'!E163,"")))</f>
        <v/>
      </c>
      <c r="F164" s="260" t="str">
        <f>IF(OR(B164=0,B164=""),"",IF(AND($E$3="1st"),'Marks Entry class 1st'!D163,IF(AND($E$3="2nd"),'Marks Entry class 2nd'!D163,"")))</f>
        <v/>
      </c>
      <c r="G164" s="398" t="str">
        <f>IF(OR($B164=0,$B164=""),"",IF(AND($E$3="1st"),'Marks Entry class 1st'!F163,IF(AND($E$3="2nd"),'Marks Entry class 2nd'!F163,"")))</f>
        <v/>
      </c>
      <c r="H164" s="398" t="str">
        <f>IF(OR($B164=0,$B164=""),"",IF(AND($E$3="1st"),'Marks Entry class 1st'!G163,IF(AND($E$3="2nd"),'Marks Entry class 2nd'!G163,"")))</f>
        <v/>
      </c>
      <c r="I164" s="398" t="str">
        <f>IF(OR($B164=0,$B164=""),"",IF(AND($E$3="1st"),'Marks Entry class 1st'!H163,IF(AND($E$3="2nd"),'Marks Entry class 2nd'!H163,"")))</f>
        <v/>
      </c>
      <c r="J164" s="229" t="str">
        <f>IF(OR($B164=0,$B164=""),"",IF(AND($E$3="1st"),'Marks Entry class 1st'!J163,IF(AND($E$3="2nd"),'Marks Entry class 2nd'!J163,"")))</f>
        <v/>
      </c>
      <c r="K164" s="229" t="str">
        <f>IF(OR($B164=0,$B164=""),"",IF(AND($E$3="1st"),'Marks Entry class 1st'!K163,IF(AND($E$3="2nd"),'Marks Entry class 2nd'!K163,"")))</f>
        <v/>
      </c>
      <c r="L164" s="105"/>
      <c r="M164" s="105"/>
      <c r="N164" s="105"/>
      <c r="O164" s="51"/>
      <c r="P164" s="105" t="str">
        <f>IF(OR($B164=0,$B164=""),"",IF(AND($E$3="1st"),'Marks Entry class 1st'!O163,IF(AND($E$3="2nd"),'Marks Entry class 2nd'!O163,"")))</f>
        <v/>
      </c>
      <c r="Q164" s="105" t="str">
        <f>IF(OR($B164=0,$B164=""),"",IF(AND($E$3="1st"),'Marks Entry class 1st'!P163,IF(AND($E$3="2nd"),'Marks Entry class 2nd'!P163,"")))</f>
        <v/>
      </c>
      <c r="R164" s="54" t="str">
        <f t="shared" si="128"/>
        <v/>
      </c>
      <c r="S164" s="51">
        <f t="shared" si="129"/>
        <v>0</v>
      </c>
      <c r="T164" s="105" t="str">
        <f>IF(OR($B164=0,$B164=""),"",IF(AND($E$3="1st"),'Marks Entry class 1st'!Q163,IF(AND($E$3="2nd"),'Marks Entry class 2nd'!Q163,"")))</f>
        <v/>
      </c>
      <c r="U164" s="105" t="str">
        <f>IF(OR($B164=0,$B164=""),"",IF(AND($E$3="1st"),'Marks Entry class 1st'!R163,IF(AND($E$3="2nd"),'Marks Entry class 2nd'!R163,"")))</f>
        <v/>
      </c>
      <c r="V164" s="55" t="str">
        <f t="shared" si="130"/>
        <v/>
      </c>
      <c r="W164" s="51" t="str">
        <f t="shared" si="131"/>
        <v/>
      </c>
      <c r="X164" s="89">
        <f t="shared" si="132"/>
        <v>0</v>
      </c>
      <c r="Y164" s="89" t="str">
        <f t="shared" si="133"/>
        <v/>
      </c>
      <c r="Z164" s="89" t="str">
        <f t="shared" si="134"/>
        <v/>
      </c>
      <c r="AA164" s="89" t="str">
        <f t="shared" si="135"/>
        <v/>
      </c>
      <c r="AB164" s="89" t="str">
        <f t="shared" si="136"/>
        <v/>
      </c>
      <c r="AC164" s="93" t="str">
        <f t="shared" si="137"/>
        <v/>
      </c>
      <c r="AD164" s="105"/>
      <c r="AE164" s="105"/>
      <c r="AF164" s="105"/>
      <c r="AG164" s="51"/>
      <c r="AH164" s="105" t="str">
        <f>IF(OR($B164=0,$B164=""),"",IF(AND($E$3="1st"),'Marks Entry class 1st'!V163,IF(AND($E$3="2nd"),'Marks Entry class 2nd'!V163,"")))</f>
        <v/>
      </c>
      <c r="AI164" s="105" t="str">
        <f>IF(OR($B164=0,$B164=""),"",IF(AND($E$3="1st"),'Marks Entry class 1st'!W163,IF(AND($E$3="2nd"),'Marks Entry class 2nd'!W163,"")))</f>
        <v/>
      </c>
      <c r="AJ164" s="54" t="str">
        <f t="shared" si="138"/>
        <v/>
      </c>
      <c r="AK164" s="51">
        <f t="shared" si="139"/>
        <v>0</v>
      </c>
      <c r="AL164" s="105" t="str">
        <f>IF(OR($B164=0,$B164=""),"",IF(AND($E$3="1st"),'Marks Entry class 1st'!X163,IF(AND($E$3="2nd"),'Marks Entry class 2nd'!X163,"")))</f>
        <v/>
      </c>
      <c r="AM164" s="105" t="str">
        <f>IF(OR($B164=0,$B164=""),"",IF(AND($E$3="1st"),'Marks Entry class 1st'!Y163,IF(AND($E$3="2nd"),'Marks Entry class 2nd'!Y163,"")))</f>
        <v/>
      </c>
      <c r="AN164" s="55" t="str">
        <f t="shared" si="140"/>
        <v/>
      </c>
      <c r="AO164" s="51" t="str">
        <f t="shared" si="141"/>
        <v/>
      </c>
      <c r="AP164" s="89">
        <f t="shared" si="142"/>
        <v>0</v>
      </c>
      <c r="AQ164" s="89" t="str">
        <f t="shared" si="143"/>
        <v/>
      </c>
      <c r="AR164" s="89" t="str">
        <f t="shared" si="144"/>
        <v/>
      </c>
      <c r="AS164" s="89" t="str">
        <f t="shared" si="145"/>
        <v/>
      </c>
      <c r="AT164" s="89" t="str">
        <f t="shared" si="146"/>
        <v/>
      </c>
      <c r="AU164" s="93" t="str">
        <f t="shared" si="147"/>
        <v/>
      </c>
      <c r="AV164" s="105"/>
      <c r="AW164" s="105"/>
      <c r="AX164" s="105"/>
      <c r="AY164" s="51"/>
      <c r="AZ164" s="105" t="str">
        <f>IF(OR($B164=0,$B164=""),"",IF(AND($E$3="1st"),'Marks Entry class 1st'!AC163,IF(AND($E$3="2nd"),'Marks Entry class 2nd'!AC163,"")))</f>
        <v/>
      </c>
      <c r="BA164" s="105" t="str">
        <f>IF(OR($B164=0,$B164=""),"",IF(AND($E$3="1st"),'Marks Entry class 1st'!AD163,IF(AND($E$3="2nd"),'Marks Entry class 2nd'!AD163,"")))</f>
        <v/>
      </c>
      <c r="BB164" s="54" t="str">
        <f t="shared" si="148"/>
        <v/>
      </c>
      <c r="BC164" s="51">
        <f t="shared" si="149"/>
        <v>0</v>
      </c>
      <c r="BD164" s="105" t="str">
        <f>IF(OR($B164=0,$B164=""),"",IF(AND($E$3="1st"),'Marks Entry class 1st'!AE163,IF(AND($E$3="2nd"),'Marks Entry class 2nd'!AE163,"")))</f>
        <v/>
      </c>
      <c r="BE164" s="105" t="str">
        <f>IF(OR($B164=0,$B164=""),"",IF(AND($E$3="1st"),'Marks Entry class 1st'!AF163,IF(AND($E$3="2nd"),'Marks Entry class 2nd'!AF163,"")))</f>
        <v/>
      </c>
      <c r="BF164" s="55" t="str">
        <f t="shared" si="150"/>
        <v/>
      </c>
      <c r="BG164" s="51" t="str">
        <f t="shared" si="151"/>
        <v/>
      </c>
      <c r="BH164" s="89">
        <f t="shared" si="152"/>
        <v>0</v>
      </c>
      <c r="BI164" s="89" t="str">
        <f t="shared" si="153"/>
        <v/>
      </c>
      <c r="BJ164" s="89" t="str">
        <f t="shared" si="154"/>
        <v/>
      </c>
      <c r="BK164" s="89" t="str">
        <f t="shared" si="155"/>
        <v/>
      </c>
      <c r="BL164" s="89" t="str">
        <f t="shared" si="156"/>
        <v/>
      </c>
      <c r="BM164" s="93" t="str">
        <f t="shared" si="157"/>
        <v/>
      </c>
      <c r="BN164" s="105"/>
      <c r="BO164" s="105"/>
      <c r="BP164" s="105"/>
      <c r="BQ164" s="51"/>
      <c r="BR164" s="105" t="str">
        <f>IF(OR($B164=0,$B164=""),"",IF(AND($E$3="1st"),'Marks Entry class 1st'!AJ163,IF(AND($E$3="2nd"),'Marks Entry class 2nd'!AJ163,"")))</f>
        <v/>
      </c>
      <c r="BS164" s="105" t="str">
        <f>IF(OR($B164=0,$B164=""),"",IF(AND($E$3="1st"),'Marks Entry class 1st'!AK163,IF(AND($E$3="2nd"),'Marks Entry class 2nd'!AK163,"")))</f>
        <v/>
      </c>
      <c r="BT164" s="54" t="str">
        <f t="shared" si="158"/>
        <v/>
      </c>
      <c r="BU164" s="51">
        <f t="shared" si="159"/>
        <v>0</v>
      </c>
      <c r="BV164" s="105" t="str">
        <f>IF(OR($B164=0,$B164=""),"",IF(AND($E$3="1st"),'Marks Entry class 1st'!AL163,IF(AND($E$3="2nd"),'Marks Entry class 2nd'!AL163,"")))</f>
        <v/>
      </c>
      <c r="BW164" s="105" t="str">
        <f>IF(OR($B164=0,$B164=""),"",IF(AND($E$3="1st"),'Marks Entry class 1st'!AM163,IF(AND($E$3="2nd"),'Marks Entry class 2nd'!AM163,"")))</f>
        <v/>
      </c>
      <c r="BX164" s="55" t="str">
        <f t="shared" si="160"/>
        <v/>
      </c>
      <c r="BY164" s="51" t="str">
        <f t="shared" si="161"/>
        <v/>
      </c>
      <c r="BZ164" s="89">
        <f t="shared" si="162"/>
        <v>0</v>
      </c>
      <c r="CA164" s="89" t="str">
        <f t="shared" si="163"/>
        <v/>
      </c>
      <c r="CB164" s="89" t="str">
        <f t="shared" si="164"/>
        <v/>
      </c>
      <c r="CC164" s="89" t="str">
        <f t="shared" si="165"/>
        <v/>
      </c>
      <c r="CD164" s="89" t="str">
        <f t="shared" si="166"/>
        <v/>
      </c>
      <c r="CE164" s="93" t="str">
        <f t="shared" si="167"/>
        <v/>
      </c>
      <c r="CF164" s="105" t="str">
        <f>IF(OR($B164=0,$B164=""),"",IF(AND($E$3="1st"),'Marks Entry class 1st'!AN163,IF(AND($E$3="2nd"),'Marks Entry class 2nd'!AN163,"")))</f>
        <v/>
      </c>
      <c r="CG164" s="105" t="str">
        <f>IF(OR($B164=0,$B164=""),"",IF(AND($E$3="1st"),'Marks Entry class 1st'!AO163,IF(AND($E$3="2nd"),'Marks Entry class 2nd'!AO163,"")))</f>
        <v/>
      </c>
      <c r="CH164" s="106" t="str">
        <f t="shared" si="168"/>
        <v/>
      </c>
      <c r="CI164" s="107">
        <f t="shared" si="169"/>
        <v>0</v>
      </c>
      <c r="CJ164" s="107" t="str">
        <f t="shared" si="170"/>
        <v/>
      </c>
      <c r="CK164" s="107" t="str">
        <f t="shared" si="171"/>
        <v/>
      </c>
      <c r="CL164" s="92" t="str">
        <f t="shared" si="172"/>
        <v/>
      </c>
      <c r="CM164" s="105" t="str">
        <f>IF(OR($B164=0,$B164=""),"",IF(AND($E$3="1st"),'Marks Entry class 1st'!AP163,IF(AND($E$3="2nd"),'Marks Entry class 2nd'!AP163,"")))</f>
        <v/>
      </c>
      <c r="CN164" s="105" t="str">
        <f>IF(OR($B164=0,$B164=""),"",IF(AND($E$3="1st"),'Marks Entry class 1st'!AQ163,IF(AND($E$3="2nd"),'Marks Entry class 2nd'!AQ163,"")))</f>
        <v/>
      </c>
      <c r="CO164" s="106" t="str">
        <f t="shared" si="173"/>
        <v/>
      </c>
      <c r="CP164" s="107">
        <f t="shared" si="174"/>
        <v>0</v>
      </c>
      <c r="CQ164" s="107" t="str">
        <f t="shared" si="175"/>
        <v/>
      </c>
      <c r="CR164" s="107" t="str">
        <f t="shared" si="176"/>
        <v/>
      </c>
      <c r="CS164" s="92" t="str">
        <f t="shared" si="177"/>
        <v/>
      </c>
      <c r="CT164" s="105" t="str">
        <f>IF(OR($B164=0,$B164=""),"",IF(AND($E$3="1st"),'Marks Entry class 1st'!AR163,IF(AND($E$3="2nd"),'Marks Entry class 2nd'!AR163,"")))</f>
        <v/>
      </c>
      <c r="CU164" s="105" t="str">
        <f>IF(OR($B164=0,$B164=""),"",IF(AND($E$3="1st"),'Marks Entry class 1st'!AS163,IF(AND($E$3="2nd"),'Marks Entry class 2nd'!AS163,"")))</f>
        <v/>
      </c>
      <c r="CV164" s="106" t="str">
        <f t="shared" si="178"/>
        <v/>
      </c>
      <c r="CW164" s="107">
        <f t="shared" si="179"/>
        <v>0</v>
      </c>
      <c r="CX164" s="107" t="str">
        <f t="shared" si="180"/>
        <v/>
      </c>
      <c r="CY164" s="107" t="str">
        <f t="shared" si="181"/>
        <v/>
      </c>
      <c r="CZ164" s="92" t="str">
        <f t="shared" si="182"/>
        <v/>
      </c>
      <c r="DA164" s="105" t="str">
        <f>IF(OR($B164=0,$B164=""),"",IF(AND($E$3="1st"),'Marks Entry class 1st'!AT163,IF(AND($E$3="2nd"),'Marks Entry class 2nd'!AT163,"")))</f>
        <v/>
      </c>
      <c r="DB164" s="105" t="str">
        <f>IF(OR($B164=0,$B164=""),"",IF(AND($E$3="1st"),'Marks Entry class 1st'!AU163,IF(AND($E$3="2nd"),'Marks Entry class 2nd'!AU163,"")))</f>
        <v/>
      </c>
      <c r="DC164" s="357" t="str">
        <f t="shared" si="183"/>
        <v/>
      </c>
      <c r="DD164" s="93" t="str">
        <f t="shared" si="184"/>
        <v/>
      </c>
      <c r="DE164" s="105" t="str">
        <f>IF(OR($B164=0,$B164=""),"",IF(AND($E$3="1st"),'Marks Entry class 1st'!AV163,IF(AND($E$3="2nd"),'Marks Entry class 2nd'!AV163,"")))</f>
        <v/>
      </c>
      <c r="DF164" s="105" t="str">
        <f>IF(OR($B164=0,$B164=""),"",IF(AND($E$3="1st"),'Marks Entry class 1st'!AW163,IF(AND($E$3="2nd"),'Marks Entry class 2nd'!AW163,"")))</f>
        <v/>
      </c>
      <c r="DG164" s="357" t="str">
        <f t="shared" si="185"/>
        <v/>
      </c>
      <c r="DH164" s="93" t="str">
        <f t="shared" si="186"/>
        <v/>
      </c>
      <c r="DI164" s="63" t="str">
        <f t="shared" si="187"/>
        <v/>
      </c>
      <c r="DJ164" s="359" t="str">
        <f t="shared" si="188"/>
        <v/>
      </c>
      <c r="DK164" s="67" t="str">
        <f t="shared" si="189"/>
        <v/>
      </c>
      <c r="DL164" s="68" t="str">
        <f t="shared" si="190"/>
        <v/>
      </c>
      <c r="DM164" s="381" t="str">
        <f>IFERROR(IF(B164="NSO","NSO",IF(OR(D164="",G164="",F164="",B164="",DI164=0),"",IF('Master sheet'!$D$14="Hindi","कक्षोंन्नति","Promoted"))),"")</f>
        <v/>
      </c>
      <c r="DN164" s="42" t="str">
        <f>IF(OR(B164=0,B164=""),"",IF(AND($E$3="1st"),'Marks Entry class 1st'!AX163,IF(AND($E$3="2nd"),'Marks Entry class 2nd'!AX163,"")))</f>
        <v/>
      </c>
      <c r="DO164" s="42" t="str">
        <f>IF(OR(B164=0,B164=""),"",IF(AND($E$3="1st"),'Marks Entry class 1st'!AY163,IF(AND($E$3="2nd"),'Marks Entry class 2nd'!AY163,"")))</f>
        <v/>
      </c>
      <c r="DP164" s="214" t="str">
        <f t="shared" si="191"/>
        <v/>
      </c>
      <c r="DQ164" s="43"/>
      <c r="DX164" s="44">
        <f>IF(AND($E$3="1st"),'Marks Entry class 1st'!I163,IF(AND($E$3="2nd"),'Marks Entry class 2nd'!I163,""))</f>
        <v>0</v>
      </c>
    </row>
    <row r="165" spans="1:128" ht="18.95" customHeight="1">
      <c r="A165" s="56">
        <v>158</v>
      </c>
      <c r="B165" s="261" t="str">
        <f>IF(OR(DX165=0,DX165=""),"",IF(AND($E$3="1st"),'Marks Entry class 1st'!I164,IF(AND($E$3="2nd"),'Marks Entry class 2nd'!I164,"")))</f>
        <v/>
      </c>
      <c r="C165" s="57" t="str">
        <f>IF(OR($B165=0,$B165=""),"",IF(AND($E$3="1st"),'Marks Entry class 1st'!B164,IF(AND($E$3="2nd"),'Marks Entry class 2nd'!B164,"")))</f>
        <v/>
      </c>
      <c r="D165" s="57" t="str">
        <f>IF(OR($B165=0,$B165=""),"",IF(AND($E$3="1st"),'Marks Entry class 1st'!C164,IF(AND($E$3="2nd"),'Marks Entry class 2nd'!C164,"")))</f>
        <v/>
      </c>
      <c r="E165" s="396" t="str">
        <f>IF(OR(B165=0,B165=""),"",IF(AND($E$3="1st"),'Marks Entry class 1st'!E164,IF(AND($E$3="2nd"),'Marks Entry class 2nd'!E164,"")))</f>
        <v/>
      </c>
      <c r="F165" s="260" t="str">
        <f>IF(OR(B165=0,B165=""),"",IF(AND($E$3="1st"),'Marks Entry class 1st'!D164,IF(AND($E$3="2nd"),'Marks Entry class 2nd'!D164,"")))</f>
        <v/>
      </c>
      <c r="G165" s="398" t="str">
        <f>IF(OR($B165=0,$B165=""),"",IF(AND($E$3="1st"),'Marks Entry class 1st'!F164,IF(AND($E$3="2nd"),'Marks Entry class 2nd'!F164,"")))</f>
        <v/>
      </c>
      <c r="H165" s="398" t="str">
        <f>IF(OR($B165=0,$B165=""),"",IF(AND($E$3="1st"),'Marks Entry class 1st'!G164,IF(AND($E$3="2nd"),'Marks Entry class 2nd'!G164,"")))</f>
        <v/>
      </c>
      <c r="I165" s="398" t="str">
        <f>IF(OR($B165=0,$B165=""),"",IF(AND($E$3="1st"),'Marks Entry class 1st'!H164,IF(AND($E$3="2nd"),'Marks Entry class 2nd'!H164,"")))</f>
        <v/>
      </c>
      <c r="J165" s="229" t="str">
        <f>IF(OR($B165=0,$B165=""),"",IF(AND($E$3="1st"),'Marks Entry class 1st'!J164,IF(AND($E$3="2nd"),'Marks Entry class 2nd'!J164,"")))</f>
        <v/>
      </c>
      <c r="K165" s="229" t="str">
        <f>IF(OR($B165=0,$B165=""),"",IF(AND($E$3="1st"),'Marks Entry class 1st'!K164,IF(AND($E$3="2nd"),'Marks Entry class 2nd'!K164,"")))</f>
        <v/>
      </c>
      <c r="L165" s="105"/>
      <c r="M165" s="105"/>
      <c r="N165" s="105"/>
      <c r="O165" s="51"/>
      <c r="P165" s="105" t="str">
        <f>IF(OR($B165=0,$B165=""),"",IF(AND($E$3="1st"),'Marks Entry class 1st'!O164,IF(AND($E$3="2nd"),'Marks Entry class 2nd'!O164,"")))</f>
        <v/>
      </c>
      <c r="Q165" s="105" t="str">
        <f>IF(OR($B165=0,$B165=""),"",IF(AND($E$3="1st"),'Marks Entry class 1st'!P164,IF(AND($E$3="2nd"),'Marks Entry class 2nd'!P164,"")))</f>
        <v/>
      </c>
      <c r="R165" s="54" t="str">
        <f t="shared" si="128"/>
        <v/>
      </c>
      <c r="S165" s="51">
        <f t="shared" si="129"/>
        <v>0</v>
      </c>
      <c r="T165" s="105" t="str">
        <f>IF(OR($B165=0,$B165=""),"",IF(AND($E$3="1st"),'Marks Entry class 1st'!Q164,IF(AND($E$3="2nd"),'Marks Entry class 2nd'!Q164,"")))</f>
        <v/>
      </c>
      <c r="U165" s="105" t="str">
        <f>IF(OR($B165=0,$B165=""),"",IF(AND($E$3="1st"),'Marks Entry class 1st'!R164,IF(AND($E$3="2nd"),'Marks Entry class 2nd'!R164,"")))</f>
        <v/>
      </c>
      <c r="V165" s="55" t="str">
        <f t="shared" si="130"/>
        <v/>
      </c>
      <c r="W165" s="51" t="str">
        <f t="shared" si="131"/>
        <v/>
      </c>
      <c r="X165" s="89">
        <f t="shared" si="132"/>
        <v>0</v>
      </c>
      <c r="Y165" s="89" t="str">
        <f t="shared" si="133"/>
        <v/>
      </c>
      <c r="Z165" s="89" t="str">
        <f t="shared" si="134"/>
        <v/>
      </c>
      <c r="AA165" s="89" t="str">
        <f t="shared" si="135"/>
        <v/>
      </c>
      <c r="AB165" s="89" t="str">
        <f t="shared" si="136"/>
        <v/>
      </c>
      <c r="AC165" s="93" t="str">
        <f t="shared" si="137"/>
        <v/>
      </c>
      <c r="AD165" s="105"/>
      <c r="AE165" s="105"/>
      <c r="AF165" s="105"/>
      <c r="AG165" s="51"/>
      <c r="AH165" s="105" t="str">
        <f>IF(OR($B165=0,$B165=""),"",IF(AND($E$3="1st"),'Marks Entry class 1st'!V164,IF(AND($E$3="2nd"),'Marks Entry class 2nd'!V164,"")))</f>
        <v/>
      </c>
      <c r="AI165" s="105" t="str">
        <f>IF(OR($B165=0,$B165=""),"",IF(AND($E$3="1st"),'Marks Entry class 1st'!W164,IF(AND($E$3="2nd"),'Marks Entry class 2nd'!W164,"")))</f>
        <v/>
      </c>
      <c r="AJ165" s="54" t="str">
        <f t="shared" si="138"/>
        <v/>
      </c>
      <c r="AK165" s="51">
        <f t="shared" si="139"/>
        <v>0</v>
      </c>
      <c r="AL165" s="105" t="str">
        <f>IF(OR($B165=0,$B165=""),"",IF(AND($E$3="1st"),'Marks Entry class 1st'!X164,IF(AND($E$3="2nd"),'Marks Entry class 2nd'!X164,"")))</f>
        <v/>
      </c>
      <c r="AM165" s="105" t="str">
        <f>IF(OR($B165=0,$B165=""),"",IF(AND($E$3="1st"),'Marks Entry class 1st'!Y164,IF(AND($E$3="2nd"),'Marks Entry class 2nd'!Y164,"")))</f>
        <v/>
      </c>
      <c r="AN165" s="55" t="str">
        <f t="shared" si="140"/>
        <v/>
      </c>
      <c r="AO165" s="51" t="str">
        <f t="shared" si="141"/>
        <v/>
      </c>
      <c r="AP165" s="89">
        <f t="shared" si="142"/>
        <v>0</v>
      </c>
      <c r="AQ165" s="89" t="str">
        <f t="shared" si="143"/>
        <v/>
      </c>
      <c r="AR165" s="89" t="str">
        <f t="shared" si="144"/>
        <v/>
      </c>
      <c r="AS165" s="89" t="str">
        <f t="shared" si="145"/>
        <v/>
      </c>
      <c r="AT165" s="89" t="str">
        <f t="shared" si="146"/>
        <v/>
      </c>
      <c r="AU165" s="93" t="str">
        <f t="shared" si="147"/>
        <v/>
      </c>
      <c r="AV165" s="105"/>
      <c r="AW165" s="105"/>
      <c r="AX165" s="105"/>
      <c r="AY165" s="51"/>
      <c r="AZ165" s="105" t="str">
        <f>IF(OR($B165=0,$B165=""),"",IF(AND($E$3="1st"),'Marks Entry class 1st'!AC164,IF(AND($E$3="2nd"),'Marks Entry class 2nd'!AC164,"")))</f>
        <v/>
      </c>
      <c r="BA165" s="105" t="str">
        <f>IF(OR($B165=0,$B165=""),"",IF(AND($E$3="1st"),'Marks Entry class 1st'!AD164,IF(AND($E$3="2nd"),'Marks Entry class 2nd'!AD164,"")))</f>
        <v/>
      </c>
      <c r="BB165" s="54" t="str">
        <f t="shared" si="148"/>
        <v/>
      </c>
      <c r="BC165" s="51">
        <f t="shared" si="149"/>
        <v>0</v>
      </c>
      <c r="BD165" s="105" t="str">
        <f>IF(OR($B165=0,$B165=""),"",IF(AND($E$3="1st"),'Marks Entry class 1st'!AE164,IF(AND($E$3="2nd"),'Marks Entry class 2nd'!AE164,"")))</f>
        <v/>
      </c>
      <c r="BE165" s="105" t="str">
        <f>IF(OR($B165=0,$B165=""),"",IF(AND($E$3="1st"),'Marks Entry class 1st'!AF164,IF(AND($E$3="2nd"),'Marks Entry class 2nd'!AF164,"")))</f>
        <v/>
      </c>
      <c r="BF165" s="55" t="str">
        <f t="shared" si="150"/>
        <v/>
      </c>
      <c r="BG165" s="51" t="str">
        <f t="shared" si="151"/>
        <v/>
      </c>
      <c r="BH165" s="89">
        <f t="shared" si="152"/>
        <v>0</v>
      </c>
      <c r="BI165" s="89" t="str">
        <f t="shared" si="153"/>
        <v/>
      </c>
      <c r="BJ165" s="89" t="str">
        <f t="shared" si="154"/>
        <v/>
      </c>
      <c r="BK165" s="89" t="str">
        <f t="shared" si="155"/>
        <v/>
      </c>
      <c r="BL165" s="89" t="str">
        <f t="shared" si="156"/>
        <v/>
      </c>
      <c r="BM165" s="93" t="str">
        <f t="shared" si="157"/>
        <v/>
      </c>
      <c r="BN165" s="105"/>
      <c r="BO165" s="105"/>
      <c r="BP165" s="105"/>
      <c r="BQ165" s="51"/>
      <c r="BR165" s="105" t="str">
        <f>IF(OR($B165=0,$B165=""),"",IF(AND($E$3="1st"),'Marks Entry class 1st'!AJ164,IF(AND($E$3="2nd"),'Marks Entry class 2nd'!AJ164,"")))</f>
        <v/>
      </c>
      <c r="BS165" s="105" t="str">
        <f>IF(OR($B165=0,$B165=""),"",IF(AND($E$3="1st"),'Marks Entry class 1st'!AK164,IF(AND($E$3="2nd"),'Marks Entry class 2nd'!AK164,"")))</f>
        <v/>
      </c>
      <c r="BT165" s="54" t="str">
        <f t="shared" si="158"/>
        <v/>
      </c>
      <c r="BU165" s="51">
        <f t="shared" si="159"/>
        <v>0</v>
      </c>
      <c r="BV165" s="105" t="str">
        <f>IF(OR($B165=0,$B165=""),"",IF(AND($E$3="1st"),'Marks Entry class 1st'!AL164,IF(AND($E$3="2nd"),'Marks Entry class 2nd'!AL164,"")))</f>
        <v/>
      </c>
      <c r="BW165" s="105" t="str">
        <f>IF(OR($B165=0,$B165=""),"",IF(AND($E$3="1st"),'Marks Entry class 1st'!AM164,IF(AND($E$3="2nd"),'Marks Entry class 2nd'!AM164,"")))</f>
        <v/>
      </c>
      <c r="BX165" s="55" t="str">
        <f t="shared" si="160"/>
        <v/>
      </c>
      <c r="BY165" s="51" t="str">
        <f t="shared" si="161"/>
        <v/>
      </c>
      <c r="BZ165" s="89">
        <f t="shared" si="162"/>
        <v>0</v>
      </c>
      <c r="CA165" s="89" t="str">
        <f t="shared" si="163"/>
        <v/>
      </c>
      <c r="CB165" s="89" t="str">
        <f t="shared" si="164"/>
        <v/>
      </c>
      <c r="CC165" s="89" t="str">
        <f t="shared" si="165"/>
        <v/>
      </c>
      <c r="CD165" s="89" t="str">
        <f t="shared" si="166"/>
        <v/>
      </c>
      <c r="CE165" s="93" t="str">
        <f t="shared" si="167"/>
        <v/>
      </c>
      <c r="CF165" s="105" t="str">
        <f>IF(OR($B165=0,$B165=""),"",IF(AND($E$3="1st"),'Marks Entry class 1st'!AN164,IF(AND($E$3="2nd"),'Marks Entry class 2nd'!AN164,"")))</f>
        <v/>
      </c>
      <c r="CG165" s="105" t="str">
        <f>IF(OR($B165=0,$B165=""),"",IF(AND($E$3="1st"),'Marks Entry class 1st'!AO164,IF(AND($E$3="2nd"),'Marks Entry class 2nd'!AO164,"")))</f>
        <v/>
      </c>
      <c r="CH165" s="106" t="str">
        <f t="shared" si="168"/>
        <v/>
      </c>
      <c r="CI165" s="107">
        <f t="shared" si="169"/>
        <v>0</v>
      </c>
      <c r="CJ165" s="107" t="str">
        <f t="shared" si="170"/>
        <v/>
      </c>
      <c r="CK165" s="107" t="str">
        <f t="shared" si="171"/>
        <v/>
      </c>
      <c r="CL165" s="92" t="str">
        <f t="shared" si="172"/>
        <v/>
      </c>
      <c r="CM165" s="105" t="str">
        <f>IF(OR($B165=0,$B165=""),"",IF(AND($E$3="1st"),'Marks Entry class 1st'!AP164,IF(AND($E$3="2nd"),'Marks Entry class 2nd'!AP164,"")))</f>
        <v/>
      </c>
      <c r="CN165" s="105" t="str">
        <f>IF(OR($B165=0,$B165=""),"",IF(AND($E$3="1st"),'Marks Entry class 1st'!AQ164,IF(AND($E$3="2nd"),'Marks Entry class 2nd'!AQ164,"")))</f>
        <v/>
      </c>
      <c r="CO165" s="106" t="str">
        <f t="shared" si="173"/>
        <v/>
      </c>
      <c r="CP165" s="107">
        <f t="shared" si="174"/>
        <v>0</v>
      </c>
      <c r="CQ165" s="107" t="str">
        <f t="shared" si="175"/>
        <v/>
      </c>
      <c r="CR165" s="107" t="str">
        <f t="shared" si="176"/>
        <v/>
      </c>
      <c r="CS165" s="92" t="str">
        <f t="shared" si="177"/>
        <v/>
      </c>
      <c r="CT165" s="105" t="str">
        <f>IF(OR($B165=0,$B165=""),"",IF(AND($E$3="1st"),'Marks Entry class 1st'!AR164,IF(AND($E$3="2nd"),'Marks Entry class 2nd'!AR164,"")))</f>
        <v/>
      </c>
      <c r="CU165" s="105" t="str">
        <f>IF(OR($B165=0,$B165=""),"",IF(AND($E$3="1st"),'Marks Entry class 1st'!AS164,IF(AND($E$3="2nd"),'Marks Entry class 2nd'!AS164,"")))</f>
        <v/>
      </c>
      <c r="CV165" s="106" t="str">
        <f t="shared" si="178"/>
        <v/>
      </c>
      <c r="CW165" s="107">
        <f t="shared" si="179"/>
        <v>0</v>
      </c>
      <c r="CX165" s="107" t="str">
        <f t="shared" si="180"/>
        <v/>
      </c>
      <c r="CY165" s="107" t="str">
        <f t="shared" si="181"/>
        <v/>
      </c>
      <c r="CZ165" s="92" t="str">
        <f t="shared" si="182"/>
        <v/>
      </c>
      <c r="DA165" s="105" t="str">
        <f>IF(OR($B165=0,$B165=""),"",IF(AND($E$3="1st"),'Marks Entry class 1st'!AT164,IF(AND($E$3="2nd"),'Marks Entry class 2nd'!AT164,"")))</f>
        <v/>
      </c>
      <c r="DB165" s="105" t="str">
        <f>IF(OR($B165=0,$B165=""),"",IF(AND($E$3="1st"),'Marks Entry class 1st'!AU164,IF(AND($E$3="2nd"),'Marks Entry class 2nd'!AU164,"")))</f>
        <v/>
      </c>
      <c r="DC165" s="357" t="str">
        <f t="shared" si="183"/>
        <v/>
      </c>
      <c r="DD165" s="93" t="str">
        <f t="shared" si="184"/>
        <v/>
      </c>
      <c r="DE165" s="105" t="str">
        <f>IF(OR($B165=0,$B165=""),"",IF(AND($E$3="1st"),'Marks Entry class 1st'!AV164,IF(AND($E$3="2nd"),'Marks Entry class 2nd'!AV164,"")))</f>
        <v/>
      </c>
      <c r="DF165" s="105" t="str">
        <f>IF(OR($B165=0,$B165=""),"",IF(AND($E$3="1st"),'Marks Entry class 1st'!AW164,IF(AND($E$3="2nd"),'Marks Entry class 2nd'!AW164,"")))</f>
        <v/>
      </c>
      <c r="DG165" s="357" t="str">
        <f t="shared" si="185"/>
        <v/>
      </c>
      <c r="DH165" s="93" t="str">
        <f t="shared" si="186"/>
        <v/>
      </c>
      <c r="DI165" s="63" t="str">
        <f t="shared" si="187"/>
        <v/>
      </c>
      <c r="DJ165" s="359" t="str">
        <f t="shared" si="188"/>
        <v/>
      </c>
      <c r="DK165" s="67" t="str">
        <f t="shared" si="189"/>
        <v/>
      </c>
      <c r="DL165" s="68" t="str">
        <f t="shared" si="190"/>
        <v/>
      </c>
      <c r="DM165" s="381" t="str">
        <f>IFERROR(IF(B165="NSO","NSO",IF(OR(D165="",G165="",F165="",B165="",DI165=0),"",IF('Master sheet'!$D$14="Hindi","कक्षोंन्नति","Promoted"))),"")</f>
        <v/>
      </c>
      <c r="DN165" s="42" t="str">
        <f>IF(OR(B165=0,B165=""),"",IF(AND($E$3="1st"),'Marks Entry class 1st'!AX164,IF(AND($E$3="2nd"),'Marks Entry class 2nd'!AX164,"")))</f>
        <v/>
      </c>
      <c r="DO165" s="42" t="str">
        <f>IF(OR(B165=0,B165=""),"",IF(AND($E$3="1st"),'Marks Entry class 1st'!AY164,IF(AND($E$3="2nd"),'Marks Entry class 2nd'!AY164,"")))</f>
        <v/>
      </c>
      <c r="DP165" s="214" t="str">
        <f t="shared" si="191"/>
        <v/>
      </c>
      <c r="DQ165" s="43"/>
      <c r="DX165" s="44">
        <f>IF(AND($E$3="1st"),'Marks Entry class 1st'!I164,IF(AND($E$3="2nd"),'Marks Entry class 2nd'!I164,""))</f>
        <v>0</v>
      </c>
    </row>
    <row r="166" spans="1:128" ht="18.95" customHeight="1">
      <c r="A166" s="56">
        <v>159</v>
      </c>
      <c r="B166" s="261" t="str">
        <f>IF(OR(DX166=0,DX166=""),"",IF(AND($E$3="1st"),'Marks Entry class 1st'!I165,IF(AND($E$3="2nd"),'Marks Entry class 2nd'!I165,"")))</f>
        <v/>
      </c>
      <c r="C166" s="57" t="str">
        <f>IF(OR($B166=0,$B166=""),"",IF(AND($E$3="1st"),'Marks Entry class 1st'!B165,IF(AND($E$3="2nd"),'Marks Entry class 2nd'!B165,"")))</f>
        <v/>
      </c>
      <c r="D166" s="57" t="str">
        <f>IF(OR($B166=0,$B166=""),"",IF(AND($E$3="1st"),'Marks Entry class 1st'!C165,IF(AND($E$3="2nd"),'Marks Entry class 2nd'!C165,"")))</f>
        <v/>
      </c>
      <c r="E166" s="396" t="str">
        <f>IF(OR(B166=0,B166=""),"",IF(AND($E$3="1st"),'Marks Entry class 1st'!E165,IF(AND($E$3="2nd"),'Marks Entry class 2nd'!E165,"")))</f>
        <v/>
      </c>
      <c r="F166" s="260" t="str">
        <f>IF(OR(B166=0,B166=""),"",IF(AND($E$3="1st"),'Marks Entry class 1st'!D165,IF(AND($E$3="2nd"),'Marks Entry class 2nd'!D165,"")))</f>
        <v/>
      </c>
      <c r="G166" s="398" t="str">
        <f>IF(OR($B166=0,$B166=""),"",IF(AND($E$3="1st"),'Marks Entry class 1st'!F165,IF(AND($E$3="2nd"),'Marks Entry class 2nd'!F165,"")))</f>
        <v/>
      </c>
      <c r="H166" s="398" t="str">
        <f>IF(OR($B166=0,$B166=""),"",IF(AND($E$3="1st"),'Marks Entry class 1st'!G165,IF(AND($E$3="2nd"),'Marks Entry class 2nd'!G165,"")))</f>
        <v/>
      </c>
      <c r="I166" s="398" t="str">
        <f>IF(OR($B166=0,$B166=""),"",IF(AND($E$3="1st"),'Marks Entry class 1st'!H165,IF(AND($E$3="2nd"),'Marks Entry class 2nd'!H165,"")))</f>
        <v/>
      </c>
      <c r="J166" s="229" t="str">
        <f>IF(OR($B166=0,$B166=""),"",IF(AND($E$3="1st"),'Marks Entry class 1st'!J165,IF(AND($E$3="2nd"),'Marks Entry class 2nd'!J165,"")))</f>
        <v/>
      </c>
      <c r="K166" s="229" t="str">
        <f>IF(OR($B166=0,$B166=""),"",IF(AND($E$3="1st"),'Marks Entry class 1st'!K165,IF(AND($E$3="2nd"),'Marks Entry class 2nd'!K165,"")))</f>
        <v/>
      </c>
      <c r="L166" s="105"/>
      <c r="M166" s="105"/>
      <c r="N166" s="105"/>
      <c r="O166" s="51"/>
      <c r="P166" s="105" t="str">
        <f>IF(OR($B166=0,$B166=""),"",IF(AND($E$3="1st"),'Marks Entry class 1st'!O165,IF(AND($E$3="2nd"),'Marks Entry class 2nd'!O165,"")))</f>
        <v/>
      </c>
      <c r="Q166" s="105" t="str">
        <f>IF(OR($B166=0,$B166=""),"",IF(AND($E$3="1st"),'Marks Entry class 1st'!P165,IF(AND($E$3="2nd"),'Marks Entry class 2nd'!P165,"")))</f>
        <v/>
      </c>
      <c r="R166" s="54" t="str">
        <f t="shared" si="128"/>
        <v/>
      </c>
      <c r="S166" s="51">
        <f t="shared" si="129"/>
        <v>0</v>
      </c>
      <c r="T166" s="105" t="str">
        <f>IF(OR($B166=0,$B166=""),"",IF(AND($E$3="1st"),'Marks Entry class 1st'!Q165,IF(AND($E$3="2nd"),'Marks Entry class 2nd'!Q165,"")))</f>
        <v/>
      </c>
      <c r="U166" s="105" t="str">
        <f>IF(OR($B166=0,$B166=""),"",IF(AND($E$3="1st"),'Marks Entry class 1st'!R165,IF(AND($E$3="2nd"),'Marks Entry class 2nd'!R165,"")))</f>
        <v/>
      </c>
      <c r="V166" s="55" t="str">
        <f t="shared" si="130"/>
        <v/>
      </c>
      <c r="W166" s="51" t="str">
        <f t="shared" si="131"/>
        <v/>
      </c>
      <c r="X166" s="89">
        <f t="shared" si="132"/>
        <v>0</v>
      </c>
      <c r="Y166" s="89" t="str">
        <f t="shared" si="133"/>
        <v/>
      </c>
      <c r="Z166" s="89" t="str">
        <f t="shared" si="134"/>
        <v/>
      </c>
      <c r="AA166" s="89" t="str">
        <f t="shared" si="135"/>
        <v/>
      </c>
      <c r="AB166" s="89" t="str">
        <f t="shared" si="136"/>
        <v/>
      </c>
      <c r="AC166" s="93" t="str">
        <f t="shared" si="137"/>
        <v/>
      </c>
      <c r="AD166" s="105"/>
      <c r="AE166" s="105"/>
      <c r="AF166" s="105"/>
      <c r="AG166" s="51"/>
      <c r="AH166" s="105" t="str">
        <f>IF(OR($B166=0,$B166=""),"",IF(AND($E$3="1st"),'Marks Entry class 1st'!V165,IF(AND($E$3="2nd"),'Marks Entry class 2nd'!V165,"")))</f>
        <v/>
      </c>
      <c r="AI166" s="105" t="str">
        <f>IF(OR($B166=0,$B166=""),"",IF(AND($E$3="1st"),'Marks Entry class 1st'!W165,IF(AND($E$3="2nd"),'Marks Entry class 2nd'!W165,"")))</f>
        <v/>
      </c>
      <c r="AJ166" s="54" t="str">
        <f t="shared" si="138"/>
        <v/>
      </c>
      <c r="AK166" s="51">
        <f t="shared" si="139"/>
        <v>0</v>
      </c>
      <c r="AL166" s="105" t="str">
        <f>IF(OR($B166=0,$B166=""),"",IF(AND($E$3="1st"),'Marks Entry class 1st'!X165,IF(AND($E$3="2nd"),'Marks Entry class 2nd'!X165,"")))</f>
        <v/>
      </c>
      <c r="AM166" s="105" t="str">
        <f>IF(OR($B166=0,$B166=""),"",IF(AND($E$3="1st"),'Marks Entry class 1st'!Y165,IF(AND($E$3="2nd"),'Marks Entry class 2nd'!Y165,"")))</f>
        <v/>
      </c>
      <c r="AN166" s="55" t="str">
        <f t="shared" si="140"/>
        <v/>
      </c>
      <c r="AO166" s="51" t="str">
        <f t="shared" si="141"/>
        <v/>
      </c>
      <c r="AP166" s="89">
        <f t="shared" si="142"/>
        <v>0</v>
      </c>
      <c r="AQ166" s="89" t="str">
        <f t="shared" si="143"/>
        <v/>
      </c>
      <c r="AR166" s="89" t="str">
        <f t="shared" si="144"/>
        <v/>
      </c>
      <c r="AS166" s="89" t="str">
        <f t="shared" si="145"/>
        <v/>
      </c>
      <c r="AT166" s="89" t="str">
        <f t="shared" si="146"/>
        <v/>
      </c>
      <c r="AU166" s="93" t="str">
        <f t="shared" si="147"/>
        <v/>
      </c>
      <c r="AV166" s="105"/>
      <c r="AW166" s="105"/>
      <c r="AX166" s="105"/>
      <c r="AY166" s="51"/>
      <c r="AZ166" s="105" t="str">
        <f>IF(OR($B166=0,$B166=""),"",IF(AND($E$3="1st"),'Marks Entry class 1st'!AC165,IF(AND($E$3="2nd"),'Marks Entry class 2nd'!AC165,"")))</f>
        <v/>
      </c>
      <c r="BA166" s="105" t="str">
        <f>IF(OR($B166=0,$B166=""),"",IF(AND($E$3="1st"),'Marks Entry class 1st'!AD165,IF(AND($E$3="2nd"),'Marks Entry class 2nd'!AD165,"")))</f>
        <v/>
      </c>
      <c r="BB166" s="54" t="str">
        <f t="shared" si="148"/>
        <v/>
      </c>
      <c r="BC166" s="51">
        <f t="shared" si="149"/>
        <v>0</v>
      </c>
      <c r="BD166" s="105" t="str">
        <f>IF(OR($B166=0,$B166=""),"",IF(AND($E$3="1st"),'Marks Entry class 1st'!AE165,IF(AND($E$3="2nd"),'Marks Entry class 2nd'!AE165,"")))</f>
        <v/>
      </c>
      <c r="BE166" s="105" t="str">
        <f>IF(OR($B166=0,$B166=""),"",IF(AND($E$3="1st"),'Marks Entry class 1st'!AF165,IF(AND($E$3="2nd"),'Marks Entry class 2nd'!AF165,"")))</f>
        <v/>
      </c>
      <c r="BF166" s="55" t="str">
        <f t="shared" si="150"/>
        <v/>
      </c>
      <c r="BG166" s="51" t="str">
        <f t="shared" si="151"/>
        <v/>
      </c>
      <c r="BH166" s="89">
        <f t="shared" si="152"/>
        <v>0</v>
      </c>
      <c r="BI166" s="89" t="str">
        <f t="shared" si="153"/>
        <v/>
      </c>
      <c r="BJ166" s="89" t="str">
        <f t="shared" si="154"/>
        <v/>
      </c>
      <c r="BK166" s="89" t="str">
        <f t="shared" si="155"/>
        <v/>
      </c>
      <c r="BL166" s="89" t="str">
        <f t="shared" si="156"/>
        <v/>
      </c>
      <c r="BM166" s="93" t="str">
        <f t="shared" si="157"/>
        <v/>
      </c>
      <c r="BN166" s="105"/>
      <c r="BO166" s="105"/>
      <c r="BP166" s="105"/>
      <c r="BQ166" s="51"/>
      <c r="BR166" s="105" t="str">
        <f>IF(OR($B166=0,$B166=""),"",IF(AND($E$3="1st"),'Marks Entry class 1st'!AJ165,IF(AND($E$3="2nd"),'Marks Entry class 2nd'!AJ165,"")))</f>
        <v/>
      </c>
      <c r="BS166" s="105" t="str">
        <f>IF(OR($B166=0,$B166=""),"",IF(AND($E$3="1st"),'Marks Entry class 1st'!AK165,IF(AND($E$3="2nd"),'Marks Entry class 2nd'!AK165,"")))</f>
        <v/>
      </c>
      <c r="BT166" s="54" t="str">
        <f t="shared" si="158"/>
        <v/>
      </c>
      <c r="BU166" s="51">
        <f t="shared" si="159"/>
        <v>0</v>
      </c>
      <c r="BV166" s="105" t="str">
        <f>IF(OR($B166=0,$B166=""),"",IF(AND($E$3="1st"),'Marks Entry class 1st'!AL165,IF(AND($E$3="2nd"),'Marks Entry class 2nd'!AL165,"")))</f>
        <v/>
      </c>
      <c r="BW166" s="105" t="str">
        <f>IF(OR($B166=0,$B166=""),"",IF(AND($E$3="1st"),'Marks Entry class 1st'!AM165,IF(AND($E$3="2nd"),'Marks Entry class 2nd'!AM165,"")))</f>
        <v/>
      </c>
      <c r="BX166" s="55" t="str">
        <f t="shared" si="160"/>
        <v/>
      </c>
      <c r="BY166" s="51" t="str">
        <f t="shared" si="161"/>
        <v/>
      </c>
      <c r="BZ166" s="89">
        <f t="shared" si="162"/>
        <v>0</v>
      </c>
      <c r="CA166" s="89" t="str">
        <f t="shared" si="163"/>
        <v/>
      </c>
      <c r="CB166" s="89" t="str">
        <f t="shared" si="164"/>
        <v/>
      </c>
      <c r="CC166" s="89" t="str">
        <f t="shared" si="165"/>
        <v/>
      </c>
      <c r="CD166" s="89" t="str">
        <f t="shared" si="166"/>
        <v/>
      </c>
      <c r="CE166" s="93" t="str">
        <f t="shared" si="167"/>
        <v/>
      </c>
      <c r="CF166" s="105" t="str">
        <f>IF(OR($B166=0,$B166=""),"",IF(AND($E$3="1st"),'Marks Entry class 1st'!AN165,IF(AND($E$3="2nd"),'Marks Entry class 2nd'!AN165,"")))</f>
        <v/>
      </c>
      <c r="CG166" s="105" t="str">
        <f>IF(OR($B166=0,$B166=""),"",IF(AND($E$3="1st"),'Marks Entry class 1st'!AO165,IF(AND($E$3="2nd"),'Marks Entry class 2nd'!AO165,"")))</f>
        <v/>
      </c>
      <c r="CH166" s="106" t="str">
        <f t="shared" si="168"/>
        <v/>
      </c>
      <c r="CI166" s="107">
        <f t="shared" si="169"/>
        <v>0</v>
      </c>
      <c r="CJ166" s="107" t="str">
        <f t="shared" si="170"/>
        <v/>
      </c>
      <c r="CK166" s="107" t="str">
        <f t="shared" si="171"/>
        <v/>
      </c>
      <c r="CL166" s="92" t="str">
        <f t="shared" si="172"/>
        <v/>
      </c>
      <c r="CM166" s="105" t="str">
        <f>IF(OR($B166=0,$B166=""),"",IF(AND($E$3="1st"),'Marks Entry class 1st'!AP165,IF(AND($E$3="2nd"),'Marks Entry class 2nd'!AP165,"")))</f>
        <v/>
      </c>
      <c r="CN166" s="105" t="str">
        <f>IF(OR($B166=0,$B166=""),"",IF(AND($E$3="1st"),'Marks Entry class 1st'!AQ165,IF(AND($E$3="2nd"),'Marks Entry class 2nd'!AQ165,"")))</f>
        <v/>
      </c>
      <c r="CO166" s="106" t="str">
        <f t="shared" si="173"/>
        <v/>
      </c>
      <c r="CP166" s="107">
        <f t="shared" si="174"/>
        <v>0</v>
      </c>
      <c r="CQ166" s="107" t="str">
        <f t="shared" si="175"/>
        <v/>
      </c>
      <c r="CR166" s="107" t="str">
        <f t="shared" si="176"/>
        <v/>
      </c>
      <c r="CS166" s="92" t="str">
        <f t="shared" si="177"/>
        <v/>
      </c>
      <c r="CT166" s="105" t="str">
        <f>IF(OR($B166=0,$B166=""),"",IF(AND($E$3="1st"),'Marks Entry class 1st'!AR165,IF(AND($E$3="2nd"),'Marks Entry class 2nd'!AR165,"")))</f>
        <v/>
      </c>
      <c r="CU166" s="105" t="str">
        <f>IF(OR($B166=0,$B166=""),"",IF(AND($E$3="1st"),'Marks Entry class 1st'!AS165,IF(AND($E$3="2nd"),'Marks Entry class 2nd'!AS165,"")))</f>
        <v/>
      </c>
      <c r="CV166" s="106" t="str">
        <f t="shared" si="178"/>
        <v/>
      </c>
      <c r="CW166" s="107">
        <f t="shared" si="179"/>
        <v>0</v>
      </c>
      <c r="CX166" s="107" t="str">
        <f t="shared" si="180"/>
        <v/>
      </c>
      <c r="CY166" s="107" t="str">
        <f t="shared" si="181"/>
        <v/>
      </c>
      <c r="CZ166" s="92" t="str">
        <f t="shared" si="182"/>
        <v/>
      </c>
      <c r="DA166" s="105" t="str">
        <f>IF(OR($B166=0,$B166=""),"",IF(AND($E$3="1st"),'Marks Entry class 1st'!AT165,IF(AND($E$3="2nd"),'Marks Entry class 2nd'!AT165,"")))</f>
        <v/>
      </c>
      <c r="DB166" s="105" t="str">
        <f>IF(OR($B166=0,$B166=""),"",IF(AND($E$3="1st"),'Marks Entry class 1st'!AU165,IF(AND($E$3="2nd"),'Marks Entry class 2nd'!AU165,"")))</f>
        <v/>
      </c>
      <c r="DC166" s="357" t="str">
        <f t="shared" si="183"/>
        <v/>
      </c>
      <c r="DD166" s="93" t="str">
        <f t="shared" si="184"/>
        <v/>
      </c>
      <c r="DE166" s="105" t="str">
        <f>IF(OR($B166=0,$B166=""),"",IF(AND($E$3="1st"),'Marks Entry class 1st'!AV165,IF(AND($E$3="2nd"),'Marks Entry class 2nd'!AV165,"")))</f>
        <v/>
      </c>
      <c r="DF166" s="105" t="str">
        <f>IF(OR($B166=0,$B166=""),"",IF(AND($E$3="1st"),'Marks Entry class 1st'!AW165,IF(AND($E$3="2nd"),'Marks Entry class 2nd'!AW165,"")))</f>
        <v/>
      </c>
      <c r="DG166" s="357" t="str">
        <f t="shared" si="185"/>
        <v/>
      </c>
      <c r="DH166" s="93" t="str">
        <f t="shared" si="186"/>
        <v/>
      </c>
      <c r="DI166" s="63" t="str">
        <f t="shared" si="187"/>
        <v/>
      </c>
      <c r="DJ166" s="359" t="str">
        <f t="shared" si="188"/>
        <v/>
      </c>
      <c r="DK166" s="67" t="str">
        <f t="shared" si="189"/>
        <v/>
      </c>
      <c r="DL166" s="68" t="str">
        <f t="shared" si="190"/>
        <v/>
      </c>
      <c r="DM166" s="381" t="str">
        <f>IFERROR(IF(B166="NSO","NSO",IF(OR(D166="",G166="",F166="",B166="",DI166=0),"",IF('Master sheet'!$D$14="Hindi","कक्षोंन्नति","Promoted"))),"")</f>
        <v/>
      </c>
      <c r="DN166" s="42" t="str">
        <f>IF(OR(B166=0,B166=""),"",IF(AND($E$3="1st"),'Marks Entry class 1st'!AX165,IF(AND($E$3="2nd"),'Marks Entry class 2nd'!AX165,"")))</f>
        <v/>
      </c>
      <c r="DO166" s="42" t="str">
        <f>IF(OR(B166=0,B166=""),"",IF(AND($E$3="1st"),'Marks Entry class 1st'!AY165,IF(AND($E$3="2nd"),'Marks Entry class 2nd'!AY165,"")))</f>
        <v/>
      </c>
      <c r="DP166" s="214" t="str">
        <f t="shared" si="191"/>
        <v/>
      </c>
      <c r="DQ166" s="43"/>
      <c r="DX166" s="44">
        <f>IF(AND($E$3="1st"),'Marks Entry class 1st'!I165,IF(AND($E$3="2nd"),'Marks Entry class 2nd'!I165,""))</f>
        <v>0</v>
      </c>
    </row>
    <row r="167" spans="1:128" ht="18.95" customHeight="1">
      <c r="A167" s="56">
        <v>160</v>
      </c>
      <c r="B167" s="261" t="str">
        <f>IF(OR(DX167=0,DX167=""),"",IF(AND($E$3="1st"),'Marks Entry class 1st'!I166,IF(AND($E$3="2nd"),'Marks Entry class 2nd'!I166,"")))</f>
        <v/>
      </c>
      <c r="C167" s="57" t="str">
        <f>IF(OR($B167=0,$B167=""),"",IF(AND($E$3="1st"),'Marks Entry class 1st'!B166,IF(AND($E$3="2nd"),'Marks Entry class 2nd'!B166,"")))</f>
        <v/>
      </c>
      <c r="D167" s="57" t="str">
        <f>IF(OR($B167=0,$B167=""),"",IF(AND($E$3="1st"),'Marks Entry class 1st'!C166,IF(AND($E$3="2nd"),'Marks Entry class 2nd'!C166,"")))</f>
        <v/>
      </c>
      <c r="E167" s="396" t="str">
        <f>IF(OR(B167=0,B167=""),"",IF(AND($E$3="1st"),'Marks Entry class 1st'!E166,IF(AND($E$3="2nd"),'Marks Entry class 2nd'!E166,"")))</f>
        <v/>
      </c>
      <c r="F167" s="260" t="str">
        <f>IF(OR(B167=0,B167=""),"",IF(AND($E$3="1st"),'Marks Entry class 1st'!D166,IF(AND($E$3="2nd"),'Marks Entry class 2nd'!D166,"")))</f>
        <v/>
      </c>
      <c r="G167" s="398" t="str">
        <f>IF(OR($B167=0,$B167=""),"",IF(AND($E$3="1st"),'Marks Entry class 1st'!F166,IF(AND($E$3="2nd"),'Marks Entry class 2nd'!F166,"")))</f>
        <v/>
      </c>
      <c r="H167" s="398" t="str">
        <f>IF(OR($B167=0,$B167=""),"",IF(AND($E$3="1st"),'Marks Entry class 1st'!G166,IF(AND($E$3="2nd"),'Marks Entry class 2nd'!G166,"")))</f>
        <v/>
      </c>
      <c r="I167" s="398" t="str">
        <f>IF(OR($B167=0,$B167=""),"",IF(AND($E$3="1st"),'Marks Entry class 1st'!H166,IF(AND($E$3="2nd"),'Marks Entry class 2nd'!H166,"")))</f>
        <v/>
      </c>
      <c r="J167" s="229" t="str">
        <f>IF(OR($B167=0,$B167=""),"",IF(AND($E$3="1st"),'Marks Entry class 1st'!J166,IF(AND($E$3="2nd"),'Marks Entry class 2nd'!J166,"")))</f>
        <v/>
      </c>
      <c r="K167" s="229" t="str">
        <f>IF(OR($B167=0,$B167=""),"",IF(AND($E$3="1st"),'Marks Entry class 1st'!K166,IF(AND($E$3="2nd"),'Marks Entry class 2nd'!K166,"")))</f>
        <v/>
      </c>
      <c r="L167" s="105"/>
      <c r="M167" s="105"/>
      <c r="N167" s="105"/>
      <c r="O167" s="51"/>
      <c r="P167" s="105" t="str">
        <f>IF(OR($B167=0,$B167=""),"",IF(AND($E$3="1st"),'Marks Entry class 1st'!O166,IF(AND($E$3="2nd"),'Marks Entry class 2nd'!O166,"")))</f>
        <v/>
      </c>
      <c r="Q167" s="105" t="str">
        <f>IF(OR($B167=0,$B167=""),"",IF(AND($E$3="1st"),'Marks Entry class 1st'!P166,IF(AND($E$3="2nd"),'Marks Entry class 2nd'!P166,"")))</f>
        <v/>
      </c>
      <c r="R167" s="54" t="str">
        <f t="shared" si="128"/>
        <v/>
      </c>
      <c r="S167" s="51">
        <f t="shared" si="129"/>
        <v>0</v>
      </c>
      <c r="T167" s="105" t="str">
        <f>IF(OR($B167=0,$B167=""),"",IF(AND($E$3="1st"),'Marks Entry class 1st'!Q166,IF(AND($E$3="2nd"),'Marks Entry class 2nd'!Q166,"")))</f>
        <v/>
      </c>
      <c r="U167" s="105" t="str">
        <f>IF(OR($B167=0,$B167=""),"",IF(AND($E$3="1st"),'Marks Entry class 1st'!R166,IF(AND($E$3="2nd"),'Marks Entry class 2nd'!R166,"")))</f>
        <v/>
      </c>
      <c r="V167" s="55" t="str">
        <f t="shared" si="130"/>
        <v/>
      </c>
      <c r="W167" s="51" t="str">
        <f t="shared" si="131"/>
        <v/>
      </c>
      <c r="X167" s="89">
        <f t="shared" si="132"/>
        <v>0</v>
      </c>
      <c r="Y167" s="89" t="str">
        <f t="shared" si="133"/>
        <v/>
      </c>
      <c r="Z167" s="89" t="str">
        <f t="shared" si="134"/>
        <v/>
      </c>
      <c r="AA167" s="89" t="str">
        <f t="shared" si="135"/>
        <v/>
      </c>
      <c r="AB167" s="89" t="str">
        <f t="shared" si="136"/>
        <v/>
      </c>
      <c r="AC167" s="93" t="str">
        <f t="shared" si="137"/>
        <v/>
      </c>
      <c r="AD167" s="105"/>
      <c r="AE167" s="105"/>
      <c r="AF167" s="105"/>
      <c r="AG167" s="51"/>
      <c r="AH167" s="105" t="str">
        <f>IF(OR($B167=0,$B167=""),"",IF(AND($E$3="1st"),'Marks Entry class 1st'!V166,IF(AND($E$3="2nd"),'Marks Entry class 2nd'!V166,"")))</f>
        <v/>
      </c>
      <c r="AI167" s="105" t="str">
        <f>IF(OR($B167=0,$B167=""),"",IF(AND($E$3="1st"),'Marks Entry class 1st'!W166,IF(AND($E$3="2nd"),'Marks Entry class 2nd'!W166,"")))</f>
        <v/>
      </c>
      <c r="AJ167" s="54" t="str">
        <f t="shared" si="138"/>
        <v/>
      </c>
      <c r="AK167" s="51">
        <f t="shared" si="139"/>
        <v>0</v>
      </c>
      <c r="AL167" s="105" t="str">
        <f>IF(OR($B167=0,$B167=""),"",IF(AND($E$3="1st"),'Marks Entry class 1st'!X166,IF(AND($E$3="2nd"),'Marks Entry class 2nd'!X166,"")))</f>
        <v/>
      </c>
      <c r="AM167" s="105" t="str">
        <f>IF(OR($B167=0,$B167=""),"",IF(AND($E$3="1st"),'Marks Entry class 1st'!Y166,IF(AND($E$3="2nd"),'Marks Entry class 2nd'!Y166,"")))</f>
        <v/>
      </c>
      <c r="AN167" s="55" t="str">
        <f t="shared" si="140"/>
        <v/>
      </c>
      <c r="AO167" s="51" t="str">
        <f t="shared" si="141"/>
        <v/>
      </c>
      <c r="AP167" s="89">
        <f t="shared" si="142"/>
        <v>0</v>
      </c>
      <c r="AQ167" s="89" t="str">
        <f t="shared" si="143"/>
        <v/>
      </c>
      <c r="AR167" s="89" t="str">
        <f t="shared" si="144"/>
        <v/>
      </c>
      <c r="AS167" s="89" t="str">
        <f t="shared" si="145"/>
        <v/>
      </c>
      <c r="AT167" s="89" t="str">
        <f t="shared" si="146"/>
        <v/>
      </c>
      <c r="AU167" s="93" t="str">
        <f t="shared" si="147"/>
        <v/>
      </c>
      <c r="AV167" s="105"/>
      <c r="AW167" s="105"/>
      <c r="AX167" s="105"/>
      <c r="AY167" s="51"/>
      <c r="AZ167" s="105" t="str">
        <f>IF(OR($B167=0,$B167=""),"",IF(AND($E$3="1st"),'Marks Entry class 1st'!AC166,IF(AND($E$3="2nd"),'Marks Entry class 2nd'!AC166,"")))</f>
        <v/>
      </c>
      <c r="BA167" s="105" t="str">
        <f>IF(OR($B167=0,$B167=""),"",IF(AND($E$3="1st"),'Marks Entry class 1st'!AD166,IF(AND($E$3="2nd"),'Marks Entry class 2nd'!AD166,"")))</f>
        <v/>
      </c>
      <c r="BB167" s="54" t="str">
        <f t="shared" si="148"/>
        <v/>
      </c>
      <c r="BC167" s="51">
        <f t="shared" si="149"/>
        <v>0</v>
      </c>
      <c r="BD167" s="105" t="str">
        <f>IF(OR($B167=0,$B167=""),"",IF(AND($E$3="1st"),'Marks Entry class 1st'!AE166,IF(AND($E$3="2nd"),'Marks Entry class 2nd'!AE166,"")))</f>
        <v/>
      </c>
      <c r="BE167" s="105" t="str">
        <f>IF(OR($B167=0,$B167=""),"",IF(AND($E$3="1st"),'Marks Entry class 1st'!AF166,IF(AND($E$3="2nd"),'Marks Entry class 2nd'!AF166,"")))</f>
        <v/>
      </c>
      <c r="BF167" s="55" t="str">
        <f t="shared" si="150"/>
        <v/>
      </c>
      <c r="BG167" s="51" t="str">
        <f t="shared" si="151"/>
        <v/>
      </c>
      <c r="BH167" s="89">
        <f t="shared" si="152"/>
        <v>0</v>
      </c>
      <c r="BI167" s="89" t="str">
        <f t="shared" si="153"/>
        <v/>
      </c>
      <c r="BJ167" s="89" t="str">
        <f t="shared" si="154"/>
        <v/>
      </c>
      <c r="BK167" s="89" t="str">
        <f t="shared" si="155"/>
        <v/>
      </c>
      <c r="BL167" s="89" t="str">
        <f t="shared" si="156"/>
        <v/>
      </c>
      <c r="BM167" s="93" t="str">
        <f t="shared" si="157"/>
        <v/>
      </c>
      <c r="BN167" s="105"/>
      <c r="BO167" s="105"/>
      <c r="BP167" s="105"/>
      <c r="BQ167" s="51"/>
      <c r="BR167" s="105" t="str">
        <f>IF(OR($B167=0,$B167=""),"",IF(AND($E$3="1st"),'Marks Entry class 1st'!AJ166,IF(AND($E$3="2nd"),'Marks Entry class 2nd'!AJ166,"")))</f>
        <v/>
      </c>
      <c r="BS167" s="105" t="str">
        <f>IF(OR($B167=0,$B167=""),"",IF(AND($E$3="1st"),'Marks Entry class 1st'!AK166,IF(AND($E$3="2nd"),'Marks Entry class 2nd'!AK166,"")))</f>
        <v/>
      </c>
      <c r="BT167" s="54" t="str">
        <f t="shared" si="158"/>
        <v/>
      </c>
      <c r="BU167" s="51">
        <f t="shared" si="159"/>
        <v>0</v>
      </c>
      <c r="BV167" s="105" t="str">
        <f>IF(OR($B167=0,$B167=""),"",IF(AND($E$3="1st"),'Marks Entry class 1st'!AL166,IF(AND($E$3="2nd"),'Marks Entry class 2nd'!AL166,"")))</f>
        <v/>
      </c>
      <c r="BW167" s="105" t="str">
        <f>IF(OR($B167=0,$B167=""),"",IF(AND($E$3="1st"),'Marks Entry class 1st'!AM166,IF(AND($E$3="2nd"),'Marks Entry class 2nd'!AM166,"")))</f>
        <v/>
      </c>
      <c r="BX167" s="55" t="str">
        <f t="shared" si="160"/>
        <v/>
      </c>
      <c r="BY167" s="51" t="str">
        <f t="shared" si="161"/>
        <v/>
      </c>
      <c r="BZ167" s="89">
        <f t="shared" si="162"/>
        <v>0</v>
      </c>
      <c r="CA167" s="89" t="str">
        <f t="shared" si="163"/>
        <v/>
      </c>
      <c r="CB167" s="89" t="str">
        <f t="shared" si="164"/>
        <v/>
      </c>
      <c r="CC167" s="89" t="str">
        <f t="shared" si="165"/>
        <v/>
      </c>
      <c r="CD167" s="89" t="str">
        <f t="shared" si="166"/>
        <v/>
      </c>
      <c r="CE167" s="93" t="str">
        <f t="shared" si="167"/>
        <v/>
      </c>
      <c r="CF167" s="105" t="str">
        <f>IF(OR($B167=0,$B167=""),"",IF(AND($E$3="1st"),'Marks Entry class 1st'!AN166,IF(AND($E$3="2nd"),'Marks Entry class 2nd'!AN166,"")))</f>
        <v/>
      </c>
      <c r="CG167" s="105" t="str">
        <f>IF(OR($B167=0,$B167=""),"",IF(AND($E$3="1st"),'Marks Entry class 1st'!AO166,IF(AND($E$3="2nd"),'Marks Entry class 2nd'!AO166,"")))</f>
        <v/>
      </c>
      <c r="CH167" s="106" t="str">
        <f t="shared" si="168"/>
        <v/>
      </c>
      <c r="CI167" s="107">
        <f t="shared" si="169"/>
        <v>0</v>
      </c>
      <c r="CJ167" s="107" t="str">
        <f t="shared" si="170"/>
        <v/>
      </c>
      <c r="CK167" s="107" t="str">
        <f t="shared" si="171"/>
        <v/>
      </c>
      <c r="CL167" s="92" t="str">
        <f t="shared" si="172"/>
        <v/>
      </c>
      <c r="CM167" s="105" t="str">
        <f>IF(OR($B167=0,$B167=""),"",IF(AND($E$3="1st"),'Marks Entry class 1st'!AP166,IF(AND($E$3="2nd"),'Marks Entry class 2nd'!AP166,"")))</f>
        <v/>
      </c>
      <c r="CN167" s="105" t="str">
        <f>IF(OR($B167=0,$B167=""),"",IF(AND($E$3="1st"),'Marks Entry class 1st'!AQ166,IF(AND($E$3="2nd"),'Marks Entry class 2nd'!AQ166,"")))</f>
        <v/>
      </c>
      <c r="CO167" s="106" t="str">
        <f t="shared" si="173"/>
        <v/>
      </c>
      <c r="CP167" s="107">
        <f t="shared" si="174"/>
        <v>0</v>
      </c>
      <c r="CQ167" s="107" t="str">
        <f t="shared" si="175"/>
        <v/>
      </c>
      <c r="CR167" s="107" t="str">
        <f t="shared" si="176"/>
        <v/>
      </c>
      <c r="CS167" s="92" t="str">
        <f t="shared" si="177"/>
        <v/>
      </c>
      <c r="CT167" s="105" t="str">
        <f>IF(OR($B167=0,$B167=""),"",IF(AND($E$3="1st"),'Marks Entry class 1st'!AR166,IF(AND($E$3="2nd"),'Marks Entry class 2nd'!AR166,"")))</f>
        <v/>
      </c>
      <c r="CU167" s="105" t="str">
        <f>IF(OR($B167=0,$B167=""),"",IF(AND($E$3="1st"),'Marks Entry class 1st'!AS166,IF(AND($E$3="2nd"),'Marks Entry class 2nd'!AS166,"")))</f>
        <v/>
      </c>
      <c r="CV167" s="106" t="str">
        <f t="shared" si="178"/>
        <v/>
      </c>
      <c r="CW167" s="107">
        <f t="shared" si="179"/>
        <v>0</v>
      </c>
      <c r="CX167" s="107" t="str">
        <f t="shared" si="180"/>
        <v/>
      </c>
      <c r="CY167" s="107" t="str">
        <f t="shared" si="181"/>
        <v/>
      </c>
      <c r="CZ167" s="92" t="str">
        <f t="shared" si="182"/>
        <v/>
      </c>
      <c r="DA167" s="105" t="str">
        <f>IF(OR($B167=0,$B167=""),"",IF(AND($E$3="1st"),'Marks Entry class 1st'!AT166,IF(AND($E$3="2nd"),'Marks Entry class 2nd'!AT166,"")))</f>
        <v/>
      </c>
      <c r="DB167" s="105" t="str">
        <f>IF(OR($B167=0,$B167=""),"",IF(AND($E$3="1st"),'Marks Entry class 1st'!AU166,IF(AND($E$3="2nd"),'Marks Entry class 2nd'!AU166,"")))</f>
        <v/>
      </c>
      <c r="DC167" s="357" t="str">
        <f t="shared" si="183"/>
        <v/>
      </c>
      <c r="DD167" s="93" t="str">
        <f t="shared" si="184"/>
        <v/>
      </c>
      <c r="DE167" s="105" t="str">
        <f>IF(OR($B167=0,$B167=""),"",IF(AND($E$3="1st"),'Marks Entry class 1st'!AV166,IF(AND($E$3="2nd"),'Marks Entry class 2nd'!AV166,"")))</f>
        <v/>
      </c>
      <c r="DF167" s="105" t="str">
        <f>IF(OR($B167=0,$B167=""),"",IF(AND($E$3="1st"),'Marks Entry class 1st'!AW166,IF(AND($E$3="2nd"),'Marks Entry class 2nd'!AW166,"")))</f>
        <v/>
      </c>
      <c r="DG167" s="357" t="str">
        <f t="shared" si="185"/>
        <v/>
      </c>
      <c r="DH167" s="93" t="str">
        <f t="shared" si="186"/>
        <v/>
      </c>
      <c r="DI167" s="63" t="str">
        <f t="shared" si="187"/>
        <v/>
      </c>
      <c r="DJ167" s="359" t="str">
        <f t="shared" si="188"/>
        <v/>
      </c>
      <c r="DK167" s="67" t="str">
        <f t="shared" si="189"/>
        <v/>
      </c>
      <c r="DL167" s="68" t="str">
        <f t="shared" si="190"/>
        <v/>
      </c>
      <c r="DM167" s="381" t="str">
        <f>IFERROR(IF(B167="NSO","NSO",IF(OR(D167="",G167="",F167="",B167="",DI167=0),"",IF('Master sheet'!$D$14="Hindi","कक्षोंन्नति","Promoted"))),"")</f>
        <v/>
      </c>
      <c r="DN167" s="42" t="str">
        <f>IF(OR(B167=0,B167=""),"",IF(AND($E$3="1st"),'Marks Entry class 1st'!AX166,IF(AND($E$3="2nd"),'Marks Entry class 2nd'!AX166,"")))</f>
        <v/>
      </c>
      <c r="DO167" s="42" t="str">
        <f>IF(OR(B167=0,B167=""),"",IF(AND($E$3="1st"),'Marks Entry class 1st'!AY166,IF(AND($E$3="2nd"),'Marks Entry class 2nd'!AY166,"")))</f>
        <v/>
      </c>
      <c r="DP167" s="214" t="str">
        <f t="shared" si="191"/>
        <v/>
      </c>
      <c r="DQ167" s="43"/>
      <c r="DX167" s="44">
        <f>IF(AND($E$3="1st"),'Marks Entry class 1st'!I166,IF(AND($E$3="2nd"),'Marks Entry class 2nd'!I166,""))</f>
        <v>0</v>
      </c>
    </row>
    <row r="168" spans="1:128" ht="18.95" customHeight="1">
      <c r="A168" s="56">
        <v>161</v>
      </c>
      <c r="B168" s="261" t="str">
        <f>IF(OR(DX168=0,DX168=""),"",IF(AND($E$3="1st"),'Marks Entry class 1st'!I167,IF(AND($E$3="2nd"),'Marks Entry class 2nd'!I167,"")))</f>
        <v/>
      </c>
      <c r="C168" s="57" t="str">
        <f>IF(OR($B168=0,$B168=""),"",IF(AND($E$3="1st"),'Marks Entry class 1st'!B167,IF(AND($E$3="2nd"),'Marks Entry class 2nd'!B167,"")))</f>
        <v/>
      </c>
      <c r="D168" s="57" t="str">
        <f>IF(OR($B168=0,$B168=""),"",IF(AND($E$3="1st"),'Marks Entry class 1st'!C167,IF(AND($E$3="2nd"),'Marks Entry class 2nd'!C167,"")))</f>
        <v/>
      </c>
      <c r="E168" s="396" t="str">
        <f>IF(OR(B168=0,B168=""),"",IF(AND($E$3="1st"),'Marks Entry class 1st'!E167,IF(AND($E$3="2nd"),'Marks Entry class 2nd'!E167,"")))</f>
        <v/>
      </c>
      <c r="F168" s="260" t="str">
        <f>IF(OR(B168=0,B168=""),"",IF(AND($E$3="1st"),'Marks Entry class 1st'!D167,IF(AND($E$3="2nd"),'Marks Entry class 2nd'!D167,"")))</f>
        <v/>
      </c>
      <c r="G168" s="398" t="str">
        <f>IF(OR($B168=0,$B168=""),"",IF(AND($E$3="1st"),'Marks Entry class 1st'!F167,IF(AND($E$3="2nd"),'Marks Entry class 2nd'!F167,"")))</f>
        <v/>
      </c>
      <c r="H168" s="398" t="str">
        <f>IF(OR($B168=0,$B168=""),"",IF(AND($E$3="1st"),'Marks Entry class 1st'!G167,IF(AND($E$3="2nd"),'Marks Entry class 2nd'!G167,"")))</f>
        <v/>
      </c>
      <c r="I168" s="398" t="str">
        <f>IF(OR($B168=0,$B168=""),"",IF(AND($E$3="1st"),'Marks Entry class 1st'!H167,IF(AND($E$3="2nd"),'Marks Entry class 2nd'!H167,"")))</f>
        <v/>
      </c>
      <c r="J168" s="229" t="str">
        <f>IF(OR($B168=0,$B168=""),"",IF(AND($E$3="1st"),'Marks Entry class 1st'!J167,IF(AND($E$3="2nd"),'Marks Entry class 2nd'!J167,"")))</f>
        <v/>
      </c>
      <c r="K168" s="229" t="str">
        <f>IF(OR($B168=0,$B168=""),"",IF(AND($E$3="1st"),'Marks Entry class 1st'!K167,IF(AND($E$3="2nd"),'Marks Entry class 2nd'!K167,"")))</f>
        <v/>
      </c>
      <c r="L168" s="105"/>
      <c r="M168" s="105"/>
      <c r="N168" s="105"/>
      <c r="O168" s="51"/>
      <c r="P168" s="105" t="str">
        <f>IF(OR($B168=0,$B168=""),"",IF(AND($E$3="1st"),'Marks Entry class 1st'!O167,IF(AND($E$3="2nd"),'Marks Entry class 2nd'!O167,"")))</f>
        <v/>
      </c>
      <c r="Q168" s="105" t="str">
        <f>IF(OR($B168=0,$B168=""),"",IF(AND($E$3="1st"),'Marks Entry class 1st'!P167,IF(AND($E$3="2nd"),'Marks Entry class 2nd'!P167,"")))</f>
        <v/>
      </c>
      <c r="R168" s="54" t="str">
        <f t="shared" si="128"/>
        <v/>
      </c>
      <c r="S168" s="51">
        <f t="shared" si="129"/>
        <v>0</v>
      </c>
      <c r="T168" s="105" t="str">
        <f>IF(OR($B168=0,$B168=""),"",IF(AND($E$3="1st"),'Marks Entry class 1st'!Q167,IF(AND($E$3="2nd"),'Marks Entry class 2nd'!Q167,"")))</f>
        <v/>
      </c>
      <c r="U168" s="105" t="str">
        <f>IF(OR($B168=0,$B168=""),"",IF(AND($E$3="1st"),'Marks Entry class 1st'!R167,IF(AND($E$3="2nd"),'Marks Entry class 2nd'!R167,"")))</f>
        <v/>
      </c>
      <c r="V168" s="55" t="str">
        <f t="shared" si="130"/>
        <v/>
      </c>
      <c r="W168" s="51" t="str">
        <f t="shared" si="131"/>
        <v/>
      </c>
      <c r="X168" s="89">
        <f t="shared" si="132"/>
        <v>0</v>
      </c>
      <c r="Y168" s="89" t="str">
        <f t="shared" si="133"/>
        <v/>
      </c>
      <c r="Z168" s="89" t="str">
        <f t="shared" si="134"/>
        <v/>
      </c>
      <c r="AA168" s="89" t="str">
        <f t="shared" si="135"/>
        <v/>
      </c>
      <c r="AB168" s="89" t="str">
        <f t="shared" si="136"/>
        <v/>
      </c>
      <c r="AC168" s="93" t="str">
        <f t="shared" si="137"/>
        <v/>
      </c>
      <c r="AD168" s="105"/>
      <c r="AE168" s="105"/>
      <c r="AF168" s="105"/>
      <c r="AG168" s="51"/>
      <c r="AH168" s="105" t="str">
        <f>IF(OR($B168=0,$B168=""),"",IF(AND($E$3="1st"),'Marks Entry class 1st'!V167,IF(AND($E$3="2nd"),'Marks Entry class 2nd'!V167,"")))</f>
        <v/>
      </c>
      <c r="AI168" s="105" t="str">
        <f>IF(OR($B168=0,$B168=""),"",IF(AND($E$3="1st"),'Marks Entry class 1st'!W167,IF(AND($E$3="2nd"),'Marks Entry class 2nd'!W167,"")))</f>
        <v/>
      </c>
      <c r="AJ168" s="54" t="str">
        <f t="shared" si="138"/>
        <v/>
      </c>
      <c r="AK168" s="51">
        <f t="shared" si="139"/>
        <v>0</v>
      </c>
      <c r="AL168" s="105" t="str">
        <f>IF(OR($B168=0,$B168=""),"",IF(AND($E$3="1st"),'Marks Entry class 1st'!X167,IF(AND($E$3="2nd"),'Marks Entry class 2nd'!X167,"")))</f>
        <v/>
      </c>
      <c r="AM168" s="105" t="str">
        <f>IF(OR($B168=0,$B168=""),"",IF(AND($E$3="1st"),'Marks Entry class 1st'!Y167,IF(AND($E$3="2nd"),'Marks Entry class 2nd'!Y167,"")))</f>
        <v/>
      </c>
      <c r="AN168" s="55" t="str">
        <f t="shared" si="140"/>
        <v/>
      </c>
      <c r="AO168" s="51" t="str">
        <f t="shared" si="141"/>
        <v/>
      </c>
      <c r="AP168" s="89">
        <f t="shared" si="142"/>
        <v>0</v>
      </c>
      <c r="AQ168" s="89" t="str">
        <f t="shared" si="143"/>
        <v/>
      </c>
      <c r="AR168" s="89" t="str">
        <f t="shared" si="144"/>
        <v/>
      </c>
      <c r="AS168" s="89" t="str">
        <f t="shared" si="145"/>
        <v/>
      </c>
      <c r="AT168" s="89" t="str">
        <f t="shared" si="146"/>
        <v/>
      </c>
      <c r="AU168" s="93" t="str">
        <f t="shared" si="147"/>
        <v/>
      </c>
      <c r="AV168" s="105"/>
      <c r="AW168" s="105"/>
      <c r="AX168" s="105"/>
      <c r="AY168" s="51"/>
      <c r="AZ168" s="105" t="str">
        <f>IF(OR($B168=0,$B168=""),"",IF(AND($E$3="1st"),'Marks Entry class 1st'!AC167,IF(AND($E$3="2nd"),'Marks Entry class 2nd'!AC167,"")))</f>
        <v/>
      </c>
      <c r="BA168" s="105" t="str">
        <f>IF(OR($B168=0,$B168=""),"",IF(AND($E$3="1st"),'Marks Entry class 1st'!AD167,IF(AND($E$3="2nd"),'Marks Entry class 2nd'!AD167,"")))</f>
        <v/>
      </c>
      <c r="BB168" s="54" t="str">
        <f t="shared" si="148"/>
        <v/>
      </c>
      <c r="BC168" s="51">
        <f t="shared" si="149"/>
        <v>0</v>
      </c>
      <c r="BD168" s="105" t="str">
        <f>IF(OR($B168=0,$B168=""),"",IF(AND($E$3="1st"),'Marks Entry class 1st'!AE167,IF(AND($E$3="2nd"),'Marks Entry class 2nd'!AE167,"")))</f>
        <v/>
      </c>
      <c r="BE168" s="105" t="str">
        <f>IF(OR($B168=0,$B168=""),"",IF(AND($E$3="1st"),'Marks Entry class 1st'!AF167,IF(AND($E$3="2nd"),'Marks Entry class 2nd'!AF167,"")))</f>
        <v/>
      </c>
      <c r="BF168" s="55" t="str">
        <f t="shared" si="150"/>
        <v/>
      </c>
      <c r="BG168" s="51" t="str">
        <f t="shared" si="151"/>
        <v/>
      </c>
      <c r="BH168" s="89">
        <f t="shared" si="152"/>
        <v>0</v>
      </c>
      <c r="BI168" s="89" t="str">
        <f t="shared" si="153"/>
        <v/>
      </c>
      <c r="BJ168" s="89" t="str">
        <f t="shared" si="154"/>
        <v/>
      </c>
      <c r="BK168" s="89" t="str">
        <f t="shared" si="155"/>
        <v/>
      </c>
      <c r="BL168" s="89" t="str">
        <f t="shared" si="156"/>
        <v/>
      </c>
      <c r="BM168" s="93" t="str">
        <f t="shared" si="157"/>
        <v/>
      </c>
      <c r="BN168" s="105"/>
      <c r="BO168" s="105"/>
      <c r="BP168" s="105"/>
      <c r="BQ168" s="51"/>
      <c r="BR168" s="105" t="str">
        <f>IF(OR($B168=0,$B168=""),"",IF(AND($E$3="1st"),'Marks Entry class 1st'!AJ167,IF(AND($E$3="2nd"),'Marks Entry class 2nd'!AJ167,"")))</f>
        <v/>
      </c>
      <c r="BS168" s="105" t="str">
        <f>IF(OR($B168=0,$B168=""),"",IF(AND($E$3="1st"),'Marks Entry class 1st'!AK167,IF(AND($E$3="2nd"),'Marks Entry class 2nd'!AK167,"")))</f>
        <v/>
      </c>
      <c r="BT168" s="54" t="str">
        <f t="shared" si="158"/>
        <v/>
      </c>
      <c r="BU168" s="51">
        <f t="shared" si="159"/>
        <v>0</v>
      </c>
      <c r="BV168" s="105" t="str">
        <f>IF(OR($B168=0,$B168=""),"",IF(AND($E$3="1st"),'Marks Entry class 1st'!AL167,IF(AND($E$3="2nd"),'Marks Entry class 2nd'!AL167,"")))</f>
        <v/>
      </c>
      <c r="BW168" s="105" t="str">
        <f>IF(OR($B168=0,$B168=""),"",IF(AND($E$3="1st"),'Marks Entry class 1st'!AM167,IF(AND($E$3="2nd"),'Marks Entry class 2nd'!AM167,"")))</f>
        <v/>
      </c>
      <c r="BX168" s="55" t="str">
        <f t="shared" si="160"/>
        <v/>
      </c>
      <c r="BY168" s="51" t="str">
        <f t="shared" si="161"/>
        <v/>
      </c>
      <c r="BZ168" s="89">
        <f t="shared" si="162"/>
        <v>0</v>
      </c>
      <c r="CA168" s="89" t="str">
        <f t="shared" si="163"/>
        <v/>
      </c>
      <c r="CB168" s="89" t="str">
        <f t="shared" si="164"/>
        <v/>
      </c>
      <c r="CC168" s="89" t="str">
        <f t="shared" si="165"/>
        <v/>
      </c>
      <c r="CD168" s="89" t="str">
        <f t="shared" si="166"/>
        <v/>
      </c>
      <c r="CE168" s="93" t="str">
        <f t="shared" si="167"/>
        <v/>
      </c>
      <c r="CF168" s="105" t="str">
        <f>IF(OR($B168=0,$B168=""),"",IF(AND($E$3="1st"),'Marks Entry class 1st'!AN167,IF(AND($E$3="2nd"),'Marks Entry class 2nd'!AN167,"")))</f>
        <v/>
      </c>
      <c r="CG168" s="105" t="str">
        <f>IF(OR($B168=0,$B168=""),"",IF(AND($E$3="1st"),'Marks Entry class 1st'!AO167,IF(AND($E$3="2nd"),'Marks Entry class 2nd'!AO167,"")))</f>
        <v/>
      </c>
      <c r="CH168" s="106" t="str">
        <f t="shared" si="168"/>
        <v/>
      </c>
      <c r="CI168" s="107">
        <f t="shared" si="169"/>
        <v>0</v>
      </c>
      <c r="CJ168" s="107" t="str">
        <f t="shared" si="170"/>
        <v/>
      </c>
      <c r="CK168" s="107" t="str">
        <f t="shared" si="171"/>
        <v/>
      </c>
      <c r="CL168" s="92" t="str">
        <f t="shared" si="172"/>
        <v/>
      </c>
      <c r="CM168" s="105" t="str">
        <f>IF(OR($B168=0,$B168=""),"",IF(AND($E$3="1st"),'Marks Entry class 1st'!AP167,IF(AND($E$3="2nd"),'Marks Entry class 2nd'!AP167,"")))</f>
        <v/>
      </c>
      <c r="CN168" s="105" t="str">
        <f>IF(OR($B168=0,$B168=""),"",IF(AND($E$3="1st"),'Marks Entry class 1st'!AQ167,IF(AND($E$3="2nd"),'Marks Entry class 2nd'!AQ167,"")))</f>
        <v/>
      </c>
      <c r="CO168" s="106" t="str">
        <f t="shared" si="173"/>
        <v/>
      </c>
      <c r="CP168" s="107">
        <f t="shared" si="174"/>
        <v>0</v>
      </c>
      <c r="CQ168" s="107" t="str">
        <f t="shared" si="175"/>
        <v/>
      </c>
      <c r="CR168" s="107" t="str">
        <f t="shared" si="176"/>
        <v/>
      </c>
      <c r="CS168" s="92" t="str">
        <f t="shared" si="177"/>
        <v/>
      </c>
      <c r="CT168" s="105" t="str">
        <f>IF(OR($B168=0,$B168=""),"",IF(AND($E$3="1st"),'Marks Entry class 1st'!AR167,IF(AND($E$3="2nd"),'Marks Entry class 2nd'!AR167,"")))</f>
        <v/>
      </c>
      <c r="CU168" s="105" t="str">
        <f>IF(OR($B168=0,$B168=""),"",IF(AND($E$3="1st"),'Marks Entry class 1st'!AS167,IF(AND($E$3="2nd"),'Marks Entry class 2nd'!AS167,"")))</f>
        <v/>
      </c>
      <c r="CV168" s="106" t="str">
        <f t="shared" si="178"/>
        <v/>
      </c>
      <c r="CW168" s="107">
        <f t="shared" si="179"/>
        <v>0</v>
      </c>
      <c r="CX168" s="107" t="str">
        <f t="shared" si="180"/>
        <v/>
      </c>
      <c r="CY168" s="107" t="str">
        <f t="shared" si="181"/>
        <v/>
      </c>
      <c r="CZ168" s="92" t="str">
        <f t="shared" si="182"/>
        <v/>
      </c>
      <c r="DA168" s="105" t="str">
        <f>IF(OR($B168=0,$B168=""),"",IF(AND($E$3="1st"),'Marks Entry class 1st'!AT167,IF(AND($E$3="2nd"),'Marks Entry class 2nd'!AT167,"")))</f>
        <v/>
      </c>
      <c r="DB168" s="105" t="str">
        <f>IF(OR($B168=0,$B168=""),"",IF(AND($E$3="1st"),'Marks Entry class 1st'!AU167,IF(AND($E$3="2nd"),'Marks Entry class 2nd'!AU167,"")))</f>
        <v/>
      </c>
      <c r="DC168" s="357" t="str">
        <f t="shared" si="183"/>
        <v/>
      </c>
      <c r="DD168" s="93" t="str">
        <f t="shared" si="184"/>
        <v/>
      </c>
      <c r="DE168" s="105" t="str">
        <f>IF(OR($B168=0,$B168=""),"",IF(AND($E$3="1st"),'Marks Entry class 1st'!AV167,IF(AND($E$3="2nd"),'Marks Entry class 2nd'!AV167,"")))</f>
        <v/>
      </c>
      <c r="DF168" s="105" t="str">
        <f>IF(OR($B168=0,$B168=""),"",IF(AND($E$3="1st"),'Marks Entry class 1st'!AW167,IF(AND($E$3="2nd"),'Marks Entry class 2nd'!AW167,"")))</f>
        <v/>
      </c>
      <c r="DG168" s="357" t="str">
        <f t="shared" si="185"/>
        <v/>
      </c>
      <c r="DH168" s="93" t="str">
        <f t="shared" si="186"/>
        <v/>
      </c>
      <c r="DI168" s="63" t="str">
        <f t="shared" si="187"/>
        <v/>
      </c>
      <c r="DJ168" s="359" t="str">
        <f t="shared" si="188"/>
        <v/>
      </c>
      <c r="DK168" s="67" t="str">
        <f t="shared" si="189"/>
        <v/>
      </c>
      <c r="DL168" s="68" t="str">
        <f t="shared" si="190"/>
        <v/>
      </c>
      <c r="DM168" s="381" t="str">
        <f>IFERROR(IF(B168="NSO","NSO",IF(OR(D168="",G168="",F168="",B168="",DI168=0),"",IF('Master sheet'!$D$14="Hindi","कक्षोंन्नति","Promoted"))),"")</f>
        <v/>
      </c>
      <c r="DN168" s="42" t="str">
        <f>IF(OR(B168=0,B168=""),"",IF(AND($E$3="1st"),'Marks Entry class 1st'!AX167,IF(AND($E$3="2nd"),'Marks Entry class 2nd'!AX167,"")))</f>
        <v/>
      </c>
      <c r="DO168" s="42" t="str">
        <f>IF(OR(B168=0,B168=""),"",IF(AND($E$3="1st"),'Marks Entry class 1st'!AY167,IF(AND($E$3="2nd"),'Marks Entry class 2nd'!AY167,"")))</f>
        <v/>
      </c>
      <c r="DP168" s="214" t="str">
        <f t="shared" si="191"/>
        <v/>
      </c>
      <c r="DQ168" s="43"/>
      <c r="DX168" s="44">
        <f>IF(AND($E$3="1st"),'Marks Entry class 1st'!I167,IF(AND($E$3="2nd"),'Marks Entry class 2nd'!I167,""))</f>
        <v>0</v>
      </c>
    </row>
    <row r="169" spans="1:128" ht="18.95" customHeight="1">
      <c r="A169" s="56">
        <v>162</v>
      </c>
      <c r="B169" s="261" t="str">
        <f>IF(OR(DX169=0,DX169=""),"",IF(AND($E$3="1st"),'Marks Entry class 1st'!I168,IF(AND($E$3="2nd"),'Marks Entry class 2nd'!I168,"")))</f>
        <v/>
      </c>
      <c r="C169" s="57" t="str">
        <f>IF(OR($B169=0,$B169=""),"",IF(AND($E$3="1st"),'Marks Entry class 1st'!B168,IF(AND($E$3="2nd"),'Marks Entry class 2nd'!B168,"")))</f>
        <v/>
      </c>
      <c r="D169" s="57" t="str">
        <f>IF(OR($B169=0,$B169=""),"",IF(AND($E$3="1st"),'Marks Entry class 1st'!C168,IF(AND($E$3="2nd"),'Marks Entry class 2nd'!C168,"")))</f>
        <v/>
      </c>
      <c r="E169" s="396" t="str">
        <f>IF(OR(B169=0,B169=""),"",IF(AND($E$3="1st"),'Marks Entry class 1st'!E168,IF(AND($E$3="2nd"),'Marks Entry class 2nd'!E168,"")))</f>
        <v/>
      </c>
      <c r="F169" s="260" t="str">
        <f>IF(OR(B169=0,B169=""),"",IF(AND($E$3="1st"),'Marks Entry class 1st'!D168,IF(AND($E$3="2nd"),'Marks Entry class 2nd'!D168,"")))</f>
        <v/>
      </c>
      <c r="G169" s="398" t="str">
        <f>IF(OR($B169=0,$B169=""),"",IF(AND($E$3="1st"),'Marks Entry class 1st'!F168,IF(AND($E$3="2nd"),'Marks Entry class 2nd'!F168,"")))</f>
        <v/>
      </c>
      <c r="H169" s="398" t="str">
        <f>IF(OR($B169=0,$B169=""),"",IF(AND($E$3="1st"),'Marks Entry class 1st'!G168,IF(AND($E$3="2nd"),'Marks Entry class 2nd'!G168,"")))</f>
        <v/>
      </c>
      <c r="I169" s="398" t="str">
        <f>IF(OR($B169=0,$B169=""),"",IF(AND($E$3="1st"),'Marks Entry class 1st'!H168,IF(AND($E$3="2nd"),'Marks Entry class 2nd'!H168,"")))</f>
        <v/>
      </c>
      <c r="J169" s="229" t="str">
        <f>IF(OR($B169=0,$B169=""),"",IF(AND($E$3="1st"),'Marks Entry class 1st'!J168,IF(AND($E$3="2nd"),'Marks Entry class 2nd'!J168,"")))</f>
        <v/>
      </c>
      <c r="K169" s="229" t="str">
        <f>IF(OR($B169=0,$B169=""),"",IF(AND($E$3="1st"),'Marks Entry class 1st'!K168,IF(AND($E$3="2nd"),'Marks Entry class 2nd'!K168,"")))</f>
        <v/>
      </c>
      <c r="L169" s="105"/>
      <c r="M169" s="105"/>
      <c r="N169" s="105"/>
      <c r="O169" s="51"/>
      <c r="P169" s="105" t="str">
        <f>IF(OR($B169=0,$B169=""),"",IF(AND($E$3="1st"),'Marks Entry class 1st'!O168,IF(AND($E$3="2nd"),'Marks Entry class 2nd'!O168,"")))</f>
        <v/>
      </c>
      <c r="Q169" s="105" t="str">
        <f>IF(OR($B169=0,$B169=""),"",IF(AND($E$3="1st"),'Marks Entry class 1st'!P168,IF(AND($E$3="2nd"),'Marks Entry class 2nd'!P168,"")))</f>
        <v/>
      </c>
      <c r="R169" s="54" t="str">
        <f t="shared" si="128"/>
        <v/>
      </c>
      <c r="S169" s="51">
        <f t="shared" si="129"/>
        <v>0</v>
      </c>
      <c r="T169" s="105" t="str">
        <f>IF(OR($B169=0,$B169=""),"",IF(AND($E$3="1st"),'Marks Entry class 1st'!Q168,IF(AND($E$3="2nd"),'Marks Entry class 2nd'!Q168,"")))</f>
        <v/>
      </c>
      <c r="U169" s="105" t="str">
        <f>IF(OR($B169=0,$B169=""),"",IF(AND($E$3="1st"),'Marks Entry class 1st'!R168,IF(AND($E$3="2nd"),'Marks Entry class 2nd'!R168,"")))</f>
        <v/>
      </c>
      <c r="V169" s="55" t="str">
        <f t="shared" si="130"/>
        <v/>
      </c>
      <c r="W169" s="51" t="str">
        <f t="shared" si="131"/>
        <v/>
      </c>
      <c r="X169" s="89">
        <f t="shared" si="132"/>
        <v>0</v>
      </c>
      <c r="Y169" s="89" t="str">
        <f t="shared" si="133"/>
        <v/>
      </c>
      <c r="Z169" s="89" t="str">
        <f t="shared" si="134"/>
        <v/>
      </c>
      <c r="AA169" s="89" t="str">
        <f t="shared" si="135"/>
        <v/>
      </c>
      <c r="AB169" s="89" t="str">
        <f t="shared" si="136"/>
        <v/>
      </c>
      <c r="AC169" s="93" t="str">
        <f t="shared" si="137"/>
        <v/>
      </c>
      <c r="AD169" s="105"/>
      <c r="AE169" s="105"/>
      <c r="AF169" s="105"/>
      <c r="AG169" s="51"/>
      <c r="AH169" s="105" t="str">
        <f>IF(OR($B169=0,$B169=""),"",IF(AND($E$3="1st"),'Marks Entry class 1st'!V168,IF(AND($E$3="2nd"),'Marks Entry class 2nd'!V168,"")))</f>
        <v/>
      </c>
      <c r="AI169" s="105" t="str">
        <f>IF(OR($B169=0,$B169=""),"",IF(AND($E$3="1st"),'Marks Entry class 1st'!W168,IF(AND($E$3="2nd"),'Marks Entry class 2nd'!W168,"")))</f>
        <v/>
      </c>
      <c r="AJ169" s="54" t="str">
        <f t="shared" si="138"/>
        <v/>
      </c>
      <c r="AK169" s="51">
        <f t="shared" si="139"/>
        <v>0</v>
      </c>
      <c r="AL169" s="105" t="str">
        <f>IF(OR($B169=0,$B169=""),"",IF(AND($E$3="1st"),'Marks Entry class 1st'!X168,IF(AND($E$3="2nd"),'Marks Entry class 2nd'!X168,"")))</f>
        <v/>
      </c>
      <c r="AM169" s="105" t="str">
        <f>IF(OR($B169=0,$B169=""),"",IF(AND($E$3="1st"),'Marks Entry class 1st'!Y168,IF(AND($E$3="2nd"),'Marks Entry class 2nd'!Y168,"")))</f>
        <v/>
      </c>
      <c r="AN169" s="55" t="str">
        <f t="shared" si="140"/>
        <v/>
      </c>
      <c r="AO169" s="51" t="str">
        <f t="shared" si="141"/>
        <v/>
      </c>
      <c r="AP169" s="89">
        <f t="shared" si="142"/>
        <v>0</v>
      </c>
      <c r="AQ169" s="89" t="str">
        <f t="shared" si="143"/>
        <v/>
      </c>
      <c r="AR169" s="89" t="str">
        <f t="shared" si="144"/>
        <v/>
      </c>
      <c r="AS169" s="89" t="str">
        <f t="shared" si="145"/>
        <v/>
      </c>
      <c r="AT169" s="89" t="str">
        <f t="shared" si="146"/>
        <v/>
      </c>
      <c r="AU169" s="93" t="str">
        <f t="shared" si="147"/>
        <v/>
      </c>
      <c r="AV169" s="105"/>
      <c r="AW169" s="105"/>
      <c r="AX169" s="105"/>
      <c r="AY169" s="51"/>
      <c r="AZ169" s="105" t="str">
        <f>IF(OR($B169=0,$B169=""),"",IF(AND($E$3="1st"),'Marks Entry class 1st'!AC168,IF(AND($E$3="2nd"),'Marks Entry class 2nd'!AC168,"")))</f>
        <v/>
      </c>
      <c r="BA169" s="105" t="str">
        <f>IF(OR($B169=0,$B169=""),"",IF(AND($E$3="1st"),'Marks Entry class 1st'!AD168,IF(AND($E$3="2nd"),'Marks Entry class 2nd'!AD168,"")))</f>
        <v/>
      </c>
      <c r="BB169" s="54" t="str">
        <f t="shared" si="148"/>
        <v/>
      </c>
      <c r="BC169" s="51">
        <f t="shared" si="149"/>
        <v>0</v>
      </c>
      <c r="BD169" s="105" t="str">
        <f>IF(OR($B169=0,$B169=""),"",IF(AND($E$3="1st"),'Marks Entry class 1st'!AE168,IF(AND($E$3="2nd"),'Marks Entry class 2nd'!AE168,"")))</f>
        <v/>
      </c>
      <c r="BE169" s="105" t="str">
        <f>IF(OR($B169=0,$B169=""),"",IF(AND($E$3="1st"),'Marks Entry class 1st'!AF168,IF(AND($E$3="2nd"),'Marks Entry class 2nd'!AF168,"")))</f>
        <v/>
      </c>
      <c r="BF169" s="55" t="str">
        <f t="shared" si="150"/>
        <v/>
      </c>
      <c r="BG169" s="51" t="str">
        <f t="shared" si="151"/>
        <v/>
      </c>
      <c r="BH169" s="89">
        <f t="shared" si="152"/>
        <v>0</v>
      </c>
      <c r="BI169" s="89" t="str">
        <f t="shared" si="153"/>
        <v/>
      </c>
      <c r="BJ169" s="89" t="str">
        <f t="shared" si="154"/>
        <v/>
      </c>
      <c r="BK169" s="89" t="str">
        <f t="shared" si="155"/>
        <v/>
      </c>
      <c r="BL169" s="89" t="str">
        <f t="shared" si="156"/>
        <v/>
      </c>
      <c r="BM169" s="93" t="str">
        <f t="shared" si="157"/>
        <v/>
      </c>
      <c r="BN169" s="105"/>
      <c r="BO169" s="105"/>
      <c r="BP169" s="105"/>
      <c r="BQ169" s="51"/>
      <c r="BR169" s="105" t="str">
        <f>IF(OR($B169=0,$B169=""),"",IF(AND($E$3="1st"),'Marks Entry class 1st'!AJ168,IF(AND($E$3="2nd"),'Marks Entry class 2nd'!AJ168,"")))</f>
        <v/>
      </c>
      <c r="BS169" s="105" t="str">
        <f>IF(OR($B169=0,$B169=""),"",IF(AND($E$3="1st"),'Marks Entry class 1st'!AK168,IF(AND($E$3="2nd"),'Marks Entry class 2nd'!AK168,"")))</f>
        <v/>
      </c>
      <c r="BT169" s="54" t="str">
        <f t="shared" si="158"/>
        <v/>
      </c>
      <c r="BU169" s="51">
        <f t="shared" si="159"/>
        <v>0</v>
      </c>
      <c r="BV169" s="105" t="str">
        <f>IF(OR($B169=0,$B169=""),"",IF(AND($E$3="1st"),'Marks Entry class 1st'!AL168,IF(AND($E$3="2nd"),'Marks Entry class 2nd'!AL168,"")))</f>
        <v/>
      </c>
      <c r="BW169" s="105" t="str">
        <f>IF(OR($B169=0,$B169=""),"",IF(AND($E$3="1st"),'Marks Entry class 1st'!AM168,IF(AND($E$3="2nd"),'Marks Entry class 2nd'!AM168,"")))</f>
        <v/>
      </c>
      <c r="BX169" s="55" t="str">
        <f t="shared" si="160"/>
        <v/>
      </c>
      <c r="BY169" s="51" t="str">
        <f t="shared" si="161"/>
        <v/>
      </c>
      <c r="BZ169" s="89">
        <f t="shared" si="162"/>
        <v>0</v>
      </c>
      <c r="CA169" s="89" t="str">
        <f t="shared" si="163"/>
        <v/>
      </c>
      <c r="CB169" s="89" t="str">
        <f t="shared" si="164"/>
        <v/>
      </c>
      <c r="CC169" s="89" t="str">
        <f t="shared" si="165"/>
        <v/>
      </c>
      <c r="CD169" s="89" t="str">
        <f t="shared" si="166"/>
        <v/>
      </c>
      <c r="CE169" s="93" t="str">
        <f t="shared" si="167"/>
        <v/>
      </c>
      <c r="CF169" s="105" t="str">
        <f>IF(OR($B169=0,$B169=""),"",IF(AND($E$3="1st"),'Marks Entry class 1st'!AN168,IF(AND($E$3="2nd"),'Marks Entry class 2nd'!AN168,"")))</f>
        <v/>
      </c>
      <c r="CG169" s="105" t="str">
        <f>IF(OR($B169=0,$B169=""),"",IF(AND($E$3="1st"),'Marks Entry class 1st'!AO168,IF(AND($E$3="2nd"),'Marks Entry class 2nd'!AO168,"")))</f>
        <v/>
      </c>
      <c r="CH169" s="106" t="str">
        <f t="shared" si="168"/>
        <v/>
      </c>
      <c r="CI169" s="107">
        <f t="shared" si="169"/>
        <v>0</v>
      </c>
      <c r="CJ169" s="107" t="str">
        <f t="shared" si="170"/>
        <v/>
      </c>
      <c r="CK169" s="107" t="str">
        <f t="shared" si="171"/>
        <v/>
      </c>
      <c r="CL169" s="92" t="str">
        <f t="shared" si="172"/>
        <v/>
      </c>
      <c r="CM169" s="105" t="str">
        <f>IF(OR($B169=0,$B169=""),"",IF(AND($E$3="1st"),'Marks Entry class 1st'!AP168,IF(AND($E$3="2nd"),'Marks Entry class 2nd'!AP168,"")))</f>
        <v/>
      </c>
      <c r="CN169" s="105" t="str">
        <f>IF(OR($B169=0,$B169=""),"",IF(AND($E$3="1st"),'Marks Entry class 1st'!AQ168,IF(AND($E$3="2nd"),'Marks Entry class 2nd'!AQ168,"")))</f>
        <v/>
      </c>
      <c r="CO169" s="106" t="str">
        <f t="shared" si="173"/>
        <v/>
      </c>
      <c r="CP169" s="107">
        <f t="shared" si="174"/>
        <v>0</v>
      </c>
      <c r="CQ169" s="107" t="str">
        <f t="shared" si="175"/>
        <v/>
      </c>
      <c r="CR169" s="107" t="str">
        <f t="shared" si="176"/>
        <v/>
      </c>
      <c r="CS169" s="92" t="str">
        <f t="shared" si="177"/>
        <v/>
      </c>
      <c r="CT169" s="105" t="str">
        <f>IF(OR($B169=0,$B169=""),"",IF(AND($E$3="1st"),'Marks Entry class 1st'!AR168,IF(AND($E$3="2nd"),'Marks Entry class 2nd'!AR168,"")))</f>
        <v/>
      </c>
      <c r="CU169" s="105" t="str">
        <f>IF(OR($B169=0,$B169=""),"",IF(AND($E$3="1st"),'Marks Entry class 1st'!AS168,IF(AND($E$3="2nd"),'Marks Entry class 2nd'!AS168,"")))</f>
        <v/>
      </c>
      <c r="CV169" s="106" t="str">
        <f t="shared" si="178"/>
        <v/>
      </c>
      <c r="CW169" s="107">
        <f t="shared" si="179"/>
        <v>0</v>
      </c>
      <c r="CX169" s="107" t="str">
        <f t="shared" si="180"/>
        <v/>
      </c>
      <c r="CY169" s="107" t="str">
        <f t="shared" si="181"/>
        <v/>
      </c>
      <c r="CZ169" s="92" t="str">
        <f t="shared" si="182"/>
        <v/>
      </c>
      <c r="DA169" s="105" t="str">
        <f>IF(OR($B169=0,$B169=""),"",IF(AND($E$3="1st"),'Marks Entry class 1st'!AT168,IF(AND($E$3="2nd"),'Marks Entry class 2nd'!AT168,"")))</f>
        <v/>
      </c>
      <c r="DB169" s="105" t="str">
        <f>IF(OR($B169=0,$B169=""),"",IF(AND($E$3="1st"),'Marks Entry class 1st'!AU168,IF(AND($E$3="2nd"),'Marks Entry class 2nd'!AU168,"")))</f>
        <v/>
      </c>
      <c r="DC169" s="357" t="str">
        <f t="shared" si="183"/>
        <v/>
      </c>
      <c r="DD169" s="93" t="str">
        <f t="shared" si="184"/>
        <v/>
      </c>
      <c r="DE169" s="105" t="str">
        <f>IF(OR($B169=0,$B169=""),"",IF(AND($E$3="1st"),'Marks Entry class 1st'!AV168,IF(AND($E$3="2nd"),'Marks Entry class 2nd'!AV168,"")))</f>
        <v/>
      </c>
      <c r="DF169" s="105" t="str">
        <f>IF(OR($B169=0,$B169=""),"",IF(AND($E$3="1st"),'Marks Entry class 1st'!AW168,IF(AND($E$3="2nd"),'Marks Entry class 2nd'!AW168,"")))</f>
        <v/>
      </c>
      <c r="DG169" s="357" t="str">
        <f t="shared" si="185"/>
        <v/>
      </c>
      <c r="DH169" s="93" t="str">
        <f t="shared" si="186"/>
        <v/>
      </c>
      <c r="DI169" s="63" t="str">
        <f t="shared" si="187"/>
        <v/>
      </c>
      <c r="DJ169" s="359" t="str">
        <f t="shared" si="188"/>
        <v/>
      </c>
      <c r="DK169" s="67" t="str">
        <f t="shared" si="189"/>
        <v/>
      </c>
      <c r="DL169" s="68" t="str">
        <f t="shared" si="190"/>
        <v/>
      </c>
      <c r="DM169" s="381" t="str">
        <f>IFERROR(IF(B169="NSO","NSO",IF(OR(D169="",G169="",F169="",B169="",DI169=0),"",IF('Master sheet'!$D$14="Hindi","कक्षोंन्नति","Promoted"))),"")</f>
        <v/>
      </c>
      <c r="DN169" s="42" t="str">
        <f>IF(OR(B169=0,B169=""),"",IF(AND($E$3="1st"),'Marks Entry class 1st'!AX168,IF(AND($E$3="2nd"),'Marks Entry class 2nd'!AX168,"")))</f>
        <v/>
      </c>
      <c r="DO169" s="42" t="str">
        <f>IF(OR(B169=0,B169=""),"",IF(AND($E$3="1st"),'Marks Entry class 1st'!AY168,IF(AND($E$3="2nd"),'Marks Entry class 2nd'!AY168,"")))</f>
        <v/>
      </c>
      <c r="DP169" s="214" t="str">
        <f t="shared" si="191"/>
        <v/>
      </c>
      <c r="DQ169" s="43"/>
      <c r="DX169" s="44">
        <f>IF(AND($E$3="1st"),'Marks Entry class 1st'!I168,IF(AND($E$3="2nd"),'Marks Entry class 2nd'!I168,""))</f>
        <v>0</v>
      </c>
    </row>
    <row r="170" spans="1:128" ht="18.95" customHeight="1">
      <c r="A170" s="56">
        <v>163</v>
      </c>
      <c r="B170" s="261" t="str">
        <f>IF(OR(DX170=0,DX170=""),"",IF(AND($E$3="1st"),'Marks Entry class 1st'!I169,IF(AND($E$3="2nd"),'Marks Entry class 2nd'!I169,"")))</f>
        <v/>
      </c>
      <c r="C170" s="57" t="str">
        <f>IF(OR($B170=0,$B170=""),"",IF(AND($E$3="1st"),'Marks Entry class 1st'!B169,IF(AND($E$3="2nd"),'Marks Entry class 2nd'!B169,"")))</f>
        <v/>
      </c>
      <c r="D170" s="57" t="str">
        <f>IF(OR($B170=0,$B170=""),"",IF(AND($E$3="1st"),'Marks Entry class 1st'!C169,IF(AND($E$3="2nd"),'Marks Entry class 2nd'!C169,"")))</f>
        <v/>
      </c>
      <c r="E170" s="396" t="str">
        <f>IF(OR(B170=0,B170=""),"",IF(AND($E$3="1st"),'Marks Entry class 1st'!E169,IF(AND($E$3="2nd"),'Marks Entry class 2nd'!E169,"")))</f>
        <v/>
      </c>
      <c r="F170" s="260" t="str">
        <f>IF(OR(B170=0,B170=""),"",IF(AND($E$3="1st"),'Marks Entry class 1st'!D169,IF(AND($E$3="2nd"),'Marks Entry class 2nd'!D169,"")))</f>
        <v/>
      </c>
      <c r="G170" s="398" t="str">
        <f>IF(OR($B170=0,$B170=""),"",IF(AND($E$3="1st"),'Marks Entry class 1st'!F169,IF(AND($E$3="2nd"),'Marks Entry class 2nd'!F169,"")))</f>
        <v/>
      </c>
      <c r="H170" s="398" t="str">
        <f>IF(OR($B170=0,$B170=""),"",IF(AND($E$3="1st"),'Marks Entry class 1st'!G169,IF(AND($E$3="2nd"),'Marks Entry class 2nd'!G169,"")))</f>
        <v/>
      </c>
      <c r="I170" s="398" t="str">
        <f>IF(OR($B170=0,$B170=""),"",IF(AND($E$3="1st"),'Marks Entry class 1st'!H169,IF(AND($E$3="2nd"),'Marks Entry class 2nd'!H169,"")))</f>
        <v/>
      </c>
      <c r="J170" s="229" t="str">
        <f>IF(OR($B170=0,$B170=""),"",IF(AND($E$3="1st"),'Marks Entry class 1st'!J169,IF(AND($E$3="2nd"),'Marks Entry class 2nd'!J169,"")))</f>
        <v/>
      </c>
      <c r="K170" s="229" t="str">
        <f>IF(OR($B170=0,$B170=""),"",IF(AND($E$3="1st"),'Marks Entry class 1st'!K169,IF(AND($E$3="2nd"),'Marks Entry class 2nd'!K169,"")))</f>
        <v/>
      </c>
      <c r="L170" s="105"/>
      <c r="M170" s="105"/>
      <c r="N170" s="105"/>
      <c r="O170" s="51"/>
      <c r="P170" s="105" t="str">
        <f>IF(OR($B170=0,$B170=""),"",IF(AND($E$3="1st"),'Marks Entry class 1st'!O169,IF(AND($E$3="2nd"),'Marks Entry class 2nd'!O169,"")))</f>
        <v/>
      </c>
      <c r="Q170" s="105" t="str">
        <f>IF(OR($B170=0,$B170=""),"",IF(AND($E$3="1st"),'Marks Entry class 1st'!P169,IF(AND($E$3="2nd"),'Marks Entry class 2nd'!P169,"")))</f>
        <v/>
      </c>
      <c r="R170" s="54" t="str">
        <f t="shared" si="128"/>
        <v/>
      </c>
      <c r="S170" s="51">
        <f t="shared" si="129"/>
        <v>0</v>
      </c>
      <c r="T170" s="105" t="str">
        <f>IF(OR($B170=0,$B170=""),"",IF(AND($E$3="1st"),'Marks Entry class 1st'!Q169,IF(AND($E$3="2nd"),'Marks Entry class 2nd'!Q169,"")))</f>
        <v/>
      </c>
      <c r="U170" s="105" t="str">
        <f>IF(OR($B170=0,$B170=""),"",IF(AND($E$3="1st"),'Marks Entry class 1st'!R169,IF(AND($E$3="2nd"),'Marks Entry class 2nd'!R169,"")))</f>
        <v/>
      </c>
      <c r="V170" s="55" t="str">
        <f t="shared" si="130"/>
        <v/>
      </c>
      <c r="W170" s="51" t="str">
        <f t="shared" si="131"/>
        <v/>
      </c>
      <c r="X170" s="89">
        <f t="shared" si="132"/>
        <v>0</v>
      </c>
      <c r="Y170" s="89" t="str">
        <f t="shared" si="133"/>
        <v/>
      </c>
      <c r="Z170" s="89" t="str">
        <f t="shared" si="134"/>
        <v/>
      </c>
      <c r="AA170" s="89" t="str">
        <f t="shared" si="135"/>
        <v/>
      </c>
      <c r="AB170" s="89" t="str">
        <f t="shared" si="136"/>
        <v/>
      </c>
      <c r="AC170" s="93" t="str">
        <f t="shared" si="137"/>
        <v/>
      </c>
      <c r="AD170" s="105"/>
      <c r="AE170" s="105"/>
      <c r="AF170" s="105"/>
      <c r="AG170" s="51"/>
      <c r="AH170" s="105" t="str">
        <f>IF(OR($B170=0,$B170=""),"",IF(AND($E$3="1st"),'Marks Entry class 1st'!V169,IF(AND($E$3="2nd"),'Marks Entry class 2nd'!V169,"")))</f>
        <v/>
      </c>
      <c r="AI170" s="105" t="str">
        <f>IF(OR($B170=0,$B170=""),"",IF(AND($E$3="1st"),'Marks Entry class 1st'!W169,IF(AND($E$3="2nd"),'Marks Entry class 2nd'!W169,"")))</f>
        <v/>
      </c>
      <c r="AJ170" s="54" t="str">
        <f t="shared" si="138"/>
        <v/>
      </c>
      <c r="AK170" s="51">
        <f t="shared" si="139"/>
        <v>0</v>
      </c>
      <c r="AL170" s="105" t="str">
        <f>IF(OR($B170=0,$B170=""),"",IF(AND($E$3="1st"),'Marks Entry class 1st'!X169,IF(AND($E$3="2nd"),'Marks Entry class 2nd'!X169,"")))</f>
        <v/>
      </c>
      <c r="AM170" s="105" t="str">
        <f>IF(OR($B170=0,$B170=""),"",IF(AND($E$3="1st"),'Marks Entry class 1st'!Y169,IF(AND($E$3="2nd"),'Marks Entry class 2nd'!Y169,"")))</f>
        <v/>
      </c>
      <c r="AN170" s="55" t="str">
        <f t="shared" si="140"/>
        <v/>
      </c>
      <c r="AO170" s="51" t="str">
        <f t="shared" si="141"/>
        <v/>
      </c>
      <c r="AP170" s="89">
        <f t="shared" si="142"/>
        <v>0</v>
      </c>
      <c r="AQ170" s="89" t="str">
        <f t="shared" si="143"/>
        <v/>
      </c>
      <c r="AR170" s="89" t="str">
        <f t="shared" si="144"/>
        <v/>
      </c>
      <c r="AS170" s="89" t="str">
        <f t="shared" si="145"/>
        <v/>
      </c>
      <c r="AT170" s="89" t="str">
        <f t="shared" si="146"/>
        <v/>
      </c>
      <c r="AU170" s="93" t="str">
        <f t="shared" si="147"/>
        <v/>
      </c>
      <c r="AV170" s="105"/>
      <c r="AW170" s="105"/>
      <c r="AX170" s="105"/>
      <c r="AY170" s="51"/>
      <c r="AZ170" s="105" t="str">
        <f>IF(OR($B170=0,$B170=""),"",IF(AND($E$3="1st"),'Marks Entry class 1st'!AC169,IF(AND($E$3="2nd"),'Marks Entry class 2nd'!AC169,"")))</f>
        <v/>
      </c>
      <c r="BA170" s="105" t="str">
        <f>IF(OR($B170=0,$B170=""),"",IF(AND($E$3="1st"),'Marks Entry class 1st'!AD169,IF(AND($E$3="2nd"),'Marks Entry class 2nd'!AD169,"")))</f>
        <v/>
      </c>
      <c r="BB170" s="54" t="str">
        <f t="shared" si="148"/>
        <v/>
      </c>
      <c r="BC170" s="51">
        <f t="shared" si="149"/>
        <v>0</v>
      </c>
      <c r="BD170" s="105" t="str">
        <f>IF(OR($B170=0,$B170=""),"",IF(AND($E$3="1st"),'Marks Entry class 1st'!AE169,IF(AND($E$3="2nd"),'Marks Entry class 2nd'!AE169,"")))</f>
        <v/>
      </c>
      <c r="BE170" s="105" t="str">
        <f>IF(OR($B170=0,$B170=""),"",IF(AND($E$3="1st"),'Marks Entry class 1st'!AF169,IF(AND($E$3="2nd"),'Marks Entry class 2nd'!AF169,"")))</f>
        <v/>
      </c>
      <c r="BF170" s="55" t="str">
        <f t="shared" si="150"/>
        <v/>
      </c>
      <c r="BG170" s="51" t="str">
        <f t="shared" si="151"/>
        <v/>
      </c>
      <c r="BH170" s="89">
        <f t="shared" si="152"/>
        <v>0</v>
      </c>
      <c r="BI170" s="89" t="str">
        <f t="shared" si="153"/>
        <v/>
      </c>
      <c r="BJ170" s="89" t="str">
        <f t="shared" si="154"/>
        <v/>
      </c>
      <c r="BK170" s="89" t="str">
        <f t="shared" si="155"/>
        <v/>
      </c>
      <c r="BL170" s="89" t="str">
        <f t="shared" si="156"/>
        <v/>
      </c>
      <c r="BM170" s="93" t="str">
        <f t="shared" si="157"/>
        <v/>
      </c>
      <c r="BN170" s="105"/>
      <c r="BO170" s="105"/>
      <c r="BP170" s="105"/>
      <c r="BQ170" s="51"/>
      <c r="BR170" s="105" t="str">
        <f>IF(OR($B170=0,$B170=""),"",IF(AND($E$3="1st"),'Marks Entry class 1st'!AJ169,IF(AND($E$3="2nd"),'Marks Entry class 2nd'!AJ169,"")))</f>
        <v/>
      </c>
      <c r="BS170" s="105" t="str">
        <f>IF(OR($B170=0,$B170=""),"",IF(AND($E$3="1st"),'Marks Entry class 1st'!AK169,IF(AND($E$3="2nd"),'Marks Entry class 2nd'!AK169,"")))</f>
        <v/>
      </c>
      <c r="BT170" s="54" t="str">
        <f t="shared" si="158"/>
        <v/>
      </c>
      <c r="BU170" s="51">
        <f t="shared" si="159"/>
        <v>0</v>
      </c>
      <c r="BV170" s="105" t="str">
        <f>IF(OR($B170=0,$B170=""),"",IF(AND($E$3="1st"),'Marks Entry class 1st'!AL169,IF(AND($E$3="2nd"),'Marks Entry class 2nd'!AL169,"")))</f>
        <v/>
      </c>
      <c r="BW170" s="105" t="str">
        <f>IF(OR($B170=0,$B170=""),"",IF(AND($E$3="1st"),'Marks Entry class 1st'!AM169,IF(AND($E$3="2nd"),'Marks Entry class 2nd'!AM169,"")))</f>
        <v/>
      </c>
      <c r="BX170" s="55" t="str">
        <f t="shared" si="160"/>
        <v/>
      </c>
      <c r="BY170" s="51" t="str">
        <f t="shared" si="161"/>
        <v/>
      </c>
      <c r="BZ170" s="89">
        <f t="shared" si="162"/>
        <v>0</v>
      </c>
      <c r="CA170" s="89" t="str">
        <f t="shared" si="163"/>
        <v/>
      </c>
      <c r="CB170" s="89" t="str">
        <f t="shared" si="164"/>
        <v/>
      </c>
      <c r="CC170" s="89" t="str">
        <f t="shared" si="165"/>
        <v/>
      </c>
      <c r="CD170" s="89" t="str">
        <f t="shared" si="166"/>
        <v/>
      </c>
      <c r="CE170" s="93" t="str">
        <f t="shared" si="167"/>
        <v/>
      </c>
      <c r="CF170" s="105" t="str">
        <f>IF(OR($B170=0,$B170=""),"",IF(AND($E$3="1st"),'Marks Entry class 1st'!AN169,IF(AND($E$3="2nd"),'Marks Entry class 2nd'!AN169,"")))</f>
        <v/>
      </c>
      <c r="CG170" s="105" t="str">
        <f>IF(OR($B170=0,$B170=""),"",IF(AND($E$3="1st"),'Marks Entry class 1st'!AO169,IF(AND($E$3="2nd"),'Marks Entry class 2nd'!AO169,"")))</f>
        <v/>
      </c>
      <c r="CH170" s="106" t="str">
        <f t="shared" si="168"/>
        <v/>
      </c>
      <c r="CI170" s="107">
        <f t="shared" si="169"/>
        <v>0</v>
      </c>
      <c r="CJ170" s="107" t="str">
        <f t="shared" si="170"/>
        <v/>
      </c>
      <c r="CK170" s="107" t="str">
        <f t="shared" si="171"/>
        <v/>
      </c>
      <c r="CL170" s="92" t="str">
        <f t="shared" si="172"/>
        <v/>
      </c>
      <c r="CM170" s="105" t="str">
        <f>IF(OR($B170=0,$B170=""),"",IF(AND($E$3="1st"),'Marks Entry class 1st'!AP169,IF(AND($E$3="2nd"),'Marks Entry class 2nd'!AP169,"")))</f>
        <v/>
      </c>
      <c r="CN170" s="105" t="str">
        <f>IF(OR($B170=0,$B170=""),"",IF(AND($E$3="1st"),'Marks Entry class 1st'!AQ169,IF(AND($E$3="2nd"),'Marks Entry class 2nd'!AQ169,"")))</f>
        <v/>
      </c>
      <c r="CO170" s="106" t="str">
        <f t="shared" si="173"/>
        <v/>
      </c>
      <c r="CP170" s="107">
        <f t="shared" si="174"/>
        <v>0</v>
      </c>
      <c r="CQ170" s="107" t="str">
        <f t="shared" si="175"/>
        <v/>
      </c>
      <c r="CR170" s="107" t="str">
        <f t="shared" si="176"/>
        <v/>
      </c>
      <c r="CS170" s="92" t="str">
        <f t="shared" si="177"/>
        <v/>
      </c>
      <c r="CT170" s="105" t="str">
        <f>IF(OR($B170=0,$B170=""),"",IF(AND($E$3="1st"),'Marks Entry class 1st'!AR169,IF(AND($E$3="2nd"),'Marks Entry class 2nd'!AR169,"")))</f>
        <v/>
      </c>
      <c r="CU170" s="105" t="str">
        <f>IF(OR($B170=0,$B170=""),"",IF(AND($E$3="1st"),'Marks Entry class 1st'!AS169,IF(AND($E$3="2nd"),'Marks Entry class 2nd'!AS169,"")))</f>
        <v/>
      </c>
      <c r="CV170" s="106" t="str">
        <f t="shared" si="178"/>
        <v/>
      </c>
      <c r="CW170" s="107">
        <f t="shared" si="179"/>
        <v>0</v>
      </c>
      <c r="CX170" s="107" t="str">
        <f t="shared" si="180"/>
        <v/>
      </c>
      <c r="CY170" s="107" t="str">
        <f t="shared" si="181"/>
        <v/>
      </c>
      <c r="CZ170" s="92" t="str">
        <f t="shared" si="182"/>
        <v/>
      </c>
      <c r="DA170" s="105" t="str">
        <f>IF(OR($B170=0,$B170=""),"",IF(AND($E$3="1st"),'Marks Entry class 1st'!AT169,IF(AND($E$3="2nd"),'Marks Entry class 2nd'!AT169,"")))</f>
        <v/>
      </c>
      <c r="DB170" s="105" t="str">
        <f>IF(OR($B170=0,$B170=""),"",IF(AND($E$3="1st"),'Marks Entry class 1st'!AU169,IF(AND($E$3="2nd"),'Marks Entry class 2nd'!AU169,"")))</f>
        <v/>
      </c>
      <c r="DC170" s="357" t="str">
        <f t="shared" si="183"/>
        <v/>
      </c>
      <c r="DD170" s="93" t="str">
        <f t="shared" si="184"/>
        <v/>
      </c>
      <c r="DE170" s="105" t="str">
        <f>IF(OR($B170=0,$B170=""),"",IF(AND($E$3="1st"),'Marks Entry class 1st'!AV169,IF(AND($E$3="2nd"),'Marks Entry class 2nd'!AV169,"")))</f>
        <v/>
      </c>
      <c r="DF170" s="105" t="str">
        <f>IF(OR($B170=0,$B170=""),"",IF(AND($E$3="1st"),'Marks Entry class 1st'!AW169,IF(AND($E$3="2nd"),'Marks Entry class 2nd'!AW169,"")))</f>
        <v/>
      </c>
      <c r="DG170" s="357" t="str">
        <f t="shared" si="185"/>
        <v/>
      </c>
      <c r="DH170" s="93" t="str">
        <f t="shared" si="186"/>
        <v/>
      </c>
      <c r="DI170" s="63" t="str">
        <f t="shared" si="187"/>
        <v/>
      </c>
      <c r="DJ170" s="359" t="str">
        <f t="shared" si="188"/>
        <v/>
      </c>
      <c r="DK170" s="67" t="str">
        <f t="shared" si="189"/>
        <v/>
      </c>
      <c r="DL170" s="68" t="str">
        <f t="shared" si="190"/>
        <v/>
      </c>
      <c r="DM170" s="381" t="str">
        <f>IFERROR(IF(B170="NSO","NSO",IF(OR(D170="",G170="",F170="",B170="",DI170=0),"",IF('Master sheet'!$D$14="Hindi","कक्षोंन्नति","Promoted"))),"")</f>
        <v/>
      </c>
      <c r="DN170" s="42" t="str">
        <f>IF(OR(B170=0,B170=""),"",IF(AND($E$3="1st"),'Marks Entry class 1st'!AX169,IF(AND($E$3="2nd"),'Marks Entry class 2nd'!AX169,"")))</f>
        <v/>
      </c>
      <c r="DO170" s="42" t="str">
        <f>IF(OR(B170=0,B170=""),"",IF(AND($E$3="1st"),'Marks Entry class 1st'!AY169,IF(AND($E$3="2nd"),'Marks Entry class 2nd'!AY169,"")))</f>
        <v/>
      </c>
      <c r="DP170" s="214" t="str">
        <f t="shared" si="191"/>
        <v/>
      </c>
      <c r="DQ170" s="43"/>
      <c r="DX170" s="44">
        <f>IF(AND($E$3="1st"),'Marks Entry class 1st'!I169,IF(AND($E$3="2nd"),'Marks Entry class 2nd'!I169,""))</f>
        <v>0</v>
      </c>
    </row>
    <row r="171" spans="1:128" ht="18.95" customHeight="1">
      <c r="A171" s="56">
        <v>164</v>
      </c>
      <c r="B171" s="261" t="str">
        <f>IF(OR(DX171=0,DX171=""),"",IF(AND($E$3="1st"),'Marks Entry class 1st'!I170,IF(AND($E$3="2nd"),'Marks Entry class 2nd'!I170,"")))</f>
        <v/>
      </c>
      <c r="C171" s="57" t="str">
        <f>IF(OR($B171=0,$B171=""),"",IF(AND($E$3="1st"),'Marks Entry class 1st'!B170,IF(AND($E$3="2nd"),'Marks Entry class 2nd'!B170,"")))</f>
        <v/>
      </c>
      <c r="D171" s="57" t="str">
        <f>IF(OR($B171=0,$B171=""),"",IF(AND($E$3="1st"),'Marks Entry class 1st'!C170,IF(AND($E$3="2nd"),'Marks Entry class 2nd'!C170,"")))</f>
        <v/>
      </c>
      <c r="E171" s="396" t="str">
        <f>IF(OR(B171=0,B171=""),"",IF(AND($E$3="1st"),'Marks Entry class 1st'!E170,IF(AND($E$3="2nd"),'Marks Entry class 2nd'!E170,"")))</f>
        <v/>
      </c>
      <c r="F171" s="260" t="str">
        <f>IF(OR(B171=0,B171=""),"",IF(AND($E$3="1st"),'Marks Entry class 1st'!D170,IF(AND($E$3="2nd"),'Marks Entry class 2nd'!D170,"")))</f>
        <v/>
      </c>
      <c r="G171" s="398" t="str">
        <f>IF(OR($B171=0,$B171=""),"",IF(AND($E$3="1st"),'Marks Entry class 1st'!F170,IF(AND($E$3="2nd"),'Marks Entry class 2nd'!F170,"")))</f>
        <v/>
      </c>
      <c r="H171" s="398" t="str">
        <f>IF(OR($B171=0,$B171=""),"",IF(AND($E$3="1st"),'Marks Entry class 1st'!G170,IF(AND($E$3="2nd"),'Marks Entry class 2nd'!G170,"")))</f>
        <v/>
      </c>
      <c r="I171" s="398" t="str">
        <f>IF(OR($B171=0,$B171=""),"",IF(AND($E$3="1st"),'Marks Entry class 1st'!H170,IF(AND($E$3="2nd"),'Marks Entry class 2nd'!H170,"")))</f>
        <v/>
      </c>
      <c r="J171" s="229" t="str">
        <f>IF(OR($B171=0,$B171=""),"",IF(AND($E$3="1st"),'Marks Entry class 1st'!J170,IF(AND($E$3="2nd"),'Marks Entry class 2nd'!J170,"")))</f>
        <v/>
      </c>
      <c r="K171" s="229" t="str">
        <f>IF(OR($B171=0,$B171=""),"",IF(AND($E$3="1st"),'Marks Entry class 1st'!K170,IF(AND($E$3="2nd"),'Marks Entry class 2nd'!K170,"")))</f>
        <v/>
      </c>
      <c r="L171" s="105"/>
      <c r="M171" s="105"/>
      <c r="N171" s="105"/>
      <c r="O171" s="51"/>
      <c r="P171" s="105" t="str">
        <f>IF(OR($B171=0,$B171=""),"",IF(AND($E$3="1st"),'Marks Entry class 1st'!O170,IF(AND($E$3="2nd"),'Marks Entry class 2nd'!O170,"")))</f>
        <v/>
      </c>
      <c r="Q171" s="105" t="str">
        <f>IF(OR($B171=0,$B171=""),"",IF(AND($E$3="1st"),'Marks Entry class 1st'!P170,IF(AND($E$3="2nd"),'Marks Entry class 2nd'!P170,"")))</f>
        <v/>
      </c>
      <c r="R171" s="54" t="str">
        <f t="shared" si="128"/>
        <v/>
      </c>
      <c r="S171" s="51">
        <f t="shared" si="129"/>
        <v>0</v>
      </c>
      <c r="T171" s="105" t="str">
        <f>IF(OR($B171=0,$B171=""),"",IF(AND($E$3="1st"),'Marks Entry class 1st'!Q170,IF(AND($E$3="2nd"),'Marks Entry class 2nd'!Q170,"")))</f>
        <v/>
      </c>
      <c r="U171" s="105" t="str">
        <f>IF(OR($B171=0,$B171=""),"",IF(AND($E$3="1st"),'Marks Entry class 1st'!R170,IF(AND($E$3="2nd"),'Marks Entry class 2nd'!R170,"")))</f>
        <v/>
      </c>
      <c r="V171" s="55" t="str">
        <f t="shared" si="130"/>
        <v/>
      </c>
      <c r="W171" s="51" t="str">
        <f t="shared" si="131"/>
        <v/>
      </c>
      <c r="X171" s="89">
        <f t="shared" si="132"/>
        <v>0</v>
      </c>
      <c r="Y171" s="89" t="str">
        <f t="shared" si="133"/>
        <v/>
      </c>
      <c r="Z171" s="89" t="str">
        <f t="shared" si="134"/>
        <v/>
      </c>
      <c r="AA171" s="89" t="str">
        <f t="shared" si="135"/>
        <v/>
      </c>
      <c r="AB171" s="89" t="str">
        <f t="shared" si="136"/>
        <v/>
      </c>
      <c r="AC171" s="93" t="str">
        <f t="shared" si="137"/>
        <v/>
      </c>
      <c r="AD171" s="105"/>
      <c r="AE171" s="105"/>
      <c r="AF171" s="105"/>
      <c r="AG171" s="51"/>
      <c r="AH171" s="105" t="str">
        <f>IF(OR($B171=0,$B171=""),"",IF(AND($E$3="1st"),'Marks Entry class 1st'!V170,IF(AND($E$3="2nd"),'Marks Entry class 2nd'!V170,"")))</f>
        <v/>
      </c>
      <c r="AI171" s="105" t="str">
        <f>IF(OR($B171=0,$B171=""),"",IF(AND($E$3="1st"),'Marks Entry class 1st'!W170,IF(AND($E$3="2nd"),'Marks Entry class 2nd'!W170,"")))</f>
        <v/>
      </c>
      <c r="AJ171" s="54" t="str">
        <f t="shared" si="138"/>
        <v/>
      </c>
      <c r="AK171" s="51">
        <f t="shared" si="139"/>
        <v>0</v>
      </c>
      <c r="AL171" s="105" t="str">
        <f>IF(OR($B171=0,$B171=""),"",IF(AND($E$3="1st"),'Marks Entry class 1st'!X170,IF(AND($E$3="2nd"),'Marks Entry class 2nd'!X170,"")))</f>
        <v/>
      </c>
      <c r="AM171" s="105" t="str">
        <f>IF(OR($B171=0,$B171=""),"",IF(AND($E$3="1st"),'Marks Entry class 1st'!Y170,IF(AND($E$3="2nd"),'Marks Entry class 2nd'!Y170,"")))</f>
        <v/>
      </c>
      <c r="AN171" s="55" t="str">
        <f t="shared" si="140"/>
        <v/>
      </c>
      <c r="AO171" s="51" t="str">
        <f t="shared" si="141"/>
        <v/>
      </c>
      <c r="AP171" s="89">
        <f t="shared" si="142"/>
        <v>0</v>
      </c>
      <c r="AQ171" s="89" t="str">
        <f t="shared" si="143"/>
        <v/>
      </c>
      <c r="AR171" s="89" t="str">
        <f t="shared" si="144"/>
        <v/>
      </c>
      <c r="AS171" s="89" t="str">
        <f t="shared" si="145"/>
        <v/>
      </c>
      <c r="AT171" s="89" t="str">
        <f t="shared" si="146"/>
        <v/>
      </c>
      <c r="AU171" s="93" t="str">
        <f t="shared" si="147"/>
        <v/>
      </c>
      <c r="AV171" s="105"/>
      <c r="AW171" s="105"/>
      <c r="AX171" s="105"/>
      <c r="AY171" s="51"/>
      <c r="AZ171" s="105" t="str">
        <f>IF(OR($B171=0,$B171=""),"",IF(AND($E$3="1st"),'Marks Entry class 1st'!AC170,IF(AND($E$3="2nd"),'Marks Entry class 2nd'!AC170,"")))</f>
        <v/>
      </c>
      <c r="BA171" s="105" t="str">
        <f>IF(OR($B171=0,$B171=""),"",IF(AND($E$3="1st"),'Marks Entry class 1st'!AD170,IF(AND($E$3="2nd"),'Marks Entry class 2nd'!AD170,"")))</f>
        <v/>
      </c>
      <c r="BB171" s="54" t="str">
        <f t="shared" si="148"/>
        <v/>
      </c>
      <c r="BC171" s="51">
        <f t="shared" si="149"/>
        <v>0</v>
      </c>
      <c r="BD171" s="105" t="str">
        <f>IF(OR($B171=0,$B171=""),"",IF(AND($E$3="1st"),'Marks Entry class 1st'!AE170,IF(AND($E$3="2nd"),'Marks Entry class 2nd'!AE170,"")))</f>
        <v/>
      </c>
      <c r="BE171" s="105" t="str">
        <f>IF(OR($B171=0,$B171=""),"",IF(AND($E$3="1st"),'Marks Entry class 1st'!AF170,IF(AND($E$3="2nd"),'Marks Entry class 2nd'!AF170,"")))</f>
        <v/>
      </c>
      <c r="BF171" s="55" t="str">
        <f t="shared" si="150"/>
        <v/>
      </c>
      <c r="BG171" s="51" t="str">
        <f t="shared" si="151"/>
        <v/>
      </c>
      <c r="BH171" s="89">
        <f t="shared" si="152"/>
        <v>0</v>
      </c>
      <c r="BI171" s="89" t="str">
        <f t="shared" si="153"/>
        <v/>
      </c>
      <c r="BJ171" s="89" t="str">
        <f t="shared" si="154"/>
        <v/>
      </c>
      <c r="BK171" s="89" t="str">
        <f t="shared" si="155"/>
        <v/>
      </c>
      <c r="BL171" s="89" t="str">
        <f t="shared" si="156"/>
        <v/>
      </c>
      <c r="BM171" s="93" t="str">
        <f t="shared" si="157"/>
        <v/>
      </c>
      <c r="BN171" s="105"/>
      <c r="BO171" s="105"/>
      <c r="BP171" s="105"/>
      <c r="BQ171" s="51"/>
      <c r="BR171" s="105" t="str">
        <f>IF(OR($B171=0,$B171=""),"",IF(AND($E$3="1st"),'Marks Entry class 1st'!AJ170,IF(AND($E$3="2nd"),'Marks Entry class 2nd'!AJ170,"")))</f>
        <v/>
      </c>
      <c r="BS171" s="105" t="str">
        <f>IF(OR($B171=0,$B171=""),"",IF(AND($E$3="1st"),'Marks Entry class 1st'!AK170,IF(AND($E$3="2nd"),'Marks Entry class 2nd'!AK170,"")))</f>
        <v/>
      </c>
      <c r="BT171" s="54" t="str">
        <f t="shared" si="158"/>
        <v/>
      </c>
      <c r="BU171" s="51">
        <f t="shared" si="159"/>
        <v>0</v>
      </c>
      <c r="BV171" s="105" t="str">
        <f>IF(OR($B171=0,$B171=""),"",IF(AND($E$3="1st"),'Marks Entry class 1st'!AL170,IF(AND($E$3="2nd"),'Marks Entry class 2nd'!AL170,"")))</f>
        <v/>
      </c>
      <c r="BW171" s="105" t="str">
        <f>IF(OR($B171=0,$B171=""),"",IF(AND($E$3="1st"),'Marks Entry class 1st'!AM170,IF(AND($E$3="2nd"),'Marks Entry class 2nd'!AM170,"")))</f>
        <v/>
      </c>
      <c r="BX171" s="55" t="str">
        <f t="shared" si="160"/>
        <v/>
      </c>
      <c r="BY171" s="51" t="str">
        <f t="shared" si="161"/>
        <v/>
      </c>
      <c r="BZ171" s="89">
        <f t="shared" si="162"/>
        <v>0</v>
      </c>
      <c r="CA171" s="89" t="str">
        <f t="shared" si="163"/>
        <v/>
      </c>
      <c r="CB171" s="89" t="str">
        <f t="shared" si="164"/>
        <v/>
      </c>
      <c r="CC171" s="89" t="str">
        <f t="shared" si="165"/>
        <v/>
      </c>
      <c r="CD171" s="89" t="str">
        <f t="shared" si="166"/>
        <v/>
      </c>
      <c r="CE171" s="93" t="str">
        <f t="shared" si="167"/>
        <v/>
      </c>
      <c r="CF171" s="105" t="str">
        <f>IF(OR($B171=0,$B171=""),"",IF(AND($E$3="1st"),'Marks Entry class 1st'!AN170,IF(AND($E$3="2nd"),'Marks Entry class 2nd'!AN170,"")))</f>
        <v/>
      </c>
      <c r="CG171" s="105" t="str">
        <f>IF(OR($B171=0,$B171=""),"",IF(AND($E$3="1st"),'Marks Entry class 1st'!AO170,IF(AND($E$3="2nd"),'Marks Entry class 2nd'!AO170,"")))</f>
        <v/>
      </c>
      <c r="CH171" s="106" t="str">
        <f t="shared" si="168"/>
        <v/>
      </c>
      <c r="CI171" s="107">
        <f t="shared" si="169"/>
        <v>0</v>
      </c>
      <c r="CJ171" s="107" t="str">
        <f t="shared" si="170"/>
        <v/>
      </c>
      <c r="CK171" s="107" t="str">
        <f t="shared" si="171"/>
        <v/>
      </c>
      <c r="CL171" s="92" t="str">
        <f t="shared" si="172"/>
        <v/>
      </c>
      <c r="CM171" s="105" t="str">
        <f>IF(OR($B171=0,$B171=""),"",IF(AND($E$3="1st"),'Marks Entry class 1st'!AP170,IF(AND($E$3="2nd"),'Marks Entry class 2nd'!AP170,"")))</f>
        <v/>
      </c>
      <c r="CN171" s="105" t="str">
        <f>IF(OR($B171=0,$B171=""),"",IF(AND($E$3="1st"),'Marks Entry class 1st'!AQ170,IF(AND($E$3="2nd"),'Marks Entry class 2nd'!AQ170,"")))</f>
        <v/>
      </c>
      <c r="CO171" s="106" t="str">
        <f t="shared" si="173"/>
        <v/>
      </c>
      <c r="CP171" s="107">
        <f t="shared" si="174"/>
        <v>0</v>
      </c>
      <c r="CQ171" s="107" t="str">
        <f t="shared" si="175"/>
        <v/>
      </c>
      <c r="CR171" s="107" t="str">
        <f t="shared" si="176"/>
        <v/>
      </c>
      <c r="CS171" s="92" t="str">
        <f t="shared" si="177"/>
        <v/>
      </c>
      <c r="CT171" s="105" t="str">
        <f>IF(OR($B171=0,$B171=""),"",IF(AND($E$3="1st"),'Marks Entry class 1st'!AR170,IF(AND($E$3="2nd"),'Marks Entry class 2nd'!AR170,"")))</f>
        <v/>
      </c>
      <c r="CU171" s="105" t="str">
        <f>IF(OR($B171=0,$B171=""),"",IF(AND($E$3="1st"),'Marks Entry class 1st'!AS170,IF(AND($E$3="2nd"),'Marks Entry class 2nd'!AS170,"")))</f>
        <v/>
      </c>
      <c r="CV171" s="106" t="str">
        <f t="shared" si="178"/>
        <v/>
      </c>
      <c r="CW171" s="107">
        <f t="shared" si="179"/>
        <v>0</v>
      </c>
      <c r="CX171" s="107" t="str">
        <f t="shared" si="180"/>
        <v/>
      </c>
      <c r="CY171" s="107" t="str">
        <f t="shared" si="181"/>
        <v/>
      </c>
      <c r="CZ171" s="92" t="str">
        <f t="shared" si="182"/>
        <v/>
      </c>
      <c r="DA171" s="105" t="str">
        <f>IF(OR($B171=0,$B171=""),"",IF(AND($E$3="1st"),'Marks Entry class 1st'!AT170,IF(AND($E$3="2nd"),'Marks Entry class 2nd'!AT170,"")))</f>
        <v/>
      </c>
      <c r="DB171" s="105" t="str">
        <f>IF(OR($B171=0,$B171=""),"",IF(AND($E$3="1st"),'Marks Entry class 1st'!AU170,IF(AND($E$3="2nd"),'Marks Entry class 2nd'!AU170,"")))</f>
        <v/>
      </c>
      <c r="DC171" s="357" t="str">
        <f t="shared" si="183"/>
        <v/>
      </c>
      <c r="DD171" s="93" t="str">
        <f t="shared" si="184"/>
        <v/>
      </c>
      <c r="DE171" s="105" t="str">
        <f>IF(OR($B171=0,$B171=""),"",IF(AND($E$3="1st"),'Marks Entry class 1st'!AV170,IF(AND($E$3="2nd"),'Marks Entry class 2nd'!AV170,"")))</f>
        <v/>
      </c>
      <c r="DF171" s="105" t="str">
        <f>IF(OR($B171=0,$B171=""),"",IF(AND($E$3="1st"),'Marks Entry class 1st'!AW170,IF(AND($E$3="2nd"),'Marks Entry class 2nd'!AW170,"")))</f>
        <v/>
      </c>
      <c r="DG171" s="357" t="str">
        <f t="shared" si="185"/>
        <v/>
      </c>
      <c r="DH171" s="93" t="str">
        <f t="shared" si="186"/>
        <v/>
      </c>
      <c r="DI171" s="63" t="str">
        <f t="shared" si="187"/>
        <v/>
      </c>
      <c r="DJ171" s="359" t="str">
        <f t="shared" si="188"/>
        <v/>
      </c>
      <c r="DK171" s="67" t="str">
        <f t="shared" si="189"/>
        <v/>
      </c>
      <c r="DL171" s="68" t="str">
        <f t="shared" si="190"/>
        <v/>
      </c>
      <c r="DM171" s="381" t="str">
        <f>IFERROR(IF(B171="NSO","NSO",IF(OR(D171="",G171="",F171="",B171="",DI171=0),"",IF('Master sheet'!$D$14="Hindi","कक्षोंन्नति","Promoted"))),"")</f>
        <v/>
      </c>
      <c r="DN171" s="42" t="str">
        <f>IF(OR(B171=0,B171=""),"",IF(AND($E$3="1st"),'Marks Entry class 1st'!AX170,IF(AND($E$3="2nd"),'Marks Entry class 2nd'!AX170,"")))</f>
        <v/>
      </c>
      <c r="DO171" s="42" t="str">
        <f>IF(OR(B171=0,B171=""),"",IF(AND($E$3="1st"),'Marks Entry class 1st'!AY170,IF(AND($E$3="2nd"),'Marks Entry class 2nd'!AY170,"")))</f>
        <v/>
      </c>
      <c r="DP171" s="214" t="str">
        <f t="shared" si="191"/>
        <v/>
      </c>
      <c r="DQ171" s="43"/>
      <c r="DX171" s="44">
        <f>IF(AND($E$3="1st"),'Marks Entry class 1st'!I170,IF(AND($E$3="2nd"),'Marks Entry class 2nd'!I170,""))</f>
        <v>0</v>
      </c>
    </row>
    <row r="172" spans="1:128" ht="18.95" customHeight="1">
      <c r="A172" s="56">
        <v>165</v>
      </c>
      <c r="B172" s="261" t="str">
        <f>IF(OR(DX172=0,DX172=""),"",IF(AND($E$3="1st"),'Marks Entry class 1st'!I171,IF(AND($E$3="2nd"),'Marks Entry class 2nd'!I171,"")))</f>
        <v/>
      </c>
      <c r="C172" s="57" t="str">
        <f>IF(OR($B172=0,$B172=""),"",IF(AND($E$3="1st"),'Marks Entry class 1st'!B171,IF(AND($E$3="2nd"),'Marks Entry class 2nd'!B171,"")))</f>
        <v/>
      </c>
      <c r="D172" s="57" t="str">
        <f>IF(OR($B172=0,$B172=""),"",IF(AND($E$3="1st"),'Marks Entry class 1st'!C171,IF(AND($E$3="2nd"),'Marks Entry class 2nd'!C171,"")))</f>
        <v/>
      </c>
      <c r="E172" s="396" t="str">
        <f>IF(OR(B172=0,B172=""),"",IF(AND($E$3="1st"),'Marks Entry class 1st'!E171,IF(AND($E$3="2nd"),'Marks Entry class 2nd'!E171,"")))</f>
        <v/>
      </c>
      <c r="F172" s="260" t="str">
        <f>IF(OR(B172=0,B172=""),"",IF(AND($E$3="1st"),'Marks Entry class 1st'!D171,IF(AND($E$3="2nd"),'Marks Entry class 2nd'!D171,"")))</f>
        <v/>
      </c>
      <c r="G172" s="398" t="str">
        <f>IF(OR($B172=0,$B172=""),"",IF(AND($E$3="1st"),'Marks Entry class 1st'!F171,IF(AND($E$3="2nd"),'Marks Entry class 2nd'!F171,"")))</f>
        <v/>
      </c>
      <c r="H172" s="398" t="str">
        <f>IF(OR($B172=0,$B172=""),"",IF(AND($E$3="1st"),'Marks Entry class 1st'!G171,IF(AND($E$3="2nd"),'Marks Entry class 2nd'!G171,"")))</f>
        <v/>
      </c>
      <c r="I172" s="398" t="str">
        <f>IF(OR($B172=0,$B172=""),"",IF(AND($E$3="1st"),'Marks Entry class 1st'!H171,IF(AND($E$3="2nd"),'Marks Entry class 2nd'!H171,"")))</f>
        <v/>
      </c>
      <c r="J172" s="229" t="str">
        <f>IF(OR($B172=0,$B172=""),"",IF(AND($E$3="1st"),'Marks Entry class 1st'!J171,IF(AND($E$3="2nd"),'Marks Entry class 2nd'!J171,"")))</f>
        <v/>
      </c>
      <c r="K172" s="229" t="str">
        <f>IF(OR($B172=0,$B172=""),"",IF(AND($E$3="1st"),'Marks Entry class 1st'!K171,IF(AND($E$3="2nd"),'Marks Entry class 2nd'!K171,"")))</f>
        <v/>
      </c>
      <c r="L172" s="105"/>
      <c r="M172" s="105"/>
      <c r="N172" s="105"/>
      <c r="O172" s="51"/>
      <c r="P172" s="105" t="str">
        <f>IF(OR($B172=0,$B172=""),"",IF(AND($E$3="1st"),'Marks Entry class 1st'!O171,IF(AND($E$3="2nd"),'Marks Entry class 2nd'!O171,"")))</f>
        <v/>
      </c>
      <c r="Q172" s="105" t="str">
        <f>IF(OR($B172=0,$B172=""),"",IF(AND($E$3="1st"),'Marks Entry class 1st'!P171,IF(AND($E$3="2nd"),'Marks Entry class 2nd'!P171,"")))</f>
        <v/>
      </c>
      <c r="R172" s="54" t="str">
        <f t="shared" si="128"/>
        <v/>
      </c>
      <c r="S172" s="51">
        <f t="shared" si="129"/>
        <v>0</v>
      </c>
      <c r="T172" s="105" t="str">
        <f>IF(OR($B172=0,$B172=""),"",IF(AND($E$3="1st"),'Marks Entry class 1st'!Q171,IF(AND($E$3="2nd"),'Marks Entry class 2nd'!Q171,"")))</f>
        <v/>
      </c>
      <c r="U172" s="105" t="str">
        <f>IF(OR($B172=0,$B172=""),"",IF(AND($E$3="1st"),'Marks Entry class 1st'!R171,IF(AND($E$3="2nd"),'Marks Entry class 2nd'!R171,"")))</f>
        <v/>
      </c>
      <c r="V172" s="55" t="str">
        <f t="shared" si="130"/>
        <v/>
      </c>
      <c r="W172" s="51" t="str">
        <f t="shared" si="131"/>
        <v/>
      </c>
      <c r="X172" s="89">
        <f t="shared" si="132"/>
        <v>0</v>
      </c>
      <c r="Y172" s="89" t="str">
        <f t="shared" si="133"/>
        <v/>
      </c>
      <c r="Z172" s="89" t="str">
        <f t="shared" si="134"/>
        <v/>
      </c>
      <c r="AA172" s="89" t="str">
        <f t="shared" si="135"/>
        <v/>
      </c>
      <c r="AB172" s="89" t="str">
        <f t="shared" si="136"/>
        <v/>
      </c>
      <c r="AC172" s="93" t="str">
        <f t="shared" si="137"/>
        <v/>
      </c>
      <c r="AD172" s="105"/>
      <c r="AE172" s="105"/>
      <c r="AF172" s="105"/>
      <c r="AG172" s="51"/>
      <c r="AH172" s="105" t="str">
        <f>IF(OR($B172=0,$B172=""),"",IF(AND($E$3="1st"),'Marks Entry class 1st'!V171,IF(AND($E$3="2nd"),'Marks Entry class 2nd'!V171,"")))</f>
        <v/>
      </c>
      <c r="AI172" s="105" t="str">
        <f>IF(OR($B172=0,$B172=""),"",IF(AND($E$3="1st"),'Marks Entry class 1st'!W171,IF(AND($E$3="2nd"),'Marks Entry class 2nd'!W171,"")))</f>
        <v/>
      </c>
      <c r="AJ172" s="54" t="str">
        <f t="shared" si="138"/>
        <v/>
      </c>
      <c r="AK172" s="51">
        <f t="shared" si="139"/>
        <v>0</v>
      </c>
      <c r="AL172" s="105" t="str">
        <f>IF(OR($B172=0,$B172=""),"",IF(AND($E$3="1st"),'Marks Entry class 1st'!X171,IF(AND($E$3="2nd"),'Marks Entry class 2nd'!X171,"")))</f>
        <v/>
      </c>
      <c r="AM172" s="105" t="str">
        <f>IF(OR($B172=0,$B172=""),"",IF(AND($E$3="1st"),'Marks Entry class 1st'!Y171,IF(AND($E$3="2nd"),'Marks Entry class 2nd'!Y171,"")))</f>
        <v/>
      </c>
      <c r="AN172" s="55" t="str">
        <f t="shared" si="140"/>
        <v/>
      </c>
      <c r="AO172" s="51" t="str">
        <f t="shared" si="141"/>
        <v/>
      </c>
      <c r="AP172" s="89">
        <f t="shared" si="142"/>
        <v>0</v>
      </c>
      <c r="AQ172" s="89" t="str">
        <f t="shared" si="143"/>
        <v/>
      </c>
      <c r="AR172" s="89" t="str">
        <f t="shared" si="144"/>
        <v/>
      </c>
      <c r="AS172" s="89" t="str">
        <f t="shared" si="145"/>
        <v/>
      </c>
      <c r="AT172" s="89" t="str">
        <f t="shared" si="146"/>
        <v/>
      </c>
      <c r="AU172" s="93" t="str">
        <f t="shared" si="147"/>
        <v/>
      </c>
      <c r="AV172" s="105"/>
      <c r="AW172" s="105"/>
      <c r="AX172" s="105"/>
      <c r="AY172" s="51"/>
      <c r="AZ172" s="105" t="str">
        <f>IF(OR($B172=0,$B172=""),"",IF(AND($E$3="1st"),'Marks Entry class 1st'!AC171,IF(AND($E$3="2nd"),'Marks Entry class 2nd'!AC171,"")))</f>
        <v/>
      </c>
      <c r="BA172" s="105" t="str">
        <f>IF(OR($B172=0,$B172=""),"",IF(AND($E$3="1st"),'Marks Entry class 1st'!AD171,IF(AND($E$3="2nd"),'Marks Entry class 2nd'!AD171,"")))</f>
        <v/>
      </c>
      <c r="BB172" s="54" t="str">
        <f t="shared" si="148"/>
        <v/>
      </c>
      <c r="BC172" s="51">
        <f t="shared" si="149"/>
        <v>0</v>
      </c>
      <c r="BD172" s="105" t="str">
        <f>IF(OR($B172=0,$B172=""),"",IF(AND($E$3="1st"),'Marks Entry class 1st'!AE171,IF(AND($E$3="2nd"),'Marks Entry class 2nd'!AE171,"")))</f>
        <v/>
      </c>
      <c r="BE172" s="105" t="str">
        <f>IF(OR($B172=0,$B172=""),"",IF(AND($E$3="1st"),'Marks Entry class 1st'!AF171,IF(AND($E$3="2nd"),'Marks Entry class 2nd'!AF171,"")))</f>
        <v/>
      </c>
      <c r="BF172" s="55" t="str">
        <f t="shared" si="150"/>
        <v/>
      </c>
      <c r="BG172" s="51" t="str">
        <f t="shared" si="151"/>
        <v/>
      </c>
      <c r="BH172" s="89">
        <f t="shared" si="152"/>
        <v>0</v>
      </c>
      <c r="BI172" s="89" t="str">
        <f t="shared" si="153"/>
        <v/>
      </c>
      <c r="BJ172" s="89" t="str">
        <f t="shared" si="154"/>
        <v/>
      </c>
      <c r="BK172" s="89" t="str">
        <f t="shared" si="155"/>
        <v/>
      </c>
      <c r="BL172" s="89" t="str">
        <f t="shared" si="156"/>
        <v/>
      </c>
      <c r="BM172" s="93" t="str">
        <f t="shared" si="157"/>
        <v/>
      </c>
      <c r="BN172" s="105"/>
      <c r="BO172" s="105"/>
      <c r="BP172" s="105"/>
      <c r="BQ172" s="51"/>
      <c r="BR172" s="105" t="str">
        <f>IF(OR($B172=0,$B172=""),"",IF(AND($E$3="1st"),'Marks Entry class 1st'!AJ171,IF(AND($E$3="2nd"),'Marks Entry class 2nd'!AJ171,"")))</f>
        <v/>
      </c>
      <c r="BS172" s="105" t="str">
        <f>IF(OR($B172=0,$B172=""),"",IF(AND($E$3="1st"),'Marks Entry class 1st'!AK171,IF(AND($E$3="2nd"),'Marks Entry class 2nd'!AK171,"")))</f>
        <v/>
      </c>
      <c r="BT172" s="54" t="str">
        <f t="shared" si="158"/>
        <v/>
      </c>
      <c r="BU172" s="51">
        <f t="shared" si="159"/>
        <v>0</v>
      </c>
      <c r="BV172" s="105" t="str">
        <f>IF(OR($B172=0,$B172=""),"",IF(AND($E$3="1st"),'Marks Entry class 1st'!AL171,IF(AND($E$3="2nd"),'Marks Entry class 2nd'!AL171,"")))</f>
        <v/>
      </c>
      <c r="BW172" s="105" t="str">
        <f>IF(OR($B172=0,$B172=""),"",IF(AND($E$3="1st"),'Marks Entry class 1st'!AM171,IF(AND($E$3="2nd"),'Marks Entry class 2nd'!AM171,"")))</f>
        <v/>
      </c>
      <c r="BX172" s="55" t="str">
        <f t="shared" si="160"/>
        <v/>
      </c>
      <c r="BY172" s="51" t="str">
        <f t="shared" si="161"/>
        <v/>
      </c>
      <c r="BZ172" s="89">
        <f t="shared" si="162"/>
        <v>0</v>
      </c>
      <c r="CA172" s="89" t="str">
        <f t="shared" si="163"/>
        <v/>
      </c>
      <c r="CB172" s="89" t="str">
        <f t="shared" si="164"/>
        <v/>
      </c>
      <c r="CC172" s="89" t="str">
        <f t="shared" si="165"/>
        <v/>
      </c>
      <c r="CD172" s="89" t="str">
        <f t="shared" si="166"/>
        <v/>
      </c>
      <c r="CE172" s="93" t="str">
        <f t="shared" si="167"/>
        <v/>
      </c>
      <c r="CF172" s="105" t="str">
        <f>IF(OR($B172=0,$B172=""),"",IF(AND($E$3="1st"),'Marks Entry class 1st'!AN171,IF(AND($E$3="2nd"),'Marks Entry class 2nd'!AN171,"")))</f>
        <v/>
      </c>
      <c r="CG172" s="105" t="str">
        <f>IF(OR($B172=0,$B172=""),"",IF(AND($E$3="1st"),'Marks Entry class 1st'!AO171,IF(AND($E$3="2nd"),'Marks Entry class 2nd'!AO171,"")))</f>
        <v/>
      </c>
      <c r="CH172" s="106" t="str">
        <f t="shared" si="168"/>
        <v/>
      </c>
      <c r="CI172" s="107">
        <f t="shared" si="169"/>
        <v>0</v>
      </c>
      <c r="CJ172" s="107" t="str">
        <f t="shared" si="170"/>
        <v/>
      </c>
      <c r="CK172" s="107" t="str">
        <f t="shared" si="171"/>
        <v/>
      </c>
      <c r="CL172" s="92" t="str">
        <f t="shared" si="172"/>
        <v/>
      </c>
      <c r="CM172" s="105" t="str">
        <f>IF(OR($B172=0,$B172=""),"",IF(AND($E$3="1st"),'Marks Entry class 1st'!AP171,IF(AND($E$3="2nd"),'Marks Entry class 2nd'!AP171,"")))</f>
        <v/>
      </c>
      <c r="CN172" s="105" t="str">
        <f>IF(OR($B172=0,$B172=""),"",IF(AND($E$3="1st"),'Marks Entry class 1st'!AQ171,IF(AND($E$3="2nd"),'Marks Entry class 2nd'!AQ171,"")))</f>
        <v/>
      </c>
      <c r="CO172" s="106" t="str">
        <f t="shared" si="173"/>
        <v/>
      </c>
      <c r="CP172" s="107">
        <f t="shared" si="174"/>
        <v>0</v>
      </c>
      <c r="CQ172" s="107" t="str">
        <f t="shared" si="175"/>
        <v/>
      </c>
      <c r="CR172" s="107" t="str">
        <f t="shared" si="176"/>
        <v/>
      </c>
      <c r="CS172" s="92" t="str">
        <f t="shared" si="177"/>
        <v/>
      </c>
      <c r="CT172" s="105" t="str">
        <f>IF(OR($B172=0,$B172=""),"",IF(AND($E$3="1st"),'Marks Entry class 1st'!AR171,IF(AND($E$3="2nd"),'Marks Entry class 2nd'!AR171,"")))</f>
        <v/>
      </c>
      <c r="CU172" s="105" t="str">
        <f>IF(OR($B172=0,$B172=""),"",IF(AND($E$3="1st"),'Marks Entry class 1st'!AS171,IF(AND($E$3="2nd"),'Marks Entry class 2nd'!AS171,"")))</f>
        <v/>
      </c>
      <c r="CV172" s="106" t="str">
        <f t="shared" si="178"/>
        <v/>
      </c>
      <c r="CW172" s="107">
        <f t="shared" si="179"/>
        <v>0</v>
      </c>
      <c r="CX172" s="107" t="str">
        <f t="shared" si="180"/>
        <v/>
      </c>
      <c r="CY172" s="107" t="str">
        <f t="shared" si="181"/>
        <v/>
      </c>
      <c r="CZ172" s="92" t="str">
        <f t="shared" si="182"/>
        <v/>
      </c>
      <c r="DA172" s="105" t="str">
        <f>IF(OR($B172=0,$B172=""),"",IF(AND($E$3="1st"),'Marks Entry class 1st'!AT171,IF(AND($E$3="2nd"),'Marks Entry class 2nd'!AT171,"")))</f>
        <v/>
      </c>
      <c r="DB172" s="105" t="str">
        <f>IF(OR($B172=0,$B172=""),"",IF(AND($E$3="1st"),'Marks Entry class 1st'!AU171,IF(AND($E$3="2nd"),'Marks Entry class 2nd'!AU171,"")))</f>
        <v/>
      </c>
      <c r="DC172" s="357" t="str">
        <f t="shared" si="183"/>
        <v/>
      </c>
      <c r="DD172" s="93" t="str">
        <f t="shared" si="184"/>
        <v/>
      </c>
      <c r="DE172" s="105" t="str">
        <f>IF(OR($B172=0,$B172=""),"",IF(AND($E$3="1st"),'Marks Entry class 1st'!AV171,IF(AND($E$3="2nd"),'Marks Entry class 2nd'!AV171,"")))</f>
        <v/>
      </c>
      <c r="DF172" s="105" t="str">
        <f>IF(OR($B172=0,$B172=""),"",IF(AND($E$3="1st"),'Marks Entry class 1st'!AW171,IF(AND($E$3="2nd"),'Marks Entry class 2nd'!AW171,"")))</f>
        <v/>
      </c>
      <c r="DG172" s="357" t="str">
        <f t="shared" si="185"/>
        <v/>
      </c>
      <c r="DH172" s="93" t="str">
        <f t="shared" si="186"/>
        <v/>
      </c>
      <c r="DI172" s="63" t="str">
        <f t="shared" si="187"/>
        <v/>
      </c>
      <c r="DJ172" s="359" t="str">
        <f t="shared" si="188"/>
        <v/>
      </c>
      <c r="DK172" s="67" t="str">
        <f t="shared" si="189"/>
        <v/>
      </c>
      <c r="DL172" s="68" t="str">
        <f t="shared" si="190"/>
        <v/>
      </c>
      <c r="DM172" s="381" t="str">
        <f>IFERROR(IF(B172="NSO","NSO",IF(OR(D172="",G172="",F172="",B172="",DI172=0),"",IF('Master sheet'!$D$14="Hindi","कक्षोंन्नति","Promoted"))),"")</f>
        <v/>
      </c>
      <c r="DN172" s="42" t="str">
        <f>IF(OR(B172=0,B172=""),"",IF(AND($E$3="1st"),'Marks Entry class 1st'!AX171,IF(AND($E$3="2nd"),'Marks Entry class 2nd'!AX171,"")))</f>
        <v/>
      </c>
      <c r="DO172" s="42" t="str">
        <f>IF(OR(B172=0,B172=""),"",IF(AND($E$3="1st"),'Marks Entry class 1st'!AY171,IF(AND($E$3="2nd"),'Marks Entry class 2nd'!AY171,"")))</f>
        <v/>
      </c>
      <c r="DP172" s="214" t="str">
        <f t="shared" si="191"/>
        <v/>
      </c>
      <c r="DQ172" s="43"/>
      <c r="DX172" s="44">
        <f>IF(AND($E$3="1st"),'Marks Entry class 1st'!I171,IF(AND($E$3="2nd"),'Marks Entry class 2nd'!I171,""))</f>
        <v>0</v>
      </c>
    </row>
    <row r="173" spans="1:128" ht="18.95" customHeight="1">
      <c r="A173" s="56">
        <v>166</v>
      </c>
      <c r="B173" s="261" t="str">
        <f>IF(OR(DX173=0,DX173=""),"",IF(AND($E$3="1st"),'Marks Entry class 1st'!I172,IF(AND($E$3="2nd"),'Marks Entry class 2nd'!I172,"")))</f>
        <v/>
      </c>
      <c r="C173" s="57" t="str">
        <f>IF(OR($B173=0,$B173=""),"",IF(AND($E$3="1st"),'Marks Entry class 1st'!B172,IF(AND($E$3="2nd"),'Marks Entry class 2nd'!B172,"")))</f>
        <v/>
      </c>
      <c r="D173" s="57" t="str">
        <f>IF(OR($B173=0,$B173=""),"",IF(AND($E$3="1st"),'Marks Entry class 1st'!C172,IF(AND($E$3="2nd"),'Marks Entry class 2nd'!C172,"")))</f>
        <v/>
      </c>
      <c r="E173" s="396" t="str">
        <f>IF(OR(B173=0,B173=""),"",IF(AND($E$3="1st"),'Marks Entry class 1st'!E172,IF(AND($E$3="2nd"),'Marks Entry class 2nd'!E172,"")))</f>
        <v/>
      </c>
      <c r="F173" s="260" t="str">
        <f>IF(OR(B173=0,B173=""),"",IF(AND($E$3="1st"),'Marks Entry class 1st'!D172,IF(AND($E$3="2nd"),'Marks Entry class 2nd'!D172,"")))</f>
        <v/>
      </c>
      <c r="G173" s="398" t="str">
        <f>IF(OR($B173=0,$B173=""),"",IF(AND($E$3="1st"),'Marks Entry class 1st'!F172,IF(AND($E$3="2nd"),'Marks Entry class 2nd'!F172,"")))</f>
        <v/>
      </c>
      <c r="H173" s="398" t="str">
        <f>IF(OR($B173=0,$B173=""),"",IF(AND($E$3="1st"),'Marks Entry class 1st'!G172,IF(AND($E$3="2nd"),'Marks Entry class 2nd'!G172,"")))</f>
        <v/>
      </c>
      <c r="I173" s="398" t="str">
        <f>IF(OR($B173=0,$B173=""),"",IF(AND($E$3="1st"),'Marks Entry class 1st'!H172,IF(AND($E$3="2nd"),'Marks Entry class 2nd'!H172,"")))</f>
        <v/>
      </c>
      <c r="J173" s="229" t="str">
        <f>IF(OR($B173=0,$B173=""),"",IF(AND($E$3="1st"),'Marks Entry class 1st'!J172,IF(AND($E$3="2nd"),'Marks Entry class 2nd'!J172,"")))</f>
        <v/>
      </c>
      <c r="K173" s="229" t="str">
        <f>IF(OR($B173=0,$B173=""),"",IF(AND($E$3="1st"),'Marks Entry class 1st'!K172,IF(AND($E$3="2nd"),'Marks Entry class 2nd'!K172,"")))</f>
        <v/>
      </c>
      <c r="L173" s="105"/>
      <c r="M173" s="105"/>
      <c r="N173" s="105"/>
      <c r="O173" s="51"/>
      <c r="P173" s="105" t="str">
        <f>IF(OR($B173=0,$B173=""),"",IF(AND($E$3="1st"),'Marks Entry class 1st'!O172,IF(AND($E$3="2nd"),'Marks Entry class 2nd'!O172,"")))</f>
        <v/>
      </c>
      <c r="Q173" s="105" t="str">
        <f>IF(OR($B173=0,$B173=""),"",IF(AND($E$3="1st"),'Marks Entry class 1st'!P172,IF(AND($E$3="2nd"),'Marks Entry class 2nd'!P172,"")))</f>
        <v/>
      </c>
      <c r="R173" s="54" t="str">
        <f t="shared" si="128"/>
        <v/>
      </c>
      <c r="S173" s="51">
        <f t="shared" si="129"/>
        <v>0</v>
      </c>
      <c r="T173" s="105" t="str">
        <f>IF(OR($B173=0,$B173=""),"",IF(AND($E$3="1st"),'Marks Entry class 1st'!Q172,IF(AND($E$3="2nd"),'Marks Entry class 2nd'!Q172,"")))</f>
        <v/>
      </c>
      <c r="U173" s="105" t="str">
        <f>IF(OR($B173=0,$B173=""),"",IF(AND($E$3="1st"),'Marks Entry class 1st'!R172,IF(AND($E$3="2nd"),'Marks Entry class 2nd'!R172,"")))</f>
        <v/>
      </c>
      <c r="V173" s="55" t="str">
        <f t="shared" si="130"/>
        <v/>
      </c>
      <c r="W173" s="51" t="str">
        <f t="shared" si="131"/>
        <v/>
      </c>
      <c r="X173" s="89">
        <f t="shared" si="132"/>
        <v>0</v>
      </c>
      <c r="Y173" s="89" t="str">
        <f t="shared" si="133"/>
        <v/>
      </c>
      <c r="Z173" s="89" t="str">
        <f t="shared" si="134"/>
        <v/>
      </c>
      <c r="AA173" s="89" t="str">
        <f t="shared" si="135"/>
        <v/>
      </c>
      <c r="AB173" s="89" t="str">
        <f t="shared" si="136"/>
        <v/>
      </c>
      <c r="AC173" s="93" t="str">
        <f t="shared" si="137"/>
        <v/>
      </c>
      <c r="AD173" s="105"/>
      <c r="AE173" s="105"/>
      <c r="AF173" s="105"/>
      <c r="AG173" s="51"/>
      <c r="AH173" s="105" t="str">
        <f>IF(OR($B173=0,$B173=""),"",IF(AND($E$3="1st"),'Marks Entry class 1st'!V172,IF(AND($E$3="2nd"),'Marks Entry class 2nd'!V172,"")))</f>
        <v/>
      </c>
      <c r="AI173" s="105" t="str">
        <f>IF(OR($B173=0,$B173=""),"",IF(AND($E$3="1st"),'Marks Entry class 1st'!W172,IF(AND($E$3="2nd"),'Marks Entry class 2nd'!W172,"")))</f>
        <v/>
      </c>
      <c r="AJ173" s="54" t="str">
        <f t="shared" si="138"/>
        <v/>
      </c>
      <c r="AK173" s="51">
        <f t="shared" si="139"/>
        <v>0</v>
      </c>
      <c r="AL173" s="105" t="str">
        <f>IF(OR($B173=0,$B173=""),"",IF(AND($E$3="1st"),'Marks Entry class 1st'!X172,IF(AND($E$3="2nd"),'Marks Entry class 2nd'!X172,"")))</f>
        <v/>
      </c>
      <c r="AM173" s="105" t="str">
        <f>IF(OR($B173=0,$B173=""),"",IF(AND($E$3="1st"),'Marks Entry class 1st'!Y172,IF(AND($E$3="2nd"),'Marks Entry class 2nd'!Y172,"")))</f>
        <v/>
      </c>
      <c r="AN173" s="55" t="str">
        <f t="shared" si="140"/>
        <v/>
      </c>
      <c r="AO173" s="51" t="str">
        <f t="shared" si="141"/>
        <v/>
      </c>
      <c r="AP173" s="89">
        <f t="shared" si="142"/>
        <v>0</v>
      </c>
      <c r="AQ173" s="89" t="str">
        <f t="shared" si="143"/>
        <v/>
      </c>
      <c r="AR173" s="89" t="str">
        <f t="shared" si="144"/>
        <v/>
      </c>
      <c r="AS173" s="89" t="str">
        <f t="shared" si="145"/>
        <v/>
      </c>
      <c r="AT173" s="89" t="str">
        <f t="shared" si="146"/>
        <v/>
      </c>
      <c r="AU173" s="93" t="str">
        <f t="shared" si="147"/>
        <v/>
      </c>
      <c r="AV173" s="105"/>
      <c r="AW173" s="105"/>
      <c r="AX173" s="105"/>
      <c r="AY173" s="51"/>
      <c r="AZ173" s="105" t="str">
        <f>IF(OR($B173=0,$B173=""),"",IF(AND($E$3="1st"),'Marks Entry class 1st'!AC172,IF(AND($E$3="2nd"),'Marks Entry class 2nd'!AC172,"")))</f>
        <v/>
      </c>
      <c r="BA173" s="105" t="str">
        <f>IF(OR($B173=0,$B173=""),"",IF(AND($E$3="1st"),'Marks Entry class 1st'!AD172,IF(AND($E$3="2nd"),'Marks Entry class 2nd'!AD172,"")))</f>
        <v/>
      </c>
      <c r="BB173" s="54" t="str">
        <f t="shared" si="148"/>
        <v/>
      </c>
      <c r="BC173" s="51">
        <f t="shared" si="149"/>
        <v>0</v>
      </c>
      <c r="BD173" s="105" t="str">
        <f>IF(OR($B173=0,$B173=""),"",IF(AND($E$3="1st"),'Marks Entry class 1st'!AE172,IF(AND($E$3="2nd"),'Marks Entry class 2nd'!AE172,"")))</f>
        <v/>
      </c>
      <c r="BE173" s="105" t="str">
        <f>IF(OR($B173=0,$B173=""),"",IF(AND($E$3="1st"),'Marks Entry class 1st'!AF172,IF(AND($E$3="2nd"),'Marks Entry class 2nd'!AF172,"")))</f>
        <v/>
      </c>
      <c r="BF173" s="55" t="str">
        <f t="shared" si="150"/>
        <v/>
      </c>
      <c r="BG173" s="51" t="str">
        <f t="shared" si="151"/>
        <v/>
      </c>
      <c r="BH173" s="89">
        <f t="shared" si="152"/>
        <v>0</v>
      </c>
      <c r="BI173" s="89" t="str">
        <f t="shared" si="153"/>
        <v/>
      </c>
      <c r="BJ173" s="89" t="str">
        <f t="shared" si="154"/>
        <v/>
      </c>
      <c r="BK173" s="89" t="str">
        <f t="shared" si="155"/>
        <v/>
      </c>
      <c r="BL173" s="89" t="str">
        <f t="shared" si="156"/>
        <v/>
      </c>
      <c r="BM173" s="93" t="str">
        <f t="shared" si="157"/>
        <v/>
      </c>
      <c r="BN173" s="105"/>
      <c r="BO173" s="105"/>
      <c r="BP173" s="105"/>
      <c r="BQ173" s="51"/>
      <c r="BR173" s="105" t="str">
        <f>IF(OR($B173=0,$B173=""),"",IF(AND($E$3="1st"),'Marks Entry class 1st'!AJ172,IF(AND($E$3="2nd"),'Marks Entry class 2nd'!AJ172,"")))</f>
        <v/>
      </c>
      <c r="BS173" s="105" t="str">
        <f>IF(OR($B173=0,$B173=""),"",IF(AND($E$3="1st"),'Marks Entry class 1st'!AK172,IF(AND($E$3="2nd"),'Marks Entry class 2nd'!AK172,"")))</f>
        <v/>
      </c>
      <c r="BT173" s="54" t="str">
        <f t="shared" si="158"/>
        <v/>
      </c>
      <c r="BU173" s="51">
        <f t="shared" si="159"/>
        <v>0</v>
      </c>
      <c r="BV173" s="105" t="str">
        <f>IF(OR($B173=0,$B173=""),"",IF(AND($E$3="1st"),'Marks Entry class 1st'!AL172,IF(AND($E$3="2nd"),'Marks Entry class 2nd'!AL172,"")))</f>
        <v/>
      </c>
      <c r="BW173" s="105" t="str">
        <f>IF(OR($B173=0,$B173=""),"",IF(AND($E$3="1st"),'Marks Entry class 1st'!AM172,IF(AND($E$3="2nd"),'Marks Entry class 2nd'!AM172,"")))</f>
        <v/>
      </c>
      <c r="BX173" s="55" t="str">
        <f t="shared" si="160"/>
        <v/>
      </c>
      <c r="BY173" s="51" t="str">
        <f t="shared" si="161"/>
        <v/>
      </c>
      <c r="BZ173" s="89">
        <f t="shared" si="162"/>
        <v>0</v>
      </c>
      <c r="CA173" s="89" t="str">
        <f t="shared" si="163"/>
        <v/>
      </c>
      <c r="CB173" s="89" t="str">
        <f t="shared" si="164"/>
        <v/>
      </c>
      <c r="CC173" s="89" t="str">
        <f t="shared" si="165"/>
        <v/>
      </c>
      <c r="CD173" s="89" t="str">
        <f t="shared" si="166"/>
        <v/>
      </c>
      <c r="CE173" s="93" t="str">
        <f t="shared" si="167"/>
        <v/>
      </c>
      <c r="CF173" s="105" t="str">
        <f>IF(OR($B173=0,$B173=""),"",IF(AND($E$3="1st"),'Marks Entry class 1st'!AN172,IF(AND($E$3="2nd"),'Marks Entry class 2nd'!AN172,"")))</f>
        <v/>
      </c>
      <c r="CG173" s="105" t="str">
        <f>IF(OR($B173=0,$B173=""),"",IF(AND($E$3="1st"),'Marks Entry class 1st'!AO172,IF(AND($E$3="2nd"),'Marks Entry class 2nd'!AO172,"")))</f>
        <v/>
      </c>
      <c r="CH173" s="106" t="str">
        <f t="shared" si="168"/>
        <v/>
      </c>
      <c r="CI173" s="107">
        <f t="shared" si="169"/>
        <v>0</v>
      </c>
      <c r="CJ173" s="107" t="str">
        <f t="shared" si="170"/>
        <v/>
      </c>
      <c r="CK173" s="107" t="str">
        <f t="shared" si="171"/>
        <v/>
      </c>
      <c r="CL173" s="92" t="str">
        <f t="shared" si="172"/>
        <v/>
      </c>
      <c r="CM173" s="105" t="str">
        <f>IF(OR($B173=0,$B173=""),"",IF(AND($E$3="1st"),'Marks Entry class 1st'!AP172,IF(AND($E$3="2nd"),'Marks Entry class 2nd'!AP172,"")))</f>
        <v/>
      </c>
      <c r="CN173" s="105" t="str">
        <f>IF(OR($B173=0,$B173=""),"",IF(AND($E$3="1st"),'Marks Entry class 1st'!AQ172,IF(AND($E$3="2nd"),'Marks Entry class 2nd'!AQ172,"")))</f>
        <v/>
      </c>
      <c r="CO173" s="106" t="str">
        <f t="shared" si="173"/>
        <v/>
      </c>
      <c r="CP173" s="107">
        <f t="shared" si="174"/>
        <v>0</v>
      </c>
      <c r="CQ173" s="107" t="str">
        <f t="shared" si="175"/>
        <v/>
      </c>
      <c r="CR173" s="107" t="str">
        <f t="shared" si="176"/>
        <v/>
      </c>
      <c r="CS173" s="92" t="str">
        <f t="shared" si="177"/>
        <v/>
      </c>
      <c r="CT173" s="105" t="str">
        <f>IF(OR($B173=0,$B173=""),"",IF(AND($E$3="1st"),'Marks Entry class 1st'!AR172,IF(AND($E$3="2nd"),'Marks Entry class 2nd'!AR172,"")))</f>
        <v/>
      </c>
      <c r="CU173" s="105" t="str">
        <f>IF(OR($B173=0,$B173=""),"",IF(AND($E$3="1st"),'Marks Entry class 1st'!AS172,IF(AND($E$3="2nd"),'Marks Entry class 2nd'!AS172,"")))</f>
        <v/>
      </c>
      <c r="CV173" s="106" t="str">
        <f t="shared" si="178"/>
        <v/>
      </c>
      <c r="CW173" s="107">
        <f t="shared" si="179"/>
        <v>0</v>
      </c>
      <c r="CX173" s="107" t="str">
        <f t="shared" si="180"/>
        <v/>
      </c>
      <c r="CY173" s="107" t="str">
        <f t="shared" si="181"/>
        <v/>
      </c>
      <c r="CZ173" s="92" t="str">
        <f t="shared" si="182"/>
        <v/>
      </c>
      <c r="DA173" s="105" t="str">
        <f>IF(OR($B173=0,$B173=""),"",IF(AND($E$3="1st"),'Marks Entry class 1st'!AT172,IF(AND($E$3="2nd"),'Marks Entry class 2nd'!AT172,"")))</f>
        <v/>
      </c>
      <c r="DB173" s="105" t="str">
        <f>IF(OR($B173=0,$B173=""),"",IF(AND($E$3="1st"),'Marks Entry class 1st'!AU172,IF(AND($E$3="2nd"),'Marks Entry class 2nd'!AU172,"")))</f>
        <v/>
      </c>
      <c r="DC173" s="357" t="str">
        <f t="shared" si="183"/>
        <v/>
      </c>
      <c r="DD173" s="93" t="str">
        <f t="shared" si="184"/>
        <v/>
      </c>
      <c r="DE173" s="105" t="str">
        <f>IF(OR($B173=0,$B173=""),"",IF(AND($E$3="1st"),'Marks Entry class 1st'!AV172,IF(AND($E$3="2nd"),'Marks Entry class 2nd'!AV172,"")))</f>
        <v/>
      </c>
      <c r="DF173" s="105" t="str">
        <f>IF(OR($B173=0,$B173=""),"",IF(AND($E$3="1st"),'Marks Entry class 1st'!AW172,IF(AND($E$3="2nd"),'Marks Entry class 2nd'!AW172,"")))</f>
        <v/>
      </c>
      <c r="DG173" s="357" t="str">
        <f t="shared" si="185"/>
        <v/>
      </c>
      <c r="DH173" s="93" t="str">
        <f t="shared" si="186"/>
        <v/>
      </c>
      <c r="DI173" s="63" t="str">
        <f t="shared" si="187"/>
        <v/>
      </c>
      <c r="DJ173" s="359" t="str">
        <f t="shared" si="188"/>
        <v/>
      </c>
      <c r="DK173" s="67" t="str">
        <f t="shared" si="189"/>
        <v/>
      </c>
      <c r="DL173" s="68" t="str">
        <f t="shared" si="190"/>
        <v/>
      </c>
      <c r="DM173" s="381" t="str">
        <f>IFERROR(IF(B173="NSO","NSO",IF(OR(D173="",G173="",F173="",B173="",DI173=0),"",IF('Master sheet'!$D$14="Hindi","कक्षोंन्नति","Promoted"))),"")</f>
        <v/>
      </c>
      <c r="DN173" s="42" t="str">
        <f>IF(OR(B173=0,B173=""),"",IF(AND($E$3="1st"),'Marks Entry class 1st'!AX172,IF(AND($E$3="2nd"),'Marks Entry class 2nd'!AX172,"")))</f>
        <v/>
      </c>
      <c r="DO173" s="42" t="str">
        <f>IF(OR(B173=0,B173=""),"",IF(AND($E$3="1st"),'Marks Entry class 1st'!AY172,IF(AND($E$3="2nd"),'Marks Entry class 2nd'!AY172,"")))</f>
        <v/>
      </c>
      <c r="DP173" s="214" t="str">
        <f t="shared" si="191"/>
        <v/>
      </c>
      <c r="DQ173" s="43"/>
      <c r="DX173" s="44">
        <f>IF(AND($E$3="1st"),'Marks Entry class 1st'!I172,IF(AND($E$3="2nd"),'Marks Entry class 2nd'!I172,""))</f>
        <v>0</v>
      </c>
    </row>
    <row r="174" spans="1:128" ht="18.95" customHeight="1">
      <c r="A174" s="56">
        <v>167</v>
      </c>
      <c r="B174" s="261" t="str">
        <f>IF(OR(DX174=0,DX174=""),"",IF(AND($E$3="1st"),'Marks Entry class 1st'!I173,IF(AND($E$3="2nd"),'Marks Entry class 2nd'!I173,"")))</f>
        <v/>
      </c>
      <c r="C174" s="57" t="str">
        <f>IF(OR($B174=0,$B174=""),"",IF(AND($E$3="1st"),'Marks Entry class 1st'!B173,IF(AND($E$3="2nd"),'Marks Entry class 2nd'!B173,"")))</f>
        <v/>
      </c>
      <c r="D174" s="57" t="str">
        <f>IF(OR($B174=0,$B174=""),"",IF(AND($E$3="1st"),'Marks Entry class 1st'!C173,IF(AND($E$3="2nd"),'Marks Entry class 2nd'!C173,"")))</f>
        <v/>
      </c>
      <c r="E174" s="396" t="str">
        <f>IF(OR(B174=0,B174=""),"",IF(AND($E$3="1st"),'Marks Entry class 1st'!E173,IF(AND($E$3="2nd"),'Marks Entry class 2nd'!E173,"")))</f>
        <v/>
      </c>
      <c r="F174" s="260" t="str">
        <f>IF(OR(B174=0,B174=""),"",IF(AND($E$3="1st"),'Marks Entry class 1st'!D173,IF(AND($E$3="2nd"),'Marks Entry class 2nd'!D173,"")))</f>
        <v/>
      </c>
      <c r="G174" s="398" t="str">
        <f>IF(OR($B174=0,$B174=""),"",IF(AND($E$3="1st"),'Marks Entry class 1st'!F173,IF(AND($E$3="2nd"),'Marks Entry class 2nd'!F173,"")))</f>
        <v/>
      </c>
      <c r="H174" s="398" t="str">
        <f>IF(OR($B174=0,$B174=""),"",IF(AND($E$3="1st"),'Marks Entry class 1st'!G173,IF(AND($E$3="2nd"),'Marks Entry class 2nd'!G173,"")))</f>
        <v/>
      </c>
      <c r="I174" s="398" t="str">
        <f>IF(OR($B174=0,$B174=""),"",IF(AND($E$3="1st"),'Marks Entry class 1st'!H173,IF(AND($E$3="2nd"),'Marks Entry class 2nd'!H173,"")))</f>
        <v/>
      </c>
      <c r="J174" s="229" t="str">
        <f>IF(OR($B174=0,$B174=""),"",IF(AND($E$3="1st"),'Marks Entry class 1st'!J173,IF(AND($E$3="2nd"),'Marks Entry class 2nd'!J173,"")))</f>
        <v/>
      </c>
      <c r="K174" s="229" t="str">
        <f>IF(OR($B174=0,$B174=""),"",IF(AND($E$3="1st"),'Marks Entry class 1st'!K173,IF(AND($E$3="2nd"),'Marks Entry class 2nd'!K173,"")))</f>
        <v/>
      </c>
      <c r="L174" s="105"/>
      <c r="M174" s="105"/>
      <c r="N174" s="105"/>
      <c r="O174" s="51"/>
      <c r="P174" s="105" t="str">
        <f>IF(OR($B174=0,$B174=""),"",IF(AND($E$3="1st"),'Marks Entry class 1st'!O173,IF(AND($E$3="2nd"),'Marks Entry class 2nd'!O173,"")))</f>
        <v/>
      </c>
      <c r="Q174" s="105" t="str">
        <f>IF(OR($B174=0,$B174=""),"",IF(AND($E$3="1st"),'Marks Entry class 1st'!P173,IF(AND($E$3="2nd"),'Marks Entry class 2nd'!P173,"")))</f>
        <v/>
      </c>
      <c r="R174" s="54" t="str">
        <f t="shared" si="128"/>
        <v/>
      </c>
      <c r="S174" s="51">
        <f t="shared" si="129"/>
        <v>0</v>
      </c>
      <c r="T174" s="105" t="str">
        <f>IF(OR($B174=0,$B174=""),"",IF(AND($E$3="1st"),'Marks Entry class 1st'!Q173,IF(AND($E$3="2nd"),'Marks Entry class 2nd'!Q173,"")))</f>
        <v/>
      </c>
      <c r="U174" s="105" t="str">
        <f>IF(OR($B174=0,$B174=""),"",IF(AND($E$3="1st"),'Marks Entry class 1st'!R173,IF(AND($E$3="2nd"),'Marks Entry class 2nd'!R173,"")))</f>
        <v/>
      </c>
      <c r="V174" s="55" t="str">
        <f t="shared" si="130"/>
        <v/>
      </c>
      <c r="W174" s="51" t="str">
        <f t="shared" si="131"/>
        <v/>
      </c>
      <c r="X174" s="89">
        <f t="shared" si="132"/>
        <v>0</v>
      </c>
      <c r="Y174" s="89" t="str">
        <f t="shared" si="133"/>
        <v/>
      </c>
      <c r="Z174" s="89" t="str">
        <f t="shared" si="134"/>
        <v/>
      </c>
      <c r="AA174" s="89" t="str">
        <f t="shared" si="135"/>
        <v/>
      </c>
      <c r="AB174" s="89" t="str">
        <f t="shared" si="136"/>
        <v/>
      </c>
      <c r="AC174" s="93" t="str">
        <f t="shared" si="137"/>
        <v/>
      </c>
      <c r="AD174" s="105"/>
      <c r="AE174" s="105"/>
      <c r="AF174" s="105"/>
      <c r="AG174" s="51"/>
      <c r="AH174" s="105" t="str">
        <f>IF(OR($B174=0,$B174=""),"",IF(AND($E$3="1st"),'Marks Entry class 1st'!V173,IF(AND($E$3="2nd"),'Marks Entry class 2nd'!V173,"")))</f>
        <v/>
      </c>
      <c r="AI174" s="105" t="str">
        <f>IF(OR($B174=0,$B174=""),"",IF(AND($E$3="1st"),'Marks Entry class 1st'!W173,IF(AND($E$3="2nd"),'Marks Entry class 2nd'!W173,"")))</f>
        <v/>
      </c>
      <c r="AJ174" s="54" t="str">
        <f t="shared" si="138"/>
        <v/>
      </c>
      <c r="AK174" s="51">
        <f t="shared" si="139"/>
        <v>0</v>
      </c>
      <c r="AL174" s="105" t="str">
        <f>IF(OR($B174=0,$B174=""),"",IF(AND($E$3="1st"),'Marks Entry class 1st'!X173,IF(AND($E$3="2nd"),'Marks Entry class 2nd'!X173,"")))</f>
        <v/>
      </c>
      <c r="AM174" s="105" t="str">
        <f>IF(OR($B174=0,$B174=""),"",IF(AND($E$3="1st"),'Marks Entry class 1st'!Y173,IF(AND($E$3="2nd"),'Marks Entry class 2nd'!Y173,"")))</f>
        <v/>
      </c>
      <c r="AN174" s="55" t="str">
        <f t="shared" si="140"/>
        <v/>
      </c>
      <c r="AO174" s="51" t="str">
        <f t="shared" si="141"/>
        <v/>
      </c>
      <c r="AP174" s="89">
        <f t="shared" si="142"/>
        <v>0</v>
      </c>
      <c r="AQ174" s="89" t="str">
        <f t="shared" si="143"/>
        <v/>
      </c>
      <c r="AR174" s="89" t="str">
        <f t="shared" si="144"/>
        <v/>
      </c>
      <c r="AS174" s="89" t="str">
        <f t="shared" si="145"/>
        <v/>
      </c>
      <c r="AT174" s="89" t="str">
        <f t="shared" si="146"/>
        <v/>
      </c>
      <c r="AU174" s="93" t="str">
        <f t="shared" si="147"/>
        <v/>
      </c>
      <c r="AV174" s="105"/>
      <c r="AW174" s="105"/>
      <c r="AX174" s="105"/>
      <c r="AY174" s="51"/>
      <c r="AZ174" s="105" t="str">
        <f>IF(OR($B174=0,$B174=""),"",IF(AND($E$3="1st"),'Marks Entry class 1st'!AC173,IF(AND($E$3="2nd"),'Marks Entry class 2nd'!AC173,"")))</f>
        <v/>
      </c>
      <c r="BA174" s="105" t="str">
        <f>IF(OR($B174=0,$B174=""),"",IF(AND($E$3="1st"),'Marks Entry class 1st'!AD173,IF(AND($E$3="2nd"),'Marks Entry class 2nd'!AD173,"")))</f>
        <v/>
      </c>
      <c r="BB174" s="54" t="str">
        <f t="shared" si="148"/>
        <v/>
      </c>
      <c r="BC174" s="51">
        <f t="shared" si="149"/>
        <v>0</v>
      </c>
      <c r="BD174" s="105" t="str">
        <f>IF(OR($B174=0,$B174=""),"",IF(AND($E$3="1st"),'Marks Entry class 1st'!AE173,IF(AND($E$3="2nd"),'Marks Entry class 2nd'!AE173,"")))</f>
        <v/>
      </c>
      <c r="BE174" s="105" t="str">
        <f>IF(OR($B174=0,$B174=""),"",IF(AND($E$3="1st"),'Marks Entry class 1st'!AF173,IF(AND($E$3="2nd"),'Marks Entry class 2nd'!AF173,"")))</f>
        <v/>
      </c>
      <c r="BF174" s="55" t="str">
        <f t="shared" si="150"/>
        <v/>
      </c>
      <c r="BG174" s="51" t="str">
        <f t="shared" si="151"/>
        <v/>
      </c>
      <c r="BH174" s="89">
        <f t="shared" si="152"/>
        <v>0</v>
      </c>
      <c r="BI174" s="89" t="str">
        <f t="shared" si="153"/>
        <v/>
      </c>
      <c r="BJ174" s="89" t="str">
        <f t="shared" si="154"/>
        <v/>
      </c>
      <c r="BK174" s="89" t="str">
        <f t="shared" si="155"/>
        <v/>
      </c>
      <c r="BL174" s="89" t="str">
        <f t="shared" si="156"/>
        <v/>
      </c>
      <c r="BM174" s="93" t="str">
        <f t="shared" si="157"/>
        <v/>
      </c>
      <c r="BN174" s="105"/>
      <c r="BO174" s="105"/>
      <c r="BP174" s="105"/>
      <c r="BQ174" s="51"/>
      <c r="BR174" s="105" t="str">
        <f>IF(OR($B174=0,$B174=""),"",IF(AND($E$3="1st"),'Marks Entry class 1st'!AJ173,IF(AND($E$3="2nd"),'Marks Entry class 2nd'!AJ173,"")))</f>
        <v/>
      </c>
      <c r="BS174" s="105" t="str">
        <f>IF(OR($B174=0,$B174=""),"",IF(AND($E$3="1st"),'Marks Entry class 1st'!AK173,IF(AND($E$3="2nd"),'Marks Entry class 2nd'!AK173,"")))</f>
        <v/>
      </c>
      <c r="BT174" s="54" t="str">
        <f t="shared" si="158"/>
        <v/>
      </c>
      <c r="BU174" s="51">
        <f t="shared" si="159"/>
        <v>0</v>
      </c>
      <c r="BV174" s="105" t="str">
        <f>IF(OR($B174=0,$B174=""),"",IF(AND($E$3="1st"),'Marks Entry class 1st'!AL173,IF(AND($E$3="2nd"),'Marks Entry class 2nd'!AL173,"")))</f>
        <v/>
      </c>
      <c r="BW174" s="105" t="str">
        <f>IF(OR($B174=0,$B174=""),"",IF(AND($E$3="1st"),'Marks Entry class 1st'!AM173,IF(AND($E$3="2nd"),'Marks Entry class 2nd'!AM173,"")))</f>
        <v/>
      </c>
      <c r="BX174" s="55" t="str">
        <f t="shared" si="160"/>
        <v/>
      </c>
      <c r="BY174" s="51" t="str">
        <f t="shared" si="161"/>
        <v/>
      </c>
      <c r="BZ174" s="89">
        <f t="shared" si="162"/>
        <v>0</v>
      </c>
      <c r="CA174" s="89" t="str">
        <f t="shared" si="163"/>
        <v/>
      </c>
      <c r="CB174" s="89" t="str">
        <f t="shared" si="164"/>
        <v/>
      </c>
      <c r="CC174" s="89" t="str">
        <f t="shared" si="165"/>
        <v/>
      </c>
      <c r="CD174" s="89" t="str">
        <f t="shared" si="166"/>
        <v/>
      </c>
      <c r="CE174" s="93" t="str">
        <f t="shared" si="167"/>
        <v/>
      </c>
      <c r="CF174" s="105" t="str">
        <f>IF(OR($B174=0,$B174=""),"",IF(AND($E$3="1st"),'Marks Entry class 1st'!AN173,IF(AND($E$3="2nd"),'Marks Entry class 2nd'!AN173,"")))</f>
        <v/>
      </c>
      <c r="CG174" s="105" t="str">
        <f>IF(OR($B174=0,$B174=""),"",IF(AND($E$3="1st"),'Marks Entry class 1st'!AO173,IF(AND($E$3="2nd"),'Marks Entry class 2nd'!AO173,"")))</f>
        <v/>
      </c>
      <c r="CH174" s="106" t="str">
        <f t="shared" si="168"/>
        <v/>
      </c>
      <c r="CI174" s="107">
        <f t="shared" si="169"/>
        <v>0</v>
      </c>
      <c r="CJ174" s="107" t="str">
        <f t="shared" si="170"/>
        <v/>
      </c>
      <c r="CK174" s="107" t="str">
        <f t="shared" si="171"/>
        <v/>
      </c>
      <c r="CL174" s="92" t="str">
        <f t="shared" si="172"/>
        <v/>
      </c>
      <c r="CM174" s="105" t="str">
        <f>IF(OR($B174=0,$B174=""),"",IF(AND($E$3="1st"),'Marks Entry class 1st'!AP173,IF(AND($E$3="2nd"),'Marks Entry class 2nd'!AP173,"")))</f>
        <v/>
      </c>
      <c r="CN174" s="105" t="str">
        <f>IF(OR($B174=0,$B174=""),"",IF(AND($E$3="1st"),'Marks Entry class 1st'!AQ173,IF(AND($E$3="2nd"),'Marks Entry class 2nd'!AQ173,"")))</f>
        <v/>
      </c>
      <c r="CO174" s="106" t="str">
        <f t="shared" si="173"/>
        <v/>
      </c>
      <c r="CP174" s="107">
        <f t="shared" si="174"/>
        <v>0</v>
      </c>
      <c r="CQ174" s="107" t="str">
        <f t="shared" si="175"/>
        <v/>
      </c>
      <c r="CR174" s="107" t="str">
        <f t="shared" si="176"/>
        <v/>
      </c>
      <c r="CS174" s="92" t="str">
        <f t="shared" si="177"/>
        <v/>
      </c>
      <c r="CT174" s="105" t="str">
        <f>IF(OR($B174=0,$B174=""),"",IF(AND($E$3="1st"),'Marks Entry class 1st'!AR173,IF(AND($E$3="2nd"),'Marks Entry class 2nd'!AR173,"")))</f>
        <v/>
      </c>
      <c r="CU174" s="105" t="str">
        <f>IF(OR($B174=0,$B174=""),"",IF(AND($E$3="1st"),'Marks Entry class 1st'!AS173,IF(AND($E$3="2nd"),'Marks Entry class 2nd'!AS173,"")))</f>
        <v/>
      </c>
      <c r="CV174" s="106" t="str">
        <f t="shared" si="178"/>
        <v/>
      </c>
      <c r="CW174" s="107">
        <f t="shared" si="179"/>
        <v>0</v>
      </c>
      <c r="CX174" s="107" t="str">
        <f t="shared" si="180"/>
        <v/>
      </c>
      <c r="CY174" s="107" t="str">
        <f t="shared" si="181"/>
        <v/>
      </c>
      <c r="CZ174" s="92" t="str">
        <f t="shared" si="182"/>
        <v/>
      </c>
      <c r="DA174" s="105" t="str">
        <f>IF(OR($B174=0,$B174=""),"",IF(AND($E$3="1st"),'Marks Entry class 1st'!AT173,IF(AND($E$3="2nd"),'Marks Entry class 2nd'!AT173,"")))</f>
        <v/>
      </c>
      <c r="DB174" s="105" t="str">
        <f>IF(OR($B174=0,$B174=""),"",IF(AND($E$3="1st"),'Marks Entry class 1st'!AU173,IF(AND($E$3="2nd"),'Marks Entry class 2nd'!AU173,"")))</f>
        <v/>
      </c>
      <c r="DC174" s="357" t="str">
        <f t="shared" si="183"/>
        <v/>
      </c>
      <c r="DD174" s="93" t="str">
        <f t="shared" si="184"/>
        <v/>
      </c>
      <c r="DE174" s="105" t="str">
        <f>IF(OR($B174=0,$B174=""),"",IF(AND($E$3="1st"),'Marks Entry class 1st'!AV173,IF(AND($E$3="2nd"),'Marks Entry class 2nd'!AV173,"")))</f>
        <v/>
      </c>
      <c r="DF174" s="105" t="str">
        <f>IF(OR($B174=0,$B174=""),"",IF(AND($E$3="1st"),'Marks Entry class 1st'!AW173,IF(AND($E$3="2nd"),'Marks Entry class 2nd'!AW173,"")))</f>
        <v/>
      </c>
      <c r="DG174" s="357" t="str">
        <f t="shared" si="185"/>
        <v/>
      </c>
      <c r="DH174" s="93" t="str">
        <f t="shared" si="186"/>
        <v/>
      </c>
      <c r="DI174" s="63" t="str">
        <f t="shared" si="187"/>
        <v/>
      </c>
      <c r="DJ174" s="359" t="str">
        <f t="shared" si="188"/>
        <v/>
      </c>
      <c r="DK174" s="67" t="str">
        <f t="shared" si="189"/>
        <v/>
      </c>
      <c r="DL174" s="68" t="str">
        <f t="shared" si="190"/>
        <v/>
      </c>
      <c r="DM174" s="381" t="str">
        <f>IFERROR(IF(B174="NSO","NSO",IF(OR(D174="",G174="",F174="",B174="",DI174=0),"",IF('Master sheet'!$D$14="Hindi","कक्षोंन्नति","Promoted"))),"")</f>
        <v/>
      </c>
      <c r="DN174" s="42" t="str">
        <f>IF(OR(B174=0,B174=""),"",IF(AND($E$3="1st"),'Marks Entry class 1st'!AX173,IF(AND($E$3="2nd"),'Marks Entry class 2nd'!AX173,"")))</f>
        <v/>
      </c>
      <c r="DO174" s="42" t="str">
        <f>IF(OR(B174=0,B174=""),"",IF(AND($E$3="1st"),'Marks Entry class 1st'!AY173,IF(AND($E$3="2nd"),'Marks Entry class 2nd'!AY173,"")))</f>
        <v/>
      </c>
      <c r="DP174" s="214" t="str">
        <f t="shared" si="191"/>
        <v/>
      </c>
      <c r="DQ174" s="43"/>
      <c r="DX174" s="44">
        <f>IF(AND($E$3="1st"),'Marks Entry class 1st'!I173,IF(AND($E$3="2nd"),'Marks Entry class 2nd'!I173,""))</f>
        <v>0</v>
      </c>
    </row>
    <row r="175" spans="1:128" ht="18.95" customHeight="1">
      <c r="A175" s="56">
        <v>168</v>
      </c>
      <c r="B175" s="261" t="str">
        <f>IF(OR(DX175=0,DX175=""),"",IF(AND($E$3="1st"),'Marks Entry class 1st'!I174,IF(AND($E$3="2nd"),'Marks Entry class 2nd'!I174,"")))</f>
        <v/>
      </c>
      <c r="C175" s="57" t="str">
        <f>IF(OR($B175=0,$B175=""),"",IF(AND($E$3="1st"),'Marks Entry class 1st'!B174,IF(AND($E$3="2nd"),'Marks Entry class 2nd'!B174,"")))</f>
        <v/>
      </c>
      <c r="D175" s="57" t="str">
        <f>IF(OR($B175=0,$B175=""),"",IF(AND($E$3="1st"),'Marks Entry class 1st'!C174,IF(AND($E$3="2nd"),'Marks Entry class 2nd'!C174,"")))</f>
        <v/>
      </c>
      <c r="E175" s="396" t="str">
        <f>IF(OR(B175=0,B175=""),"",IF(AND($E$3="1st"),'Marks Entry class 1st'!E174,IF(AND($E$3="2nd"),'Marks Entry class 2nd'!E174,"")))</f>
        <v/>
      </c>
      <c r="F175" s="260" t="str">
        <f>IF(OR(B175=0,B175=""),"",IF(AND($E$3="1st"),'Marks Entry class 1st'!D174,IF(AND($E$3="2nd"),'Marks Entry class 2nd'!D174,"")))</f>
        <v/>
      </c>
      <c r="G175" s="398" t="str">
        <f>IF(OR($B175=0,$B175=""),"",IF(AND($E$3="1st"),'Marks Entry class 1st'!F174,IF(AND($E$3="2nd"),'Marks Entry class 2nd'!F174,"")))</f>
        <v/>
      </c>
      <c r="H175" s="398" t="str">
        <f>IF(OR($B175=0,$B175=""),"",IF(AND($E$3="1st"),'Marks Entry class 1st'!G174,IF(AND($E$3="2nd"),'Marks Entry class 2nd'!G174,"")))</f>
        <v/>
      </c>
      <c r="I175" s="398" t="str">
        <f>IF(OR($B175=0,$B175=""),"",IF(AND($E$3="1st"),'Marks Entry class 1st'!H174,IF(AND($E$3="2nd"),'Marks Entry class 2nd'!H174,"")))</f>
        <v/>
      </c>
      <c r="J175" s="229" t="str">
        <f>IF(OR($B175=0,$B175=""),"",IF(AND($E$3="1st"),'Marks Entry class 1st'!J174,IF(AND($E$3="2nd"),'Marks Entry class 2nd'!J174,"")))</f>
        <v/>
      </c>
      <c r="K175" s="229" t="str">
        <f>IF(OR($B175=0,$B175=""),"",IF(AND($E$3="1st"),'Marks Entry class 1st'!K174,IF(AND($E$3="2nd"),'Marks Entry class 2nd'!K174,"")))</f>
        <v/>
      </c>
      <c r="L175" s="105"/>
      <c r="M175" s="105"/>
      <c r="N175" s="105"/>
      <c r="O175" s="51"/>
      <c r="P175" s="105" t="str">
        <f>IF(OR($B175=0,$B175=""),"",IF(AND($E$3="1st"),'Marks Entry class 1st'!O174,IF(AND($E$3="2nd"),'Marks Entry class 2nd'!O174,"")))</f>
        <v/>
      </c>
      <c r="Q175" s="105" t="str">
        <f>IF(OR($B175=0,$B175=""),"",IF(AND($E$3="1st"),'Marks Entry class 1st'!P174,IF(AND($E$3="2nd"),'Marks Entry class 2nd'!P174,"")))</f>
        <v/>
      </c>
      <c r="R175" s="54" t="str">
        <f t="shared" si="128"/>
        <v/>
      </c>
      <c r="S175" s="51">
        <f t="shared" si="129"/>
        <v>0</v>
      </c>
      <c r="T175" s="105" t="str">
        <f>IF(OR($B175=0,$B175=""),"",IF(AND($E$3="1st"),'Marks Entry class 1st'!Q174,IF(AND($E$3="2nd"),'Marks Entry class 2nd'!Q174,"")))</f>
        <v/>
      </c>
      <c r="U175" s="105" t="str">
        <f>IF(OR($B175=0,$B175=""),"",IF(AND($E$3="1st"),'Marks Entry class 1st'!R174,IF(AND($E$3="2nd"),'Marks Entry class 2nd'!R174,"")))</f>
        <v/>
      </c>
      <c r="V175" s="55" t="str">
        <f t="shared" si="130"/>
        <v/>
      </c>
      <c r="W175" s="51" t="str">
        <f t="shared" si="131"/>
        <v/>
      </c>
      <c r="X175" s="89">
        <f t="shared" si="132"/>
        <v>0</v>
      </c>
      <c r="Y175" s="89" t="str">
        <f t="shared" si="133"/>
        <v/>
      </c>
      <c r="Z175" s="89" t="str">
        <f t="shared" si="134"/>
        <v/>
      </c>
      <c r="AA175" s="89" t="str">
        <f t="shared" si="135"/>
        <v/>
      </c>
      <c r="AB175" s="89" t="str">
        <f t="shared" si="136"/>
        <v/>
      </c>
      <c r="AC175" s="93" t="str">
        <f t="shared" si="137"/>
        <v/>
      </c>
      <c r="AD175" s="105"/>
      <c r="AE175" s="105"/>
      <c r="AF175" s="105"/>
      <c r="AG175" s="51"/>
      <c r="AH175" s="105" t="str">
        <f>IF(OR($B175=0,$B175=""),"",IF(AND($E$3="1st"),'Marks Entry class 1st'!V174,IF(AND($E$3="2nd"),'Marks Entry class 2nd'!V174,"")))</f>
        <v/>
      </c>
      <c r="AI175" s="105" t="str">
        <f>IF(OR($B175=0,$B175=""),"",IF(AND($E$3="1st"),'Marks Entry class 1st'!W174,IF(AND($E$3="2nd"),'Marks Entry class 2nd'!W174,"")))</f>
        <v/>
      </c>
      <c r="AJ175" s="54" t="str">
        <f t="shared" si="138"/>
        <v/>
      </c>
      <c r="AK175" s="51">
        <f t="shared" si="139"/>
        <v>0</v>
      </c>
      <c r="AL175" s="105" t="str">
        <f>IF(OR($B175=0,$B175=""),"",IF(AND($E$3="1st"),'Marks Entry class 1st'!X174,IF(AND($E$3="2nd"),'Marks Entry class 2nd'!X174,"")))</f>
        <v/>
      </c>
      <c r="AM175" s="105" t="str">
        <f>IF(OR($B175=0,$B175=""),"",IF(AND($E$3="1st"),'Marks Entry class 1st'!Y174,IF(AND($E$3="2nd"),'Marks Entry class 2nd'!Y174,"")))</f>
        <v/>
      </c>
      <c r="AN175" s="55" t="str">
        <f t="shared" si="140"/>
        <v/>
      </c>
      <c r="AO175" s="51" t="str">
        <f t="shared" si="141"/>
        <v/>
      </c>
      <c r="AP175" s="89">
        <f t="shared" si="142"/>
        <v>0</v>
      </c>
      <c r="AQ175" s="89" t="str">
        <f t="shared" si="143"/>
        <v/>
      </c>
      <c r="AR175" s="89" t="str">
        <f t="shared" si="144"/>
        <v/>
      </c>
      <c r="AS175" s="89" t="str">
        <f t="shared" si="145"/>
        <v/>
      </c>
      <c r="AT175" s="89" t="str">
        <f t="shared" si="146"/>
        <v/>
      </c>
      <c r="AU175" s="93" t="str">
        <f t="shared" si="147"/>
        <v/>
      </c>
      <c r="AV175" s="105"/>
      <c r="AW175" s="105"/>
      <c r="AX175" s="105"/>
      <c r="AY175" s="51"/>
      <c r="AZ175" s="105" t="str">
        <f>IF(OR($B175=0,$B175=""),"",IF(AND($E$3="1st"),'Marks Entry class 1st'!AC174,IF(AND($E$3="2nd"),'Marks Entry class 2nd'!AC174,"")))</f>
        <v/>
      </c>
      <c r="BA175" s="105" t="str">
        <f>IF(OR($B175=0,$B175=""),"",IF(AND($E$3="1st"),'Marks Entry class 1st'!AD174,IF(AND($E$3="2nd"),'Marks Entry class 2nd'!AD174,"")))</f>
        <v/>
      </c>
      <c r="BB175" s="54" t="str">
        <f t="shared" si="148"/>
        <v/>
      </c>
      <c r="BC175" s="51">
        <f t="shared" si="149"/>
        <v>0</v>
      </c>
      <c r="BD175" s="105" t="str">
        <f>IF(OR($B175=0,$B175=""),"",IF(AND($E$3="1st"),'Marks Entry class 1st'!AE174,IF(AND($E$3="2nd"),'Marks Entry class 2nd'!AE174,"")))</f>
        <v/>
      </c>
      <c r="BE175" s="105" t="str">
        <f>IF(OR($B175=0,$B175=""),"",IF(AND($E$3="1st"),'Marks Entry class 1st'!AF174,IF(AND($E$3="2nd"),'Marks Entry class 2nd'!AF174,"")))</f>
        <v/>
      </c>
      <c r="BF175" s="55" t="str">
        <f t="shared" si="150"/>
        <v/>
      </c>
      <c r="BG175" s="51" t="str">
        <f t="shared" si="151"/>
        <v/>
      </c>
      <c r="BH175" s="89">
        <f t="shared" si="152"/>
        <v>0</v>
      </c>
      <c r="BI175" s="89" t="str">
        <f t="shared" si="153"/>
        <v/>
      </c>
      <c r="BJ175" s="89" t="str">
        <f t="shared" si="154"/>
        <v/>
      </c>
      <c r="BK175" s="89" t="str">
        <f t="shared" si="155"/>
        <v/>
      </c>
      <c r="BL175" s="89" t="str">
        <f t="shared" si="156"/>
        <v/>
      </c>
      <c r="BM175" s="93" t="str">
        <f t="shared" si="157"/>
        <v/>
      </c>
      <c r="BN175" s="105"/>
      <c r="BO175" s="105"/>
      <c r="BP175" s="105"/>
      <c r="BQ175" s="51"/>
      <c r="BR175" s="105" t="str">
        <f>IF(OR($B175=0,$B175=""),"",IF(AND($E$3="1st"),'Marks Entry class 1st'!AJ174,IF(AND($E$3="2nd"),'Marks Entry class 2nd'!AJ174,"")))</f>
        <v/>
      </c>
      <c r="BS175" s="105" t="str">
        <f>IF(OR($B175=0,$B175=""),"",IF(AND($E$3="1st"),'Marks Entry class 1st'!AK174,IF(AND($E$3="2nd"),'Marks Entry class 2nd'!AK174,"")))</f>
        <v/>
      </c>
      <c r="BT175" s="54" t="str">
        <f t="shared" si="158"/>
        <v/>
      </c>
      <c r="BU175" s="51">
        <f t="shared" si="159"/>
        <v>0</v>
      </c>
      <c r="BV175" s="105" t="str">
        <f>IF(OR($B175=0,$B175=""),"",IF(AND($E$3="1st"),'Marks Entry class 1st'!AL174,IF(AND($E$3="2nd"),'Marks Entry class 2nd'!AL174,"")))</f>
        <v/>
      </c>
      <c r="BW175" s="105" t="str">
        <f>IF(OR($B175=0,$B175=""),"",IF(AND($E$3="1st"),'Marks Entry class 1st'!AM174,IF(AND($E$3="2nd"),'Marks Entry class 2nd'!AM174,"")))</f>
        <v/>
      </c>
      <c r="BX175" s="55" t="str">
        <f t="shared" si="160"/>
        <v/>
      </c>
      <c r="BY175" s="51" t="str">
        <f t="shared" si="161"/>
        <v/>
      </c>
      <c r="BZ175" s="89">
        <f t="shared" si="162"/>
        <v>0</v>
      </c>
      <c r="CA175" s="89" t="str">
        <f t="shared" si="163"/>
        <v/>
      </c>
      <c r="CB175" s="89" t="str">
        <f t="shared" si="164"/>
        <v/>
      </c>
      <c r="CC175" s="89" t="str">
        <f t="shared" si="165"/>
        <v/>
      </c>
      <c r="CD175" s="89" t="str">
        <f t="shared" si="166"/>
        <v/>
      </c>
      <c r="CE175" s="93" t="str">
        <f t="shared" si="167"/>
        <v/>
      </c>
      <c r="CF175" s="105" t="str">
        <f>IF(OR($B175=0,$B175=""),"",IF(AND($E$3="1st"),'Marks Entry class 1st'!AN174,IF(AND($E$3="2nd"),'Marks Entry class 2nd'!AN174,"")))</f>
        <v/>
      </c>
      <c r="CG175" s="105" t="str">
        <f>IF(OR($B175=0,$B175=""),"",IF(AND($E$3="1st"),'Marks Entry class 1st'!AO174,IF(AND($E$3="2nd"),'Marks Entry class 2nd'!AO174,"")))</f>
        <v/>
      </c>
      <c r="CH175" s="106" t="str">
        <f t="shared" si="168"/>
        <v/>
      </c>
      <c r="CI175" s="107">
        <f t="shared" si="169"/>
        <v>0</v>
      </c>
      <c r="CJ175" s="107" t="str">
        <f t="shared" si="170"/>
        <v/>
      </c>
      <c r="CK175" s="107" t="str">
        <f t="shared" si="171"/>
        <v/>
      </c>
      <c r="CL175" s="92" t="str">
        <f t="shared" si="172"/>
        <v/>
      </c>
      <c r="CM175" s="105" t="str">
        <f>IF(OR($B175=0,$B175=""),"",IF(AND($E$3="1st"),'Marks Entry class 1st'!AP174,IF(AND($E$3="2nd"),'Marks Entry class 2nd'!AP174,"")))</f>
        <v/>
      </c>
      <c r="CN175" s="105" t="str">
        <f>IF(OR($B175=0,$B175=""),"",IF(AND($E$3="1st"),'Marks Entry class 1st'!AQ174,IF(AND($E$3="2nd"),'Marks Entry class 2nd'!AQ174,"")))</f>
        <v/>
      </c>
      <c r="CO175" s="106" t="str">
        <f t="shared" si="173"/>
        <v/>
      </c>
      <c r="CP175" s="107">
        <f t="shared" si="174"/>
        <v>0</v>
      </c>
      <c r="CQ175" s="107" t="str">
        <f t="shared" si="175"/>
        <v/>
      </c>
      <c r="CR175" s="107" t="str">
        <f t="shared" si="176"/>
        <v/>
      </c>
      <c r="CS175" s="92" t="str">
        <f t="shared" si="177"/>
        <v/>
      </c>
      <c r="CT175" s="105" t="str">
        <f>IF(OR($B175=0,$B175=""),"",IF(AND($E$3="1st"),'Marks Entry class 1st'!AR174,IF(AND($E$3="2nd"),'Marks Entry class 2nd'!AR174,"")))</f>
        <v/>
      </c>
      <c r="CU175" s="105" t="str">
        <f>IF(OR($B175=0,$B175=""),"",IF(AND($E$3="1st"),'Marks Entry class 1st'!AS174,IF(AND($E$3="2nd"),'Marks Entry class 2nd'!AS174,"")))</f>
        <v/>
      </c>
      <c r="CV175" s="106" t="str">
        <f t="shared" si="178"/>
        <v/>
      </c>
      <c r="CW175" s="107">
        <f t="shared" si="179"/>
        <v>0</v>
      </c>
      <c r="CX175" s="107" t="str">
        <f t="shared" si="180"/>
        <v/>
      </c>
      <c r="CY175" s="107" t="str">
        <f t="shared" si="181"/>
        <v/>
      </c>
      <c r="CZ175" s="92" t="str">
        <f t="shared" si="182"/>
        <v/>
      </c>
      <c r="DA175" s="105" t="str">
        <f>IF(OR($B175=0,$B175=""),"",IF(AND($E$3="1st"),'Marks Entry class 1st'!AT174,IF(AND($E$3="2nd"),'Marks Entry class 2nd'!AT174,"")))</f>
        <v/>
      </c>
      <c r="DB175" s="105" t="str">
        <f>IF(OR($B175=0,$B175=""),"",IF(AND($E$3="1st"),'Marks Entry class 1st'!AU174,IF(AND($E$3="2nd"),'Marks Entry class 2nd'!AU174,"")))</f>
        <v/>
      </c>
      <c r="DC175" s="357" t="str">
        <f t="shared" si="183"/>
        <v/>
      </c>
      <c r="DD175" s="93" t="str">
        <f t="shared" si="184"/>
        <v/>
      </c>
      <c r="DE175" s="105" t="str">
        <f>IF(OR($B175=0,$B175=""),"",IF(AND($E$3="1st"),'Marks Entry class 1st'!AV174,IF(AND($E$3="2nd"),'Marks Entry class 2nd'!AV174,"")))</f>
        <v/>
      </c>
      <c r="DF175" s="105" t="str">
        <f>IF(OR($B175=0,$B175=""),"",IF(AND($E$3="1st"),'Marks Entry class 1st'!AW174,IF(AND($E$3="2nd"),'Marks Entry class 2nd'!AW174,"")))</f>
        <v/>
      </c>
      <c r="DG175" s="357" t="str">
        <f t="shared" si="185"/>
        <v/>
      </c>
      <c r="DH175" s="93" t="str">
        <f t="shared" si="186"/>
        <v/>
      </c>
      <c r="DI175" s="63" t="str">
        <f t="shared" si="187"/>
        <v/>
      </c>
      <c r="DJ175" s="359" t="str">
        <f t="shared" si="188"/>
        <v/>
      </c>
      <c r="DK175" s="67" t="str">
        <f t="shared" si="189"/>
        <v/>
      </c>
      <c r="DL175" s="68" t="str">
        <f t="shared" si="190"/>
        <v/>
      </c>
      <c r="DM175" s="381" t="str">
        <f>IFERROR(IF(B175="NSO","NSO",IF(OR(D175="",G175="",F175="",B175="",DI175=0),"",IF('Master sheet'!$D$14="Hindi","कक्षोंन्नति","Promoted"))),"")</f>
        <v/>
      </c>
      <c r="DN175" s="42" t="str">
        <f>IF(OR(B175=0,B175=""),"",IF(AND($E$3="1st"),'Marks Entry class 1st'!AX174,IF(AND($E$3="2nd"),'Marks Entry class 2nd'!AX174,"")))</f>
        <v/>
      </c>
      <c r="DO175" s="42" t="str">
        <f>IF(OR(B175=0,B175=""),"",IF(AND($E$3="1st"),'Marks Entry class 1st'!AY174,IF(AND($E$3="2nd"),'Marks Entry class 2nd'!AY174,"")))</f>
        <v/>
      </c>
      <c r="DP175" s="214" t="str">
        <f t="shared" si="191"/>
        <v/>
      </c>
      <c r="DQ175" s="43"/>
      <c r="DX175" s="44">
        <f>IF(AND($E$3="1st"),'Marks Entry class 1st'!I174,IF(AND($E$3="2nd"),'Marks Entry class 2nd'!I174,""))</f>
        <v>0</v>
      </c>
    </row>
    <row r="176" spans="1:128" ht="18.95" customHeight="1">
      <c r="A176" s="56">
        <v>169</v>
      </c>
      <c r="B176" s="261" t="str">
        <f>IF(OR(DX176=0,DX176=""),"",IF(AND($E$3="1st"),'Marks Entry class 1st'!I175,IF(AND($E$3="2nd"),'Marks Entry class 2nd'!I175,"")))</f>
        <v/>
      </c>
      <c r="C176" s="57" t="str">
        <f>IF(OR($B176=0,$B176=""),"",IF(AND($E$3="1st"),'Marks Entry class 1st'!B175,IF(AND($E$3="2nd"),'Marks Entry class 2nd'!B175,"")))</f>
        <v/>
      </c>
      <c r="D176" s="57" t="str">
        <f>IF(OR($B176=0,$B176=""),"",IF(AND($E$3="1st"),'Marks Entry class 1st'!C175,IF(AND($E$3="2nd"),'Marks Entry class 2nd'!C175,"")))</f>
        <v/>
      </c>
      <c r="E176" s="396" t="str">
        <f>IF(OR(B176=0,B176=""),"",IF(AND($E$3="1st"),'Marks Entry class 1st'!E175,IF(AND($E$3="2nd"),'Marks Entry class 2nd'!E175,"")))</f>
        <v/>
      </c>
      <c r="F176" s="260" t="str">
        <f>IF(OR(B176=0,B176=""),"",IF(AND($E$3="1st"),'Marks Entry class 1st'!D175,IF(AND($E$3="2nd"),'Marks Entry class 2nd'!D175,"")))</f>
        <v/>
      </c>
      <c r="G176" s="398" t="str">
        <f>IF(OR($B176=0,$B176=""),"",IF(AND($E$3="1st"),'Marks Entry class 1st'!F175,IF(AND($E$3="2nd"),'Marks Entry class 2nd'!F175,"")))</f>
        <v/>
      </c>
      <c r="H176" s="398" t="str">
        <f>IF(OR($B176=0,$B176=""),"",IF(AND($E$3="1st"),'Marks Entry class 1st'!G175,IF(AND($E$3="2nd"),'Marks Entry class 2nd'!G175,"")))</f>
        <v/>
      </c>
      <c r="I176" s="398" t="str">
        <f>IF(OR($B176=0,$B176=""),"",IF(AND($E$3="1st"),'Marks Entry class 1st'!H175,IF(AND($E$3="2nd"),'Marks Entry class 2nd'!H175,"")))</f>
        <v/>
      </c>
      <c r="J176" s="229" t="str">
        <f>IF(OR($B176=0,$B176=""),"",IF(AND($E$3="1st"),'Marks Entry class 1st'!J175,IF(AND($E$3="2nd"),'Marks Entry class 2nd'!J175,"")))</f>
        <v/>
      </c>
      <c r="K176" s="229" t="str">
        <f>IF(OR($B176=0,$B176=""),"",IF(AND($E$3="1st"),'Marks Entry class 1st'!K175,IF(AND($E$3="2nd"),'Marks Entry class 2nd'!K175,"")))</f>
        <v/>
      </c>
      <c r="L176" s="105"/>
      <c r="M176" s="105"/>
      <c r="N176" s="105"/>
      <c r="O176" s="51"/>
      <c r="P176" s="105" t="str">
        <f>IF(OR($B176=0,$B176=""),"",IF(AND($E$3="1st"),'Marks Entry class 1st'!O175,IF(AND($E$3="2nd"),'Marks Entry class 2nd'!O175,"")))</f>
        <v/>
      </c>
      <c r="Q176" s="105" t="str">
        <f>IF(OR($B176=0,$B176=""),"",IF(AND($E$3="1st"),'Marks Entry class 1st'!P175,IF(AND($E$3="2nd"),'Marks Entry class 2nd'!P175,"")))</f>
        <v/>
      </c>
      <c r="R176" s="54" t="str">
        <f t="shared" si="128"/>
        <v/>
      </c>
      <c r="S176" s="51">
        <f t="shared" si="129"/>
        <v>0</v>
      </c>
      <c r="T176" s="105" t="str">
        <f>IF(OR($B176=0,$B176=""),"",IF(AND($E$3="1st"),'Marks Entry class 1st'!Q175,IF(AND($E$3="2nd"),'Marks Entry class 2nd'!Q175,"")))</f>
        <v/>
      </c>
      <c r="U176" s="105" t="str">
        <f>IF(OR($B176=0,$B176=""),"",IF(AND($E$3="1st"),'Marks Entry class 1st'!R175,IF(AND($E$3="2nd"),'Marks Entry class 2nd'!R175,"")))</f>
        <v/>
      </c>
      <c r="V176" s="55" t="str">
        <f t="shared" si="130"/>
        <v/>
      </c>
      <c r="W176" s="51" t="str">
        <f t="shared" si="131"/>
        <v/>
      </c>
      <c r="X176" s="89">
        <f t="shared" si="132"/>
        <v>0</v>
      </c>
      <c r="Y176" s="89" t="str">
        <f t="shared" si="133"/>
        <v/>
      </c>
      <c r="Z176" s="89" t="str">
        <f t="shared" si="134"/>
        <v/>
      </c>
      <c r="AA176" s="89" t="str">
        <f t="shared" si="135"/>
        <v/>
      </c>
      <c r="AB176" s="89" t="str">
        <f t="shared" si="136"/>
        <v/>
      </c>
      <c r="AC176" s="93" t="str">
        <f t="shared" si="137"/>
        <v/>
      </c>
      <c r="AD176" s="105"/>
      <c r="AE176" s="105"/>
      <c r="AF176" s="105"/>
      <c r="AG176" s="51"/>
      <c r="AH176" s="105" t="str">
        <f>IF(OR($B176=0,$B176=""),"",IF(AND($E$3="1st"),'Marks Entry class 1st'!V175,IF(AND($E$3="2nd"),'Marks Entry class 2nd'!V175,"")))</f>
        <v/>
      </c>
      <c r="AI176" s="105" t="str">
        <f>IF(OR($B176=0,$B176=""),"",IF(AND($E$3="1st"),'Marks Entry class 1st'!W175,IF(AND($E$3="2nd"),'Marks Entry class 2nd'!W175,"")))</f>
        <v/>
      </c>
      <c r="AJ176" s="54" t="str">
        <f t="shared" si="138"/>
        <v/>
      </c>
      <c r="AK176" s="51">
        <f t="shared" si="139"/>
        <v>0</v>
      </c>
      <c r="AL176" s="105" t="str">
        <f>IF(OR($B176=0,$B176=""),"",IF(AND($E$3="1st"),'Marks Entry class 1st'!X175,IF(AND($E$3="2nd"),'Marks Entry class 2nd'!X175,"")))</f>
        <v/>
      </c>
      <c r="AM176" s="105" t="str">
        <f>IF(OR($B176=0,$B176=""),"",IF(AND($E$3="1st"),'Marks Entry class 1st'!Y175,IF(AND($E$3="2nd"),'Marks Entry class 2nd'!Y175,"")))</f>
        <v/>
      </c>
      <c r="AN176" s="55" t="str">
        <f t="shared" si="140"/>
        <v/>
      </c>
      <c r="AO176" s="51" t="str">
        <f t="shared" si="141"/>
        <v/>
      </c>
      <c r="AP176" s="89">
        <f t="shared" si="142"/>
        <v>0</v>
      </c>
      <c r="AQ176" s="89" t="str">
        <f t="shared" si="143"/>
        <v/>
      </c>
      <c r="AR176" s="89" t="str">
        <f t="shared" si="144"/>
        <v/>
      </c>
      <c r="AS176" s="89" t="str">
        <f t="shared" si="145"/>
        <v/>
      </c>
      <c r="AT176" s="89" t="str">
        <f t="shared" si="146"/>
        <v/>
      </c>
      <c r="AU176" s="93" t="str">
        <f t="shared" si="147"/>
        <v/>
      </c>
      <c r="AV176" s="105"/>
      <c r="AW176" s="105"/>
      <c r="AX176" s="105"/>
      <c r="AY176" s="51"/>
      <c r="AZ176" s="105" t="str">
        <f>IF(OR($B176=0,$B176=""),"",IF(AND($E$3="1st"),'Marks Entry class 1st'!AC175,IF(AND($E$3="2nd"),'Marks Entry class 2nd'!AC175,"")))</f>
        <v/>
      </c>
      <c r="BA176" s="105" t="str">
        <f>IF(OR($B176=0,$B176=""),"",IF(AND($E$3="1st"),'Marks Entry class 1st'!AD175,IF(AND($E$3="2nd"),'Marks Entry class 2nd'!AD175,"")))</f>
        <v/>
      </c>
      <c r="BB176" s="54" t="str">
        <f t="shared" si="148"/>
        <v/>
      </c>
      <c r="BC176" s="51">
        <f t="shared" si="149"/>
        <v>0</v>
      </c>
      <c r="BD176" s="105" t="str">
        <f>IF(OR($B176=0,$B176=""),"",IF(AND($E$3="1st"),'Marks Entry class 1st'!AE175,IF(AND($E$3="2nd"),'Marks Entry class 2nd'!AE175,"")))</f>
        <v/>
      </c>
      <c r="BE176" s="105" t="str">
        <f>IF(OR($B176=0,$B176=""),"",IF(AND($E$3="1st"),'Marks Entry class 1st'!AF175,IF(AND($E$3="2nd"),'Marks Entry class 2nd'!AF175,"")))</f>
        <v/>
      </c>
      <c r="BF176" s="55" t="str">
        <f t="shared" si="150"/>
        <v/>
      </c>
      <c r="BG176" s="51" t="str">
        <f t="shared" si="151"/>
        <v/>
      </c>
      <c r="BH176" s="89">
        <f t="shared" si="152"/>
        <v>0</v>
      </c>
      <c r="BI176" s="89" t="str">
        <f t="shared" si="153"/>
        <v/>
      </c>
      <c r="BJ176" s="89" t="str">
        <f t="shared" si="154"/>
        <v/>
      </c>
      <c r="BK176" s="89" t="str">
        <f t="shared" si="155"/>
        <v/>
      </c>
      <c r="BL176" s="89" t="str">
        <f t="shared" si="156"/>
        <v/>
      </c>
      <c r="BM176" s="93" t="str">
        <f t="shared" si="157"/>
        <v/>
      </c>
      <c r="BN176" s="105"/>
      <c r="BO176" s="105"/>
      <c r="BP176" s="105"/>
      <c r="BQ176" s="51"/>
      <c r="BR176" s="105" t="str">
        <f>IF(OR($B176=0,$B176=""),"",IF(AND($E$3="1st"),'Marks Entry class 1st'!AJ175,IF(AND($E$3="2nd"),'Marks Entry class 2nd'!AJ175,"")))</f>
        <v/>
      </c>
      <c r="BS176" s="105" t="str">
        <f>IF(OR($B176=0,$B176=""),"",IF(AND($E$3="1st"),'Marks Entry class 1st'!AK175,IF(AND($E$3="2nd"),'Marks Entry class 2nd'!AK175,"")))</f>
        <v/>
      </c>
      <c r="BT176" s="54" t="str">
        <f t="shared" si="158"/>
        <v/>
      </c>
      <c r="BU176" s="51">
        <f t="shared" si="159"/>
        <v>0</v>
      </c>
      <c r="BV176" s="105" t="str">
        <f>IF(OR($B176=0,$B176=""),"",IF(AND($E$3="1st"),'Marks Entry class 1st'!AL175,IF(AND($E$3="2nd"),'Marks Entry class 2nd'!AL175,"")))</f>
        <v/>
      </c>
      <c r="BW176" s="105" t="str">
        <f>IF(OR($B176=0,$B176=""),"",IF(AND($E$3="1st"),'Marks Entry class 1st'!AM175,IF(AND($E$3="2nd"),'Marks Entry class 2nd'!AM175,"")))</f>
        <v/>
      </c>
      <c r="BX176" s="55" t="str">
        <f t="shared" si="160"/>
        <v/>
      </c>
      <c r="BY176" s="51" t="str">
        <f t="shared" si="161"/>
        <v/>
      </c>
      <c r="BZ176" s="89">
        <f t="shared" si="162"/>
        <v>0</v>
      </c>
      <c r="CA176" s="89" t="str">
        <f t="shared" si="163"/>
        <v/>
      </c>
      <c r="CB176" s="89" t="str">
        <f t="shared" si="164"/>
        <v/>
      </c>
      <c r="CC176" s="89" t="str">
        <f t="shared" si="165"/>
        <v/>
      </c>
      <c r="CD176" s="89" t="str">
        <f t="shared" si="166"/>
        <v/>
      </c>
      <c r="CE176" s="93" t="str">
        <f t="shared" si="167"/>
        <v/>
      </c>
      <c r="CF176" s="105" t="str">
        <f>IF(OR($B176=0,$B176=""),"",IF(AND($E$3="1st"),'Marks Entry class 1st'!AN175,IF(AND($E$3="2nd"),'Marks Entry class 2nd'!AN175,"")))</f>
        <v/>
      </c>
      <c r="CG176" s="105" t="str">
        <f>IF(OR($B176=0,$B176=""),"",IF(AND($E$3="1st"),'Marks Entry class 1st'!AO175,IF(AND($E$3="2nd"),'Marks Entry class 2nd'!AO175,"")))</f>
        <v/>
      </c>
      <c r="CH176" s="106" t="str">
        <f t="shared" si="168"/>
        <v/>
      </c>
      <c r="CI176" s="107">
        <f t="shared" si="169"/>
        <v>0</v>
      </c>
      <c r="CJ176" s="107" t="str">
        <f t="shared" si="170"/>
        <v/>
      </c>
      <c r="CK176" s="107" t="str">
        <f t="shared" si="171"/>
        <v/>
      </c>
      <c r="CL176" s="92" t="str">
        <f t="shared" si="172"/>
        <v/>
      </c>
      <c r="CM176" s="105" t="str">
        <f>IF(OR($B176=0,$B176=""),"",IF(AND($E$3="1st"),'Marks Entry class 1st'!AP175,IF(AND($E$3="2nd"),'Marks Entry class 2nd'!AP175,"")))</f>
        <v/>
      </c>
      <c r="CN176" s="105" t="str">
        <f>IF(OR($B176=0,$B176=""),"",IF(AND($E$3="1st"),'Marks Entry class 1st'!AQ175,IF(AND($E$3="2nd"),'Marks Entry class 2nd'!AQ175,"")))</f>
        <v/>
      </c>
      <c r="CO176" s="106" t="str">
        <f t="shared" si="173"/>
        <v/>
      </c>
      <c r="CP176" s="107">
        <f t="shared" si="174"/>
        <v>0</v>
      </c>
      <c r="CQ176" s="107" t="str">
        <f t="shared" si="175"/>
        <v/>
      </c>
      <c r="CR176" s="107" t="str">
        <f t="shared" si="176"/>
        <v/>
      </c>
      <c r="CS176" s="92" t="str">
        <f t="shared" si="177"/>
        <v/>
      </c>
      <c r="CT176" s="105" t="str">
        <f>IF(OR($B176=0,$B176=""),"",IF(AND($E$3="1st"),'Marks Entry class 1st'!AR175,IF(AND($E$3="2nd"),'Marks Entry class 2nd'!AR175,"")))</f>
        <v/>
      </c>
      <c r="CU176" s="105" t="str">
        <f>IF(OR($B176=0,$B176=""),"",IF(AND($E$3="1st"),'Marks Entry class 1st'!AS175,IF(AND($E$3="2nd"),'Marks Entry class 2nd'!AS175,"")))</f>
        <v/>
      </c>
      <c r="CV176" s="106" t="str">
        <f t="shared" si="178"/>
        <v/>
      </c>
      <c r="CW176" s="107">
        <f t="shared" si="179"/>
        <v>0</v>
      </c>
      <c r="CX176" s="107" t="str">
        <f t="shared" si="180"/>
        <v/>
      </c>
      <c r="CY176" s="107" t="str">
        <f t="shared" si="181"/>
        <v/>
      </c>
      <c r="CZ176" s="92" t="str">
        <f t="shared" si="182"/>
        <v/>
      </c>
      <c r="DA176" s="105" t="str">
        <f>IF(OR($B176=0,$B176=""),"",IF(AND($E$3="1st"),'Marks Entry class 1st'!AT175,IF(AND($E$3="2nd"),'Marks Entry class 2nd'!AT175,"")))</f>
        <v/>
      </c>
      <c r="DB176" s="105" t="str">
        <f>IF(OR($B176=0,$B176=""),"",IF(AND($E$3="1st"),'Marks Entry class 1st'!AU175,IF(AND($E$3="2nd"),'Marks Entry class 2nd'!AU175,"")))</f>
        <v/>
      </c>
      <c r="DC176" s="357" t="str">
        <f t="shared" si="183"/>
        <v/>
      </c>
      <c r="DD176" s="93" t="str">
        <f t="shared" si="184"/>
        <v/>
      </c>
      <c r="DE176" s="105" t="str">
        <f>IF(OR($B176=0,$B176=""),"",IF(AND($E$3="1st"),'Marks Entry class 1st'!AV175,IF(AND($E$3="2nd"),'Marks Entry class 2nd'!AV175,"")))</f>
        <v/>
      </c>
      <c r="DF176" s="105" t="str">
        <f>IF(OR($B176=0,$B176=""),"",IF(AND($E$3="1st"),'Marks Entry class 1st'!AW175,IF(AND($E$3="2nd"),'Marks Entry class 2nd'!AW175,"")))</f>
        <v/>
      </c>
      <c r="DG176" s="357" t="str">
        <f t="shared" si="185"/>
        <v/>
      </c>
      <c r="DH176" s="93" t="str">
        <f t="shared" si="186"/>
        <v/>
      </c>
      <c r="DI176" s="63" t="str">
        <f t="shared" si="187"/>
        <v/>
      </c>
      <c r="DJ176" s="359" t="str">
        <f t="shared" si="188"/>
        <v/>
      </c>
      <c r="DK176" s="67" t="str">
        <f t="shared" si="189"/>
        <v/>
      </c>
      <c r="DL176" s="68" t="str">
        <f t="shared" si="190"/>
        <v/>
      </c>
      <c r="DM176" s="381" t="str">
        <f>IFERROR(IF(B176="NSO","NSO",IF(OR(D176="",G176="",F176="",B176="",DI176=0),"",IF('Master sheet'!$D$14="Hindi","कक्षोंन्नति","Promoted"))),"")</f>
        <v/>
      </c>
      <c r="DN176" s="42" t="str">
        <f>IF(OR(B176=0,B176=""),"",IF(AND($E$3="1st"),'Marks Entry class 1st'!AX175,IF(AND($E$3="2nd"),'Marks Entry class 2nd'!AX175,"")))</f>
        <v/>
      </c>
      <c r="DO176" s="42" t="str">
        <f>IF(OR(B176=0,B176=""),"",IF(AND($E$3="1st"),'Marks Entry class 1st'!AY175,IF(AND($E$3="2nd"),'Marks Entry class 2nd'!AY175,"")))</f>
        <v/>
      </c>
      <c r="DP176" s="214" t="str">
        <f t="shared" si="191"/>
        <v/>
      </c>
      <c r="DQ176" s="43"/>
      <c r="DX176" s="44">
        <f>IF(AND($E$3="1st"),'Marks Entry class 1st'!I175,IF(AND($E$3="2nd"),'Marks Entry class 2nd'!I175,""))</f>
        <v>0</v>
      </c>
    </row>
    <row r="177" spans="1:128" ht="18.95" customHeight="1">
      <c r="A177" s="56">
        <v>170</v>
      </c>
      <c r="B177" s="261" t="str">
        <f>IF(OR(DX177=0,DX177=""),"",IF(AND($E$3="1st"),'Marks Entry class 1st'!I176,IF(AND($E$3="2nd"),'Marks Entry class 2nd'!I176,"")))</f>
        <v/>
      </c>
      <c r="C177" s="57" t="str">
        <f>IF(OR($B177=0,$B177=""),"",IF(AND($E$3="1st"),'Marks Entry class 1st'!B176,IF(AND($E$3="2nd"),'Marks Entry class 2nd'!B176,"")))</f>
        <v/>
      </c>
      <c r="D177" s="57" t="str">
        <f>IF(OR($B177=0,$B177=""),"",IF(AND($E$3="1st"),'Marks Entry class 1st'!C176,IF(AND($E$3="2nd"),'Marks Entry class 2nd'!C176,"")))</f>
        <v/>
      </c>
      <c r="E177" s="396" t="str">
        <f>IF(OR(B177=0,B177=""),"",IF(AND($E$3="1st"),'Marks Entry class 1st'!E176,IF(AND($E$3="2nd"),'Marks Entry class 2nd'!E176,"")))</f>
        <v/>
      </c>
      <c r="F177" s="260" t="str">
        <f>IF(OR(B177=0,B177=""),"",IF(AND($E$3="1st"),'Marks Entry class 1st'!D176,IF(AND($E$3="2nd"),'Marks Entry class 2nd'!D176,"")))</f>
        <v/>
      </c>
      <c r="G177" s="398" t="str">
        <f>IF(OR($B177=0,$B177=""),"",IF(AND($E$3="1st"),'Marks Entry class 1st'!F176,IF(AND($E$3="2nd"),'Marks Entry class 2nd'!F176,"")))</f>
        <v/>
      </c>
      <c r="H177" s="398" t="str">
        <f>IF(OR($B177=0,$B177=""),"",IF(AND($E$3="1st"),'Marks Entry class 1st'!G176,IF(AND($E$3="2nd"),'Marks Entry class 2nd'!G176,"")))</f>
        <v/>
      </c>
      <c r="I177" s="398" t="str">
        <f>IF(OR($B177=0,$B177=""),"",IF(AND($E$3="1st"),'Marks Entry class 1st'!H176,IF(AND($E$3="2nd"),'Marks Entry class 2nd'!H176,"")))</f>
        <v/>
      </c>
      <c r="J177" s="229" t="str">
        <f>IF(OR($B177=0,$B177=""),"",IF(AND($E$3="1st"),'Marks Entry class 1st'!J176,IF(AND($E$3="2nd"),'Marks Entry class 2nd'!J176,"")))</f>
        <v/>
      </c>
      <c r="K177" s="229" t="str">
        <f>IF(OR($B177=0,$B177=""),"",IF(AND($E$3="1st"),'Marks Entry class 1st'!K176,IF(AND($E$3="2nd"),'Marks Entry class 2nd'!K176,"")))</f>
        <v/>
      </c>
      <c r="L177" s="105"/>
      <c r="M177" s="105"/>
      <c r="N177" s="105"/>
      <c r="O177" s="51"/>
      <c r="P177" s="105" t="str">
        <f>IF(OR($B177=0,$B177=""),"",IF(AND($E$3="1st"),'Marks Entry class 1st'!O176,IF(AND($E$3="2nd"),'Marks Entry class 2nd'!O176,"")))</f>
        <v/>
      </c>
      <c r="Q177" s="105" t="str">
        <f>IF(OR($B177=0,$B177=""),"",IF(AND($E$3="1st"),'Marks Entry class 1st'!P176,IF(AND($E$3="2nd"),'Marks Entry class 2nd'!P176,"")))</f>
        <v/>
      </c>
      <c r="R177" s="54" t="str">
        <f t="shared" si="128"/>
        <v/>
      </c>
      <c r="S177" s="51">
        <f t="shared" si="129"/>
        <v>0</v>
      </c>
      <c r="T177" s="105" t="str">
        <f>IF(OR($B177=0,$B177=""),"",IF(AND($E$3="1st"),'Marks Entry class 1st'!Q176,IF(AND($E$3="2nd"),'Marks Entry class 2nd'!Q176,"")))</f>
        <v/>
      </c>
      <c r="U177" s="105" t="str">
        <f>IF(OR($B177=0,$B177=""),"",IF(AND($E$3="1st"),'Marks Entry class 1st'!R176,IF(AND($E$3="2nd"),'Marks Entry class 2nd'!R176,"")))</f>
        <v/>
      </c>
      <c r="V177" s="55" t="str">
        <f t="shared" si="130"/>
        <v/>
      </c>
      <c r="W177" s="51" t="str">
        <f t="shared" si="131"/>
        <v/>
      </c>
      <c r="X177" s="89">
        <f t="shared" si="132"/>
        <v>0</v>
      </c>
      <c r="Y177" s="89" t="str">
        <f t="shared" si="133"/>
        <v/>
      </c>
      <c r="Z177" s="89" t="str">
        <f t="shared" si="134"/>
        <v/>
      </c>
      <c r="AA177" s="89" t="str">
        <f t="shared" si="135"/>
        <v/>
      </c>
      <c r="AB177" s="89" t="str">
        <f t="shared" si="136"/>
        <v/>
      </c>
      <c r="AC177" s="93" t="str">
        <f t="shared" si="137"/>
        <v/>
      </c>
      <c r="AD177" s="105"/>
      <c r="AE177" s="105"/>
      <c r="AF177" s="105"/>
      <c r="AG177" s="51"/>
      <c r="AH177" s="105" t="str">
        <f>IF(OR($B177=0,$B177=""),"",IF(AND($E$3="1st"),'Marks Entry class 1st'!V176,IF(AND($E$3="2nd"),'Marks Entry class 2nd'!V176,"")))</f>
        <v/>
      </c>
      <c r="AI177" s="105" t="str">
        <f>IF(OR($B177=0,$B177=""),"",IF(AND($E$3="1st"),'Marks Entry class 1st'!W176,IF(AND($E$3="2nd"),'Marks Entry class 2nd'!W176,"")))</f>
        <v/>
      </c>
      <c r="AJ177" s="54" t="str">
        <f t="shared" si="138"/>
        <v/>
      </c>
      <c r="AK177" s="51">
        <f t="shared" si="139"/>
        <v>0</v>
      </c>
      <c r="AL177" s="105" t="str">
        <f>IF(OR($B177=0,$B177=""),"",IF(AND($E$3="1st"),'Marks Entry class 1st'!X176,IF(AND($E$3="2nd"),'Marks Entry class 2nd'!X176,"")))</f>
        <v/>
      </c>
      <c r="AM177" s="105" t="str">
        <f>IF(OR($B177=0,$B177=""),"",IF(AND($E$3="1st"),'Marks Entry class 1st'!Y176,IF(AND($E$3="2nd"),'Marks Entry class 2nd'!Y176,"")))</f>
        <v/>
      </c>
      <c r="AN177" s="55" t="str">
        <f t="shared" si="140"/>
        <v/>
      </c>
      <c r="AO177" s="51" t="str">
        <f t="shared" si="141"/>
        <v/>
      </c>
      <c r="AP177" s="89">
        <f t="shared" si="142"/>
        <v>0</v>
      </c>
      <c r="AQ177" s="89" t="str">
        <f t="shared" si="143"/>
        <v/>
      </c>
      <c r="AR177" s="89" t="str">
        <f t="shared" si="144"/>
        <v/>
      </c>
      <c r="AS177" s="89" t="str">
        <f t="shared" si="145"/>
        <v/>
      </c>
      <c r="AT177" s="89" t="str">
        <f t="shared" si="146"/>
        <v/>
      </c>
      <c r="AU177" s="93" t="str">
        <f t="shared" si="147"/>
        <v/>
      </c>
      <c r="AV177" s="105"/>
      <c r="AW177" s="105"/>
      <c r="AX177" s="105"/>
      <c r="AY177" s="51"/>
      <c r="AZ177" s="105" t="str">
        <f>IF(OR($B177=0,$B177=""),"",IF(AND($E$3="1st"),'Marks Entry class 1st'!AC176,IF(AND($E$3="2nd"),'Marks Entry class 2nd'!AC176,"")))</f>
        <v/>
      </c>
      <c r="BA177" s="105" t="str">
        <f>IF(OR($B177=0,$B177=""),"",IF(AND($E$3="1st"),'Marks Entry class 1st'!AD176,IF(AND($E$3="2nd"),'Marks Entry class 2nd'!AD176,"")))</f>
        <v/>
      </c>
      <c r="BB177" s="54" t="str">
        <f t="shared" si="148"/>
        <v/>
      </c>
      <c r="BC177" s="51">
        <f t="shared" si="149"/>
        <v>0</v>
      </c>
      <c r="BD177" s="105" t="str">
        <f>IF(OR($B177=0,$B177=""),"",IF(AND($E$3="1st"),'Marks Entry class 1st'!AE176,IF(AND($E$3="2nd"),'Marks Entry class 2nd'!AE176,"")))</f>
        <v/>
      </c>
      <c r="BE177" s="105" t="str">
        <f>IF(OR($B177=0,$B177=""),"",IF(AND($E$3="1st"),'Marks Entry class 1st'!AF176,IF(AND($E$3="2nd"),'Marks Entry class 2nd'!AF176,"")))</f>
        <v/>
      </c>
      <c r="BF177" s="55" t="str">
        <f t="shared" si="150"/>
        <v/>
      </c>
      <c r="BG177" s="51" t="str">
        <f t="shared" si="151"/>
        <v/>
      </c>
      <c r="BH177" s="89">
        <f t="shared" si="152"/>
        <v>0</v>
      </c>
      <c r="BI177" s="89" t="str">
        <f t="shared" si="153"/>
        <v/>
      </c>
      <c r="BJ177" s="89" t="str">
        <f t="shared" si="154"/>
        <v/>
      </c>
      <c r="BK177" s="89" t="str">
        <f t="shared" si="155"/>
        <v/>
      </c>
      <c r="BL177" s="89" t="str">
        <f t="shared" si="156"/>
        <v/>
      </c>
      <c r="BM177" s="93" t="str">
        <f t="shared" si="157"/>
        <v/>
      </c>
      <c r="BN177" s="105"/>
      <c r="BO177" s="105"/>
      <c r="BP177" s="105"/>
      <c r="BQ177" s="51"/>
      <c r="BR177" s="105" t="str">
        <f>IF(OR($B177=0,$B177=""),"",IF(AND($E$3="1st"),'Marks Entry class 1st'!AJ176,IF(AND($E$3="2nd"),'Marks Entry class 2nd'!AJ176,"")))</f>
        <v/>
      </c>
      <c r="BS177" s="105" t="str">
        <f>IF(OR($B177=0,$B177=""),"",IF(AND($E$3="1st"),'Marks Entry class 1st'!AK176,IF(AND($E$3="2nd"),'Marks Entry class 2nd'!AK176,"")))</f>
        <v/>
      </c>
      <c r="BT177" s="54" t="str">
        <f t="shared" si="158"/>
        <v/>
      </c>
      <c r="BU177" s="51">
        <f t="shared" si="159"/>
        <v>0</v>
      </c>
      <c r="BV177" s="105" t="str">
        <f>IF(OR($B177=0,$B177=""),"",IF(AND($E$3="1st"),'Marks Entry class 1st'!AL176,IF(AND($E$3="2nd"),'Marks Entry class 2nd'!AL176,"")))</f>
        <v/>
      </c>
      <c r="BW177" s="105" t="str">
        <f>IF(OR($B177=0,$B177=""),"",IF(AND($E$3="1st"),'Marks Entry class 1st'!AM176,IF(AND($E$3="2nd"),'Marks Entry class 2nd'!AM176,"")))</f>
        <v/>
      </c>
      <c r="BX177" s="55" t="str">
        <f t="shared" si="160"/>
        <v/>
      </c>
      <c r="BY177" s="51" t="str">
        <f t="shared" si="161"/>
        <v/>
      </c>
      <c r="BZ177" s="89">
        <f t="shared" si="162"/>
        <v>0</v>
      </c>
      <c r="CA177" s="89" t="str">
        <f t="shared" si="163"/>
        <v/>
      </c>
      <c r="CB177" s="89" t="str">
        <f t="shared" si="164"/>
        <v/>
      </c>
      <c r="CC177" s="89" t="str">
        <f t="shared" si="165"/>
        <v/>
      </c>
      <c r="CD177" s="89" t="str">
        <f t="shared" si="166"/>
        <v/>
      </c>
      <c r="CE177" s="93" t="str">
        <f t="shared" si="167"/>
        <v/>
      </c>
      <c r="CF177" s="105" t="str">
        <f>IF(OR($B177=0,$B177=""),"",IF(AND($E$3="1st"),'Marks Entry class 1st'!AN176,IF(AND($E$3="2nd"),'Marks Entry class 2nd'!AN176,"")))</f>
        <v/>
      </c>
      <c r="CG177" s="105" t="str">
        <f>IF(OR($B177=0,$B177=""),"",IF(AND($E$3="1st"),'Marks Entry class 1st'!AO176,IF(AND($E$3="2nd"),'Marks Entry class 2nd'!AO176,"")))</f>
        <v/>
      </c>
      <c r="CH177" s="106" t="str">
        <f t="shared" si="168"/>
        <v/>
      </c>
      <c r="CI177" s="107">
        <f t="shared" si="169"/>
        <v>0</v>
      </c>
      <c r="CJ177" s="107" t="str">
        <f t="shared" si="170"/>
        <v/>
      </c>
      <c r="CK177" s="107" t="str">
        <f t="shared" si="171"/>
        <v/>
      </c>
      <c r="CL177" s="92" t="str">
        <f t="shared" si="172"/>
        <v/>
      </c>
      <c r="CM177" s="105" t="str">
        <f>IF(OR($B177=0,$B177=""),"",IF(AND($E$3="1st"),'Marks Entry class 1st'!AP176,IF(AND($E$3="2nd"),'Marks Entry class 2nd'!AP176,"")))</f>
        <v/>
      </c>
      <c r="CN177" s="105" t="str">
        <f>IF(OR($B177=0,$B177=""),"",IF(AND($E$3="1st"),'Marks Entry class 1st'!AQ176,IF(AND($E$3="2nd"),'Marks Entry class 2nd'!AQ176,"")))</f>
        <v/>
      </c>
      <c r="CO177" s="106" t="str">
        <f t="shared" si="173"/>
        <v/>
      </c>
      <c r="CP177" s="107">
        <f t="shared" si="174"/>
        <v>0</v>
      </c>
      <c r="CQ177" s="107" t="str">
        <f t="shared" si="175"/>
        <v/>
      </c>
      <c r="CR177" s="107" t="str">
        <f t="shared" si="176"/>
        <v/>
      </c>
      <c r="CS177" s="92" t="str">
        <f t="shared" si="177"/>
        <v/>
      </c>
      <c r="CT177" s="105" t="str">
        <f>IF(OR($B177=0,$B177=""),"",IF(AND($E$3="1st"),'Marks Entry class 1st'!AR176,IF(AND($E$3="2nd"),'Marks Entry class 2nd'!AR176,"")))</f>
        <v/>
      </c>
      <c r="CU177" s="105" t="str">
        <f>IF(OR($B177=0,$B177=""),"",IF(AND($E$3="1st"),'Marks Entry class 1st'!AS176,IF(AND($E$3="2nd"),'Marks Entry class 2nd'!AS176,"")))</f>
        <v/>
      </c>
      <c r="CV177" s="106" t="str">
        <f t="shared" si="178"/>
        <v/>
      </c>
      <c r="CW177" s="107">
        <f t="shared" si="179"/>
        <v>0</v>
      </c>
      <c r="CX177" s="107" t="str">
        <f t="shared" si="180"/>
        <v/>
      </c>
      <c r="CY177" s="107" t="str">
        <f t="shared" si="181"/>
        <v/>
      </c>
      <c r="CZ177" s="92" t="str">
        <f t="shared" si="182"/>
        <v/>
      </c>
      <c r="DA177" s="105" t="str">
        <f>IF(OR($B177=0,$B177=""),"",IF(AND($E$3="1st"),'Marks Entry class 1st'!AT176,IF(AND($E$3="2nd"),'Marks Entry class 2nd'!AT176,"")))</f>
        <v/>
      </c>
      <c r="DB177" s="105" t="str">
        <f>IF(OR($B177=0,$B177=""),"",IF(AND($E$3="1st"),'Marks Entry class 1st'!AU176,IF(AND($E$3="2nd"),'Marks Entry class 2nd'!AU176,"")))</f>
        <v/>
      </c>
      <c r="DC177" s="357" t="str">
        <f t="shared" si="183"/>
        <v/>
      </c>
      <c r="DD177" s="93" t="str">
        <f t="shared" si="184"/>
        <v/>
      </c>
      <c r="DE177" s="105" t="str">
        <f>IF(OR($B177=0,$B177=""),"",IF(AND($E$3="1st"),'Marks Entry class 1st'!AV176,IF(AND($E$3="2nd"),'Marks Entry class 2nd'!AV176,"")))</f>
        <v/>
      </c>
      <c r="DF177" s="105" t="str">
        <f>IF(OR($B177=0,$B177=""),"",IF(AND($E$3="1st"),'Marks Entry class 1st'!AW176,IF(AND($E$3="2nd"),'Marks Entry class 2nd'!AW176,"")))</f>
        <v/>
      </c>
      <c r="DG177" s="357" t="str">
        <f t="shared" si="185"/>
        <v/>
      </c>
      <c r="DH177" s="93" t="str">
        <f t="shared" si="186"/>
        <v/>
      </c>
      <c r="DI177" s="63" t="str">
        <f t="shared" si="187"/>
        <v/>
      </c>
      <c r="DJ177" s="359" t="str">
        <f t="shared" si="188"/>
        <v/>
      </c>
      <c r="DK177" s="67" t="str">
        <f t="shared" si="189"/>
        <v/>
      </c>
      <c r="DL177" s="68" t="str">
        <f t="shared" si="190"/>
        <v/>
      </c>
      <c r="DM177" s="381" t="str">
        <f>IFERROR(IF(B177="NSO","NSO",IF(OR(D177="",G177="",F177="",B177="",DI177=0),"",IF('Master sheet'!$D$14="Hindi","कक्षोंन्नति","Promoted"))),"")</f>
        <v/>
      </c>
      <c r="DN177" s="42" t="str">
        <f>IF(OR(B177=0,B177=""),"",IF(AND($E$3="1st"),'Marks Entry class 1st'!AX176,IF(AND($E$3="2nd"),'Marks Entry class 2nd'!AX176,"")))</f>
        <v/>
      </c>
      <c r="DO177" s="42" t="str">
        <f>IF(OR(B177=0,B177=""),"",IF(AND($E$3="1st"),'Marks Entry class 1st'!AY176,IF(AND($E$3="2nd"),'Marks Entry class 2nd'!AY176,"")))</f>
        <v/>
      </c>
      <c r="DP177" s="214" t="str">
        <f t="shared" si="191"/>
        <v/>
      </c>
      <c r="DQ177" s="43"/>
      <c r="DX177" s="44">
        <f>IF(AND($E$3="1st"),'Marks Entry class 1st'!I176,IF(AND($E$3="2nd"),'Marks Entry class 2nd'!I176,""))</f>
        <v>0</v>
      </c>
    </row>
    <row r="178" spans="1:128" ht="18.95" customHeight="1">
      <c r="A178" s="56">
        <v>171</v>
      </c>
      <c r="B178" s="261" t="str">
        <f>IF(OR(DX178=0,DX178=""),"",IF(AND($E$3="1st"),'Marks Entry class 1st'!I177,IF(AND($E$3="2nd"),'Marks Entry class 2nd'!I177,"")))</f>
        <v/>
      </c>
      <c r="C178" s="57" t="str">
        <f>IF(OR($B178=0,$B178=""),"",IF(AND($E$3="1st"),'Marks Entry class 1st'!B177,IF(AND($E$3="2nd"),'Marks Entry class 2nd'!B177,"")))</f>
        <v/>
      </c>
      <c r="D178" s="57" t="str">
        <f>IF(OR($B178=0,$B178=""),"",IF(AND($E$3="1st"),'Marks Entry class 1st'!C177,IF(AND($E$3="2nd"),'Marks Entry class 2nd'!C177,"")))</f>
        <v/>
      </c>
      <c r="E178" s="396" t="str">
        <f>IF(OR(B178=0,B178=""),"",IF(AND($E$3="1st"),'Marks Entry class 1st'!E177,IF(AND($E$3="2nd"),'Marks Entry class 2nd'!E177,"")))</f>
        <v/>
      </c>
      <c r="F178" s="260" t="str">
        <f>IF(OR(B178=0,B178=""),"",IF(AND($E$3="1st"),'Marks Entry class 1st'!D177,IF(AND($E$3="2nd"),'Marks Entry class 2nd'!D177,"")))</f>
        <v/>
      </c>
      <c r="G178" s="398" t="str">
        <f>IF(OR($B178=0,$B178=""),"",IF(AND($E$3="1st"),'Marks Entry class 1st'!F177,IF(AND($E$3="2nd"),'Marks Entry class 2nd'!F177,"")))</f>
        <v/>
      </c>
      <c r="H178" s="398" t="str">
        <f>IF(OR($B178=0,$B178=""),"",IF(AND($E$3="1st"),'Marks Entry class 1st'!G177,IF(AND($E$3="2nd"),'Marks Entry class 2nd'!G177,"")))</f>
        <v/>
      </c>
      <c r="I178" s="398" t="str">
        <f>IF(OR($B178=0,$B178=""),"",IF(AND($E$3="1st"),'Marks Entry class 1st'!H177,IF(AND($E$3="2nd"),'Marks Entry class 2nd'!H177,"")))</f>
        <v/>
      </c>
      <c r="J178" s="229" t="str">
        <f>IF(OR($B178=0,$B178=""),"",IF(AND($E$3="1st"),'Marks Entry class 1st'!J177,IF(AND($E$3="2nd"),'Marks Entry class 2nd'!J177,"")))</f>
        <v/>
      </c>
      <c r="K178" s="229" t="str">
        <f>IF(OR($B178=0,$B178=""),"",IF(AND($E$3="1st"),'Marks Entry class 1st'!K177,IF(AND($E$3="2nd"),'Marks Entry class 2nd'!K177,"")))</f>
        <v/>
      </c>
      <c r="L178" s="105"/>
      <c r="M178" s="105"/>
      <c r="N178" s="105"/>
      <c r="O178" s="51"/>
      <c r="P178" s="105" t="str">
        <f>IF(OR($B178=0,$B178=""),"",IF(AND($E$3="1st"),'Marks Entry class 1st'!O177,IF(AND($E$3="2nd"),'Marks Entry class 2nd'!O177,"")))</f>
        <v/>
      </c>
      <c r="Q178" s="105" t="str">
        <f>IF(OR($B178=0,$B178=""),"",IF(AND($E$3="1st"),'Marks Entry class 1st'!P177,IF(AND($E$3="2nd"),'Marks Entry class 2nd'!P177,"")))</f>
        <v/>
      </c>
      <c r="R178" s="54" t="str">
        <f t="shared" si="128"/>
        <v/>
      </c>
      <c r="S178" s="51">
        <f t="shared" si="129"/>
        <v>0</v>
      </c>
      <c r="T178" s="105" t="str">
        <f>IF(OR($B178=0,$B178=""),"",IF(AND($E$3="1st"),'Marks Entry class 1st'!Q177,IF(AND($E$3="2nd"),'Marks Entry class 2nd'!Q177,"")))</f>
        <v/>
      </c>
      <c r="U178" s="105" t="str">
        <f>IF(OR($B178=0,$B178=""),"",IF(AND($E$3="1st"),'Marks Entry class 1st'!R177,IF(AND($E$3="2nd"),'Marks Entry class 2nd'!R177,"")))</f>
        <v/>
      </c>
      <c r="V178" s="55" t="str">
        <f t="shared" si="130"/>
        <v/>
      </c>
      <c r="W178" s="51" t="str">
        <f t="shared" si="131"/>
        <v/>
      </c>
      <c r="X178" s="89">
        <f t="shared" si="132"/>
        <v>0</v>
      </c>
      <c r="Y178" s="89" t="str">
        <f t="shared" si="133"/>
        <v/>
      </c>
      <c r="Z178" s="89" t="str">
        <f t="shared" si="134"/>
        <v/>
      </c>
      <c r="AA178" s="89" t="str">
        <f t="shared" si="135"/>
        <v/>
      </c>
      <c r="AB178" s="89" t="str">
        <f t="shared" si="136"/>
        <v/>
      </c>
      <c r="AC178" s="93" t="str">
        <f t="shared" si="137"/>
        <v/>
      </c>
      <c r="AD178" s="105"/>
      <c r="AE178" s="105"/>
      <c r="AF178" s="105"/>
      <c r="AG178" s="51"/>
      <c r="AH178" s="105" t="str">
        <f>IF(OR($B178=0,$B178=""),"",IF(AND($E$3="1st"),'Marks Entry class 1st'!V177,IF(AND($E$3="2nd"),'Marks Entry class 2nd'!V177,"")))</f>
        <v/>
      </c>
      <c r="AI178" s="105" t="str">
        <f>IF(OR($B178=0,$B178=""),"",IF(AND($E$3="1st"),'Marks Entry class 1st'!W177,IF(AND($E$3="2nd"),'Marks Entry class 2nd'!W177,"")))</f>
        <v/>
      </c>
      <c r="AJ178" s="54" t="str">
        <f t="shared" si="138"/>
        <v/>
      </c>
      <c r="AK178" s="51">
        <f t="shared" si="139"/>
        <v>0</v>
      </c>
      <c r="AL178" s="105" t="str">
        <f>IF(OR($B178=0,$B178=""),"",IF(AND($E$3="1st"),'Marks Entry class 1st'!X177,IF(AND($E$3="2nd"),'Marks Entry class 2nd'!X177,"")))</f>
        <v/>
      </c>
      <c r="AM178" s="105" t="str">
        <f>IF(OR($B178=0,$B178=""),"",IF(AND($E$3="1st"),'Marks Entry class 1st'!Y177,IF(AND($E$3="2nd"),'Marks Entry class 2nd'!Y177,"")))</f>
        <v/>
      </c>
      <c r="AN178" s="55" t="str">
        <f t="shared" si="140"/>
        <v/>
      </c>
      <c r="AO178" s="51" t="str">
        <f t="shared" si="141"/>
        <v/>
      </c>
      <c r="AP178" s="89">
        <f t="shared" si="142"/>
        <v>0</v>
      </c>
      <c r="AQ178" s="89" t="str">
        <f t="shared" si="143"/>
        <v/>
      </c>
      <c r="AR178" s="89" t="str">
        <f t="shared" si="144"/>
        <v/>
      </c>
      <c r="AS178" s="89" t="str">
        <f t="shared" si="145"/>
        <v/>
      </c>
      <c r="AT178" s="89" t="str">
        <f t="shared" si="146"/>
        <v/>
      </c>
      <c r="AU178" s="93" t="str">
        <f t="shared" si="147"/>
        <v/>
      </c>
      <c r="AV178" s="105"/>
      <c r="AW178" s="105"/>
      <c r="AX178" s="105"/>
      <c r="AY178" s="51"/>
      <c r="AZ178" s="105" t="str">
        <f>IF(OR($B178=0,$B178=""),"",IF(AND($E$3="1st"),'Marks Entry class 1st'!AC177,IF(AND($E$3="2nd"),'Marks Entry class 2nd'!AC177,"")))</f>
        <v/>
      </c>
      <c r="BA178" s="105" t="str">
        <f>IF(OR($B178=0,$B178=""),"",IF(AND($E$3="1st"),'Marks Entry class 1st'!AD177,IF(AND($E$3="2nd"),'Marks Entry class 2nd'!AD177,"")))</f>
        <v/>
      </c>
      <c r="BB178" s="54" t="str">
        <f t="shared" si="148"/>
        <v/>
      </c>
      <c r="BC178" s="51">
        <f t="shared" si="149"/>
        <v>0</v>
      </c>
      <c r="BD178" s="105" t="str">
        <f>IF(OR($B178=0,$B178=""),"",IF(AND($E$3="1st"),'Marks Entry class 1st'!AE177,IF(AND($E$3="2nd"),'Marks Entry class 2nd'!AE177,"")))</f>
        <v/>
      </c>
      <c r="BE178" s="105" t="str">
        <f>IF(OR($B178=0,$B178=""),"",IF(AND($E$3="1st"),'Marks Entry class 1st'!AF177,IF(AND($E$3="2nd"),'Marks Entry class 2nd'!AF177,"")))</f>
        <v/>
      </c>
      <c r="BF178" s="55" t="str">
        <f t="shared" si="150"/>
        <v/>
      </c>
      <c r="BG178" s="51" t="str">
        <f t="shared" si="151"/>
        <v/>
      </c>
      <c r="BH178" s="89">
        <f t="shared" si="152"/>
        <v>0</v>
      </c>
      <c r="BI178" s="89" t="str">
        <f t="shared" si="153"/>
        <v/>
      </c>
      <c r="BJ178" s="89" t="str">
        <f t="shared" si="154"/>
        <v/>
      </c>
      <c r="BK178" s="89" t="str">
        <f t="shared" si="155"/>
        <v/>
      </c>
      <c r="BL178" s="89" t="str">
        <f t="shared" si="156"/>
        <v/>
      </c>
      <c r="BM178" s="93" t="str">
        <f t="shared" si="157"/>
        <v/>
      </c>
      <c r="BN178" s="105"/>
      <c r="BO178" s="105"/>
      <c r="BP178" s="105"/>
      <c r="BQ178" s="51"/>
      <c r="BR178" s="105" t="str">
        <f>IF(OR($B178=0,$B178=""),"",IF(AND($E$3="1st"),'Marks Entry class 1st'!AJ177,IF(AND($E$3="2nd"),'Marks Entry class 2nd'!AJ177,"")))</f>
        <v/>
      </c>
      <c r="BS178" s="105" t="str">
        <f>IF(OR($B178=0,$B178=""),"",IF(AND($E$3="1st"),'Marks Entry class 1st'!AK177,IF(AND($E$3="2nd"),'Marks Entry class 2nd'!AK177,"")))</f>
        <v/>
      </c>
      <c r="BT178" s="54" t="str">
        <f t="shared" si="158"/>
        <v/>
      </c>
      <c r="BU178" s="51">
        <f t="shared" si="159"/>
        <v>0</v>
      </c>
      <c r="BV178" s="105" t="str">
        <f>IF(OR($B178=0,$B178=""),"",IF(AND($E$3="1st"),'Marks Entry class 1st'!AL177,IF(AND($E$3="2nd"),'Marks Entry class 2nd'!AL177,"")))</f>
        <v/>
      </c>
      <c r="BW178" s="105" t="str">
        <f>IF(OR($B178=0,$B178=""),"",IF(AND($E$3="1st"),'Marks Entry class 1st'!AM177,IF(AND($E$3="2nd"),'Marks Entry class 2nd'!AM177,"")))</f>
        <v/>
      </c>
      <c r="BX178" s="55" t="str">
        <f t="shared" si="160"/>
        <v/>
      </c>
      <c r="BY178" s="51" t="str">
        <f t="shared" si="161"/>
        <v/>
      </c>
      <c r="BZ178" s="89">
        <f t="shared" si="162"/>
        <v>0</v>
      </c>
      <c r="CA178" s="89" t="str">
        <f t="shared" si="163"/>
        <v/>
      </c>
      <c r="CB178" s="89" t="str">
        <f t="shared" si="164"/>
        <v/>
      </c>
      <c r="CC178" s="89" t="str">
        <f t="shared" si="165"/>
        <v/>
      </c>
      <c r="CD178" s="89" t="str">
        <f t="shared" si="166"/>
        <v/>
      </c>
      <c r="CE178" s="93" t="str">
        <f t="shared" si="167"/>
        <v/>
      </c>
      <c r="CF178" s="105" t="str">
        <f>IF(OR($B178=0,$B178=""),"",IF(AND($E$3="1st"),'Marks Entry class 1st'!AN177,IF(AND($E$3="2nd"),'Marks Entry class 2nd'!AN177,"")))</f>
        <v/>
      </c>
      <c r="CG178" s="105" t="str">
        <f>IF(OR($B178=0,$B178=""),"",IF(AND($E$3="1st"),'Marks Entry class 1st'!AO177,IF(AND($E$3="2nd"),'Marks Entry class 2nd'!AO177,"")))</f>
        <v/>
      </c>
      <c r="CH178" s="106" t="str">
        <f t="shared" si="168"/>
        <v/>
      </c>
      <c r="CI178" s="107">
        <f t="shared" si="169"/>
        <v>0</v>
      </c>
      <c r="CJ178" s="107" t="str">
        <f t="shared" si="170"/>
        <v/>
      </c>
      <c r="CK178" s="107" t="str">
        <f t="shared" si="171"/>
        <v/>
      </c>
      <c r="CL178" s="92" t="str">
        <f t="shared" si="172"/>
        <v/>
      </c>
      <c r="CM178" s="105" t="str">
        <f>IF(OR($B178=0,$B178=""),"",IF(AND($E$3="1st"),'Marks Entry class 1st'!AP177,IF(AND($E$3="2nd"),'Marks Entry class 2nd'!AP177,"")))</f>
        <v/>
      </c>
      <c r="CN178" s="105" t="str">
        <f>IF(OR($B178=0,$B178=""),"",IF(AND($E$3="1st"),'Marks Entry class 1st'!AQ177,IF(AND($E$3="2nd"),'Marks Entry class 2nd'!AQ177,"")))</f>
        <v/>
      </c>
      <c r="CO178" s="106" t="str">
        <f t="shared" si="173"/>
        <v/>
      </c>
      <c r="CP178" s="107">
        <f t="shared" si="174"/>
        <v>0</v>
      </c>
      <c r="CQ178" s="107" t="str">
        <f t="shared" si="175"/>
        <v/>
      </c>
      <c r="CR178" s="107" t="str">
        <f t="shared" si="176"/>
        <v/>
      </c>
      <c r="CS178" s="92" t="str">
        <f t="shared" si="177"/>
        <v/>
      </c>
      <c r="CT178" s="105" t="str">
        <f>IF(OR($B178=0,$B178=""),"",IF(AND($E$3="1st"),'Marks Entry class 1st'!AR177,IF(AND($E$3="2nd"),'Marks Entry class 2nd'!AR177,"")))</f>
        <v/>
      </c>
      <c r="CU178" s="105" t="str">
        <f>IF(OR($B178=0,$B178=""),"",IF(AND($E$3="1st"),'Marks Entry class 1st'!AS177,IF(AND($E$3="2nd"),'Marks Entry class 2nd'!AS177,"")))</f>
        <v/>
      </c>
      <c r="CV178" s="106" t="str">
        <f t="shared" si="178"/>
        <v/>
      </c>
      <c r="CW178" s="107">
        <f t="shared" si="179"/>
        <v>0</v>
      </c>
      <c r="CX178" s="107" t="str">
        <f t="shared" si="180"/>
        <v/>
      </c>
      <c r="CY178" s="107" t="str">
        <f t="shared" si="181"/>
        <v/>
      </c>
      <c r="CZ178" s="92" t="str">
        <f t="shared" si="182"/>
        <v/>
      </c>
      <c r="DA178" s="105" t="str">
        <f>IF(OR($B178=0,$B178=""),"",IF(AND($E$3="1st"),'Marks Entry class 1st'!AT177,IF(AND($E$3="2nd"),'Marks Entry class 2nd'!AT177,"")))</f>
        <v/>
      </c>
      <c r="DB178" s="105" t="str">
        <f>IF(OR($B178=0,$B178=""),"",IF(AND($E$3="1st"),'Marks Entry class 1st'!AU177,IF(AND($E$3="2nd"),'Marks Entry class 2nd'!AU177,"")))</f>
        <v/>
      </c>
      <c r="DC178" s="357" t="str">
        <f t="shared" si="183"/>
        <v/>
      </c>
      <c r="DD178" s="93" t="str">
        <f t="shared" si="184"/>
        <v/>
      </c>
      <c r="DE178" s="105" t="str">
        <f>IF(OR($B178=0,$B178=""),"",IF(AND($E$3="1st"),'Marks Entry class 1st'!AV177,IF(AND($E$3="2nd"),'Marks Entry class 2nd'!AV177,"")))</f>
        <v/>
      </c>
      <c r="DF178" s="105" t="str">
        <f>IF(OR($B178=0,$B178=""),"",IF(AND($E$3="1st"),'Marks Entry class 1st'!AW177,IF(AND($E$3="2nd"),'Marks Entry class 2nd'!AW177,"")))</f>
        <v/>
      </c>
      <c r="DG178" s="357" t="str">
        <f t="shared" si="185"/>
        <v/>
      </c>
      <c r="DH178" s="93" t="str">
        <f t="shared" si="186"/>
        <v/>
      </c>
      <c r="DI178" s="63" t="str">
        <f t="shared" si="187"/>
        <v/>
      </c>
      <c r="DJ178" s="359" t="str">
        <f t="shared" si="188"/>
        <v/>
      </c>
      <c r="DK178" s="67" t="str">
        <f t="shared" si="189"/>
        <v/>
      </c>
      <c r="DL178" s="68" t="str">
        <f t="shared" si="190"/>
        <v/>
      </c>
      <c r="DM178" s="381" t="str">
        <f>IFERROR(IF(B178="NSO","NSO",IF(OR(D178="",G178="",F178="",B178="",DI178=0),"",IF('Master sheet'!$D$14="Hindi","कक्षोंन्नति","Promoted"))),"")</f>
        <v/>
      </c>
      <c r="DN178" s="42" t="str">
        <f>IF(OR(B178=0,B178=""),"",IF(AND($E$3="1st"),'Marks Entry class 1st'!AX177,IF(AND($E$3="2nd"),'Marks Entry class 2nd'!AX177,"")))</f>
        <v/>
      </c>
      <c r="DO178" s="42" t="str">
        <f>IF(OR(B178=0,B178=""),"",IF(AND($E$3="1st"),'Marks Entry class 1st'!AY177,IF(AND($E$3="2nd"),'Marks Entry class 2nd'!AY177,"")))</f>
        <v/>
      </c>
      <c r="DP178" s="214" t="str">
        <f t="shared" si="191"/>
        <v/>
      </c>
      <c r="DQ178" s="43"/>
      <c r="DX178" s="44">
        <f>IF(AND($E$3="1st"),'Marks Entry class 1st'!I177,IF(AND($E$3="2nd"),'Marks Entry class 2nd'!I177,""))</f>
        <v>0</v>
      </c>
    </row>
    <row r="179" spans="1:128" ht="18.95" customHeight="1">
      <c r="A179" s="56">
        <v>172</v>
      </c>
      <c r="B179" s="261" t="str">
        <f>IF(OR(DX179=0,DX179=""),"",IF(AND($E$3="1st"),'Marks Entry class 1st'!I178,IF(AND($E$3="2nd"),'Marks Entry class 2nd'!I178,"")))</f>
        <v/>
      </c>
      <c r="C179" s="57" t="str">
        <f>IF(OR($B179=0,$B179=""),"",IF(AND($E$3="1st"),'Marks Entry class 1st'!B178,IF(AND($E$3="2nd"),'Marks Entry class 2nd'!B178,"")))</f>
        <v/>
      </c>
      <c r="D179" s="57" t="str">
        <f>IF(OR($B179=0,$B179=""),"",IF(AND($E$3="1st"),'Marks Entry class 1st'!C178,IF(AND($E$3="2nd"),'Marks Entry class 2nd'!C178,"")))</f>
        <v/>
      </c>
      <c r="E179" s="396" t="str">
        <f>IF(OR(B179=0,B179=""),"",IF(AND($E$3="1st"),'Marks Entry class 1st'!E178,IF(AND($E$3="2nd"),'Marks Entry class 2nd'!E178,"")))</f>
        <v/>
      </c>
      <c r="F179" s="260" t="str">
        <f>IF(OR(B179=0,B179=""),"",IF(AND($E$3="1st"),'Marks Entry class 1st'!D178,IF(AND($E$3="2nd"),'Marks Entry class 2nd'!D178,"")))</f>
        <v/>
      </c>
      <c r="G179" s="398" t="str">
        <f>IF(OR($B179=0,$B179=""),"",IF(AND($E$3="1st"),'Marks Entry class 1st'!F178,IF(AND($E$3="2nd"),'Marks Entry class 2nd'!F178,"")))</f>
        <v/>
      </c>
      <c r="H179" s="398" t="str">
        <f>IF(OR($B179=0,$B179=""),"",IF(AND($E$3="1st"),'Marks Entry class 1st'!G178,IF(AND($E$3="2nd"),'Marks Entry class 2nd'!G178,"")))</f>
        <v/>
      </c>
      <c r="I179" s="398" t="str">
        <f>IF(OR($B179=0,$B179=""),"",IF(AND($E$3="1st"),'Marks Entry class 1st'!H178,IF(AND($E$3="2nd"),'Marks Entry class 2nd'!H178,"")))</f>
        <v/>
      </c>
      <c r="J179" s="229" t="str">
        <f>IF(OR($B179=0,$B179=""),"",IF(AND($E$3="1st"),'Marks Entry class 1st'!J178,IF(AND($E$3="2nd"),'Marks Entry class 2nd'!J178,"")))</f>
        <v/>
      </c>
      <c r="K179" s="229" t="str">
        <f>IF(OR($B179=0,$B179=""),"",IF(AND($E$3="1st"),'Marks Entry class 1st'!K178,IF(AND($E$3="2nd"),'Marks Entry class 2nd'!K178,"")))</f>
        <v/>
      </c>
      <c r="L179" s="105"/>
      <c r="M179" s="105"/>
      <c r="N179" s="105"/>
      <c r="O179" s="51"/>
      <c r="P179" s="105" t="str">
        <f>IF(OR($B179=0,$B179=""),"",IF(AND($E$3="1st"),'Marks Entry class 1st'!O178,IF(AND($E$3="2nd"),'Marks Entry class 2nd'!O178,"")))</f>
        <v/>
      </c>
      <c r="Q179" s="105" t="str">
        <f>IF(OR($B179=0,$B179=""),"",IF(AND($E$3="1st"),'Marks Entry class 1st'!P178,IF(AND($E$3="2nd"),'Marks Entry class 2nd'!P178,"")))</f>
        <v/>
      </c>
      <c r="R179" s="54" t="str">
        <f t="shared" si="128"/>
        <v/>
      </c>
      <c r="S179" s="51">
        <f t="shared" si="129"/>
        <v>0</v>
      </c>
      <c r="T179" s="105" t="str">
        <f>IF(OR($B179=0,$B179=""),"",IF(AND($E$3="1st"),'Marks Entry class 1st'!Q178,IF(AND($E$3="2nd"),'Marks Entry class 2nd'!Q178,"")))</f>
        <v/>
      </c>
      <c r="U179" s="105" t="str">
        <f>IF(OR($B179=0,$B179=""),"",IF(AND($E$3="1st"),'Marks Entry class 1st'!R178,IF(AND($E$3="2nd"),'Marks Entry class 2nd'!R178,"")))</f>
        <v/>
      </c>
      <c r="V179" s="55" t="str">
        <f t="shared" si="130"/>
        <v/>
      </c>
      <c r="W179" s="51" t="str">
        <f t="shared" si="131"/>
        <v/>
      </c>
      <c r="X179" s="89">
        <f t="shared" si="132"/>
        <v>0</v>
      </c>
      <c r="Y179" s="89" t="str">
        <f t="shared" si="133"/>
        <v/>
      </c>
      <c r="Z179" s="89" t="str">
        <f t="shared" si="134"/>
        <v/>
      </c>
      <c r="AA179" s="89" t="str">
        <f t="shared" si="135"/>
        <v/>
      </c>
      <c r="AB179" s="89" t="str">
        <f t="shared" si="136"/>
        <v/>
      </c>
      <c r="AC179" s="93" t="str">
        <f t="shared" si="137"/>
        <v/>
      </c>
      <c r="AD179" s="105"/>
      <c r="AE179" s="105"/>
      <c r="AF179" s="105"/>
      <c r="AG179" s="51"/>
      <c r="AH179" s="105" t="str">
        <f>IF(OR($B179=0,$B179=""),"",IF(AND($E$3="1st"),'Marks Entry class 1st'!V178,IF(AND($E$3="2nd"),'Marks Entry class 2nd'!V178,"")))</f>
        <v/>
      </c>
      <c r="AI179" s="105" t="str">
        <f>IF(OR($B179=0,$B179=""),"",IF(AND($E$3="1st"),'Marks Entry class 1st'!W178,IF(AND($E$3="2nd"),'Marks Entry class 2nd'!W178,"")))</f>
        <v/>
      </c>
      <c r="AJ179" s="54" t="str">
        <f t="shared" si="138"/>
        <v/>
      </c>
      <c r="AK179" s="51">
        <f t="shared" si="139"/>
        <v>0</v>
      </c>
      <c r="AL179" s="105" t="str">
        <f>IF(OR($B179=0,$B179=""),"",IF(AND($E$3="1st"),'Marks Entry class 1st'!X178,IF(AND($E$3="2nd"),'Marks Entry class 2nd'!X178,"")))</f>
        <v/>
      </c>
      <c r="AM179" s="105" t="str">
        <f>IF(OR($B179=0,$B179=""),"",IF(AND($E$3="1st"),'Marks Entry class 1st'!Y178,IF(AND($E$3="2nd"),'Marks Entry class 2nd'!Y178,"")))</f>
        <v/>
      </c>
      <c r="AN179" s="55" t="str">
        <f t="shared" si="140"/>
        <v/>
      </c>
      <c r="AO179" s="51" t="str">
        <f t="shared" si="141"/>
        <v/>
      </c>
      <c r="AP179" s="89">
        <f t="shared" si="142"/>
        <v>0</v>
      </c>
      <c r="AQ179" s="89" t="str">
        <f t="shared" si="143"/>
        <v/>
      </c>
      <c r="AR179" s="89" t="str">
        <f t="shared" si="144"/>
        <v/>
      </c>
      <c r="AS179" s="89" t="str">
        <f t="shared" si="145"/>
        <v/>
      </c>
      <c r="AT179" s="89" t="str">
        <f t="shared" si="146"/>
        <v/>
      </c>
      <c r="AU179" s="93" t="str">
        <f t="shared" si="147"/>
        <v/>
      </c>
      <c r="AV179" s="105"/>
      <c r="AW179" s="105"/>
      <c r="AX179" s="105"/>
      <c r="AY179" s="51"/>
      <c r="AZ179" s="105" t="str">
        <f>IF(OR($B179=0,$B179=""),"",IF(AND($E$3="1st"),'Marks Entry class 1st'!AC178,IF(AND($E$3="2nd"),'Marks Entry class 2nd'!AC178,"")))</f>
        <v/>
      </c>
      <c r="BA179" s="105" t="str">
        <f>IF(OR($B179=0,$B179=""),"",IF(AND($E$3="1st"),'Marks Entry class 1st'!AD178,IF(AND($E$3="2nd"),'Marks Entry class 2nd'!AD178,"")))</f>
        <v/>
      </c>
      <c r="BB179" s="54" t="str">
        <f t="shared" si="148"/>
        <v/>
      </c>
      <c r="BC179" s="51">
        <f t="shared" si="149"/>
        <v>0</v>
      </c>
      <c r="BD179" s="105" t="str">
        <f>IF(OR($B179=0,$B179=""),"",IF(AND($E$3="1st"),'Marks Entry class 1st'!AE178,IF(AND($E$3="2nd"),'Marks Entry class 2nd'!AE178,"")))</f>
        <v/>
      </c>
      <c r="BE179" s="105" t="str">
        <f>IF(OR($B179=0,$B179=""),"",IF(AND($E$3="1st"),'Marks Entry class 1st'!AF178,IF(AND($E$3="2nd"),'Marks Entry class 2nd'!AF178,"")))</f>
        <v/>
      </c>
      <c r="BF179" s="55" t="str">
        <f t="shared" si="150"/>
        <v/>
      </c>
      <c r="BG179" s="51" t="str">
        <f t="shared" si="151"/>
        <v/>
      </c>
      <c r="BH179" s="89">
        <f t="shared" si="152"/>
        <v>0</v>
      </c>
      <c r="BI179" s="89" t="str">
        <f t="shared" si="153"/>
        <v/>
      </c>
      <c r="BJ179" s="89" t="str">
        <f t="shared" si="154"/>
        <v/>
      </c>
      <c r="BK179" s="89" t="str">
        <f t="shared" si="155"/>
        <v/>
      </c>
      <c r="BL179" s="89" t="str">
        <f t="shared" si="156"/>
        <v/>
      </c>
      <c r="BM179" s="93" t="str">
        <f t="shared" si="157"/>
        <v/>
      </c>
      <c r="BN179" s="105"/>
      <c r="BO179" s="105"/>
      <c r="BP179" s="105"/>
      <c r="BQ179" s="51"/>
      <c r="BR179" s="105" t="str">
        <f>IF(OR($B179=0,$B179=""),"",IF(AND($E$3="1st"),'Marks Entry class 1st'!AJ178,IF(AND($E$3="2nd"),'Marks Entry class 2nd'!AJ178,"")))</f>
        <v/>
      </c>
      <c r="BS179" s="105" t="str">
        <f>IF(OR($B179=0,$B179=""),"",IF(AND($E$3="1st"),'Marks Entry class 1st'!AK178,IF(AND($E$3="2nd"),'Marks Entry class 2nd'!AK178,"")))</f>
        <v/>
      </c>
      <c r="BT179" s="54" t="str">
        <f t="shared" si="158"/>
        <v/>
      </c>
      <c r="BU179" s="51">
        <f t="shared" si="159"/>
        <v>0</v>
      </c>
      <c r="BV179" s="105" t="str">
        <f>IF(OR($B179=0,$B179=""),"",IF(AND($E$3="1st"),'Marks Entry class 1st'!AL178,IF(AND($E$3="2nd"),'Marks Entry class 2nd'!AL178,"")))</f>
        <v/>
      </c>
      <c r="BW179" s="105" t="str">
        <f>IF(OR($B179=0,$B179=""),"",IF(AND($E$3="1st"),'Marks Entry class 1st'!AM178,IF(AND($E$3="2nd"),'Marks Entry class 2nd'!AM178,"")))</f>
        <v/>
      </c>
      <c r="BX179" s="55" t="str">
        <f t="shared" si="160"/>
        <v/>
      </c>
      <c r="BY179" s="51" t="str">
        <f t="shared" si="161"/>
        <v/>
      </c>
      <c r="BZ179" s="89">
        <f t="shared" si="162"/>
        <v>0</v>
      </c>
      <c r="CA179" s="89" t="str">
        <f t="shared" si="163"/>
        <v/>
      </c>
      <c r="CB179" s="89" t="str">
        <f t="shared" si="164"/>
        <v/>
      </c>
      <c r="CC179" s="89" t="str">
        <f t="shared" si="165"/>
        <v/>
      </c>
      <c r="CD179" s="89" t="str">
        <f t="shared" si="166"/>
        <v/>
      </c>
      <c r="CE179" s="93" t="str">
        <f t="shared" si="167"/>
        <v/>
      </c>
      <c r="CF179" s="105" t="str">
        <f>IF(OR($B179=0,$B179=""),"",IF(AND($E$3="1st"),'Marks Entry class 1st'!AN178,IF(AND($E$3="2nd"),'Marks Entry class 2nd'!AN178,"")))</f>
        <v/>
      </c>
      <c r="CG179" s="105" t="str">
        <f>IF(OR($B179=0,$B179=""),"",IF(AND($E$3="1st"),'Marks Entry class 1st'!AO178,IF(AND($E$3="2nd"),'Marks Entry class 2nd'!AO178,"")))</f>
        <v/>
      </c>
      <c r="CH179" s="106" t="str">
        <f t="shared" si="168"/>
        <v/>
      </c>
      <c r="CI179" s="107">
        <f t="shared" si="169"/>
        <v>0</v>
      </c>
      <c r="CJ179" s="107" t="str">
        <f t="shared" si="170"/>
        <v/>
      </c>
      <c r="CK179" s="107" t="str">
        <f t="shared" si="171"/>
        <v/>
      </c>
      <c r="CL179" s="92" t="str">
        <f t="shared" si="172"/>
        <v/>
      </c>
      <c r="CM179" s="105" t="str">
        <f>IF(OR($B179=0,$B179=""),"",IF(AND($E$3="1st"),'Marks Entry class 1st'!AP178,IF(AND($E$3="2nd"),'Marks Entry class 2nd'!AP178,"")))</f>
        <v/>
      </c>
      <c r="CN179" s="105" t="str">
        <f>IF(OR($B179=0,$B179=""),"",IF(AND($E$3="1st"),'Marks Entry class 1st'!AQ178,IF(AND($E$3="2nd"),'Marks Entry class 2nd'!AQ178,"")))</f>
        <v/>
      </c>
      <c r="CO179" s="106" t="str">
        <f t="shared" si="173"/>
        <v/>
      </c>
      <c r="CP179" s="107">
        <f t="shared" si="174"/>
        <v>0</v>
      </c>
      <c r="CQ179" s="107" t="str">
        <f t="shared" si="175"/>
        <v/>
      </c>
      <c r="CR179" s="107" t="str">
        <f t="shared" si="176"/>
        <v/>
      </c>
      <c r="CS179" s="92" t="str">
        <f t="shared" si="177"/>
        <v/>
      </c>
      <c r="CT179" s="105" t="str">
        <f>IF(OR($B179=0,$B179=""),"",IF(AND($E$3="1st"),'Marks Entry class 1st'!AR178,IF(AND($E$3="2nd"),'Marks Entry class 2nd'!AR178,"")))</f>
        <v/>
      </c>
      <c r="CU179" s="105" t="str">
        <f>IF(OR($B179=0,$B179=""),"",IF(AND($E$3="1st"),'Marks Entry class 1st'!AS178,IF(AND($E$3="2nd"),'Marks Entry class 2nd'!AS178,"")))</f>
        <v/>
      </c>
      <c r="CV179" s="106" t="str">
        <f t="shared" si="178"/>
        <v/>
      </c>
      <c r="CW179" s="107">
        <f t="shared" si="179"/>
        <v>0</v>
      </c>
      <c r="CX179" s="107" t="str">
        <f t="shared" si="180"/>
        <v/>
      </c>
      <c r="CY179" s="107" t="str">
        <f t="shared" si="181"/>
        <v/>
      </c>
      <c r="CZ179" s="92" t="str">
        <f t="shared" si="182"/>
        <v/>
      </c>
      <c r="DA179" s="105" t="str">
        <f>IF(OR($B179=0,$B179=""),"",IF(AND($E$3="1st"),'Marks Entry class 1st'!AT178,IF(AND($E$3="2nd"),'Marks Entry class 2nd'!AT178,"")))</f>
        <v/>
      </c>
      <c r="DB179" s="105" t="str">
        <f>IF(OR($B179=0,$B179=""),"",IF(AND($E$3="1st"),'Marks Entry class 1st'!AU178,IF(AND($E$3="2nd"),'Marks Entry class 2nd'!AU178,"")))</f>
        <v/>
      </c>
      <c r="DC179" s="357" t="str">
        <f t="shared" si="183"/>
        <v/>
      </c>
      <c r="DD179" s="93" t="str">
        <f t="shared" si="184"/>
        <v/>
      </c>
      <c r="DE179" s="105" t="str">
        <f>IF(OR($B179=0,$B179=""),"",IF(AND($E$3="1st"),'Marks Entry class 1st'!AV178,IF(AND($E$3="2nd"),'Marks Entry class 2nd'!AV178,"")))</f>
        <v/>
      </c>
      <c r="DF179" s="105" t="str">
        <f>IF(OR($B179=0,$B179=""),"",IF(AND($E$3="1st"),'Marks Entry class 1st'!AW178,IF(AND($E$3="2nd"),'Marks Entry class 2nd'!AW178,"")))</f>
        <v/>
      </c>
      <c r="DG179" s="357" t="str">
        <f t="shared" si="185"/>
        <v/>
      </c>
      <c r="DH179" s="93" t="str">
        <f t="shared" si="186"/>
        <v/>
      </c>
      <c r="DI179" s="63" t="str">
        <f t="shared" si="187"/>
        <v/>
      </c>
      <c r="DJ179" s="359" t="str">
        <f t="shared" si="188"/>
        <v/>
      </c>
      <c r="DK179" s="67" t="str">
        <f t="shared" si="189"/>
        <v/>
      </c>
      <c r="DL179" s="68" t="str">
        <f t="shared" si="190"/>
        <v/>
      </c>
      <c r="DM179" s="381" t="str">
        <f>IFERROR(IF(B179="NSO","NSO",IF(OR(D179="",G179="",F179="",B179="",DI179=0),"",IF('Master sheet'!$D$14="Hindi","कक्षोंन्नति","Promoted"))),"")</f>
        <v/>
      </c>
      <c r="DN179" s="42" t="str">
        <f>IF(OR(B179=0,B179=""),"",IF(AND($E$3="1st"),'Marks Entry class 1st'!AX178,IF(AND($E$3="2nd"),'Marks Entry class 2nd'!AX178,"")))</f>
        <v/>
      </c>
      <c r="DO179" s="42" t="str">
        <f>IF(OR(B179=0,B179=""),"",IF(AND($E$3="1st"),'Marks Entry class 1st'!AY178,IF(AND($E$3="2nd"),'Marks Entry class 2nd'!AY178,"")))</f>
        <v/>
      </c>
      <c r="DP179" s="214" t="str">
        <f t="shared" si="191"/>
        <v/>
      </c>
      <c r="DQ179" s="43"/>
      <c r="DX179" s="44">
        <f>IF(AND($E$3="1st"),'Marks Entry class 1st'!I178,IF(AND($E$3="2nd"),'Marks Entry class 2nd'!I178,""))</f>
        <v>0</v>
      </c>
    </row>
    <row r="180" spans="1:128" ht="18.95" customHeight="1">
      <c r="A180" s="56">
        <v>173</v>
      </c>
      <c r="B180" s="261" t="str">
        <f>IF(OR(DX180=0,DX180=""),"",IF(AND($E$3="1st"),'Marks Entry class 1st'!I179,IF(AND($E$3="2nd"),'Marks Entry class 2nd'!I179,"")))</f>
        <v/>
      </c>
      <c r="C180" s="57" t="str">
        <f>IF(OR($B180=0,$B180=""),"",IF(AND($E$3="1st"),'Marks Entry class 1st'!B179,IF(AND($E$3="2nd"),'Marks Entry class 2nd'!B179,"")))</f>
        <v/>
      </c>
      <c r="D180" s="57" t="str">
        <f>IF(OR($B180=0,$B180=""),"",IF(AND($E$3="1st"),'Marks Entry class 1st'!C179,IF(AND($E$3="2nd"),'Marks Entry class 2nd'!C179,"")))</f>
        <v/>
      </c>
      <c r="E180" s="396" t="str">
        <f>IF(OR(B180=0,B180=""),"",IF(AND($E$3="1st"),'Marks Entry class 1st'!E179,IF(AND($E$3="2nd"),'Marks Entry class 2nd'!E179,"")))</f>
        <v/>
      </c>
      <c r="F180" s="260" t="str">
        <f>IF(OR(B180=0,B180=""),"",IF(AND($E$3="1st"),'Marks Entry class 1st'!D179,IF(AND($E$3="2nd"),'Marks Entry class 2nd'!D179,"")))</f>
        <v/>
      </c>
      <c r="G180" s="398" t="str">
        <f>IF(OR($B180=0,$B180=""),"",IF(AND($E$3="1st"),'Marks Entry class 1st'!F179,IF(AND($E$3="2nd"),'Marks Entry class 2nd'!F179,"")))</f>
        <v/>
      </c>
      <c r="H180" s="398" t="str">
        <f>IF(OR($B180=0,$B180=""),"",IF(AND($E$3="1st"),'Marks Entry class 1st'!G179,IF(AND($E$3="2nd"),'Marks Entry class 2nd'!G179,"")))</f>
        <v/>
      </c>
      <c r="I180" s="398" t="str">
        <f>IF(OR($B180=0,$B180=""),"",IF(AND($E$3="1st"),'Marks Entry class 1st'!H179,IF(AND($E$3="2nd"),'Marks Entry class 2nd'!H179,"")))</f>
        <v/>
      </c>
      <c r="J180" s="229" t="str">
        <f>IF(OR($B180=0,$B180=""),"",IF(AND($E$3="1st"),'Marks Entry class 1st'!J179,IF(AND($E$3="2nd"),'Marks Entry class 2nd'!J179,"")))</f>
        <v/>
      </c>
      <c r="K180" s="229" t="str">
        <f>IF(OR($B180=0,$B180=""),"",IF(AND($E$3="1st"),'Marks Entry class 1st'!K179,IF(AND($E$3="2nd"),'Marks Entry class 2nd'!K179,"")))</f>
        <v/>
      </c>
      <c r="L180" s="105"/>
      <c r="M180" s="105"/>
      <c r="N180" s="105"/>
      <c r="O180" s="51"/>
      <c r="P180" s="105" t="str">
        <f>IF(OR($B180=0,$B180=""),"",IF(AND($E$3="1st"),'Marks Entry class 1st'!O179,IF(AND($E$3="2nd"),'Marks Entry class 2nd'!O179,"")))</f>
        <v/>
      </c>
      <c r="Q180" s="105" t="str">
        <f>IF(OR($B180=0,$B180=""),"",IF(AND($E$3="1st"),'Marks Entry class 1st'!P179,IF(AND($E$3="2nd"),'Marks Entry class 2nd'!P179,"")))</f>
        <v/>
      </c>
      <c r="R180" s="54" t="str">
        <f t="shared" si="128"/>
        <v/>
      </c>
      <c r="S180" s="51">
        <f t="shared" si="129"/>
        <v>0</v>
      </c>
      <c r="T180" s="105" t="str">
        <f>IF(OR($B180=0,$B180=""),"",IF(AND($E$3="1st"),'Marks Entry class 1st'!Q179,IF(AND($E$3="2nd"),'Marks Entry class 2nd'!Q179,"")))</f>
        <v/>
      </c>
      <c r="U180" s="105" t="str">
        <f>IF(OR($B180=0,$B180=""),"",IF(AND($E$3="1st"),'Marks Entry class 1st'!R179,IF(AND($E$3="2nd"),'Marks Entry class 2nd'!R179,"")))</f>
        <v/>
      </c>
      <c r="V180" s="55" t="str">
        <f t="shared" si="130"/>
        <v/>
      </c>
      <c r="W180" s="51" t="str">
        <f t="shared" si="131"/>
        <v/>
      </c>
      <c r="X180" s="89">
        <f t="shared" si="132"/>
        <v>0</v>
      </c>
      <c r="Y180" s="89" t="str">
        <f t="shared" si="133"/>
        <v/>
      </c>
      <c r="Z180" s="89" t="str">
        <f t="shared" si="134"/>
        <v/>
      </c>
      <c r="AA180" s="89" t="str">
        <f t="shared" si="135"/>
        <v/>
      </c>
      <c r="AB180" s="89" t="str">
        <f t="shared" si="136"/>
        <v/>
      </c>
      <c r="AC180" s="93" t="str">
        <f t="shared" si="137"/>
        <v/>
      </c>
      <c r="AD180" s="105"/>
      <c r="AE180" s="105"/>
      <c r="AF180" s="105"/>
      <c r="AG180" s="51"/>
      <c r="AH180" s="105" t="str">
        <f>IF(OR($B180=0,$B180=""),"",IF(AND($E$3="1st"),'Marks Entry class 1st'!V179,IF(AND($E$3="2nd"),'Marks Entry class 2nd'!V179,"")))</f>
        <v/>
      </c>
      <c r="AI180" s="105" t="str">
        <f>IF(OR($B180=0,$B180=""),"",IF(AND($E$3="1st"),'Marks Entry class 1st'!W179,IF(AND($E$3="2nd"),'Marks Entry class 2nd'!W179,"")))</f>
        <v/>
      </c>
      <c r="AJ180" s="54" t="str">
        <f t="shared" si="138"/>
        <v/>
      </c>
      <c r="AK180" s="51">
        <f t="shared" si="139"/>
        <v>0</v>
      </c>
      <c r="AL180" s="105" t="str">
        <f>IF(OR($B180=0,$B180=""),"",IF(AND($E$3="1st"),'Marks Entry class 1st'!X179,IF(AND($E$3="2nd"),'Marks Entry class 2nd'!X179,"")))</f>
        <v/>
      </c>
      <c r="AM180" s="105" t="str">
        <f>IF(OR($B180=0,$B180=""),"",IF(AND($E$3="1st"),'Marks Entry class 1st'!Y179,IF(AND($E$3="2nd"),'Marks Entry class 2nd'!Y179,"")))</f>
        <v/>
      </c>
      <c r="AN180" s="55" t="str">
        <f t="shared" si="140"/>
        <v/>
      </c>
      <c r="AO180" s="51" t="str">
        <f t="shared" si="141"/>
        <v/>
      </c>
      <c r="AP180" s="89">
        <f t="shared" si="142"/>
        <v>0</v>
      </c>
      <c r="AQ180" s="89" t="str">
        <f t="shared" si="143"/>
        <v/>
      </c>
      <c r="AR180" s="89" t="str">
        <f t="shared" si="144"/>
        <v/>
      </c>
      <c r="AS180" s="89" t="str">
        <f t="shared" si="145"/>
        <v/>
      </c>
      <c r="AT180" s="89" t="str">
        <f t="shared" si="146"/>
        <v/>
      </c>
      <c r="AU180" s="93" t="str">
        <f t="shared" si="147"/>
        <v/>
      </c>
      <c r="AV180" s="105"/>
      <c r="AW180" s="105"/>
      <c r="AX180" s="105"/>
      <c r="AY180" s="51"/>
      <c r="AZ180" s="105" t="str">
        <f>IF(OR($B180=0,$B180=""),"",IF(AND($E$3="1st"),'Marks Entry class 1st'!AC179,IF(AND($E$3="2nd"),'Marks Entry class 2nd'!AC179,"")))</f>
        <v/>
      </c>
      <c r="BA180" s="105" t="str">
        <f>IF(OR($B180=0,$B180=""),"",IF(AND($E$3="1st"),'Marks Entry class 1st'!AD179,IF(AND($E$3="2nd"),'Marks Entry class 2nd'!AD179,"")))</f>
        <v/>
      </c>
      <c r="BB180" s="54" t="str">
        <f t="shared" si="148"/>
        <v/>
      </c>
      <c r="BC180" s="51">
        <f t="shared" si="149"/>
        <v>0</v>
      </c>
      <c r="BD180" s="105" t="str">
        <f>IF(OR($B180=0,$B180=""),"",IF(AND($E$3="1st"),'Marks Entry class 1st'!AE179,IF(AND($E$3="2nd"),'Marks Entry class 2nd'!AE179,"")))</f>
        <v/>
      </c>
      <c r="BE180" s="105" t="str">
        <f>IF(OR($B180=0,$B180=""),"",IF(AND($E$3="1st"),'Marks Entry class 1st'!AF179,IF(AND($E$3="2nd"),'Marks Entry class 2nd'!AF179,"")))</f>
        <v/>
      </c>
      <c r="BF180" s="55" t="str">
        <f t="shared" si="150"/>
        <v/>
      </c>
      <c r="BG180" s="51" t="str">
        <f t="shared" si="151"/>
        <v/>
      </c>
      <c r="BH180" s="89">
        <f t="shared" si="152"/>
        <v>0</v>
      </c>
      <c r="BI180" s="89" t="str">
        <f t="shared" si="153"/>
        <v/>
      </c>
      <c r="BJ180" s="89" t="str">
        <f t="shared" si="154"/>
        <v/>
      </c>
      <c r="BK180" s="89" t="str">
        <f t="shared" si="155"/>
        <v/>
      </c>
      <c r="BL180" s="89" t="str">
        <f t="shared" si="156"/>
        <v/>
      </c>
      <c r="BM180" s="93" t="str">
        <f t="shared" si="157"/>
        <v/>
      </c>
      <c r="BN180" s="105"/>
      <c r="BO180" s="105"/>
      <c r="BP180" s="105"/>
      <c r="BQ180" s="51"/>
      <c r="BR180" s="105" t="str">
        <f>IF(OR($B180=0,$B180=""),"",IF(AND($E$3="1st"),'Marks Entry class 1st'!AJ179,IF(AND($E$3="2nd"),'Marks Entry class 2nd'!AJ179,"")))</f>
        <v/>
      </c>
      <c r="BS180" s="105" t="str">
        <f>IF(OR($B180=0,$B180=""),"",IF(AND($E$3="1st"),'Marks Entry class 1st'!AK179,IF(AND($E$3="2nd"),'Marks Entry class 2nd'!AK179,"")))</f>
        <v/>
      </c>
      <c r="BT180" s="54" t="str">
        <f t="shared" si="158"/>
        <v/>
      </c>
      <c r="BU180" s="51">
        <f t="shared" si="159"/>
        <v>0</v>
      </c>
      <c r="BV180" s="105" t="str">
        <f>IF(OR($B180=0,$B180=""),"",IF(AND($E$3="1st"),'Marks Entry class 1st'!AL179,IF(AND($E$3="2nd"),'Marks Entry class 2nd'!AL179,"")))</f>
        <v/>
      </c>
      <c r="BW180" s="105" t="str">
        <f>IF(OR($B180=0,$B180=""),"",IF(AND($E$3="1st"),'Marks Entry class 1st'!AM179,IF(AND($E$3="2nd"),'Marks Entry class 2nd'!AM179,"")))</f>
        <v/>
      </c>
      <c r="BX180" s="55" t="str">
        <f t="shared" si="160"/>
        <v/>
      </c>
      <c r="BY180" s="51" t="str">
        <f t="shared" si="161"/>
        <v/>
      </c>
      <c r="BZ180" s="89">
        <f t="shared" si="162"/>
        <v>0</v>
      </c>
      <c r="CA180" s="89" t="str">
        <f t="shared" si="163"/>
        <v/>
      </c>
      <c r="CB180" s="89" t="str">
        <f t="shared" si="164"/>
        <v/>
      </c>
      <c r="CC180" s="89" t="str">
        <f t="shared" si="165"/>
        <v/>
      </c>
      <c r="CD180" s="89" t="str">
        <f t="shared" si="166"/>
        <v/>
      </c>
      <c r="CE180" s="93" t="str">
        <f t="shared" si="167"/>
        <v/>
      </c>
      <c r="CF180" s="105" t="str">
        <f>IF(OR($B180=0,$B180=""),"",IF(AND($E$3="1st"),'Marks Entry class 1st'!AN179,IF(AND($E$3="2nd"),'Marks Entry class 2nd'!AN179,"")))</f>
        <v/>
      </c>
      <c r="CG180" s="105" t="str">
        <f>IF(OR($B180=0,$B180=""),"",IF(AND($E$3="1st"),'Marks Entry class 1st'!AO179,IF(AND($E$3="2nd"),'Marks Entry class 2nd'!AO179,"")))</f>
        <v/>
      </c>
      <c r="CH180" s="106" t="str">
        <f t="shared" si="168"/>
        <v/>
      </c>
      <c r="CI180" s="107">
        <f t="shared" si="169"/>
        <v>0</v>
      </c>
      <c r="CJ180" s="107" t="str">
        <f t="shared" si="170"/>
        <v/>
      </c>
      <c r="CK180" s="107" t="str">
        <f t="shared" si="171"/>
        <v/>
      </c>
      <c r="CL180" s="92" t="str">
        <f t="shared" si="172"/>
        <v/>
      </c>
      <c r="CM180" s="105" t="str">
        <f>IF(OR($B180=0,$B180=""),"",IF(AND($E$3="1st"),'Marks Entry class 1st'!AP179,IF(AND($E$3="2nd"),'Marks Entry class 2nd'!AP179,"")))</f>
        <v/>
      </c>
      <c r="CN180" s="105" t="str">
        <f>IF(OR($B180=0,$B180=""),"",IF(AND($E$3="1st"),'Marks Entry class 1st'!AQ179,IF(AND($E$3="2nd"),'Marks Entry class 2nd'!AQ179,"")))</f>
        <v/>
      </c>
      <c r="CO180" s="106" t="str">
        <f t="shared" si="173"/>
        <v/>
      </c>
      <c r="CP180" s="107">
        <f t="shared" si="174"/>
        <v>0</v>
      </c>
      <c r="CQ180" s="107" t="str">
        <f t="shared" si="175"/>
        <v/>
      </c>
      <c r="CR180" s="107" t="str">
        <f t="shared" si="176"/>
        <v/>
      </c>
      <c r="CS180" s="92" t="str">
        <f t="shared" si="177"/>
        <v/>
      </c>
      <c r="CT180" s="105" t="str">
        <f>IF(OR($B180=0,$B180=""),"",IF(AND($E$3="1st"),'Marks Entry class 1st'!AR179,IF(AND($E$3="2nd"),'Marks Entry class 2nd'!AR179,"")))</f>
        <v/>
      </c>
      <c r="CU180" s="105" t="str">
        <f>IF(OR($B180=0,$B180=""),"",IF(AND($E$3="1st"),'Marks Entry class 1st'!AS179,IF(AND($E$3="2nd"),'Marks Entry class 2nd'!AS179,"")))</f>
        <v/>
      </c>
      <c r="CV180" s="106" t="str">
        <f t="shared" si="178"/>
        <v/>
      </c>
      <c r="CW180" s="107">
        <f t="shared" si="179"/>
        <v>0</v>
      </c>
      <c r="CX180" s="107" t="str">
        <f t="shared" si="180"/>
        <v/>
      </c>
      <c r="CY180" s="107" t="str">
        <f t="shared" si="181"/>
        <v/>
      </c>
      <c r="CZ180" s="92" t="str">
        <f t="shared" si="182"/>
        <v/>
      </c>
      <c r="DA180" s="105" t="str">
        <f>IF(OR($B180=0,$B180=""),"",IF(AND($E$3="1st"),'Marks Entry class 1st'!AT179,IF(AND($E$3="2nd"),'Marks Entry class 2nd'!AT179,"")))</f>
        <v/>
      </c>
      <c r="DB180" s="105" t="str">
        <f>IF(OR($B180=0,$B180=""),"",IF(AND($E$3="1st"),'Marks Entry class 1st'!AU179,IF(AND($E$3="2nd"),'Marks Entry class 2nd'!AU179,"")))</f>
        <v/>
      </c>
      <c r="DC180" s="357" t="str">
        <f t="shared" si="183"/>
        <v/>
      </c>
      <c r="DD180" s="93" t="str">
        <f t="shared" si="184"/>
        <v/>
      </c>
      <c r="DE180" s="105" t="str">
        <f>IF(OR($B180=0,$B180=""),"",IF(AND($E$3="1st"),'Marks Entry class 1st'!AV179,IF(AND($E$3="2nd"),'Marks Entry class 2nd'!AV179,"")))</f>
        <v/>
      </c>
      <c r="DF180" s="105" t="str">
        <f>IF(OR($B180=0,$B180=""),"",IF(AND($E$3="1st"),'Marks Entry class 1st'!AW179,IF(AND($E$3="2nd"),'Marks Entry class 2nd'!AW179,"")))</f>
        <v/>
      </c>
      <c r="DG180" s="357" t="str">
        <f t="shared" si="185"/>
        <v/>
      </c>
      <c r="DH180" s="93" t="str">
        <f t="shared" si="186"/>
        <v/>
      </c>
      <c r="DI180" s="63" t="str">
        <f t="shared" si="187"/>
        <v/>
      </c>
      <c r="DJ180" s="359" t="str">
        <f t="shared" si="188"/>
        <v/>
      </c>
      <c r="DK180" s="67" t="str">
        <f t="shared" si="189"/>
        <v/>
      </c>
      <c r="DL180" s="68" t="str">
        <f t="shared" si="190"/>
        <v/>
      </c>
      <c r="DM180" s="381" t="str">
        <f>IFERROR(IF(B180="NSO","NSO",IF(OR(D180="",G180="",F180="",B180="",DI180=0),"",IF('Master sheet'!$D$14="Hindi","कक्षोंन्नति","Promoted"))),"")</f>
        <v/>
      </c>
      <c r="DN180" s="42" t="str">
        <f>IF(OR(B180=0,B180=""),"",IF(AND($E$3="1st"),'Marks Entry class 1st'!AX179,IF(AND($E$3="2nd"),'Marks Entry class 2nd'!AX179,"")))</f>
        <v/>
      </c>
      <c r="DO180" s="42" t="str">
        <f>IF(OR(B180=0,B180=""),"",IF(AND($E$3="1st"),'Marks Entry class 1st'!AY179,IF(AND($E$3="2nd"),'Marks Entry class 2nd'!AY179,"")))</f>
        <v/>
      </c>
      <c r="DP180" s="214" t="str">
        <f t="shared" si="191"/>
        <v/>
      </c>
      <c r="DQ180" s="43"/>
      <c r="DX180" s="44">
        <f>IF(AND($E$3="1st"),'Marks Entry class 1st'!I179,IF(AND($E$3="2nd"),'Marks Entry class 2nd'!I179,""))</f>
        <v>0</v>
      </c>
    </row>
    <row r="181" spans="1:128" ht="18.95" customHeight="1">
      <c r="A181" s="56">
        <v>174</v>
      </c>
      <c r="B181" s="261" t="str">
        <f>IF(OR(DX181=0,DX181=""),"",IF(AND($E$3="1st"),'Marks Entry class 1st'!I180,IF(AND($E$3="2nd"),'Marks Entry class 2nd'!I180,"")))</f>
        <v/>
      </c>
      <c r="C181" s="57" t="str">
        <f>IF(OR($B181=0,$B181=""),"",IF(AND($E$3="1st"),'Marks Entry class 1st'!B180,IF(AND($E$3="2nd"),'Marks Entry class 2nd'!B180,"")))</f>
        <v/>
      </c>
      <c r="D181" s="57" t="str">
        <f>IF(OR($B181=0,$B181=""),"",IF(AND($E$3="1st"),'Marks Entry class 1st'!C180,IF(AND($E$3="2nd"),'Marks Entry class 2nd'!C180,"")))</f>
        <v/>
      </c>
      <c r="E181" s="396" t="str">
        <f>IF(OR(B181=0,B181=""),"",IF(AND($E$3="1st"),'Marks Entry class 1st'!E180,IF(AND($E$3="2nd"),'Marks Entry class 2nd'!E180,"")))</f>
        <v/>
      </c>
      <c r="F181" s="260" t="str">
        <f>IF(OR(B181=0,B181=""),"",IF(AND($E$3="1st"),'Marks Entry class 1st'!D180,IF(AND($E$3="2nd"),'Marks Entry class 2nd'!D180,"")))</f>
        <v/>
      </c>
      <c r="G181" s="398" t="str">
        <f>IF(OR($B181=0,$B181=""),"",IF(AND($E$3="1st"),'Marks Entry class 1st'!F180,IF(AND($E$3="2nd"),'Marks Entry class 2nd'!F180,"")))</f>
        <v/>
      </c>
      <c r="H181" s="398" t="str">
        <f>IF(OR($B181=0,$B181=""),"",IF(AND($E$3="1st"),'Marks Entry class 1st'!G180,IF(AND($E$3="2nd"),'Marks Entry class 2nd'!G180,"")))</f>
        <v/>
      </c>
      <c r="I181" s="398" t="str">
        <f>IF(OR($B181=0,$B181=""),"",IF(AND($E$3="1st"),'Marks Entry class 1st'!H180,IF(AND($E$3="2nd"),'Marks Entry class 2nd'!H180,"")))</f>
        <v/>
      </c>
      <c r="J181" s="229" t="str">
        <f>IF(OR($B181=0,$B181=""),"",IF(AND($E$3="1st"),'Marks Entry class 1st'!J180,IF(AND($E$3="2nd"),'Marks Entry class 2nd'!J180,"")))</f>
        <v/>
      </c>
      <c r="K181" s="229" t="str">
        <f>IF(OR($B181=0,$B181=""),"",IF(AND($E$3="1st"),'Marks Entry class 1st'!K180,IF(AND($E$3="2nd"),'Marks Entry class 2nd'!K180,"")))</f>
        <v/>
      </c>
      <c r="L181" s="105"/>
      <c r="M181" s="105"/>
      <c r="N181" s="105"/>
      <c r="O181" s="51"/>
      <c r="P181" s="105" t="str">
        <f>IF(OR($B181=0,$B181=""),"",IF(AND($E$3="1st"),'Marks Entry class 1st'!O180,IF(AND($E$3="2nd"),'Marks Entry class 2nd'!O180,"")))</f>
        <v/>
      </c>
      <c r="Q181" s="105" t="str">
        <f>IF(OR($B181=0,$B181=""),"",IF(AND($E$3="1st"),'Marks Entry class 1st'!P180,IF(AND($E$3="2nd"),'Marks Entry class 2nd'!P180,"")))</f>
        <v/>
      </c>
      <c r="R181" s="54" t="str">
        <f t="shared" si="128"/>
        <v/>
      </c>
      <c r="S181" s="51">
        <f t="shared" si="129"/>
        <v>0</v>
      </c>
      <c r="T181" s="105" t="str">
        <f>IF(OR($B181=0,$B181=""),"",IF(AND($E$3="1st"),'Marks Entry class 1st'!Q180,IF(AND($E$3="2nd"),'Marks Entry class 2nd'!Q180,"")))</f>
        <v/>
      </c>
      <c r="U181" s="105" t="str">
        <f>IF(OR($B181=0,$B181=""),"",IF(AND($E$3="1st"),'Marks Entry class 1st'!R180,IF(AND($E$3="2nd"),'Marks Entry class 2nd'!R180,"")))</f>
        <v/>
      </c>
      <c r="V181" s="55" t="str">
        <f t="shared" si="130"/>
        <v/>
      </c>
      <c r="W181" s="51" t="str">
        <f t="shared" si="131"/>
        <v/>
      </c>
      <c r="X181" s="89">
        <f t="shared" si="132"/>
        <v>0</v>
      </c>
      <c r="Y181" s="89" t="str">
        <f t="shared" si="133"/>
        <v/>
      </c>
      <c r="Z181" s="89" t="str">
        <f t="shared" si="134"/>
        <v/>
      </c>
      <c r="AA181" s="89" t="str">
        <f t="shared" si="135"/>
        <v/>
      </c>
      <c r="AB181" s="89" t="str">
        <f t="shared" si="136"/>
        <v/>
      </c>
      <c r="AC181" s="93" t="str">
        <f t="shared" si="137"/>
        <v/>
      </c>
      <c r="AD181" s="105"/>
      <c r="AE181" s="105"/>
      <c r="AF181" s="105"/>
      <c r="AG181" s="51"/>
      <c r="AH181" s="105" t="str">
        <f>IF(OR($B181=0,$B181=""),"",IF(AND($E$3="1st"),'Marks Entry class 1st'!V180,IF(AND($E$3="2nd"),'Marks Entry class 2nd'!V180,"")))</f>
        <v/>
      </c>
      <c r="AI181" s="105" t="str">
        <f>IF(OR($B181=0,$B181=""),"",IF(AND($E$3="1st"),'Marks Entry class 1st'!W180,IF(AND($E$3="2nd"),'Marks Entry class 2nd'!W180,"")))</f>
        <v/>
      </c>
      <c r="AJ181" s="54" t="str">
        <f t="shared" si="138"/>
        <v/>
      </c>
      <c r="AK181" s="51">
        <f t="shared" si="139"/>
        <v>0</v>
      </c>
      <c r="AL181" s="105" t="str">
        <f>IF(OR($B181=0,$B181=""),"",IF(AND($E$3="1st"),'Marks Entry class 1st'!X180,IF(AND($E$3="2nd"),'Marks Entry class 2nd'!X180,"")))</f>
        <v/>
      </c>
      <c r="AM181" s="105" t="str">
        <f>IF(OR($B181=0,$B181=""),"",IF(AND($E$3="1st"),'Marks Entry class 1st'!Y180,IF(AND($E$3="2nd"),'Marks Entry class 2nd'!Y180,"")))</f>
        <v/>
      </c>
      <c r="AN181" s="55" t="str">
        <f t="shared" si="140"/>
        <v/>
      </c>
      <c r="AO181" s="51" t="str">
        <f t="shared" si="141"/>
        <v/>
      </c>
      <c r="AP181" s="89">
        <f t="shared" si="142"/>
        <v>0</v>
      </c>
      <c r="AQ181" s="89" t="str">
        <f t="shared" si="143"/>
        <v/>
      </c>
      <c r="AR181" s="89" t="str">
        <f t="shared" si="144"/>
        <v/>
      </c>
      <c r="AS181" s="89" t="str">
        <f t="shared" si="145"/>
        <v/>
      </c>
      <c r="AT181" s="89" t="str">
        <f t="shared" si="146"/>
        <v/>
      </c>
      <c r="AU181" s="93" t="str">
        <f t="shared" si="147"/>
        <v/>
      </c>
      <c r="AV181" s="105"/>
      <c r="AW181" s="105"/>
      <c r="AX181" s="105"/>
      <c r="AY181" s="51"/>
      <c r="AZ181" s="105" t="str">
        <f>IF(OR($B181=0,$B181=""),"",IF(AND($E$3="1st"),'Marks Entry class 1st'!AC180,IF(AND($E$3="2nd"),'Marks Entry class 2nd'!AC180,"")))</f>
        <v/>
      </c>
      <c r="BA181" s="105" t="str">
        <f>IF(OR($B181=0,$B181=""),"",IF(AND($E$3="1st"),'Marks Entry class 1st'!AD180,IF(AND($E$3="2nd"),'Marks Entry class 2nd'!AD180,"")))</f>
        <v/>
      </c>
      <c r="BB181" s="54" t="str">
        <f t="shared" si="148"/>
        <v/>
      </c>
      <c r="BC181" s="51">
        <f t="shared" si="149"/>
        <v>0</v>
      </c>
      <c r="BD181" s="105" t="str">
        <f>IF(OR($B181=0,$B181=""),"",IF(AND($E$3="1st"),'Marks Entry class 1st'!AE180,IF(AND($E$3="2nd"),'Marks Entry class 2nd'!AE180,"")))</f>
        <v/>
      </c>
      <c r="BE181" s="105" t="str">
        <f>IF(OR($B181=0,$B181=""),"",IF(AND($E$3="1st"),'Marks Entry class 1st'!AF180,IF(AND($E$3="2nd"),'Marks Entry class 2nd'!AF180,"")))</f>
        <v/>
      </c>
      <c r="BF181" s="55" t="str">
        <f t="shared" si="150"/>
        <v/>
      </c>
      <c r="BG181" s="51" t="str">
        <f t="shared" si="151"/>
        <v/>
      </c>
      <c r="BH181" s="89">
        <f t="shared" si="152"/>
        <v>0</v>
      </c>
      <c r="BI181" s="89" t="str">
        <f t="shared" si="153"/>
        <v/>
      </c>
      <c r="BJ181" s="89" t="str">
        <f t="shared" si="154"/>
        <v/>
      </c>
      <c r="BK181" s="89" t="str">
        <f t="shared" si="155"/>
        <v/>
      </c>
      <c r="BL181" s="89" t="str">
        <f t="shared" si="156"/>
        <v/>
      </c>
      <c r="BM181" s="93" t="str">
        <f t="shared" si="157"/>
        <v/>
      </c>
      <c r="BN181" s="105"/>
      <c r="BO181" s="105"/>
      <c r="BP181" s="105"/>
      <c r="BQ181" s="51"/>
      <c r="BR181" s="105" t="str">
        <f>IF(OR($B181=0,$B181=""),"",IF(AND($E$3="1st"),'Marks Entry class 1st'!AJ180,IF(AND($E$3="2nd"),'Marks Entry class 2nd'!AJ180,"")))</f>
        <v/>
      </c>
      <c r="BS181" s="105" t="str">
        <f>IF(OR($B181=0,$B181=""),"",IF(AND($E$3="1st"),'Marks Entry class 1st'!AK180,IF(AND($E$3="2nd"),'Marks Entry class 2nd'!AK180,"")))</f>
        <v/>
      </c>
      <c r="BT181" s="54" t="str">
        <f t="shared" si="158"/>
        <v/>
      </c>
      <c r="BU181" s="51">
        <f t="shared" si="159"/>
        <v>0</v>
      </c>
      <c r="BV181" s="105" t="str">
        <f>IF(OR($B181=0,$B181=""),"",IF(AND($E$3="1st"),'Marks Entry class 1st'!AL180,IF(AND($E$3="2nd"),'Marks Entry class 2nd'!AL180,"")))</f>
        <v/>
      </c>
      <c r="BW181" s="105" t="str">
        <f>IF(OR($B181=0,$B181=""),"",IF(AND($E$3="1st"),'Marks Entry class 1st'!AM180,IF(AND($E$3="2nd"),'Marks Entry class 2nd'!AM180,"")))</f>
        <v/>
      </c>
      <c r="BX181" s="55" t="str">
        <f t="shared" si="160"/>
        <v/>
      </c>
      <c r="BY181" s="51" t="str">
        <f t="shared" si="161"/>
        <v/>
      </c>
      <c r="BZ181" s="89">
        <f t="shared" si="162"/>
        <v>0</v>
      </c>
      <c r="CA181" s="89" t="str">
        <f t="shared" si="163"/>
        <v/>
      </c>
      <c r="CB181" s="89" t="str">
        <f t="shared" si="164"/>
        <v/>
      </c>
      <c r="CC181" s="89" t="str">
        <f t="shared" si="165"/>
        <v/>
      </c>
      <c r="CD181" s="89" t="str">
        <f t="shared" si="166"/>
        <v/>
      </c>
      <c r="CE181" s="93" t="str">
        <f t="shared" si="167"/>
        <v/>
      </c>
      <c r="CF181" s="105" t="str">
        <f>IF(OR($B181=0,$B181=""),"",IF(AND($E$3="1st"),'Marks Entry class 1st'!AN180,IF(AND($E$3="2nd"),'Marks Entry class 2nd'!AN180,"")))</f>
        <v/>
      </c>
      <c r="CG181" s="105" t="str">
        <f>IF(OR($B181=0,$B181=""),"",IF(AND($E$3="1st"),'Marks Entry class 1st'!AO180,IF(AND($E$3="2nd"),'Marks Entry class 2nd'!AO180,"")))</f>
        <v/>
      </c>
      <c r="CH181" s="106" t="str">
        <f t="shared" si="168"/>
        <v/>
      </c>
      <c r="CI181" s="107">
        <f t="shared" si="169"/>
        <v>0</v>
      </c>
      <c r="CJ181" s="107" t="str">
        <f t="shared" si="170"/>
        <v/>
      </c>
      <c r="CK181" s="107" t="str">
        <f t="shared" si="171"/>
        <v/>
      </c>
      <c r="CL181" s="92" t="str">
        <f t="shared" si="172"/>
        <v/>
      </c>
      <c r="CM181" s="105" t="str">
        <f>IF(OR($B181=0,$B181=""),"",IF(AND($E$3="1st"),'Marks Entry class 1st'!AP180,IF(AND($E$3="2nd"),'Marks Entry class 2nd'!AP180,"")))</f>
        <v/>
      </c>
      <c r="CN181" s="105" t="str">
        <f>IF(OR($B181=0,$B181=""),"",IF(AND($E$3="1st"),'Marks Entry class 1st'!AQ180,IF(AND($E$3="2nd"),'Marks Entry class 2nd'!AQ180,"")))</f>
        <v/>
      </c>
      <c r="CO181" s="106" t="str">
        <f t="shared" si="173"/>
        <v/>
      </c>
      <c r="CP181" s="107">
        <f t="shared" si="174"/>
        <v>0</v>
      </c>
      <c r="CQ181" s="107" t="str">
        <f t="shared" si="175"/>
        <v/>
      </c>
      <c r="CR181" s="107" t="str">
        <f t="shared" si="176"/>
        <v/>
      </c>
      <c r="CS181" s="92" t="str">
        <f t="shared" si="177"/>
        <v/>
      </c>
      <c r="CT181" s="105" t="str">
        <f>IF(OR($B181=0,$B181=""),"",IF(AND($E$3="1st"),'Marks Entry class 1st'!AR180,IF(AND($E$3="2nd"),'Marks Entry class 2nd'!AR180,"")))</f>
        <v/>
      </c>
      <c r="CU181" s="105" t="str">
        <f>IF(OR($B181=0,$B181=""),"",IF(AND($E$3="1st"),'Marks Entry class 1st'!AS180,IF(AND($E$3="2nd"),'Marks Entry class 2nd'!AS180,"")))</f>
        <v/>
      </c>
      <c r="CV181" s="106" t="str">
        <f t="shared" si="178"/>
        <v/>
      </c>
      <c r="CW181" s="107">
        <f t="shared" si="179"/>
        <v>0</v>
      </c>
      <c r="CX181" s="107" t="str">
        <f t="shared" si="180"/>
        <v/>
      </c>
      <c r="CY181" s="107" t="str">
        <f t="shared" si="181"/>
        <v/>
      </c>
      <c r="CZ181" s="92" t="str">
        <f t="shared" si="182"/>
        <v/>
      </c>
      <c r="DA181" s="105" t="str">
        <f>IF(OR($B181=0,$B181=""),"",IF(AND($E$3="1st"),'Marks Entry class 1st'!AT180,IF(AND($E$3="2nd"),'Marks Entry class 2nd'!AT180,"")))</f>
        <v/>
      </c>
      <c r="DB181" s="105" t="str">
        <f>IF(OR($B181=0,$B181=""),"",IF(AND($E$3="1st"),'Marks Entry class 1st'!AU180,IF(AND($E$3="2nd"),'Marks Entry class 2nd'!AU180,"")))</f>
        <v/>
      </c>
      <c r="DC181" s="357" t="str">
        <f t="shared" si="183"/>
        <v/>
      </c>
      <c r="DD181" s="93" t="str">
        <f t="shared" si="184"/>
        <v/>
      </c>
      <c r="DE181" s="105" t="str">
        <f>IF(OR($B181=0,$B181=""),"",IF(AND($E$3="1st"),'Marks Entry class 1st'!AV180,IF(AND($E$3="2nd"),'Marks Entry class 2nd'!AV180,"")))</f>
        <v/>
      </c>
      <c r="DF181" s="105" t="str">
        <f>IF(OR($B181=0,$B181=""),"",IF(AND($E$3="1st"),'Marks Entry class 1st'!AW180,IF(AND($E$3="2nd"),'Marks Entry class 2nd'!AW180,"")))</f>
        <v/>
      </c>
      <c r="DG181" s="357" t="str">
        <f t="shared" si="185"/>
        <v/>
      </c>
      <c r="DH181" s="93" t="str">
        <f t="shared" si="186"/>
        <v/>
      </c>
      <c r="DI181" s="63" t="str">
        <f t="shared" si="187"/>
        <v/>
      </c>
      <c r="DJ181" s="359" t="str">
        <f t="shared" si="188"/>
        <v/>
      </c>
      <c r="DK181" s="67" t="str">
        <f t="shared" si="189"/>
        <v/>
      </c>
      <c r="DL181" s="68" t="str">
        <f t="shared" si="190"/>
        <v/>
      </c>
      <c r="DM181" s="381" t="str">
        <f>IFERROR(IF(B181="NSO","NSO",IF(OR(D181="",G181="",F181="",B181="",DI181=0),"",IF('Master sheet'!$D$14="Hindi","कक्षोंन्नति","Promoted"))),"")</f>
        <v/>
      </c>
      <c r="DN181" s="42" t="str">
        <f>IF(OR(B181=0,B181=""),"",IF(AND($E$3="1st"),'Marks Entry class 1st'!AX180,IF(AND($E$3="2nd"),'Marks Entry class 2nd'!AX180,"")))</f>
        <v/>
      </c>
      <c r="DO181" s="42" t="str">
        <f>IF(OR(B181=0,B181=""),"",IF(AND($E$3="1st"),'Marks Entry class 1st'!AY180,IF(AND($E$3="2nd"),'Marks Entry class 2nd'!AY180,"")))</f>
        <v/>
      </c>
      <c r="DP181" s="214" t="str">
        <f t="shared" si="191"/>
        <v/>
      </c>
      <c r="DQ181" s="43"/>
      <c r="DX181" s="44">
        <f>IF(AND($E$3="1st"),'Marks Entry class 1st'!I180,IF(AND($E$3="2nd"),'Marks Entry class 2nd'!I180,""))</f>
        <v>0</v>
      </c>
    </row>
    <row r="182" spans="1:128" ht="18.95" customHeight="1">
      <c r="A182" s="56">
        <v>175</v>
      </c>
      <c r="B182" s="261" t="str">
        <f>IF(OR(DX182=0,DX182=""),"",IF(AND($E$3="1st"),'Marks Entry class 1st'!I181,IF(AND($E$3="2nd"),'Marks Entry class 2nd'!I181,"")))</f>
        <v/>
      </c>
      <c r="C182" s="57" t="str">
        <f>IF(OR($B182=0,$B182=""),"",IF(AND($E$3="1st"),'Marks Entry class 1st'!B181,IF(AND($E$3="2nd"),'Marks Entry class 2nd'!B181,"")))</f>
        <v/>
      </c>
      <c r="D182" s="57" t="str">
        <f>IF(OR($B182=0,$B182=""),"",IF(AND($E$3="1st"),'Marks Entry class 1st'!C181,IF(AND($E$3="2nd"),'Marks Entry class 2nd'!C181,"")))</f>
        <v/>
      </c>
      <c r="E182" s="396" t="str">
        <f>IF(OR(B182=0,B182=""),"",IF(AND($E$3="1st"),'Marks Entry class 1st'!E181,IF(AND($E$3="2nd"),'Marks Entry class 2nd'!E181,"")))</f>
        <v/>
      </c>
      <c r="F182" s="260" t="str">
        <f>IF(OR(B182=0,B182=""),"",IF(AND($E$3="1st"),'Marks Entry class 1st'!D181,IF(AND($E$3="2nd"),'Marks Entry class 2nd'!D181,"")))</f>
        <v/>
      </c>
      <c r="G182" s="398" t="str">
        <f>IF(OR($B182=0,$B182=""),"",IF(AND($E$3="1st"),'Marks Entry class 1st'!F181,IF(AND($E$3="2nd"),'Marks Entry class 2nd'!F181,"")))</f>
        <v/>
      </c>
      <c r="H182" s="398" t="str">
        <f>IF(OR($B182=0,$B182=""),"",IF(AND($E$3="1st"),'Marks Entry class 1st'!G181,IF(AND($E$3="2nd"),'Marks Entry class 2nd'!G181,"")))</f>
        <v/>
      </c>
      <c r="I182" s="398" t="str">
        <f>IF(OR($B182=0,$B182=""),"",IF(AND($E$3="1st"),'Marks Entry class 1st'!H181,IF(AND($E$3="2nd"),'Marks Entry class 2nd'!H181,"")))</f>
        <v/>
      </c>
      <c r="J182" s="229" t="str">
        <f>IF(OR($B182=0,$B182=""),"",IF(AND($E$3="1st"),'Marks Entry class 1st'!J181,IF(AND($E$3="2nd"),'Marks Entry class 2nd'!J181,"")))</f>
        <v/>
      </c>
      <c r="K182" s="229" t="str">
        <f>IF(OR($B182=0,$B182=""),"",IF(AND($E$3="1st"),'Marks Entry class 1st'!K181,IF(AND($E$3="2nd"),'Marks Entry class 2nd'!K181,"")))</f>
        <v/>
      </c>
      <c r="L182" s="105"/>
      <c r="M182" s="105"/>
      <c r="N182" s="105"/>
      <c r="O182" s="51"/>
      <c r="P182" s="105" t="str">
        <f>IF(OR($B182=0,$B182=""),"",IF(AND($E$3="1st"),'Marks Entry class 1st'!O181,IF(AND($E$3="2nd"),'Marks Entry class 2nd'!O181,"")))</f>
        <v/>
      </c>
      <c r="Q182" s="105" t="str">
        <f>IF(OR($B182=0,$B182=""),"",IF(AND($E$3="1st"),'Marks Entry class 1st'!P181,IF(AND($E$3="2nd"),'Marks Entry class 2nd'!P181,"")))</f>
        <v/>
      </c>
      <c r="R182" s="54" t="str">
        <f t="shared" si="128"/>
        <v/>
      </c>
      <c r="S182" s="51">
        <f t="shared" si="129"/>
        <v>0</v>
      </c>
      <c r="T182" s="105" t="str">
        <f>IF(OR($B182=0,$B182=""),"",IF(AND($E$3="1st"),'Marks Entry class 1st'!Q181,IF(AND($E$3="2nd"),'Marks Entry class 2nd'!Q181,"")))</f>
        <v/>
      </c>
      <c r="U182" s="105" t="str">
        <f>IF(OR($B182=0,$B182=""),"",IF(AND($E$3="1st"),'Marks Entry class 1st'!R181,IF(AND($E$3="2nd"),'Marks Entry class 2nd'!R181,"")))</f>
        <v/>
      </c>
      <c r="V182" s="55" t="str">
        <f t="shared" si="130"/>
        <v/>
      </c>
      <c r="W182" s="51" t="str">
        <f t="shared" si="131"/>
        <v/>
      </c>
      <c r="X182" s="89">
        <f t="shared" si="132"/>
        <v>0</v>
      </c>
      <c r="Y182" s="89" t="str">
        <f t="shared" si="133"/>
        <v/>
      </c>
      <c r="Z182" s="89" t="str">
        <f t="shared" si="134"/>
        <v/>
      </c>
      <c r="AA182" s="89" t="str">
        <f t="shared" si="135"/>
        <v/>
      </c>
      <c r="AB182" s="89" t="str">
        <f t="shared" si="136"/>
        <v/>
      </c>
      <c r="AC182" s="93" t="str">
        <f t="shared" si="137"/>
        <v/>
      </c>
      <c r="AD182" s="105"/>
      <c r="AE182" s="105"/>
      <c r="AF182" s="105"/>
      <c r="AG182" s="51"/>
      <c r="AH182" s="105" t="str">
        <f>IF(OR($B182=0,$B182=""),"",IF(AND($E$3="1st"),'Marks Entry class 1st'!V181,IF(AND($E$3="2nd"),'Marks Entry class 2nd'!V181,"")))</f>
        <v/>
      </c>
      <c r="AI182" s="105" t="str">
        <f>IF(OR($B182=0,$B182=""),"",IF(AND($E$3="1st"),'Marks Entry class 1st'!W181,IF(AND($E$3="2nd"),'Marks Entry class 2nd'!W181,"")))</f>
        <v/>
      </c>
      <c r="AJ182" s="54" t="str">
        <f t="shared" si="138"/>
        <v/>
      </c>
      <c r="AK182" s="51">
        <f t="shared" si="139"/>
        <v>0</v>
      </c>
      <c r="AL182" s="105" t="str">
        <f>IF(OR($B182=0,$B182=""),"",IF(AND($E$3="1st"),'Marks Entry class 1st'!X181,IF(AND($E$3="2nd"),'Marks Entry class 2nd'!X181,"")))</f>
        <v/>
      </c>
      <c r="AM182" s="105" t="str">
        <f>IF(OR($B182=0,$B182=""),"",IF(AND($E$3="1st"),'Marks Entry class 1st'!Y181,IF(AND($E$3="2nd"),'Marks Entry class 2nd'!Y181,"")))</f>
        <v/>
      </c>
      <c r="AN182" s="55" t="str">
        <f t="shared" si="140"/>
        <v/>
      </c>
      <c r="AO182" s="51" t="str">
        <f t="shared" si="141"/>
        <v/>
      </c>
      <c r="AP182" s="89">
        <f t="shared" si="142"/>
        <v>0</v>
      </c>
      <c r="AQ182" s="89" t="str">
        <f t="shared" si="143"/>
        <v/>
      </c>
      <c r="AR182" s="89" t="str">
        <f t="shared" si="144"/>
        <v/>
      </c>
      <c r="AS182" s="89" t="str">
        <f t="shared" si="145"/>
        <v/>
      </c>
      <c r="AT182" s="89" t="str">
        <f t="shared" si="146"/>
        <v/>
      </c>
      <c r="AU182" s="93" t="str">
        <f t="shared" si="147"/>
        <v/>
      </c>
      <c r="AV182" s="105"/>
      <c r="AW182" s="105"/>
      <c r="AX182" s="105"/>
      <c r="AY182" s="51"/>
      <c r="AZ182" s="105" t="str">
        <f>IF(OR($B182=0,$B182=""),"",IF(AND($E$3="1st"),'Marks Entry class 1st'!AC181,IF(AND($E$3="2nd"),'Marks Entry class 2nd'!AC181,"")))</f>
        <v/>
      </c>
      <c r="BA182" s="105" t="str">
        <f>IF(OR($B182=0,$B182=""),"",IF(AND($E$3="1st"),'Marks Entry class 1st'!AD181,IF(AND($E$3="2nd"),'Marks Entry class 2nd'!AD181,"")))</f>
        <v/>
      </c>
      <c r="BB182" s="54" t="str">
        <f t="shared" si="148"/>
        <v/>
      </c>
      <c r="BC182" s="51">
        <f t="shared" si="149"/>
        <v>0</v>
      </c>
      <c r="BD182" s="105" t="str">
        <f>IF(OR($B182=0,$B182=""),"",IF(AND($E$3="1st"),'Marks Entry class 1st'!AE181,IF(AND($E$3="2nd"),'Marks Entry class 2nd'!AE181,"")))</f>
        <v/>
      </c>
      <c r="BE182" s="105" t="str">
        <f>IF(OR($B182=0,$B182=""),"",IF(AND($E$3="1st"),'Marks Entry class 1st'!AF181,IF(AND($E$3="2nd"),'Marks Entry class 2nd'!AF181,"")))</f>
        <v/>
      </c>
      <c r="BF182" s="55" t="str">
        <f t="shared" si="150"/>
        <v/>
      </c>
      <c r="BG182" s="51" t="str">
        <f t="shared" si="151"/>
        <v/>
      </c>
      <c r="BH182" s="89">
        <f t="shared" si="152"/>
        <v>0</v>
      </c>
      <c r="BI182" s="89" t="str">
        <f t="shared" si="153"/>
        <v/>
      </c>
      <c r="BJ182" s="89" t="str">
        <f t="shared" si="154"/>
        <v/>
      </c>
      <c r="BK182" s="89" t="str">
        <f t="shared" si="155"/>
        <v/>
      </c>
      <c r="BL182" s="89" t="str">
        <f t="shared" si="156"/>
        <v/>
      </c>
      <c r="BM182" s="93" t="str">
        <f t="shared" si="157"/>
        <v/>
      </c>
      <c r="BN182" s="105"/>
      <c r="BO182" s="105"/>
      <c r="BP182" s="105"/>
      <c r="BQ182" s="51"/>
      <c r="BR182" s="105" t="str">
        <f>IF(OR($B182=0,$B182=""),"",IF(AND($E$3="1st"),'Marks Entry class 1st'!AJ181,IF(AND($E$3="2nd"),'Marks Entry class 2nd'!AJ181,"")))</f>
        <v/>
      </c>
      <c r="BS182" s="105" t="str">
        <f>IF(OR($B182=0,$B182=""),"",IF(AND($E$3="1st"),'Marks Entry class 1st'!AK181,IF(AND($E$3="2nd"),'Marks Entry class 2nd'!AK181,"")))</f>
        <v/>
      </c>
      <c r="BT182" s="54" t="str">
        <f t="shared" si="158"/>
        <v/>
      </c>
      <c r="BU182" s="51">
        <f t="shared" si="159"/>
        <v>0</v>
      </c>
      <c r="BV182" s="105" t="str">
        <f>IF(OR($B182=0,$B182=""),"",IF(AND($E$3="1st"),'Marks Entry class 1st'!AL181,IF(AND($E$3="2nd"),'Marks Entry class 2nd'!AL181,"")))</f>
        <v/>
      </c>
      <c r="BW182" s="105" t="str">
        <f>IF(OR($B182=0,$B182=""),"",IF(AND($E$3="1st"),'Marks Entry class 1st'!AM181,IF(AND($E$3="2nd"),'Marks Entry class 2nd'!AM181,"")))</f>
        <v/>
      </c>
      <c r="BX182" s="55" t="str">
        <f t="shared" si="160"/>
        <v/>
      </c>
      <c r="BY182" s="51" t="str">
        <f t="shared" si="161"/>
        <v/>
      </c>
      <c r="BZ182" s="89">
        <f t="shared" si="162"/>
        <v>0</v>
      </c>
      <c r="CA182" s="89" t="str">
        <f t="shared" si="163"/>
        <v/>
      </c>
      <c r="CB182" s="89" t="str">
        <f t="shared" si="164"/>
        <v/>
      </c>
      <c r="CC182" s="89" t="str">
        <f t="shared" si="165"/>
        <v/>
      </c>
      <c r="CD182" s="89" t="str">
        <f t="shared" si="166"/>
        <v/>
      </c>
      <c r="CE182" s="93" t="str">
        <f t="shared" si="167"/>
        <v/>
      </c>
      <c r="CF182" s="105" t="str">
        <f>IF(OR($B182=0,$B182=""),"",IF(AND($E$3="1st"),'Marks Entry class 1st'!AN181,IF(AND($E$3="2nd"),'Marks Entry class 2nd'!AN181,"")))</f>
        <v/>
      </c>
      <c r="CG182" s="105" t="str">
        <f>IF(OR($B182=0,$B182=""),"",IF(AND($E$3="1st"),'Marks Entry class 1st'!AO181,IF(AND($E$3="2nd"),'Marks Entry class 2nd'!AO181,"")))</f>
        <v/>
      </c>
      <c r="CH182" s="106" t="str">
        <f t="shared" si="168"/>
        <v/>
      </c>
      <c r="CI182" s="107">
        <f t="shared" si="169"/>
        <v>0</v>
      </c>
      <c r="CJ182" s="107" t="str">
        <f t="shared" si="170"/>
        <v/>
      </c>
      <c r="CK182" s="107" t="str">
        <f t="shared" si="171"/>
        <v/>
      </c>
      <c r="CL182" s="92" t="str">
        <f t="shared" si="172"/>
        <v/>
      </c>
      <c r="CM182" s="105" t="str">
        <f>IF(OR($B182=0,$B182=""),"",IF(AND($E$3="1st"),'Marks Entry class 1st'!AP181,IF(AND($E$3="2nd"),'Marks Entry class 2nd'!AP181,"")))</f>
        <v/>
      </c>
      <c r="CN182" s="105" t="str">
        <f>IF(OR($B182=0,$B182=""),"",IF(AND($E$3="1st"),'Marks Entry class 1st'!AQ181,IF(AND($E$3="2nd"),'Marks Entry class 2nd'!AQ181,"")))</f>
        <v/>
      </c>
      <c r="CO182" s="106" t="str">
        <f t="shared" si="173"/>
        <v/>
      </c>
      <c r="CP182" s="107">
        <f t="shared" si="174"/>
        <v>0</v>
      </c>
      <c r="CQ182" s="107" t="str">
        <f t="shared" si="175"/>
        <v/>
      </c>
      <c r="CR182" s="107" t="str">
        <f t="shared" si="176"/>
        <v/>
      </c>
      <c r="CS182" s="92" t="str">
        <f t="shared" si="177"/>
        <v/>
      </c>
      <c r="CT182" s="105" t="str">
        <f>IF(OR($B182=0,$B182=""),"",IF(AND($E$3="1st"),'Marks Entry class 1st'!AR181,IF(AND($E$3="2nd"),'Marks Entry class 2nd'!AR181,"")))</f>
        <v/>
      </c>
      <c r="CU182" s="105" t="str">
        <f>IF(OR($B182=0,$B182=""),"",IF(AND($E$3="1st"),'Marks Entry class 1st'!AS181,IF(AND($E$3="2nd"),'Marks Entry class 2nd'!AS181,"")))</f>
        <v/>
      </c>
      <c r="CV182" s="106" t="str">
        <f t="shared" si="178"/>
        <v/>
      </c>
      <c r="CW182" s="107">
        <f t="shared" si="179"/>
        <v>0</v>
      </c>
      <c r="CX182" s="107" t="str">
        <f t="shared" si="180"/>
        <v/>
      </c>
      <c r="CY182" s="107" t="str">
        <f t="shared" si="181"/>
        <v/>
      </c>
      <c r="CZ182" s="92" t="str">
        <f t="shared" si="182"/>
        <v/>
      </c>
      <c r="DA182" s="105" t="str">
        <f>IF(OR($B182=0,$B182=""),"",IF(AND($E$3="1st"),'Marks Entry class 1st'!AT181,IF(AND($E$3="2nd"),'Marks Entry class 2nd'!AT181,"")))</f>
        <v/>
      </c>
      <c r="DB182" s="105" t="str">
        <f>IF(OR($B182=0,$B182=""),"",IF(AND($E$3="1st"),'Marks Entry class 1st'!AU181,IF(AND($E$3="2nd"),'Marks Entry class 2nd'!AU181,"")))</f>
        <v/>
      </c>
      <c r="DC182" s="357" t="str">
        <f t="shared" si="183"/>
        <v/>
      </c>
      <c r="DD182" s="93" t="str">
        <f t="shared" si="184"/>
        <v/>
      </c>
      <c r="DE182" s="105" t="str">
        <f>IF(OR($B182=0,$B182=""),"",IF(AND($E$3="1st"),'Marks Entry class 1st'!AV181,IF(AND($E$3="2nd"),'Marks Entry class 2nd'!AV181,"")))</f>
        <v/>
      </c>
      <c r="DF182" s="105" t="str">
        <f>IF(OR($B182=0,$B182=""),"",IF(AND($E$3="1st"),'Marks Entry class 1st'!AW181,IF(AND($E$3="2nd"),'Marks Entry class 2nd'!AW181,"")))</f>
        <v/>
      </c>
      <c r="DG182" s="357" t="str">
        <f t="shared" si="185"/>
        <v/>
      </c>
      <c r="DH182" s="93" t="str">
        <f t="shared" si="186"/>
        <v/>
      </c>
      <c r="DI182" s="63" t="str">
        <f t="shared" si="187"/>
        <v/>
      </c>
      <c r="DJ182" s="359" t="str">
        <f t="shared" si="188"/>
        <v/>
      </c>
      <c r="DK182" s="67" t="str">
        <f t="shared" si="189"/>
        <v/>
      </c>
      <c r="DL182" s="68" t="str">
        <f t="shared" si="190"/>
        <v/>
      </c>
      <c r="DM182" s="381" t="str">
        <f>IFERROR(IF(B182="NSO","NSO",IF(OR(D182="",G182="",F182="",B182="",DI182=0),"",IF('Master sheet'!$D$14="Hindi","कक्षोंन्नति","Promoted"))),"")</f>
        <v/>
      </c>
      <c r="DN182" s="42" t="str">
        <f>IF(OR(B182=0,B182=""),"",IF(AND($E$3="1st"),'Marks Entry class 1st'!AX181,IF(AND($E$3="2nd"),'Marks Entry class 2nd'!AX181,"")))</f>
        <v/>
      </c>
      <c r="DO182" s="42" t="str">
        <f>IF(OR(B182=0,B182=""),"",IF(AND($E$3="1st"),'Marks Entry class 1st'!AY181,IF(AND($E$3="2nd"),'Marks Entry class 2nd'!AY181,"")))</f>
        <v/>
      </c>
      <c r="DP182" s="214" t="str">
        <f t="shared" si="191"/>
        <v/>
      </c>
      <c r="DQ182" s="43"/>
      <c r="DX182" s="44">
        <f>IF(AND($E$3="1st"),'Marks Entry class 1st'!I181,IF(AND($E$3="2nd"),'Marks Entry class 2nd'!I181,""))</f>
        <v>0</v>
      </c>
    </row>
    <row r="183" spans="1:128" ht="18.95" customHeight="1">
      <c r="A183" s="56">
        <v>176</v>
      </c>
      <c r="B183" s="261" t="str">
        <f>IF(OR(DX183=0,DX183=""),"",IF(AND($E$3="1st"),'Marks Entry class 1st'!I182,IF(AND($E$3="2nd"),'Marks Entry class 2nd'!I182,"")))</f>
        <v/>
      </c>
      <c r="C183" s="57" t="str">
        <f>IF(OR($B183=0,$B183=""),"",IF(AND($E$3="1st"),'Marks Entry class 1st'!B182,IF(AND($E$3="2nd"),'Marks Entry class 2nd'!B182,"")))</f>
        <v/>
      </c>
      <c r="D183" s="57" t="str">
        <f>IF(OR($B183=0,$B183=""),"",IF(AND($E$3="1st"),'Marks Entry class 1st'!C182,IF(AND($E$3="2nd"),'Marks Entry class 2nd'!C182,"")))</f>
        <v/>
      </c>
      <c r="E183" s="396" t="str">
        <f>IF(OR(B183=0,B183=""),"",IF(AND($E$3="1st"),'Marks Entry class 1st'!E182,IF(AND($E$3="2nd"),'Marks Entry class 2nd'!E182,"")))</f>
        <v/>
      </c>
      <c r="F183" s="260" t="str">
        <f>IF(OR(B183=0,B183=""),"",IF(AND($E$3="1st"),'Marks Entry class 1st'!D182,IF(AND($E$3="2nd"),'Marks Entry class 2nd'!D182,"")))</f>
        <v/>
      </c>
      <c r="G183" s="398" t="str">
        <f>IF(OR($B183=0,$B183=""),"",IF(AND($E$3="1st"),'Marks Entry class 1st'!F182,IF(AND($E$3="2nd"),'Marks Entry class 2nd'!F182,"")))</f>
        <v/>
      </c>
      <c r="H183" s="398" t="str">
        <f>IF(OR($B183=0,$B183=""),"",IF(AND($E$3="1st"),'Marks Entry class 1st'!G182,IF(AND($E$3="2nd"),'Marks Entry class 2nd'!G182,"")))</f>
        <v/>
      </c>
      <c r="I183" s="398" t="str">
        <f>IF(OR($B183=0,$B183=""),"",IF(AND($E$3="1st"),'Marks Entry class 1st'!H182,IF(AND($E$3="2nd"),'Marks Entry class 2nd'!H182,"")))</f>
        <v/>
      </c>
      <c r="J183" s="229" t="str">
        <f>IF(OR($B183=0,$B183=""),"",IF(AND($E$3="1st"),'Marks Entry class 1st'!J182,IF(AND($E$3="2nd"),'Marks Entry class 2nd'!J182,"")))</f>
        <v/>
      </c>
      <c r="K183" s="229" t="str">
        <f>IF(OR($B183=0,$B183=""),"",IF(AND($E$3="1st"),'Marks Entry class 1st'!K182,IF(AND($E$3="2nd"),'Marks Entry class 2nd'!K182,"")))</f>
        <v/>
      </c>
      <c r="L183" s="105"/>
      <c r="M183" s="105"/>
      <c r="N183" s="105"/>
      <c r="O183" s="51"/>
      <c r="P183" s="105" t="str">
        <f>IF(OR($B183=0,$B183=""),"",IF(AND($E$3="1st"),'Marks Entry class 1st'!O182,IF(AND($E$3="2nd"),'Marks Entry class 2nd'!O182,"")))</f>
        <v/>
      </c>
      <c r="Q183" s="105" t="str">
        <f>IF(OR($B183=0,$B183=""),"",IF(AND($E$3="1st"),'Marks Entry class 1st'!P182,IF(AND($E$3="2nd"),'Marks Entry class 2nd'!P182,"")))</f>
        <v/>
      </c>
      <c r="R183" s="54" t="str">
        <f t="shared" si="128"/>
        <v/>
      </c>
      <c r="S183" s="51">
        <f t="shared" si="129"/>
        <v>0</v>
      </c>
      <c r="T183" s="105" t="str">
        <f>IF(OR($B183=0,$B183=""),"",IF(AND($E$3="1st"),'Marks Entry class 1st'!Q182,IF(AND($E$3="2nd"),'Marks Entry class 2nd'!Q182,"")))</f>
        <v/>
      </c>
      <c r="U183" s="105" t="str">
        <f>IF(OR($B183=0,$B183=""),"",IF(AND($E$3="1st"),'Marks Entry class 1st'!R182,IF(AND($E$3="2nd"),'Marks Entry class 2nd'!R182,"")))</f>
        <v/>
      </c>
      <c r="V183" s="55" t="str">
        <f t="shared" si="130"/>
        <v/>
      </c>
      <c r="W183" s="51" t="str">
        <f t="shared" si="131"/>
        <v/>
      </c>
      <c r="X183" s="89">
        <f t="shared" si="132"/>
        <v>0</v>
      </c>
      <c r="Y183" s="89" t="str">
        <f t="shared" si="133"/>
        <v/>
      </c>
      <c r="Z183" s="89" t="str">
        <f t="shared" si="134"/>
        <v/>
      </c>
      <c r="AA183" s="89" t="str">
        <f t="shared" si="135"/>
        <v/>
      </c>
      <c r="AB183" s="89" t="str">
        <f t="shared" si="136"/>
        <v/>
      </c>
      <c r="AC183" s="93" t="str">
        <f t="shared" si="137"/>
        <v/>
      </c>
      <c r="AD183" s="105"/>
      <c r="AE183" s="105"/>
      <c r="AF183" s="105"/>
      <c r="AG183" s="51"/>
      <c r="AH183" s="105" t="str">
        <f>IF(OR($B183=0,$B183=""),"",IF(AND($E$3="1st"),'Marks Entry class 1st'!V182,IF(AND($E$3="2nd"),'Marks Entry class 2nd'!V182,"")))</f>
        <v/>
      </c>
      <c r="AI183" s="105" t="str">
        <f>IF(OR($B183=0,$B183=""),"",IF(AND($E$3="1st"),'Marks Entry class 1st'!W182,IF(AND($E$3="2nd"),'Marks Entry class 2nd'!W182,"")))</f>
        <v/>
      </c>
      <c r="AJ183" s="54" t="str">
        <f t="shared" si="138"/>
        <v/>
      </c>
      <c r="AK183" s="51">
        <f t="shared" si="139"/>
        <v>0</v>
      </c>
      <c r="AL183" s="105" t="str">
        <f>IF(OR($B183=0,$B183=""),"",IF(AND($E$3="1st"),'Marks Entry class 1st'!X182,IF(AND($E$3="2nd"),'Marks Entry class 2nd'!X182,"")))</f>
        <v/>
      </c>
      <c r="AM183" s="105" t="str">
        <f>IF(OR($B183=0,$B183=""),"",IF(AND($E$3="1st"),'Marks Entry class 1st'!Y182,IF(AND($E$3="2nd"),'Marks Entry class 2nd'!Y182,"")))</f>
        <v/>
      </c>
      <c r="AN183" s="55" t="str">
        <f t="shared" si="140"/>
        <v/>
      </c>
      <c r="AO183" s="51" t="str">
        <f t="shared" si="141"/>
        <v/>
      </c>
      <c r="AP183" s="89">
        <f t="shared" si="142"/>
        <v>0</v>
      </c>
      <c r="AQ183" s="89" t="str">
        <f t="shared" si="143"/>
        <v/>
      </c>
      <c r="AR183" s="89" t="str">
        <f t="shared" si="144"/>
        <v/>
      </c>
      <c r="AS183" s="89" t="str">
        <f t="shared" si="145"/>
        <v/>
      </c>
      <c r="AT183" s="89" t="str">
        <f t="shared" si="146"/>
        <v/>
      </c>
      <c r="AU183" s="93" t="str">
        <f t="shared" si="147"/>
        <v/>
      </c>
      <c r="AV183" s="105"/>
      <c r="AW183" s="105"/>
      <c r="AX183" s="105"/>
      <c r="AY183" s="51"/>
      <c r="AZ183" s="105" t="str">
        <f>IF(OR($B183=0,$B183=""),"",IF(AND($E$3="1st"),'Marks Entry class 1st'!AC182,IF(AND($E$3="2nd"),'Marks Entry class 2nd'!AC182,"")))</f>
        <v/>
      </c>
      <c r="BA183" s="105" t="str">
        <f>IF(OR($B183=0,$B183=""),"",IF(AND($E$3="1st"),'Marks Entry class 1st'!AD182,IF(AND($E$3="2nd"),'Marks Entry class 2nd'!AD182,"")))</f>
        <v/>
      </c>
      <c r="BB183" s="54" t="str">
        <f t="shared" si="148"/>
        <v/>
      </c>
      <c r="BC183" s="51">
        <f t="shared" si="149"/>
        <v>0</v>
      </c>
      <c r="BD183" s="105" t="str">
        <f>IF(OR($B183=0,$B183=""),"",IF(AND($E$3="1st"),'Marks Entry class 1st'!AE182,IF(AND($E$3="2nd"),'Marks Entry class 2nd'!AE182,"")))</f>
        <v/>
      </c>
      <c r="BE183" s="105" t="str">
        <f>IF(OR($B183=0,$B183=""),"",IF(AND($E$3="1st"),'Marks Entry class 1st'!AF182,IF(AND($E$3="2nd"),'Marks Entry class 2nd'!AF182,"")))</f>
        <v/>
      </c>
      <c r="BF183" s="55" t="str">
        <f t="shared" si="150"/>
        <v/>
      </c>
      <c r="BG183" s="51" t="str">
        <f t="shared" si="151"/>
        <v/>
      </c>
      <c r="BH183" s="89">
        <f t="shared" si="152"/>
        <v>0</v>
      </c>
      <c r="BI183" s="89" t="str">
        <f t="shared" si="153"/>
        <v/>
      </c>
      <c r="BJ183" s="89" t="str">
        <f t="shared" si="154"/>
        <v/>
      </c>
      <c r="BK183" s="89" t="str">
        <f t="shared" si="155"/>
        <v/>
      </c>
      <c r="BL183" s="89" t="str">
        <f t="shared" si="156"/>
        <v/>
      </c>
      <c r="BM183" s="93" t="str">
        <f t="shared" si="157"/>
        <v/>
      </c>
      <c r="BN183" s="105"/>
      <c r="BO183" s="105"/>
      <c r="BP183" s="105"/>
      <c r="BQ183" s="51"/>
      <c r="BR183" s="105" t="str">
        <f>IF(OR($B183=0,$B183=""),"",IF(AND($E$3="1st"),'Marks Entry class 1st'!AJ182,IF(AND($E$3="2nd"),'Marks Entry class 2nd'!AJ182,"")))</f>
        <v/>
      </c>
      <c r="BS183" s="105" t="str">
        <f>IF(OR($B183=0,$B183=""),"",IF(AND($E$3="1st"),'Marks Entry class 1st'!AK182,IF(AND($E$3="2nd"),'Marks Entry class 2nd'!AK182,"")))</f>
        <v/>
      </c>
      <c r="BT183" s="54" t="str">
        <f t="shared" si="158"/>
        <v/>
      </c>
      <c r="BU183" s="51">
        <f t="shared" si="159"/>
        <v>0</v>
      </c>
      <c r="BV183" s="105" t="str">
        <f>IF(OR($B183=0,$B183=""),"",IF(AND($E$3="1st"),'Marks Entry class 1st'!AL182,IF(AND($E$3="2nd"),'Marks Entry class 2nd'!AL182,"")))</f>
        <v/>
      </c>
      <c r="BW183" s="105" t="str">
        <f>IF(OR($B183=0,$B183=""),"",IF(AND($E$3="1st"),'Marks Entry class 1st'!AM182,IF(AND($E$3="2nd"),'Marks Entry class 2nd'!AM182,"")))</f>
        <v/>
      </c>
      <c r="BX183" s="55" t="str">
        <f t="shared" si="160"/>
        <v/>
      </c>
      <c r="BY183" s="51" t="str">
        <f t="shared" si="161"/>
        <v/>
      </c>
      <c r="BZ183" s="89">
        <f t="shared" si="162"/>
        <v>0</v>
      </c>
      <c r="CA183" s="89" t="str">
        <f t="shared" si="163"/>
        <v/>
      </c>
      <c r="CB183" s="89" t="str">
        <f t="shared" si="164"/>
        <v/>
      </c>
      <c r="CC183" s="89" t="str">
        <f t="shared" si="165"/>
        <v/>
      </c>
      <c r="CD183" s="89" t="str">
        <f t="shared" si="166"/>
        <v/>
      </c>
      <c r="CE183" s="93" t="str">
        <f t="shared" si="167"/>
        <v/>
      </c>
      <c r="CF183" s="105" t="str">
        <f>IF(OR($B183=0,$B183=""),"",IF(AND($E$3="1st"),'Marks Entry class 1st'!AN182,IF(AND($E$3="2nd"),'Marks Entry class 2nd'!AN182,"")))</f>
        <v/>
      </c>
      <c r="CG183" s="105" t="str">
        <f>IF(OR($B183=0,$B183=""),"",IF(AND($E$3="1st"),'Marks Entry class 1st'!AO182,IF(AND($E$3="2nd"),'Marks Entry class 2nd'!AO182,"")))</f>
        <v/>
      </c>
      <c r="CH183" s="106" t="str">
        <f t="shared" si="168"/>
        <v/>
      </c>
      <c r="CI183" s="107">
        <f t="shared" si="169"/>
        <v>0</v>
      </c>
      <c r="CJ183" s="107" t="str">
        <f t="shared" si="170"/>
        <v/>
      </c>
      <c r="CK183" s="107" t="str">
        <f t="shared" si="171"/>
        <v/>
      </c>
      <c r="CL183" s="92" t="str">
        <f t="shared" si="172"/>
        <v/>
      </c>
      <c r="CM183" s="105" t="str">
        <f>IF(OR($B183=0,$B183=""),"",IF(AND($E$3="1st"),'Marks Entry class 1st'!AP182,IF(AND($E$3="2nd"),'Marks Entry class 2nd'!AP182,"")))</f>
        <v/>
      </c>
      <c r="CN183" s="105" t="str">
        <f>IF(OR($B183=0,$B183=""),"",IF(AND($E$3="1st"),'Marks Entry class 1st'!AQ182,IF(AND($E$3="2nd"),'Marks Entry class 2nd'!AQ182,"")))</f>
        <v/>
      </c>
      <c r="CO183" s="106" t="str">
        <f t="shared" si="173"/>
        <v/>
      </c>
      <c r="CP183" s="107">
        <f t="shared" si="174"/>
        <v>0</v>
      </c>
      <c r="CQ183" s="107" t="str">
        <f t="shared" si="175"/>
        <v/>
      </c>
      <c r="CR183" s="107" t="str">
        <f t="shared" si="176"/>
        <v/>
      </c>
      <c r="CS183" s="92" t="str">
        <f t="shared" si="177"/>
        <v/>
      </c>
      <c r="CT183" s="105" t="str">
        <f>IF(OR($B183=0,$B183=""),"",IF(AND($E$3="1st"),'Marks Entry class 1st'!AR182,IF(AND($E$3="2nd"),'Marks Entry class 2nd'!AR182,"")))</f>
        <v/>
      </c>
      <c r="CU183" s="105" t="str">
        <f>IF(OR($B183=0,$B183=""),"",IF(AND($E$3="1st"),'Marks Entry class 1st'!AS182,IF(AND($E$3="2nd"),'Marks Entry class 2nd'!AS182,"")))</f>
        <v/>
      </c>
      <c r="CV183" s="106" t="str">
        <f t="shared" si="178"/>
        <v/>
      </c>
      <c r="CW183" s="107">
        <f t="shared" si="179"/>
        <v>0</v>
      </c>
      <c r="CX183" s="107" t="str">
        <f t="shared" si="180"/>
        <v/>
      </c>
      <c r="CY183" s="107" t="str">
        <f t="shared" si="181"/>
        <v/>
      </c>
      <c r="CZ183" s="92" t="str">
        <f t="shared" si="182"/>
        <v/>
      </c>
      <c r="DA183" s="105" t="str">
        <f>IF(OR($B183=0,$B183=""),"",IF(AND($E$3="1st"),'Marks Entry class 1st'!AT182,IF(AND($E$3="2nd"),'Marks Entry class 2nd'!AT182,"")))</f>
        <v/>
      </c>
      <c r="DB183" s="105" t="str">
        <f>IF(OR($B183=0,$B183=""),"",IF(AND($E$3="1st"),'Marks Entry class 1st'!AU182,IF(AND($E$3="2nd"),'Marks Entry class 2nd'!AU182,"")))</f>
        <v/>
      </c>
      <c r="DC183" s="357" t="str">
        <f t="shared" si="183"/>
        <v/>
      </c>
      <c r="DD183" s="93" t="str">
        <f t="shared" si="184"/>
        <v/>
      </c>
      <c r="DE183" s="105" t="str">
        <f>IF(OR($B183=0,$B183=""),"",IF(AND($E$3="1st"),'Marks Entry class 1st'!AV182,IF(AND($E$3="2nd"),'Marks Entry class 2nd'!AV182,"")))</f>
        <v/>
      </c>
      <c r="DF183" s="105" t="str">
        <f>IF(OR($B183=0,$B183=""),"",IF(AND($E$3="1st"),'Marks Entry class 1st'!AW182,IF(AND($E$3="2nd"),'Marks Entry class 2nd'!AW182,"")))</f>
        <v/>
      </c>
      <c r="DG183" s="357" t="str">
        <f t="shared" si="185"/>
        <v/>
      </c>
      <c r="DH183" s="93" t="str">
        <f t="shared" si="186"/>
        <v/>
      </c>
      <c r="DI183" s="63" t="str">
        <f t="shared" si="187"/>
        <v/>
      </c>
      <c r="DJ183" s="359" t="str">
        <f t="shared" si="188"/>
        <v/>
      </c>
      <c r="DK183" s="67" t="str">
        <f t="shared" si="189"/>
        <v/>
      </c>
      <c r="DL183" s="68" t="str">
        <f t="shared" si="190"/>
        <v/>
      </c>
      <c r="DM183" s="381" t="str">
        <f>IFERROR(IF(B183="NSO","NSO",IF(OR(D183="",G183="",F183="",B183="",DI183=0),"",IF('Master sheet'!$D$14="Hindi","कक्षोंन्नति","Promoted"))),"")</f>
        <v/>
      </c>
      <c r="DN183" s="42" t="str">
        <f>IF(OR(B183=0,B183=""),"",IF(AND($E$3="1st"),'Marks Entry class 1st'!AX182,IF(AND($E$3="2nd"),'Marks Entry class 2nd'!AX182,"")))</f>
        <v/>
      </c>
      <c r="DO183" s="42" t="str">
        <f>IF(OR(B183=0,B183=""),"",IF(AND($E$3="1st"),'Marks Entry class 1st'!AY182,IF(AND($E$3="2nd"),'Marks Entry class 2nd'!AY182,"")))</f>
        <v/>
      </c>
      <c r="DP183" s="214" t="str">
        <f t="shared" si="191"/>
        <v/>
      </c>
      <c r="DQ183" s="43"/>
      <c r="DX183" s="44">
        <f>IF(AND($E$3="1st"),'Marks Entry class 1st'!I182,IF(AND($E$3="2nd"),'Marks Entry class 2nd'!I182,""))</f>
        <v>0</v>
      </c>
    </row>
    <row r="184" spans="1:128" ht="18.95" customHeight="1">
      <c r="A184" s="56">
        <v>177</v>
      </c>
      <c r="B184" s="261" t="str">
        <f>IF(OR(DX184=0,DX184=""),"",IF(AND($E$3="1st"),'Marks Entry class 1st'!I183,IF(AND($E$3="2nd"),'Marks Entry class 2nd'!I183,"")))</f>
        <v/>
      </c>
      <c r="C184" s="57" t="str">
        <f>IF(OR($B184=0,$B184=""),"",IF(AND($E$3="1st"),'Marks Entry class 1st'!B183,IF(AND($E$3="2nd"),'Marks Entry class 2nd'!B183,"")))</f>
        <v/>
      </c>
      <c r="D184" s="57" t="str">
        <f>IF(OR($B184=0,$B184=""),"",IF(AND($E$3="1st"),'Marks Entry class 1st'!C183,IF(AND($E$3="2nd"),'Marks Entry class 2nd'!C183,"")))</f>
        <v/>
      </c>
      <c r="E184" s="396" t="str">
        <f>IF(OR(B184=0,B184=""),"",IF(AND($E$3="1st"),'Marks Entry class 1st'!E183,IF(AND($E$3="2nd"),'Marks Entry class 2nd'!E183,"")))</f>
        <v/>
      </c>
      <c r="F184" s="260" t="str">
        <f>IF(OR(B184=0,B184=""),"",IF(AND($E$3="1st"),'Marks Entry class 1st'!D183,IF(AND($E$3="2nd"),'Marks Entry class 2nd'!D183,"")))</f>
        <v/>
      </c>
      <c r="G184" s="398" t="str">
        <f>IF(OR($B184=0,$B184=""),"",IF(AND($E$3="1st"),'Marks Entry class 1st'!F183,IF(AND($E$3="2nd"),'Marks Entry class 2nd'!F183,"")))</f>
        <v/>
      </c>
      <c r="H184" s="398" t="str">
        <f>IF(OR($B184=0,$B184=""),"",IF(AND($E$3="1st"),'Marks Entry class 1st'!G183,IF(AND($E$3="2nd"),'Marks Entry class 2nd'!G183,"")))</f>
        <v/>
      </c>
      <c r="I184" s="398" t="str">
        <f>IF(OR($B184=0,$B184=""),"",IF(AND($E$3="1st"),'Marks Entry class 1st'!H183,IF(AND($E$3="2nd"),'Marks Entry class 2nd'!H183,"")))</f>
        <v/>
      </c>
      <c r="J184" s="229" t="str">
        <f>IF(OR($B184=0,$B184=""),"",IF(AND($E$3="1st"),'Marks Entry class 1st'!J183,IF(AND($E$3="2nd"),'Marks Entry class 2nd'!J183,"")))</f>
        <v/>
      </c>
      <c r="K184" s="229" t="str">
        <f>IF(OR($B184=0,$B184=""),"",IF(AND($E$3="1st"),'Marks Entry class 1st'!K183,IF(AND($E$3="2nd"),'Marks Entry class 2nd'!K183,"")))</f>
        <v/>
      </c>
      <c r="L184" s="105"/>
      <c r="M184" s="105"/>
      <c r="N184" s="105"/>
      <c r="O184" s="51"/>
      <c r="P184" s="105" t="str">
        <f>IF(OR($B184=0,$B184=""),"",IF(AND($E$3="1st"),'Marks Entry class 1st'!O183,IF(AND($E$3="2nd"),'Marks Entry class 2nd'!O183,"")))</f>
        <v/>
      </c>
      <c r="Q184" s="105" t="str">
        <f>IF(OR($B184=0,$B184=""),"",IF(AND($E$3="1st"),'Marks Entry class 1st'!P183,IF(AND($E$3="2nd"),'Marks Entry class 2nd'!P183,"")))</f>
        <v/>
      </c>
      <c r="R184" s="54" t="str">
        <f t="shared" si="128"/>
        <v/>
      </c>
      <c r="S184" s="51">
        <f t="shared" si="129"/>
        <v>0</v>
      </c>
      <c r="T184" s="105" t="str">
        <f>IF(OR($B184=0,$B184=""),"",IF(AND($E$3="1st"),'Marks Entry class 1st'!Q183,IF(AND($E$3="2nd"),'Marks Entry class 2nd'!Q183,"")))</f>
        <v/>
      </c>
      <c r="U184" s="105" t="str">
        <f>IF(OR($B184=0,$B184=""),"",IF(AND($E$3="1st"),'Marks Entry class 1st'!R183,IF(AND($E$3="2nd"),'Marks Entry class 2nd'!R183,"")))</f>
        <v/>
      </c>
      <c r="V184" s="55" t="str">
        <f t="shared" si="130"/>
        <v/>
      </c>
      <c r="W184" s="51" t="str">
        <f t="shared" si="131"/>
        <v/>
      </c>
      <c r="X184" s="89">
        <f t="shared" si="132"/>
        <v>0</v>
      </c>
      <c r="Y184" s="89" t="str">
        <f t="shared" si="133"/>
        <v/>
      </c>
      <c r="Z184" s="89" t="str">
        <f t="shared" si="134"/>
        <v/>
      </c>
      <c r="AA184" s="89" t="str">
        <f t="shared" si="135"/>
        <v/>
      </c>
      <c r="AB184" s="89" t="str">
        <f t="shared" si="136"/>
        <v/>
      </c>
      <c r="AC184" s="93" t="str">
        <f t="shared" si="137"/>
        <v/>
      </c>
      <c r="AD184" s="105"/>
      <c r="AE184" s="105"/>
      <c r="AF184" s="105"/>
      <c r="AG184" s="51"/>
      <c r="AH184" s="105" t="str">
        <f>IF(OR($B184=0,$B184=""),"",IF(AND($E$3="1st"),'Marks Entry class 1st'!V183,IF(AND($E$3="2nd"),'Marks Entry class 2nd'!V183,"")))</f>
        <v/>
      </c>
      <c r="AI184" s="105" t="str">
        <f>IF(OR($B184=0,$B184=""),"",IF(AND($E$3="1st"),'Marks Entry class 1st'!W183,IF(AND($E$3="2nd"),'Marks Entry class 2nd'!W183,"")))</f>
        <v/>
      </c>
      <c r="AJ184" s="54" t="str">
        <f t="shared" si="138"/>
        <v/>
      </c>
      <c r="AK184" s="51">
        <f t="shared" si="139"/>
        <v>0</v>
      </c>
      <c r="AL184" s="105" t="str">
        <f>IF(OR($B184=0,$B184=""),"",IF(AND($E$3="1st"),'Marks Entry class 1st'!X183,IF(AND($E$3="2nd"),'Marks Entry class 2nd'!X183,"")))</f>
        <v/>
      </c>
      <c r="AM184" s="105" t="str">
        <f>IF(OR($B184=0,$B184=""),"",IF(AND($E$3="1st"),'Marks Entry class 1st'!Y183,IF(AND($E$3="2nd"),'Marks Entry class 2nd'!Y183,"")))</f>
        <v/>
      </c>
      <c r="AN184" s="55" t="str">
        <f t="shared" si="140"/>
        <v/>
      </c>
      <c r="AO184" s="51" t="str">
        <f t="shared" si="141"/>
        <v/>
      </c>
      <c r="AP184" s="89">
        <f t="shared" si="142"/>
        <v>0</v>
      </c>
      <c r="AQ184" s="89" t="str">
        <f t="shared" si="143"/>
        <v/>
      </c>
      <c r="AR184" s="89" t="str">
        <f t="shared" si="144"/>
        <v/>
      </c>
      <c r="AS184" s="89" t="str">
        <f t="shared" si="145"/>
        <v/>
      </c>
      <c r="AT184" s="89" t="str">
        <f t="shared" si="146"/>
        <v/>
      </c>
      <c r="AU184" s="93" t="str">
        <f t="shared" si="147"/>
        <v/>
      </c>
      <c r="AV184" s="105"/>
      <c r="AW184" s="105"/>
      <c r="AX184" s="105"/>
      <c r="AY184" s="51"/>
      <c r="AZ184" s="105" t="str">
        <f>IF(OR($B184=0,$B184=""),"",IF(AND($E$3="1st"),'Marks Entry class 1st'!AC183,IF(AND($E$3="2nd"),'Marks Entry class 2nd'!AC183,"")))</f>
        <v/>
      </c>
      <c r="BA184" s="105" t="str">
        <f>IF(OR($B184=0,$B184=""),"",IF(AND($E$3="1st"),'Marks Entry class 1st'!AD183,IF(AND($E$3="2nd"),'Marks Entry class 2nd'!AD183,"")))</f>
        <v/>
      </c>
      <c r="BB184" s="54" t="str">
        <f t="shared" si="148"/>
        <v/>
      </c>
      <c r="BC184" s="51">
        <f t="shared" si="149"/>
        <v>0</v>
      </c>
      <c r="BD184" s="105" t="str">
        <f>IF(OR($B184=0,$B184=""),"",IF(AND($E$3="1st"),'Marks Entry class 1st'!AE183,IF(AND($E$3="2nd"),'Marks Entry class 2nd'!AE183,"")))</f>
        <v/>
      </c>
      <c r="BE184" s="105" t="str">
        <f>IF(OR($B184=0,$B184=""),"",IF(AND($E$3="1st"),'Marks Entry class 1st'!AF183,IF(AND($E$3="2nd"),'Marks Entry class 2nd'!AF183,"")))</f>
        <v/>
      </c>
      <c r="BF184" s="55" t="str">
        <f t="shared" si="150"/>
        <v/>
      </c>
      <c r="BG184" s="51" t="str">
        <f t="shared" si="151"/>
        <v/>
      </c>
      <c r="BH184" s="89">
        <f t="shared" si="152"/>
        <v>0</v>
      </c>
      <c r="BI184" s="89" t="str">
        <f t="shared" si="153"/>
        <v/>
      </c>
      <c r="BJ184" s="89" t="str">
        <f t="shared" si="154"/>
        <v/>
      </c>
      <c r="BK184" s="89" t="str">
        <f t="shared" si="155"/>
        <v/>
      </c>
      <c r="BL184" s="89" t="str">
        <f t="shared" si="156"/>
        <v/>
      </c>
      <c r="BM184" s="93" t="str">
        <f t="shared" si="157"/>
        <v/>
      </c>
      <c r="BN184" s="105"/>
      <c r="BO184" s="105"/>
      <c r="BP184" s="105"/>
      <c r="BQ184" s="51"/>
      <c r="BR184" s="105" t="str">
        <f>IF(OR($B184=0,$B184=""),"",IF(AND($E$3="1st"),'Marks Entry class 1st'!AJ183,IF(AND($E$3="2nd"),'Marks Entry class 2nd'!AJ183,"")))</f>
        <v/>
      </c>
      <c r="BS184" s="105" t="str">
        <f>IF(OR($B184=0,$B184=""),"",IF(AND($E$3="1st"),'Marks Entry class 1st'!AK183,IF(AND($E$3="2nd"),'Marks Entry class 2nd'!AK183,"")))</f>
        <v/>
      </c>
      <c r="BT184" s="54" t="str">
        <f t="shared" si="158"/>
        <v/>
      </c>
      <c r="BU184" s="51">
        <f t="shared" si="159"/>
        <v>0</v>
      </c>
      <c r="BV184" s="105" t="str">
        <f>IF(OR($B184=0,$B184=""),"",IF(AND($E$3="1st"),'Marks Entry class 1st'!AL183,IF(AND($E$3="2nd"),'Marks Entry class 2nd'!AL183,"")))</f>
        <v/>
      </c>
      <c r="BW184" s="105" t="str">
        <f>IF(OR($B184=0,$B184=""),"",IF(AND($E$3="1st"),'Marks Entry class 1st'!AM183,IF(AND($E$3="2nd"),'Marks Entry class 2nd'!AM183,"")))</f>
        <v/>
      </c>
      <c r="BX184" s="55" t="str">
        <f t="shared" si="160"/>
        <v/>
      </c>
      <c r="BY184" s="51" t="str">
        <f t="shared" si="161"/>
        <v/>
      </c>
      <c r="BZ184" s="89">
        <f t="shared" si="162"/>
        <v>0</v>
      </c>
      <c r="CA184" s="89" t="str">
        <f t="shared" si="163"/>
        <v/>
      </c>
      <c r="CB184" s="89" t="str">
        <f t="shared" si="164"/>
        <v/>
      </c>
      <c r="CC184" s="89" t="str">
        <f t="shared" si="165"/>
        <v/>
      </c>
      <c r="CD184" s="89" t="str">
        <f t="shared" si="166"/>
        <v/>
      </c>
      <c r="CE184" s="93" t="str">
        <f t="shared" si="167"/>
        <v/>
      </c>
      <c r="CF184" s="105" t="str">
        <f>IF(OR($B184=0,$B184=""),"",IF(AND($E$3="1st"),'Marks Entry class 1st'!AN183,IF(AND($E$3="2nd"),'Marks Entry class 2nd'!AN183,"")))</f>
        <v/>
      </c>
      <c r="CG184" s="105" t="str">
        <f>IF(OR($B184=0,$B184=""),"",IF(AND($E$3="1st"),'Marks Entry class 1st'!AO183,IF(AND($E$3="2nd"),'Marks Entry class 2nd'!AO183,"")))</f>
        <v/>
      </c>
      <c r="CH184" s="106" t="str">
        <f t="shared" si="168"/>
        <v/>
      </c>
      <c r="CI184" s="107">
        <f t="shared" si="169"/>
        <v>0</v>
      </c>
      <c r="CJ184" s="107" t="str">
        <f t="shared" si="170"/>
        <v/>
      </c>
      <c r="CK184" s="107" t="str">
        <f t="shared" si="171"/>
        <v/>
      </c>
      <c r="CL184" s="92" t="str">
        <f t="shared" si="172"/>
        <v/>
      </c>
      <c r="CM184" s="105" t="str">
        <f>IF(OR($B184=0,$B184=""),"",IF(AND($E$3="1st"),'Marks Entry class 1st'!AP183,IF(AND($E$3="2nd"),'Marks Entry class 2nd'!AP183,"")))</f>
        <v/>
      </c>
      <c r="CN184" s="105" t="str">
        <f>IF(OR($B184=0,$B184=""),"",IF(AND($E$3="1st"),'Marks Entry class 1st'!AQ183,IF(AND($E$3="2nd"),'Marks Entry class 2nd'!AQ183,"")))</f>
        <v/>
      </c>
      <c r="CO184" s="106" t="str">
        <f t="shared" si="173"/>
        <v/>
      </c>
      <c r="CP184" s="107">
        <f t="shared" si="174"/>
        <v>0</v>
      </c>
      <c r="CQ184" s="107" t="str">
        <f t="shared" si="175"/>
        <v/>
      </c>
      <c r="CR184" s="107" t="str">
        <f t="shared" si="176"/>
        <v/>
      </c>
      <c r="CS184" s="92" t="str">
        <f t="shared" si="177"/>
        <v/>
      </c>
      <c r="CT184" s="105" t="str">
        <f>IF(OR($B184=0,$B184=""),"",IF(AND($E$3="1st"),'Marks Entry class 1st'!AR183,IF(AND($E$3="2nd"),'Marks Entry class 2nd'!AR183,"")))</f>
        <v/>
      </c>
      <c r="CU184" s="105" t="str">
        <f>IF(OR($B184=0,$B184=""),"",IF(AND($E$3="1st"),'Marks Entry class 1st'!AS183,IF(AND($E$3="2nd"),'Marks Entry class 2nd'!AS183,"")))</f>
        <v/>
      </c>
      <c r="CV184" s="106" t="str">
        <f t="shared" si="178"/>
        <v/>
      </c>
      <c r="CW184" s="107">
        <f t="shared" si="179"/>
        <v>0</v>
      </c>
      <c r="CX184" s="107" t="str">
        <f t="shared" si="180"/>
        <v/>
      </c>
      <c r="CY184" s="107" t="str">
        <f t="shared" si="181"/>
        <v/>
      </c>
      <c r="CZ184" s="92" t="str">
        <f t="shared" si="182"/>
        <v/>
      </c>
      <c r="DA184" s="105" t="str">
        <f>IF(OR($B184=0,$B184=""),"",IF(AND($E$3="1st"),'Marks Entry class 1st'!AT183,IF(AND($E$3="2nd"),'Marks Entry class 2nd'!AT183,"")))</f>
        <v/>
      </c>
      <c r="DB184" s="105" t="str">
        <f>IF(OR($B184=0,$B184=""),"",IF(AND($E$3="1st"),'Marks Entry class 1st'!AU183,IF(AND($E$3="2nd"),'Marks Entry class 2nd'!AU183,"")))</f>
        <v/>
      </c>
      <c r="DC184" s="357" t="str">
        <f t="shared" si="183"/>
        <v/>
      </c>
      <c r="DD184" s="93" t="str">
        <f t="shared" si="184"/>
        <v/>
      </c>
      <c r="DE184" s="105" t="str">
        <f>IF(OR($B184=0,$B184=""),"",IF(AND($E$3="1st"),'Marks Entry class 1st'!AV183,IF(AND($E$3="2nd"),'Marks Entry class 2nd'!AV183,"")))</f>
        <v/>
      </c>
      <c r="DF184" s="105" t="str">
        <f>IF(OR($B184=0,$B184=""),"",IF(AND($E$3="1st"),'Marks Entry class 1st'!AW183,IF(AND($E$3="2nd"),'Marks Entry class 2nd'!AW183,"")))</f>
        <v/>
      </c>
      <c r="DG184" s="357" t="str">
        <f t="shared" si="185"/>
        <v/>
      </c>
      <c r="DH184" s="93" t="str">
        <f t="shared" si="186"/>
        <v/>
      </c>
      <c r="DI184" s="63" t="str">
        <f t="shared" si="187"/>
        <v/>
      </c>
      <c r="DJ184" s="359" t="str">
        <f t="shared" si="188"/>
        <v/>
      </c>
      <c r="DK184" s="67" t="str">
        <f t="shared" si="189"/>
        <v/>
      </c>
      <c r="DL184" s="68" t="str">
        <f t="shared" si="190"/>
        <v/>
      </c>
      <c r="DM184" s="381" t="str">
        <f>IFERROR(IF(B184="NSO","NSO",IF(OR(D184="",G184="",F184="",B184="",DI184=0),"",IF('Master sheet'!$D$14="Hindi","कक्षोंन्नति","Promoted"))),"")</f>
        <v/>
      </c>
      <c r="DN184" s="42" t="str">
        <f>IF(OR(B184=0,B184=""),"",IF(AND($E$3="1st"),'Marks Entry class 1st'!AX183,IF(AND($E$3="2nd"),'Marks Entry class 2nd'!AX183,"")))</f>
        <v/>
      </c>
      <c r="DO184" s="42" t="str">
        <f>IF(OR(B184=0,B184=""),"",IF(AND($E$3="1st"),'Marks Entry class 1st'!AY183,IF(AND($E$3="2nd"),'Marks Entry class 2nd'!AY183,"")))</f>
        <v/>
      </c>
      <c r="DP184" s="214" t="str">
        <f t="shared" si="191"/>
        <v/>
      </c>
      <c r="DQ184" s="43"/>
      <c r="DX184" s="44">
        <f>IF(AND($E$3="1st"),'Marks Entry class 1st'!I183,IF(AND($E$3="2nd"),'Marks Entry class 2nd'!I183,""))</f>
        <v>0</v>
      </c>
    </row>
    <row r="185" spans="1:128" ht="18.95" customHeight="1">
      <c r="A185" s="56">
        <v>178</v>
      </c>
      <c r="B185" s="261" t="str">
        <f>IF(OR(DX185=0,DX185=""),"",IF(AND($E$3="1st"),'Marks Entry class 1st'!I184,IF(AND($E$3="2nd"),'Marks Entry class 2nd'!I184,"")))</f>
        <v/>
      </c>
      <c r="C185" s="57" t="str">
        <f>IF(OR($B185=0,$B185=""),"",IF(AND($E$3="1st"),'Marks Entry class 1st'!B184,IF(AND($E$3="2nd"),'Marks Entry class 2nd'!B184,"")))</f>
        <v/>
      </c>
      <c r="D185" s="57" t="str">
        <f>IF(OR($B185=0,$B185=""),"",IF(AND($E$3="1st"),'Marks Entry class 1st'!C184,IF(AND($E$3="2nd"),'Marks Entry class 2nd'!C184,"")))</f>
        <v/>
      </c>
      <c r="E185" s="396" t="str">
        <f>IF(OR(B185=0,B185=""),"",IF(AND($E$3="1st"),'Marks Entry class 1st'!E184,IF(AND($E$3="2nd"),'Marks Entry class 2nd'!E184,"")))</f>
        <v/>
      </c>
      <c r="F185" s="260" t="str">
        <f>IF(OR(B185=0,B185=""),"",IF(AND($E$3="1st"),'Marks Entry class 1st'!D184,IF(AND($E$3="2nd"),'Marks Entry class 2nd'!D184,"")))</f>
        <v/>
      </c>
      <c r="G185" s="398" t="str">
        <f>IF(OR($B185=0,$B185=""),"",IF(AND($E$3="1st"),'Marks Entry class 1st'!F184,IF(AND($E$3="2nd"),'Marks Entry class 2nd'!F184,"")))</f>
        <v/>
      </c>
      <c r="H185" s="398" t="str">
        <f>IF(OR($B185=0,$B185=""),"",IF(AND($E$3="1st"),'Marks Entry class 1st'!G184,IF(AND($E$3="2nd"),'Marks Entry class 2nd'!G184,"")))</f>
        <v/>
      </c>
      <c r="I185" s="398" t="str">
        <f>IF(OR($B185=0,$B185=""),"",IF(AND($E$3="1st"),'Marks Entry class 1st'!H184,IF(AND($E$3="2nd"),'Marks Entry class 2nd'!H184,"")))</f>
        <v/>
      </c>
      <c r="J185" s="229" t="str">
        <f>IF(OR($B185=0,$B185=""),"",IF(AND($E$3="1st"),'Marks Entry class 1st'!J184,IF(AND($E$3="2nd"),'Marks Entry class 2nd'!J184,"")))</f>
        <v/>
      </c>
      <c r="K185" s="229" t="str">
        <f>IF(OR($B185=0,$B185=""),"",IF(AND($E$3="1st"),'Marks Entry class 1st'!K184,IF(AND($E$3="2nd"),'Marks Entry class 2nd'!K184,"")))</f>
        <v/>
      </c>
      <c r="L185" s="105"/>
      <c r="M185" s="105"/>
      <c r="N185" s="105"/>
      <c r="O185" s="51"/>
      <c r="P185" s="105" t="str">
        <f>IF(OR($B185=0,$B185=""),"",IF(AND($E$3="1st"),'Marks Entry class 1st'!O184,IF(AND($E$3="2nd"),'Marks Entry class 2nd'!O184,"")))</f>
        <v/>
      </c>
      <c r="Q185" s="105" t="str">
        <f>IF(OR($B185=0,$B185=""),"",IF(AND($E$3="1st"),'Marks Entry class 1st'!P184,IF(AND($E$3="2nd"),'Marks Entry class 2nd'!P184,"")))</f>
        <v/>
      </c>
      <c r="R185" s="54" t="str">
        <f t="shared" si="128"/>
        <v/>
      </c>
      <c r="S185" s="51">
        <f t="shared" si="129"/>
        <v>0</v>
      </c>
      <c r="T185" s="105" t="str">
        <f>IF(OR($B185=0,$B185=""),"",IF(AND($E$3="1st"),'Marks Entry class 1st'!Q184,IF(AND($E$3="2nd"),'Marks Entry class 2nd'!Q184,"")))</f>
        <v/>
      </c>
      <c r="U185" s="105" t="str">
        <f>IF(OR($B185=0,$B185=""),"",IF(AND($E$3="1st"),'Marks Entry class 1st'!R184,IF(AND($E$3="2nd"),'Marks Entry class 2nd'!R184,"")))</f>
        <v/>
      </c>
      <c r="V185" s="55" t="str">
        <f t="shared" si="130"/>
        <v/>
      </c>
      <c r="W185" s="51" t="str">
        <f t="shared" si="131"/>
        <v/>
      </c>
      <c r="X185" s="89">
        <f t="shared" si="132"/>
        <v>0</v>
      </c>
      <c r="Y185" s="89" t="str">
        <f t="shared" si="133"/>
        <v/>
      </c>
      <c r="Z185" s="89" t="str">
        <f t="shared" si="134"/>
        <v/>
      </c>
      <c r="AA185" s="89" t="str">
        <f t="shared" si="135"/>
        <v/>
      </c>
      <c r="AB185" s="89" t="str">
        <f t="shared" si="136"/>
        <v/>
      </c>
      <c r="AC185" s="93" t="str">
        <f t="shared" si="137"/>
        <v/>
      </c>
      <c r="AD185" s="105"/>
      <c r="AE185" s="105"/>
      <c r="AF185" s="105"/>
      <c r="AG185" s="51"/>
      <c r="AH185" s="105" t="str">
        <f>IF(OR($B185=0,$B185=""),"",IF(AND($E$3="1st"),'Marks Entry class 1st'!V184,IF(AND($E$3="2nd"),'Marks Entry class 2nd'!V184,"")))</f>
        <v/>
      </c>
      <c r="AI185" s="105" t="str">
        <f>IF(OR($B185=0,$B185=""),"",IF(AND($E$3="1st"),'Marks Entry class 1st'!W184,IF(AND($E$3="2nd"),'Marks Entry class 2nd'!W184,"")))</f>
        <v/>
      </c>
      <c r="AJ185" s="54" t="str">
        <f t="shared" si="138"/>
        <v/>
      </c>
      <c r="AK185" s="51">
        <f t="shared" si="139"/>
        <v>0</v>
      </c>
      <c r="AL185" s="105" t="str">
        <f>IF(OR($B185=0,$B185=""),"",IF(AND($E$3="1st"),'Marks Entry class 1st'!X184,IF(AND($E$3="2nd"),'Marks Entry class 2nd'!X184,"")))</f>
        <v/>
      </c>
      <c r="AM185" s="105" t="str">
        <f>IF(OR($B185=0,$B185=""),"",IF(AND($E$3="1st"),'Marks Entry class 1st'!Y184,IF(AND($E$3="2nd"),'Marks Entry class 2nd'!Y184,"")))</f>
        <v/>
      </c>
      <c r="AN185" s="55" t="str">
        <f t="shared" si="140"/>
        <v/>
      </c>
      <c r="AO185" s="51" t="str">
        <f t="shared" si="141"/>
        <v/>
      </c>
      <c r="AP185" s="89">
        <f t="shared" si="142"/>
        <v>0</v>
      </c>
      <c r="AQ185" s="89" t="str">
        <f t="shared" si="143"/>
        <v/>
      </c>
      <c r="AR185" s="89" t="str">
        <f t="shared" si="144"/>
        <v/>
      </c>
      <c r="AS185" s="89" t="str">
        <f t="shared" si="145"/>
        <v/>
      </c>
      <c r="AT185" s="89" t="str">
        <f t="shared" si="146"/>
        <v/>
      </c>
      <c r="AU185" s="93" t="str">
        <f t="shared" si="147"/>
        <v/>
      </c>
      <c r="AV185" s="105"/>
      <c r="AW185" s="105"/>
      <c r="AX185" s="105"/>
      <c r="AY185" s="51"/>
      <c r="AZ185" s="105" t="str">
        <f>IF(OR($B185=0,$B185=""),"",IF(AND($E$3="1st"),'Marks Entry class 1st'!AC184,IF(AND($E$3="2nd"),'Marks Entry class 2nd'!AC184,"")))</f>
        <v/>
      </c>
      <c r="BA185" s="105" t="str">
        <f>IF(OR($B185=0,$B185=""),"",IF(AND($E$3="1st"),'Marks Entry class 1st'!AD184,IF(AND($E$3="2nd"),'Marks Entry class 2nd'!AD184,"")))</f>
        <v/>
      </c>
      <c r="BB185" s="54" t="str">
        <f t="shared" si="148"/>
        <v/>
      </c>
      <c r="BC185" s="51">
        <f t="shared" si="149"/>
        <v>0</v>
      </c>
      <c r="BD185" s="105" t="str">
        <f>IF(OR($B185=0,$B185=""),"",IF(AND($E$3="1st"),'Marks Entry class 1st'!AE184,IF(AND($E$3="2nd"),'Marks Entry class 2nd'!AE184,"")))</f>
        <v/>
      </c>
      <c r="BE185" s="105" t="str">
        <f>IF(OR($B185=0,$B185=""),"",IF(AND($E$3="1st"),'Marks Entry class 1st'!AF184,IF(AND($E$3="2nd"),'Marks Entry class 2nd'!AF184,"")))</f>
        <v/>
      </c>
      <c r="BF185" s="55" t="str">
        <f t="shared" si="150"/>
        <v/>
      </c>
      <c r="BG185" s="51" t="str">
        <f t="shared" si="151"/>
        <v/>
      </c>
      <c r="BH185" s="89">
        <f t="shared" si="152"/>
        <v>0</v>
      </c>
      <c r="BI185" s="89" t="str">
        <f t="shared" si="153"/>
        <v/>
      </c>
      <c r="BJ185" s="89" t="str">
        <f t="shared" si="154"/>
        <v/>
      </c>
      <c r="BK185" s="89" t="str">
        <f t="shared" si="155"/>
        <v/>
      </c>
      <c r="BL185" s="89" t="str">
        <f t="shared" si="156"/>
        <v/>
      </c>
      <c r="BM185" s="93" t="str">
        <f t="shared" si="157"/>
        <v/>
      </c>
      <c r="BN185" s="105"/>
      <c r="BO185" s="105"/>
      <c r="BP185" s="105"/>
      <c r="BQ185" s="51"/>
      <c r="BR185" s="105" t="str">
        <f>IF(OR($B185=0,$B185=""),"",IF(AND($E$3="1st"),'Marks Entry class 1st'!AJ184,IF(AND($E$3="2nd"),'Marks Entry class 2nd'!AJ184,"")))</f>
        <v/>
      </c>
      <c r="BS185" s="105" t="str">
        <f>IF(OR($B185=0,$B185=""),"",IF(AND($E$3="1st"),'Marks Entry class 1st'!AK184,IF(AND($E$3="2nd"),'Marks Entry class 2nd'!AK184,"")))</f>
        <v/>
      </c>
      <c r="BT185" s="54" t="str">
        <f t="shared" si="158"/>
        <v/>
      </c>
      <c r="BU185" s="51">
        <f t="shared" si="159"/>
        <v>0</v>
      </c>
      <c r="BV185" s="105" t="str">
        <f>IF(OR($B185=0,$B185=""),"",IF(AND($E$3="1st"),'Marks Entry class 1st'!AL184,IF(AND($E$3="2nd"),'Marks Entry class 2nd'!AL184,"")))</f>
        <v/>
      </c>
      <c r="BW185" s="105" t="str">
        <f>IF(OR($B185=0,$B185=""),"",IF(AND($E$3="1st"),'Marks Entry class 1st'!AM184,IF(AND($E$3="2nd"),'Marks Entry class 2nd'!AM184,"")))</f>
        <v/>
      </c>
      <c r="BX185" s="55" t="str">
        <f t="shared" si="160"/>
        <v/>
      </c>
      <c r="BY185" s="51" t="str">
        <f t="shared" si="161"/>
        <v/>
      </c>
      <c r="BZ185" s="89">
        <f t="shared" si="162"/>
        <v>0</v>
      </c>
      <c r="CA185" s="89" t="str">
        <f t="shared" si="163"/>
        <v/>
      </c>
      <c r="CB185" s="89" t="str">
        <f t="shared" si="164"/>
        <v/>
      </c>
      <c r="CC185" s="89" t="str">
        <f t="shared" si="165"/>
        <v/>
      </c>
      <c r="CD185" s="89" t="str">
        <f t="shared" si="166"/>
        <v/>
      </c>
      <c r="CE185" s="93" t="str">
        <f t="shared" si="167"/>
        <v/>
      </c>
      <c r="CF185" s="105" t="str">
        <f>IF(OR($B185=0,$B185=""),"",IF(AND($E$3="1st"),'Marks Entry class 1st'!AN184,IF(AND($E$3="2nd"),'Marks Entry class 2nd'!AN184,"")))</f>
        <v/>
      </c>
      <c r="CG185" s="105" t="str">
        <f>IF(OR($B185=0,$B185=""),"",IF(AND($E$3="1st"),'Marks Entry class 1st'!AO184,IF(AND($E$3="2nd"),'Marks Entry class 2nd'!AO184,"")))</f>
        <v/>
      </c>
      <c r="CH185" s="106" t="str">
        <f t="shared" si="168"/>
        <v/>
      </c>
      <c r="CI185" s="107">
        <f t="shared" si="169"/>
        <v>0</v>
      </c>
      <c r="CJ185" s="107" t="str">
        <f t="shared" si="170"/>
        <v/>
      </c>
      <c r="CK185" s="107" t="str">
        <f t="shared" si="171"/>
        <v/>
      </c>
      <c r="CL185" s="92" t="str">
        <f t="shared" si="172"/>
        <v/>
      </c>
      <c r="CM185" s="105" t="str">
        <f>IF(OR($B185=0,$B185=""),"",IF(AND($E$3="1st"),'Marks Entry class 1st'!AP184,IF(AND($E$3="2nd"),'Marks Entry class 2nd'!AP184,"")))</f>
        <v/>
      </c>
      <c r="CN185" s="105" t="str">
        <f>IF(OR($B185=0,$B185=""),"",IF(AND($E$3="1st"),'Marks Entry class 1st'!AQ184,IF(AND($E$3="2nd"),'Marks Entry class 2nd'!AQ184,"")))</f>
        <v/>
      </c>
      <c r="CO185" s="106" t="str">
        <f t="shared" si="173"/>
        <v/>
      </c>
      <c r="CP185" s="107">
        <f t="shared" si="174"/>
        <v>0</v>
      </c>
      <c r="CQ185" s="107" t="str">
        <f t="shared" si="175"/>
        <v/>
      </c>
      <c r="CR185" s="107" t="str">
        <f t="shared" si="176"/>
        <v/>
      </c>
      <c r="CS185" s="92" t="str">
        <f t="shared" si="177"/>
        <v/>
      </c>
      <c r="CT185" s="105" t="str">
        <f>IF(OR($B185=0,$B185=""),"",IF(AND($E$3="1st"),'Marks Entry class 1st'!AR184,IF(AND($E$3="2nd"),'Marks Entry class 2nd'!AR184,"")))</f>
        <v/>
      </c>
      <c r="CU185" s="105" t="str">
        <f>IF(OR($B185=0,$B185=""),"",IF(AND($E$3="1st"),'Marks Entry class 1st'!AS184,IF(AND($E$3="2nd"),'Marks Entry class 2nd'!AS184,"")))</f>
        <v/>
      </c>
      <c r="CV185" s="106" t="str">
        <f t="shared" si="178"/>
        <v/>
      </c>
      <c r="CW185" s="107">
        <f t="shared" si="179"/>
        <v>0</v>
      </c>
      <c r="CX185" s="107" t="str">
        <f t="shared" si="180"/>
        <v/>
      </c>
      <c r="CY185" s="107" t="str">
        <f t="shared" si="181"/>
        <v/>
      </c>
      <c r="CZ185" s="92" t="str">
        <f t="shared" si="182"/>
        <v/>
      </c>
      <c r="DA185" s="105" t="str">
        <f>IF(OR($B185=0,$B185=""),"",IF(AND($E$3="1st"),'Marks Entry class 1st'!AT184,IF(AND($E$3="2nd"),'Marks Entry class 2nd'!AT184,"")))</f>
        <v/>
      </c>
      <c r="DB185" s="105" t="str">
        <f>IF(OR($B185=0,$B185=""),"",IF(AND($E$3="1st"),'Marks Entry class 1st'!AU184,IF(AND($E$3="2nd"),'Marks Entry class 2nd'!AU184,"")))</f>
        <v/>
      </c>
      <c r="DC185" s="357" t="str">
        <f t="shared" si="183"/>
        <v/>
      </c>
      <c r="DD185" s="93" t="str">
        <f t="shared" si="184"/>
        <v/>
      </c>
      <c r="DE185" s="105" t="str">
        <f>IF(OR($B185=0,$B185=""),"",IF(AND($E$3="1st"),'Marks Entry class 1st'!AV184,IF(AND($E$3="2nd"),'Marks Entry class 2nd'!AV184,"")))</f>
        <v/>
      </c>
      <c r="DF185" s="105" t="str">
        <f>IF(OR($B185=0,$B185=""),"",IF(AND($E$3="1st"),'Marks Entry class 1st'!AW184,IF(AND($E$3="2nd"),'Marks Entry class 2nd'!AW184,"")))</f>
        <v/>
      </c>
      <c r="DG185" s="357" t="str">
        <f t="shared" si="185"/>
        <v/>
      </c>
      <c r="DH185" s="93" t="str">
        <f t="shared" si="186"/>
        <v/>
      </c>
      <c r="DI185" s="63" t="str">
        <f t="shared" si="187"/>
        <v/>
      </c>
      <c r="DJ185" s="359" t="str">
        <f t="shared" si="188"/>
        <v/>
      </c>
      <c r="DK185" s="67" t="str">
        <f t="shared" si="189"/>
        <v/>
      </c>
      <c r="DL185" s="68" t="str">
        <f t="shared" si="190"/>
        <v/>
      </c>
      <c r="DM185" s="381" t="str">
        <f>IFERROR(IF(B185="NSO","NSO",IF(OR(D185="",G185="",F185="",B185="",DI185=0),"",IF('Master sheet'!$D$14="Hindi","कक्षोंन्नति","Promoted"))),"")</f>
        <v/>
      </c>
      <c r="DN185" s="42" t="str">
        <f>IF(OR(B185=0,B185=""),"",IF(AND($E$3="1st"),'Marks Entry class 1st'!AX184,IF(AND($E$3="2nd"),'Marks Entry class 2nd'!AX184,"")))</f>
        <v/>
      </c>
      <c r="DO185" s="42" t="str">
        <f>IF(OR(B185=0,B185=""),"",IF(AND($E$3="1st"),'Marks Entry class 1st'!AY184,IF(AND($E$3="2nd"),'Marks Entry class 2nd'!AY184,"")))</f>
        <v/>
      </c>
      <c r="DP185" s="214" t="str">
        <f t="shared" si="191"/>
        <v/>
      </c>
      <c r="DQ185" s="43"/>
      <c r="DX185" s="44">
        <f>IF(AND($E$3="1st"),'Marks Entry class 1st'!I184,IF(AND($E$3="2nd"),'Marks Entry class 2nd'!I184,""))</f>
        <v>0</v>
      </c>
    </row>
    <row r="186" spans="1:128" ht="18.95" customHeight="1">
      <c r="A186" s="56">
        <v>179</v>
      </c>
      <c r="B186" s="261" t="str">
        <f>IF(OR(DX186=0,DX186=""),"",IF(AND($E$3="1st"),'Marks Entry class 1st'!I185,IF(AND($E$3="2nd"),'Marks Entry class 2nd'!I185,"")))</f>
        <v/>
      </c>
      <c r="C186" s="57" t="str">
        <f>IF(OR($B186=0,$B186=""),"",IF(AND($E$3="1st"),'Marks Entry class 1st'!B185,IF(AND($E$3="2nd"),'Marks Entry class 2nd'!B185,"")))</f>
        <v/>
      </c>
      <c r="D186" s="57" t="str">
        <f>IF(OR($B186=0,$B186=""),"",IF(AND($E$3="1st"),'Marks Entry class 1st'!C185,IF(AND($E$3="2nd"),'Marks Entry class 2nd'!C185,"")))</f>
        <v/>
      </c>
      <c r="E186" s="396" t="str">
        <f>IF(OR(B186=0,B186=""),"",IF(AND($E$3="1st"),'Marks Entry class 1st'!E185,IF(AND($E$3="2nd"),'Marks Entry class 2nd'!E185,"")))</f>
        <v/>
      </c>
      <c r="F186" s="260" t="str">
        <f>IF(OR(B186=0,B186=""),"",IF(AND($E$3="1st"),'Marks Entry class 1st'!D185,IF(AND($E$3="2nd"),'Marks Entry class 2nd'!D185,"")))</f>
        <v/>
      </c>
      <c r="G186" s="398" t="str">
        <f>IF(OR($B186=0,$B186=""),"",IF(AND($E$3="1st"),'Marks Entry class 1st'!F185,IF(AND($E$3="2nd"),'Marks Entry class 2nd'!F185,"")))</f>
        <v/>
      </c>
      <c r="H186" s="398" t="str">
        <f>IF(OR($B186=0,$B186=""),"",IF(AND($E$3="1st"),'Marks Entry class 1st'!G185,IF(AND($E$3="2nd"),'Marks Entry class 2nd'!G185,"")))</f>
        <v/>
      </c>
      <c r="I186" s="398" t="str">
        <f>IF(OR($B186=0,$B186=""),"",IF(AND($E$3="1st"),'Marks Entry class 1st'!H185,IF(AND($E$3="2nd"),'Marks Entry class 2nd'!H185,"")))</f>
        <v/>
      </c>
      <c r="J186" s="229" t="str">
        <f>IF(OR($B186=0,$B186=""),"",IF(AND($E$3="1st"),'Marks Entry class 1st'!J185,IF(AND($E$3="2nd"),'Marks Entry class 2nd'!J185,"")))</f>
        <v/>
      </c>
      <c r="K186" s="229" t="str">
        <f>IF(OR($B186=0,$B186=""),"",IF(AND($E$3="1st"),'Marks Entry class 1st'!K185,IF(AND($E$3="2nd"),'Marks Entry class 2nd'!K185,"")))</f>
        <v/>
      </c>
      <c r="L186" s="105"/>
      <c r="M186" s="105"/>
      <c r="N186" s="105"/>
      <c r="O186" s="51"/>
      <c r="P186" s="105" t="str">
        <f>IF(OR($B186=0,$B186=""),"",IF(AND($E$3="1st"),'Marks Entry class 1st'!O185,IF(AND($E$3="2nd"),'Marks Entry class 2nd'!O185,"")))</f>
        <v/>
      </c>
      <c r="Q186" s="105" t="str">
        <f>IF(OR($B186=0,$B186=""),"",IF(AND($E$3="1st"),'Marks Entry class 1st'!P185,IF(AND($E$3="2nd"),'Marks Entry class 2nd'!P185,"")))</f>
        <v/>
      </c>
      <c r="R186" s="54" t="str">
        <f t="shared" si="128"/>
        <v/>
      </c>
      <c r="S186" s="51">
        <f t="shared" si="129"/>
        <v>0</v>
      </c>
      <c r="T186" s="105" t="str">
        <f>IF(OR($B186=0,$B186=""),"",IF(AND($E$3="1st"),'Marks Entry class 1st'!Q185,IF(AND($E$3="2nd"),'Marks Entry class 2nd'!Q185,"")))</f>
        <v/>
      </c>
      <c r="U186" s="105" t="str">
        <f>IF(OR($B186=0,$B186=""),"",IF(AND($E$3="1st"),'Marks Entry class 1st'!R185,IF(AND($E$3="2nd"),'Marks Entry class 2nd'!R185,"")))</f>
        <v/>
      </c>
      <c r="V186" s="55" t="str">
        <f t="shared" si="130"/>
        <v/>
      </c>
      <c r="W186" s="51" t="str">
        <f t="shared" si="131"/>
        <v/>
      </c>
      <c r="X186" s="89">
        <f t="shared" si="132"/>
        <v>0</v>
      </c>
      <c r="Y186" s="89" t="str">
        <f t="shared" si="133"/>
        <v/>
      </c>
      <c r="Z186" s="89" t="str">
        <f t="shared" si="134"/>
        <v/>
      </c>
      <c r="AA186" s="89" t="str">
        <f t="shared" si="135"/>
        <v/>
      </c>
      <c r="AB186" s="89" t="str">
        <f t="shared" si="136"/>
        <v/>
      </c>
      <c r="AC186" s="93" t="str">
        <f t="shared" si="137"/>
        <v/>
      </c>
      <c r="AD186" s="105"/>
      <c r="AE186" s="105"/>
      <c r="AF186" s="105"/>
      <c r="AG186" s="51"/>
      <c r="AH186" s="105" t="str">
        <f>IF(OR($B186=0,$B186=""),"",IF(AND($E$3="1st"),'Marks Entry class 1st'!V185,IF(AND($E$3="2nd"),'Marks Entry class 2nd'!V185,"")))</f>
        <v/>
      </c>
      <c r="AI186" s="105" t="str">
        <f>IF(OR($B186=0,$B186=""),"",IF(AND($E$3="1st"),'Marks Entry class 1st'!W185,IF(AND($E$3="2nd"),'Marks Entry class 2nd'!W185,"")))</f>
        <v/>
      </c>
      <c r="AJ186" s="54" t="str">
        <f t="shared" si="138"/>
        <v/>
      </c>
      <c r="AK186" s="51">
        <f t="shared" si="139"/>
        <v>0</v>
      </c>
      <c r="AL186" s="105" t="str">
        <f>IF(OR($B186=0,$B186=""),"",IF(AND($E$3="1st"),'Marks Entry class 1st'!X185,IF(AND($E$3="2nd"),'Marks Entry class 2nd'!X185,"")))</f>
        <v/>
      </c>
      <c r="AM186" s="105" t="str">
        <f>IF(OR($B186=0,$B186=""),"",IF(AND($E$3="1st"),'Marks Entry class 1st'!Y185,IF(AND($E$3="2nd"),'Marks Entry class 2nd'!Y185,"")))</f>
        <v/>
      </c>
      <c r="AN186" s="55" t="str">
        <f t="shared" si="140"/>
        <v/>
      </c>
      <c r="AO186" s="51" t="str">
        <f t="shared" si="141"/>
        <v/>
      </c>
      <c r="AP186" s="89">
        <f t="shared" si="142"/>
        <v>0</v>
      </c>
      <c r="AQ186" s="89" t="str">
        <f t="shared" si="143"/>
        <v/>
      </c>
      <c r="AR186" s="89" t="str">
        <f t="shared" si="144"/>
        <v/>
      </c>
      <c r="AS186" s="89" t="str">
        <f t="shared" si="145"/>
        <v/>
      </c>
      <c r="AT186" s="89" t="str">
        <f t="shared" si="146"/>
        <v/>
      </c>
      <c r="AU186" s="93" t="str">
        <f t="shared" si="147"/>
        <v/>
      </c>
      <c r="AV186" s="105"/>
      <c r="AW186" s="105"/>
      <c r="AX186" s="105"/>
      <c r="AY186" s="51"/>
      <c r="AZ186" s="105" t="str">
        <f>IF(OR($B186=0,$B186=""),"",IF(AND($E$3="1st"),'Marks Entry class 1st'!AC185,IF(AND($E$3="2nd"),'Marks Entry class 2nd'!AC185,"")))</f>
        <v/>
      </c>
      <c r="BA186" s="105" t="str">
        <f>IF(OR($B186=0,$B186=""),"",IF(AND($E$3="1st"),'Marks Entry class 1st'!AD185,IF(AND($E$3="2nd"),'Marks Entry class 2nd'!AD185,"")))</f>
        <v/>
      </c>
      <c r="BB186" s="54" t="str">
        <f t="shared" si="148"/>
        <v/>
      </c>
      <c r="BC186" s="51">
        <f t="shared" si="149"/>
        <v>0</v>
      </c>
      <c r="BD186" s="105" t="str">
        <f>IF(OR($B186=0,$B186=""),"",IF(AND($E$3="1st"),'Marks Entry class 1st'!AE185,IF(AND($E$3="2nd"),'Marks Entry class 2nd'!AE185,"")))</f>
        <v/>
      </c>
      <c r="BE186" s="105" t="str">
        <f>IF(OR($B186=0,$B186=""),"",IF(AND($E$3="1st"),'Marks Entry class 1st'!AF185,IF(AND($E$3="2nd"),'Marks Entry class 2nd'!AF185,"")))</f>
        <v/>
      </c>
      <c r="BF186" s="55" t="str">
        <f t="shared" si="150"/>
        <v/>
      </c>
      <c r="BG186" s="51" t="str">
        <f t="shared" si="151"/>
        <v/>
      </c>
      <c r="BH186" s="89">
        <f t="shared" si="152"/>
        <v>0</v>
      </c>
      <c r="BI186" s="89" t="str">
        <f t="shared" si="153"/>
        <v/>
      </c>
      <c r="BJ186" s="89" t="str">
        <f t="shared" si="154"/>
        <v/>
      </c>
      <c r="BK186" s="89" t="str">
        <f t="shared" si="155"/>
        <v/>
      </c>
      <c r="BL186" s="89" t="str">
        <f t="shared" si="156"/>
        <v/>
      </c>
      <c r="BM186" s="93" t="str">
        <f t="shared" si="157"/>
        <v/>
      </c>
      <c r="BN186" s="105"/>
      <c r="BO186" s="105"/>
      <c r="BP186" s="105"/>
      <c r="BQ186" s="51"/>
      <c r="BR186" s="105" t="str">
        <f>IF(OR($B186=0,$B186=""),"",IF(AND($E$3="1st"),'Marks Entry class 1st'!AJ185,IF(AND($E$3="2nd"),'Marks Entry class 2nd'!AJ185,"")))</f>
        <v/>
      </c>
      <c r="BS186" s="105" t="str">
        <f>IF(OR($B186=0,$B186=""),"",IF(AND($E$3="1st"),'Marks Entry class 1st'!AK185,IF(AND($E$3="2nd"),'Marks Entry class 2nd'!AK185,"")))</f>
        <v/>
      </c>
      <c r="BT186" s="54" t="str">
        <f t="shared" si="158"/>
        <v/>
      </c>
      <c r="BU186" s="51">
        <f t="shared" si="159"/>
        <v>0</v>
      </c>
      <c r="BV186" s="105" t="str">
        <f>IF(OR($B186=0,$B186=""),"",IF(AND($E$3="1st"),'Marks Entry class 1st'!AL185,IF(AND($E$3="2nd"),'Marks Entry class 2nd'!AL185,"")))</f>
        <v/>
      </c>
      <c r="BW186" s="105" t="str">
        <f>IF(OR($B186=0,$B186=""),"",IF(AND($E$3="1st"),'Marks Entry class 1st'!AM185,IF(AND($E$3="2nd"),'Marks Entry class 2nd'!AM185,"")))</f>
        <v/>
      </c>
      <c r="BX186" s="55" t="str">
        <f t="shared" si="160"/>
        <v/>
      </c>
      <c r="BY186" s="51" t="str">
        <f t="shared" si="161"/>
        <v/>
      </c>
      <c r="BZ186" s="89">
        <f t="shared" si="162"/>
        <v>0</v>
      </c>
      <c r="CA186" s="89" t="str">
        <f t="shared" si="163"/>
        <v/>
      </c>
      <c r="CB186" s="89" t="str">
        <f t="shared" si="164"/>
        <v/>
      </c>
      <c r="CC186" s="89" t="str">
        <f t="shared" si="165"/>
        <v/>
      </c>
      <c r="CD186" s="89" t="str">
        <f t="shared" si="166"/>
        <v/>
      </c>
      <c r="CE186" s="93" t="str">
        <f t="shared" si="167"/>
        <v/>
      </c>
      <c r="CF186" s="105" t="str">
        <f>IF(OR($B186=0,$B186=""),"",IF(AND($E$3="1st"),'Marks Entry class 1st'!AN185,IF(AND($E$3="2nd"),'Marks Entry class 2nd'!AN185,"")))</f>
        <v/>
      </c>
      <c r="CG186" s="105" t="str">
        <f>IF(OR($B186=0,$B186=""),"",IF(AND($E$3="1st"),'Marks Entry class 1st'!AO185,IF(AND($E$3="2nd"),'Marks Entry class 2nd'!AO185,"")))</f>
        <v/>
      </c>
      <c r="CH186" s="106" t="str">
        <f t="shared" si="168"/>
        <v/>
      </c>
      <c r="CI186" s="107">
        <f t="shared" si="169"/>
        <v>0</v>
      </c>
      <c r="CJ186" s="107" t="str">
        <f t="shared" si="170"/>
        <v/>
      </c>
      <c r="CK186" s="107" t="str">
        <f t="shared" si="171"/>
        <v/>
      </c>
      <c r="CL186" s="92" t="str">
        <f t="shared" si="172"/>
        <v/>
      </c>
      <c r="CM186" s="105" t="str">
        <f>IF(OR($B186=0,$B186=""),"",IF(AND($E$3="1st"),'Marks Entry class 1st'!AP185,IF(AND($E$3="2nd"),'Marks Entry class 2nd'!AP185,"")))</f>
        <v/>
      </c>
      <c r="CN186" s="105" t="str">
        <f>IF(OR($B186=0,$B186=""),"",IF(AND($E$3="1st"),'Marks Entry class 1st'!AQ185,IF(AND($E$3="2nd"),'Marks Entry class 2nd'!AQ185,"")))</f>
        <v/>
      </c>
      <c r="CO186" s="106" t="str">
        <f t="shared" si="173"/>
        <v/>
      </c>
      <c r="CP186" s="107">
        <f t="shared" si="174"/>
        <v>0</v>
      </c>
      <c r="CQ186" s="107" t="str">
        <f t="shared" si="175"/>
        <v/>
      </c>
      <c r="CR186" s="107" t="str">
        <f t="shared" si="176"/>
        <v/>
      </c>
      <c r="CS186" s="92" t="str">
        <f t="shared" si="177"/>
        <v/>
      </c>
      <c r="CT186" s="105" t="str">
        <f>IF(OR($B186=0,$B186=""),"",IF(AND($E$3="1st"),'Marks Entry class 1st'!AR185,IF(AND($E$3="2nd"),'Marks Entry class 2nd'!AR185,"")))</f>
        <v/>
      </c>
      <c r="CU186" s="105" t="str">
        <f>IF(OR($B186=0,$B186=""),"",IF(AND($E$3="1st"),'Marks Entry class 1st'!AS185,IF(AND($E$3="2nd"),'Marks Entry class 2nd'!AS185,"")))</f>
        <v/>
      </c>
      <c r="CV186" s="106" t="str">
        <f t="shared" si="178"/>
        <v/>
      </c>
      <c r="CW186" s="107">
        <f t="shared" si="179"/>
        <v>0</v>
      </c>
      <c r="CX186" s="107" t="str">
        <f t="shared" si="180"/>
        <v/>
      </c>
      <c r="CY186" s="107" t="str">
        <f t="shared" si="181"/>
        <v/>
      </c>
      <c r="CZ186" s="92" t="str">
        <f t="shared" si="182"/>
        <v/>
      </c>
      <c r="DA186" s="105" t="str">
        <f>IF(OR($B186=0,$B186=""),"",IF(AND($E$3="1st"),'Marks Entry class 1st'!AT185,IF(AND($E$3="2nd"),'Marks Entry class 2nd'!AT185,"")))</f>
        <v/>
      </c>
      <c r="DB186" s="105" t="str">
        <f>IF(OR($B186=0,$B186=""),"",IF(AND($E$3="1st"),'Marks Entry class 1st'!AU185,IF(AND($E$3="2nd"),'Marks Entry class 2nd'!AU185,"")))</f>
        <v/>
      </c>
      <c r="DC186" s="357" t="str">
        <f t="shared" si="183"/>
        <v/>
      </c>
      <c r="DD186" s="93" t="str">
        <f t="shared" si="184"/>
        <v/>
      </c>
      <c r="DE186" s="105" t="str">
        <f>IF(OR($B186=0,$B186=""),"",IF(AND($E$3="1st"),'Marks Entry class 1st'!AV185,IF(AND($E$3="2nd"),'Marks Entry class 2nd'!AV185,"")))</f>
        <v/>
      </c>
      <c r="DF186" s="105" t="str">
        <f>IF(OR($B186=0,$B186=""),"",IF(AND($E$3="1st"),'Marks Entry class 1st'!AW185,IF(AND($E$3="2nd"),'Marks Entry class 2nd'!AW185,"")))</f>
        <v/>
      </c>
      <c r="DG186" s="357" t="str">
        <f t="shared" si="185"/>
        <v/>
      </c>
      <c r="DH186" s="93" t="str">
        <f t="shared" si="186"/>
        <v/>
      </c>
      <c r="DI186" s="63" t="str">
        <f t="shared" si="187"/>
        <v/>
      </c>
      <c r="DJ186" s="359" t="str">
        <f t="shared" si="188"/>
        <v/>
      </c>
      <c r="DK186" s="67" t="str">
        <f t="shared" si="189"/>
        <v/>
      </c>
      <c r="DL186" s="68" t="str">
        <f t="shared" si="190"/>
        <v/>
      </c>
      <c r="DM186" s="381" t="str">
        <f>IFERROR(IF(B186="NSO","NSO",IF(OR(D186="",G186="",F186="",B186="",DI186=0),"",IF('Master sheet'!$D$14="Hindi","कक्षोंन्नति","Promoted"))),"")</f>
        <v/>
      </c>
      <c r="DN186" s="42" t="str">
        <f>IF(OR(B186=0,B186=""),"",IF(AND($E$3="1st"),'Marks Entry class 1st'!AX185,IF(AND($E$3="2nd"),'Marks Entry class 2nd'!AX185,"")))</f>
        <v/>
      </c>
      <c r="DO186" s="42" t="str">
        <f>IF(OR(B186=0,B186=""),"",IF(AND($E$3="1st"),'Marks Entry class 1st'!AY185,IF(AND($E$3="2nd"),'Marks Entry class 2nd'!AY185,"")))</f>
        <v/>
      </c>
      <c r="DP186" s="214" t="str">
        <f t="shared" si="191"/>
        <v/>
      </c>
      <c r="DQ186" s="43"/>
      <c r="DX186" s="44">
        <f>IF(AND($E$3="1st"),'Marks Entry class 1st'!I185,IF(AND($E$3="2nd"),'Marks Entry class 2nd'!I185,""))</f>
        <v>0</v>
      </c>
    </row>
    <row r="187" spans="1:128" ht="18.95" customHeight="1">
      <c r="A187" s="56">
        <v>180</v>
      </c>
      <c r="B187" s="261" t="str">
        <f>IF(OR(DX187=0,DX187=""),"",IF(AND($E$3="1st"),'Marks Entry class 1st'!I186,IF(AND($E$3="2nd"),'Marks Entry class 2nd'!I186,"")))</f>
        <v/>
      </c>
      <c r="C187" s="57" t="str">
        <f>IF(OR($B187=0,$B187=""),"",IF(AND($E$3="1st"),'Marks Entry class 1st'!B186,IF(AND($E$3="2nd"),'Marks Entry class 2nd'!B186,"")))</f>
        <v/>
      </c>
      <c r="D187" s="57" t="str">
        <f>IF(OR($B187=0,$B187=""),"",IF(AND($E$3="1st"),'Marks Entry class 1st'!C186,IF(AND($E$3="2nd"),'Marks Entry class 2nd'!C186,"")))</f>
        <v/>
      </c>
      <c r="E187" s="396" t="str">
        <f>IF(OR(B187=0,B187=""),"",IF(AND($E$3="1st"),'Marks Entry class 1st'!E186,IF(AND($E$3="2nd"),'Marks Entry class 2nd'!E186,"")))</f>
        <v/>
      </c>
      <c r="F187" s="260" t="str">
        <f>IF(OR(B187=0,B187=""),"",IF(AND($E$3="1st"),'Marks Entry class 1st'!D186,IF(AND($E$3="2nd"),'Marks Entry class 2nd'!D186,"")))</f>
        <v/>
      </c>
      <c r="G187" s="398" t="str">
        <f>IF(OR($B187=0,$B187=""),"",IF(AND($E$3="1st"),'Marks Entry class 1st'!F186,IF(AND($E$3="2nd"),'Marks Entry class 2nd'!F186,"")))</f>
        <v/>
      </c>
      <c r="H187" s="398" t="str">
        <f>IF(OR($B187=0,$B187=""),"",IF(AND($E$3="1st"),'Marks Entry class 1st'!G186,IF(AND($E$3="2nd"),'Marks Entry class 2nd'!G186,"")))</f>
        <v/>
      </c>
      <c r="I187" s="398" t="str">
        <f>IF(OR($B187=0,$B187=""),"",IF(AND($E$3="1st"),'Marks Entry class 1st'!H186,IF(AND($E$3="2nd"),'Marks Entry class 2nd'!H186,"")))</f>
        <v/>
      </c>
      <c r="J187" s="229" t="str">
        <f>IF(OR($B187=0,$B187=""),"",IF(AND($E$3="1st"),'Marks Entry class 1st'!J186,IF(AND($E$3="2nd"),'Marks Entry class 2nd'!J186,"")))</f>
        <v/>
      </c>
      <c r="K187" s="229" t="str">
        <f>IF(OR($B187=0,$B187=""),"",IF(AND($E$3="1st"),'Marks Entry class 1st'!K186,IF(AND($E$3="2nd"),'Marks Entry class 2nd'!K186,"")))</f>
        <v/>
      </c>
      <c r="L187" s="105"/>
      <c r="M187" s="105"/>
      <c r="N187" s="105"/>
      <c r="O187" s="51"/>
      <c r="P187" s="105" t="str">
        <f>IF(OR($B187=0,$B187=""),"",IF(AND($E$3="1st"),'Marks Entry class 1st'!O186,IF(AND($E$3="2nd"),'Marks Entry class 2nd'!O186,"")))</f>
        <v/>
      </c>
      <c r="Q187" s="105" t="str">
        <f>IF(OR($B187=0,$B187=""),"",IF(AND($E$3="1st"),'Marks Entry class 1st'!P186,IF(AND($E$3="2nd"),'Marks Entry class 2nd'!P186,"")))</f>
        <v/>
      </c>
      <c r="R187" s="54" t="str">
        <f t="shared" si="128"/>
        <v/>
      </c>
      <c r="S187" s="51">
        <f t="shared" si="129"/>
        <v>0</v>
      </c>
      <c r="T187" s="105" t="str">
        <f>IF(OR($B187=0,$B187=""),"",IF(AND($E$3="1st"),'Marks Entry class 1st'!Q186,IF(AND($E$3="2nd"),'Marks Entry class 2nd'!Q186,"")))</f>
        <v/>
      </c>
      <c r="U187" s="105" t="str">
        <f>IF(OR($B187=0,$B187=""),"",IF(AND($E$3="1st"),'Marks Entry class 1st'!R186,IF(AND($E$3="2nd"),'Marks Entry class 2nd'!R186,"")))</f>
        <v/>
      </c>
      <c r="V187" s="55" t="str">
        <f t="shared" si="130"/>
        <v/>
      </c>
      <c r="W187" s="51" t="str">
        <f t="shared" si="131"/>
        <v/>
      </c>
      <c r="X187" s="89">
        <f t="shared" si="132"/>
        <v>0</v>
      </c>
      <c r="Y187" s="89" t="str">
        <f t="shared" si="133"/>
        <v/>
      </c>
      <c r="Z187" s="89" t="str">
        <f t="shared" si="134"/>
        <v/>
      </c>
      <c r="AA187" s="89" t="str">
        <f t="shared" si="135"/>
        <v/>
      </c>
      <c r="AB187" s="89" t="str">
        <f t="shared" si="136"/>
        <v/>
      </c>
      <c r="AC187" s="93" t="str">
        <f t="shared" si="137"/>
        <v/>
      </c>
      <c r="AD187" s="105"/>
      <c r="AE187" s="105"/>
      <c r="AF187" s="105"/>
      <c r="AG187" s="51"/>
      <c r="AH187" s="105" t="str">
        <f>IF(OR($B187=0,$B187=""),"",IF(AND($E$3="1st"),'Marks Entry class 1st'!V186,IF(AND($E$3="2nd"),'Marks Entry class 2nd'!V186,"")))</f>
        <v/>
      </c>
      <c r="AI187" s="105" t="str">
        <f>IF(OR($B187=0,$B187=""),"",IF(AND($E$3="1st"),'Marks Entry class 1st'!W186,IF(AND($E$3="2nd"),'Marks Entry class 2nd'!W186,"")))</f>
        <v/>
      </c>
      <c r="AJ187" s="54" t="str">
        <f t="shared" si="138"/>
        <v/>
      </c>
      <c r="AK187" s="51">
        <f t="shared" si="139"/>
        <v>0</v>
      </c>
      <c r="AL187" s="105" t="str">
        <f>IF(OR($B187=0,$B187=""),"",IF(AND($E$3="1st"),'Marks Entry class 1st'!X186,IF(AND($E$3="2nd"),'Marks Entry class 2nd'!X186,"")))</f>
        <v/>
      </c>
      <c r="AM187" s="105" t="str">
        <f>IF(OR($B187=0,$B187=""),"",IF(AND($E$3="1st"),'Marks Entry class 1st'!Y186,IF(AND($E$3="2nd"),'Marks Entry class 2nd'!Y186,"")))</f>
        <v/>
      </c>
      <c r="AN187" s="55" t="str">
        <f t="shared" si="140"/>
        <v/>
      </c>
      <c r="AO187" s="51" t="str">
        <f t="shared" si="141"/>
        <v/>
      </c>
      <c r="AP187" s="89">
        <f t="shared" si="142"/>
        <v>0</v>
      </c>
      <c r="AQ187" s="89" t="str">
        <f t="shared" si="143"/>
        <v/>
      </c>
      <c r="AR187" s="89" t="str">
        <f t="shared" si="144"/>
        <v/>
      </c>
      <c r="AS187" s="89" t="str">
        <f t="shared" si="145"/>
        <v/>
      </c>
      <c r="AT187" s="89" t="str">
        <f t="shared" si="146"/>
        <v/>
      </c>
      <c r="AU187" s="93" t="str">
        <f t="shared" si="147"/>
        <v/>
      </c>
      <c r="AV187" s="105"/>
      <c r="AW187" s="105"/>
      <c r="AX187" s="105"/>
      <c r="AY187" s="51"/>
      <c r="AZ187" s="105" t="str">
        <f>IF(OR($B187=0,$B187=""),"",IF(AND($E$3="1st"),'Marks Entry class 1st'!AC186,IF(AND($E$3="2nd"),'Marks Entry class 2nd'!AC186,"")))</f>
        <v/>
      </c>
      <c r="BA187" s="105" t="str">
        <f>IF(OR($B187=0,$B187=""),"",IF(AND($E$3="1st"),'Marks Entry class 1st'!AD186,IF(AND($E$3="2nd"),'Marks Entry class 2nd'!AD186,"")))</f>
        <v/>
      </c>
      <c r="BB187" s="54" t="str">
        <f t="shared" si="148"/>
        <v/>
      </c>
      <c r="BC187" s="51">
        <f t="shared" si="149"/>
        <v>0</v>
      </c>
      <c r="BD187" s="105" t="str">
        <f>IF(OR($B187=0,$B187=""),"",IF(AND($E$3="1st"),'Marks Entry class 1st'!AE186,IF(AND($E$3="2nd"),'Marks Entry class 2nd'!AE186,"")))</f>
        <v/>
      </c>
      <c r="BE187" s="105" t="str">
        <f>IF(OR($B187=0,$B187=""),"",IF(AND($E$3="1st"),'Marks Entry class 1st'!AF186,IF(AND($E$3="2nd"),'Marks Entry class 2nd'!AF186,"")))</f>
        <v/>
      </c>
      <c r="BF187" s="55" t="str">
        <f t="shared" si="150"/>
        <v/>
      </c>
      <c r="BG187" s="51" t="str">
        <f t="shared" si="151"/>
        <v/>
      </c>
      <c r="BH187" s="89">
        <f t="shared" si="152"/>
        <v>0</v>
      </c>
      <c r="BI187" s="89" t="str">
        <f t="shared" si="153"/>
        <v/>
      </c>
      <c r="BJ187" s="89" t="str">
        <f t="shared" si="154"/>
        <v/>
      </c>
      <c r="BK187" s="89" t="str">
        <f t="shared" si="155"/>
        <v/>
      </c>
      <c r="BL187" s="89" t="str">
        <f t="shared" si="156"/>
        <v/>
      </c>
      <c r="BM187" s="93" t="str">
        <f t="shared" si="157"/>
        <v/>
      </c>
      <c r="BN187" s="105"/>
      <c r="BO187" s="105"/>
      <c r="BP187" s="105"/>
      <c r="BQ187" s="51"/>
      <c r="BR187" s="105" t="str">
        <f>IF(OR($B187=0,$B187=""),"",IF(AND($E$3="1st"),'Marks Entry class 1st'!AJ186,IF(AND($E$3="2nd"),'Marks Entry class 2nd'!AJ186,"")))</f>
        <v/>
      </c>
      <c r="BS187" s="105" t="str">
        <f>IF(OR($B187=0,$B187=""),"",IF(AND($E$3="1st"),'Marks Entry class 1st'!AK186,IF(AND($E$3="2nd"),'Marks Entry class 2nd'!AK186,"")))</f>
        <v/>
      </c>
      <c r="BT187" s="54" t="str">
        <f t="shared" si="158"/>
        <v/>
      </c>
      <c r="BU187" s="51">
        <f t="shared" si="159"/>
        <v>0</v>
      </c>
      <c r="BV187" s="105" t="str">
        <f>IF(OR($B187=0,$B187=""),"",IF(AND($E$3="1st"),'Marks Entry class 1st'!AL186,IF(AND($E$3="2nd"),'Marks Entry class 2nd'!AL186,"")))</f>
        <v/>
      </c>
      <c r="BW187" s="105" t="str">
        <f>IF(OR($B187=0,$B187=""),"",IF(AND($E$3="1st"),'Marks Entry class 1st'!AM186,IF(AND($E$3="2nd"),'Marks Entry class 2nd'!AM186,"")))</f>
        <v/>
      </c>
      <c r="BX187" s="55" t="str">
        <f t="shared" si="160"/>
        <v/>
      </c>
      <c r="BY187" s="51" t="str">
        <f t="shared" si="161"/>
        <v/>
      </c>
      <c r="BZ187" s="89">
        <f t="shared" si="162"/>
        <v>0</v>
      </c>
      <c r="CA187" s="89" t="str">
        <f t="shared" si="163"/>
        <v/>
      </c>
      <c r="CB187" s="89" t="str">
        <f t="shared" si="164"/>
        <v/>
      </c>
      <c r="CC187" s="89" t="str">
        <f t="shared" si="165"/>
        <v/>
      </c>
      <c r="CD187" s="89" t="str">
        <f t="shared" si="166"/>
        <v/>
      </c>
      <c r="CE187" s="93" t="str">
        <f t="shared" si="167"/>
        <v/>
      </c>
      <c r="CF187" s="105" t="str">
        <f>IF(OR($B187=0,$B187=""),"",IF(AND($E$3="1st"),'Marks Entry class 1st'!AN186,IF(AND($E$3="2nd"),'Marks Entry class 2nd'!AN186,"")))</f>
        <v/>
      </c>
      <c r="CG187" s="105" t="str">
        <f>IF(OR($B187=0,$B187=""),"",IF(AND($E$3="1st"),'Marks Entry class 1st'!AO186,IF(AND($E$3="2nd"),'Marks Entry class 2nd'!AO186,"")))</f>
        <v/>
      </c>
      <c r="CH187" s="106" t="str">
        <f t="shared" si="168"/>
        <v/>
      </c>
      <c r="CI187" s="107">
        <f t="shared" si="169"/>
        <v>0</v>
      </c>
      <c r="CJ187" s="107" t="str">
        <f t="shared" si="170"/>
        <v/>
      </c>
      <c r="CK187" s="107" t="str">
        <f t="shared" si="171"/>
        <v/>
      </c>
      <c r="CL187" s="92" t="str">
        <f t="shared" si="172"/>
        <v/>
      </c>
      <c r="CM187" s="105" t="str">
        <f>IF(OR($B187=0,$B187=""),"",IF(AND($E$3="1st"),'Marks Entry class 1st'!AP186,IF(AND($E$3="2nd"),'Marks Entry class 2nd'!AP186,"")))</f>
        <v/>
      </c>
      <c r="CN187" s="105" t="str">
        <f>IF(OR($B187=0,$B187=""),"",IF(AND($E$3="1st"),'Marks Entry class 1st'!AQ186,IF(AND($E$3="2nd"),'Marks Entry class 2nd'!AQ186,"")))</f>
        <v/>
      </c>
      <c r="CO187" s="106" t="str">
        <f t="shared" si="173"/>
        <v/>
      </c>
      <c r="CP187" s="107">
        <f t="shared" si="174"/>
        <v>0</v>
      </c>
      <c r="CQ187" s="107" t="str">
        <f t="shared" si="175"/>
        <v/>
      </c>
      <c r="CR187" s="107" t="str">
        <f t="shared" si="176"/>
        <v/>
      </c>
      <c r="CS187" s="92" t="str">
        <f t="shared" si="177"/>
        <v/>
      </c>
      <c r="CT187" s="105" t="str">
        <f>IF(OR($B187=0,$B187=""),"",IF(AND($E$3="1st"),'Marks Entry class 1st'!AR186,IF(AND($E$3="2nd"),'Marks Entry class 2nd'!AR186,"")))</f>
        <v/>
      </c>
      <c r="CU187" s="105" t="str">
        <f>IF(OR($B187=0,$B187=""),"",IF(AND($E$3="1st"),'Marks Entry class 1st'!AS186,IF(AND($E$3="2nd"),'Marks Entry class 2nd'!AS186,"")))</f>
        <v/>
      </c>
      <c r="CV187" s="106" t="str">
        <f t="shared" si="178"/>
        <v/>
      </c>
      <c r="CW187" s="107">
        <f t="shared" si="179"/>
        <v>0</v>
      </c>
      <c r="CX187" s="107" t="str">
        <f t="shared" si="180"/>
        <v/>
      </c>
      <c r="CY187" s="107" t="str">
        <f t="shared" si="181"/>
        <v/>
      </c>
      <c r="CZ187" s="92" t="str">
        <f t="shared" si="182"/>
        <v/>
      </c>
      <c r="DA187" s="105" t="str">
        <f>IF(OR($B187=0,$B187=""),"",IF(AND($E$3="1st"),'Marks Entry class 1st'!AT186,IF(AND($E$3="2nd"),'Marks Entry class 2nd'!AT186,"")))</f>
        <v/>
      </c>
      <c r="DB187" s="105" t="str">
        <f>IF(OR($B187=0,$B187=""),"",IF(AND($E$3="1st"),'Marks Entry class 1st'!AU186,IF(AND($E$3="2nd"),'Marks Entry class 2nd'!AU186,"")))</f>
        <v/>
      </c>
      <c r="DC187" s="357" t="str">
        <f t="shared" si="183"/>
        <v/>
      </c>
      <c r="DD187" s="93" t="str">
        <f t="shared" si="184"/>
        <v/>
      </c>
      <c r="DE187" s="105" t="str">
        <f>IF(OR($B187=0,$B187=""),"",IF(AND($E$3="1st"),'Marks Entry class 1st'!AV186,IF(AND($E$3="2nd"),'Marks Entry class 2nd'!AV186,"")))</f>
        <v/>
      </c>
      <c r="DF187" s="105" t="str">
        <f>IF(OR($B187=0,$B187=""),"",IF(AND($E$3="1st"),'Marks Entry class 1st'!AW186,IF(AND($E$3="2nd"),'Marks Entry class 2nd'!AW186,"")))</f>
        <v/>
      </c>
      <c r="DG187" s="357" t="str">
        <f t="shared" si="185"/>
        <v/>
      </c>
      <c r="DH187" s="93" t="str">
        <f t="shared" si="186"/>
        <v/>
      </c>
      <c r="DI187" s="63" t="str">
        <f t="shared" si="187"/>
        <v/>
      </c>
      <c r="DJ187" s="359" t="str">
        <f t="shared" si="188"/>
        <v/>
      </c>
      <c r="DK187" s="67" t="str">
        <f t="shared" si="189"/>
        <v/>
      </c>
      <c r="DL187" s="68" t="str">
        <f t="shared" si="190"/>
        <v/>
      </c>
      <c r="DM187" s="381" t="str">
        <f>IFERROR(IF(B187="NSO","NSO",IF(OR(D187="",G187="",F187="",B187="",DI187=0),"",IF('Master sheet'!$D$14="Hindi","कक्षोंन्नति","Promoted"))),"")</f>
        <v/>
      </c>
      <c r="DN187" s="42" t="str">
        <f>IF(OR(B187=0,B187=""),"",IF(AND($E$3="1st"),'Marks Entry class 1st'!AX186,IF(AND($E$3="2nd"),'Marks Entry class 2nd'!AX186,"")))</f>
        <v/>
      </c>
      <c r="DO187" s="42" t="str">
        <f>IF(OR(B187=0,B187=""),"",IF(AND($E$3="1st"),'Marks Entry class 1st'!AY186,IF(AND($E$3="2nd"),'Marks Entry class 2nd'!AY186,"")))</f>
        <v/>
      </c>
      <c r="DP187" s="214" t="str">
        <f t="shared" si="191"/>
        <v/>
      </c>
      <c r="DQ187" s="43"/>
      <c r="DX187" s="44">
        <f>IF(AND($E$3="1st"),'Marks Entry class 1st'!I186,IF(AND($E$3="2nd"),'Marks Entry class 2nd'!I186,""))</f>
        <v>0</v>
      </c>
    </row>
    <row r="188" spans="1:128" ht="18.95" customHeight="1">
      <c r="A188" s="56">
        <v>181</v>
      </c>
      <c r="B188" s="261" t="str">
        <f>IF(OR(DX188=0,DX188=""),"",IF(AND($E$3="1st"),'Marks Entry class 1st'!I187,IF(AND($E$3="2nd"),'Marks Entry class 2nd'!I187,"")))</f>
        <v/>
      </c>
      <c r="C188" s="57" t="str">
        <f>IF(OR($B188=0,$B188=""),"",IF(AND($E$3="1st"),'Marks Entry class 1st'!B187,IF(AND($E$3="2nd"),'Marks Entry class 2nd'!B187,"")))</f>
        <v/>
      </c>
      <c r="D188" s="57" t="str">
        <f>IF(OR($B188=0,$B188=""),"",IF(AND($E$3="1st"),'Marks Entry class 1st'!C187,IF(AND($E$3="2nd"),'Marks Entry class 2nd'!C187,"")))</f>
        <v/>
      </c>
      <c r="E188" s="396" t="str">
        <f>IF(OR(B188=0,B188=""),"",IF(AND($E$3="1st"),'Marks Entry class 1st'!E187,IF(AND($E$3="2nd"),'Marks Entry class 2nd'!E187,"")))</f>
        <v/>
      </c>
      <c r="F188" s="260" t="str">
        <f>IF(OR(B188=0,B188=""),"",IF(AND($E$3="1st"),'Marks Entry class 1st'!D187,IF(AND($E$3="2nd"),'Marks Entry class 2nd'!D187,"")))</f>
        <v/>
      </c>
      <c r="G188" s="398" t="str">
        <f>IF(OR($B188=0,$B188=""),"",IF(AND($E$3="1st"),'Marks Entry class 1st'!F187,IF(AND($E$3="2nd"),'Marks Entry class 2nd'!F187,"")))</f>
        <v/>
      </c>
      <c r="H188" s="398" t="str">
        <f>IF(OR($B188=0,$B188=""),"",IF(AND($E$3="1st"),'Marks Entry class 1st'!G187,IF(AND($E$3="2nd"),'Marks Entry class 2nd'!G187,"")))</f>
        <v/>
      </c>
      <c r="I188" s="398" t="str">
        <f>IF(OR($B188=0,$B188=""),"",IF(AND($E$3="1st"),'Marks Entry class 1st'!H187,IF(AND($E$3="2nd"),'Marks Entry class 2nd'!H187,"")))</f>
        <v/>
      </c>
      <c r="J188" s="229" t="str">
        <f>IF(OR($B188=0,$B188=""),"",IF(AND($E$3="1st"),'Marks Entry class 1st'!J187,IF(AND($E$3="2nd"),'Marks Entry class 2nd'!J187,"")))</f>
        <v/>
      </c>
      <c r="K188" s="229" t="str">
        <f>IF(OR($B188=0,$B188=""),"",IF(AND($E$3="1st"),'Marks Entry class 1st'!K187,IF(AND($E$3="2nd"),'Marks Entry class 2nd'!K187,"")))</f>
        <v/>
      </c>
      <c r="L188" s="105"/>
      <c r="M188" s="105"/>
      <c r="N188" s="105"/>
      <c r="O188" s="51"/>
      <c r="P188" s="105" t="str">
        <f>IF(OR($B188=0,$B188=""),"",IF(AND($E$3="1st"),'Marks Entry class 1st'!O187,IF(AND($E$3="2nd"),'Marks Entry class 2nd'!O187,"")))</f>
        <v/>
      </c>
      <c r="Q188" s="105" t="str">
        <f>IF(OR($B188=0,$B188=""),"",IF(AND($E$3="1st"),'Marks Entry class 1st'!P187,IF(AND($E$3="2nd"),'Marks Entry class 2nd'!P187,"")))</f>
        <v/>
      </c>
      <c r="R188" s="54" t="str">
        <f t="shared" si="128"/>
        <v/>
      </c>
      <c r="S188" s="51">
        <f t="shared" si="129"/>
        <v>0</v>
      </c>
      <c r="T188" s="105" t="str">
        <f>IF(OR($B188=0,$B188=""),"",IF(AND($E$3="1st"),'Marks Entry class 1st'!Q187,IF(AND($E$3="2nd"),'Marks Entry class 2nd'!Q187,"")))</f>
        <v/>
      </c>
      <c r="U188" s="105" t="str">
        <f>IF(OR($B188=0,$B188=""),"",IF(AND($E$3="1st"),'Marks Entry class 1st'!R187,IF(AND($E$3="2nd"),'Marks Entry class 2nd'!R187,"")))</f>
        <v/>
      </c>
      <c r="V188" s="55" t="str">
        <f t="shared" si="130"/>
        <v/>
      </c>
      <c r="W188" s="51" t="str">
        <f t="shared" si="131"/>
        <v/>
      </c>
      <c r="X188" s="89">
        <f t="shared" si="132"/>
        <v>0</v>
      </c>
      <c r="Y188" s="89" t="str">
        <f t="shared" si="133"/>
        <v/>
      </c>
      <c r="Z188" s="89" t="str">
        <f t="shared" si="134"/>
        <v/>
      </c>
      <c r="AA188" s="89" t="str">
        <f t="shared" si="135"/>
        <v/>
      </c>
      <c r="AB188" s="89" t="str">
        <f t="shared" si="136"/>
        <v/>
      </c>
      <c r="AC188" s="93" t="str">
        <f t="shared" si="137"/>
        <v/>
      </c>
      <c r="AD188" s="105"/>
      <c r="AE188" s="105"/>
      <c r="AF188" s="105"/>
      <c r="AG188" s="51"/>
      <c r="AH188" s="105" t="str">
        <f>IF(OR($B188=0,$B188=""),"",IF(AND($E$3="1st"),'Marks Entry class 1st'!V187,IF(AND($E$3="2nd"),'Marks Entry class 2nd'!V187,"")))</f>
        <v/>
      </c>
      <c r="AI188" s="105" t="str">
        <f>IF(OR($B188=0,$B188=""),"",IF(AND($E$3="1st"),'Marks Entry class 1st'!W187,IF(AND($E$3="2nd"),'Marks Entry class 2nd'!W187,"")))</f>
        <v/>
      </c>
      <c r="AJ188" s="54" t="str">
        <f t="shared" si="138"/>
        <v/>
      </c>
      <c r="AK188" s="51">
        <f t="shared" si="139"/>
        <v>0</v>
      </c>
      <c r="AL188" s="105" t="str">
        <f>IF(OR($B188=0,$B188=""),"",IF(AND($E$3="1st"),'Marks Entry class 1st'!X187,IF(AND($E$3="2nd"),'Marks Entry class 2nd'!X187,"")))</f>
        <v/>
      </c>
      <c r="AM188" s="105" t="str">
        <f>IF(OR($B188=0,$B188=""),"",IF(AND($E$3="1st"),'Marks Entry class 1st'!Y187,IF(AND($E$3="2nd"),'Marks Entry class 2nd'!Y187,"")))</f>
        <v/>
      </c>
      <c r="AN188" s="55" t="str">
        <f t="shared" si="140"/>
        <v/>
      </c>
      <c r="AO188" s="51" t="str">
        <f t="shared" si="141"/>
        <v/>
      </c>
      <c r="AP188" s="89">
        <f t="shared" si="142"/>
        <v>0</v>
      </c>
      <c r="AQ188" s="89" t="str">
        <f t="shared" si="143"/>
        <v/>
      </c>
      <c r="AR188" s="89" t="str">
        <f t="shared" si="144"/>
        <v/>
      </c>
      <c r="AS188" s="89" t="str">
        <f t="shared" si="145"/>
        <v/>
      </c>
      <c r="AT188" s="89" t="str">
        <f t="shared" si="146"/>
        <v/>
      </c>
      <c r="AU188" s="93" t="str">
        <f t="shared" si="147"/>
        <v/>
      </c>
      <c r="AV188" s="105"/>
      <c r="AW188" s="105"/>
      <c r="AX188" s="105"/>
      <c r="AY188" s="51"/>
      <c r="AZ188" s="105" t="str">
        <f>IF(OR($B188=0,$B188=""),"",IF(AND($E$3="1st"),'Marks Entry class 1st'!AC187,IF(AND($E$3="2nd"),'Marks Entry class 2nd'!AC187,"")))</f>
        <v/>
      </c>
      <c r="BA188" s="105" t="str">
        <f>IF(OR($B188=0,$B188=""),"",IF(AND($E$3="1st"),'Marks Entry class 1st'!AD187,IF(AND($E$3="2nd"),'Marks Entry class 2nd'!AD187,"")))</f>
        <v/>
      </c>
      <c r="BB188" s="54" t="str">
        <f t="shared" si="148"/>
        <v/>
      </c>
      <c r="BC188" s="51">
        <f t="shared" si="149"/>
        <v>0</v>
      </c>
      <c r="BD188" s="105" t="str">
        <f>IF(OR($B188=0,$B188=""),"",IF(AND($E$3="1st"),'Marks Entry class 1st'!AE187,IF(AND($E$3="2nd"),'Marks Entry class 2nd'!AE187,"")))</f>
        <v/>
      </c>
      <c r="BE188" s="105" t="str">
        <f>IF(OR($B188=0,$B188=""),"",IF(AND($E$3="1st"),'Marks Entry class 1st'!AF187,IF(AND($E$3="2nd"),'Marks Entry class 2nd'!AF187,"")))</f>
        <v/>
      </c>
      <c r="BF188" s="55" t="str">
        <f t="shared" si="150"/>
        <v/>
      </c>
      <c r="BG188" s="51" t="str">
        <f t="shared" si="151"/>
        <v/>
      </c>
      <c r="BH188" s="89">
        <f t="shared" si="152"/>
        <v>0</v>
      </c>
      <c r="BI188" s="89" t="str">
        <f t="shared" si="153"/>
        <v/>
      </c>
      <c r="BJ188" s="89" t="str">
        <f t="shared" si="154"/>
        <v/>
      </c>
      <c r="BK188" s="89" t="str">
        <f t="shared" si="155"/>
        <v/>
      </c>
      <c r="BL188" s="89" t="str">
        <f t="shared" si="156"/>
        <v/>
      </c>
      <c r="BM188" s="93" t="str">
        <f t="shared" si="157"/>
        <v/>
      </c>
      <c r="BN188" s="105"/>
      <c r="BO188" s="105"/>
      <c r="BP188" s="105"/>
      <c r="BQ188" s="51"/>
      <c r="BR188" s="105" t="str">
        <f>IF(OR($B188=0,$B188=""),"",IF(AND($E$3="1st"),'Marks Entry class 1st'!AJ187,IF(AND($E$3="2nd"),'Marks Entry class 2nd'!AJ187,"")))</f>
        <v/>
      </c>
      <c r="BS188" s="105" t="str">
        <f>IF(OR($B188=0,$B188=""),"",IF(AND($E$3="1st"),'Marks Entry class 1st'!AK187,IF(AND($E$3="2nd"),'Marks Entry class 2nd'!AK187,"")))</f>
        <v/>
      </c>
      <c r="BT188" s="54" t="str">
        <f t="shared" si="158"/>
        <v/>
      </c>
      <c r="BU188" s="51">
        <f t="shared" si="159"/>
        <v>0</v>
      </c>
      <c r="BV188" s="105" t="str">
        <f>IF(OR($B188=0,$B188=""),"",IF(AND($E$3="1st"),'Marks Entry class 1st'!AL187,IF(AND($E$3="2nd"),'Marks Entry class 2nd'!AL187,"")))</f>
        <v/>
      </c>
      <c r="BW188" s="105" t="str">
        <f>IF(OR($B188=0,$B188=""),"",IF(AND($E$3="1st"),'Marks Entry class 1st'!AM187,IF(AND($E$3="2nd"),'Marks Entry class 2nd'!AM187,"")))</f>
        <v/>
      </c>
      <c r="BX188" s="55" t="str">
        <f t="shared" si="160"/>
        <v/>
      </c>
      <c r="BY188" s="51" t="str">
        <f t="shared" si="161"/>
        <v/>
      </c>
      <c r="BZ188" s="89">
        <f t="shared" si="162"/>
        <v>0</v>
      </c>
      <c r="CA188" s="89" t="str">
        <f t="shared" si="163"/>
        <v/>
      </c>
      <c r="CB188" s="89" t="str">
        <f t="shared" si="164"/>
        <v/>
      </c>
      <c r="CC188" s="89" t="str">
        <f t="shared" si="165"/>
        <v/>
      </c>
      <c r="CD188" s="89" t="str">
        <f t="shared" si="166"/>
        <v/>
      </c>
      <c r="CE188" s="93" t="str">
        <f t="shared" si="167"/>
        <v/>
      </c>
      <c r="CF188" s="105" t="str">
        <f>IF(OR($B188=0,$B188=""),"",IF(AND($E$3="1st"),'Marks Entry class 1st'!AN187,IF(AND($E$3="2nd"),'Marks Entry class 2nd'!AN187,"")))</f>
        <v/>
      </c>
      <c r="CG188" s="105" t="str">
        <f>IF(OR($B188=0,$B188=""),"",IF(AND($E$3="1st"),'Marks Entry class 1st'!AO187,IF(AND($E$3="2nd"),'Marks Entry class 2nd'!AO187,"")))</f>
        <v/>
      </c>
      <c r="CH188" s="106" t="str">
        <f t="shared" si="168"/>
        <v/>
      </c>
      <c r="CI188" s="107">
        <f t="shared" si="169"/>
        <v>0</v>
      </c>
      <c r="CJ188" s="107" t="str">
        <f t="shared" si="170"/>
        <v/>
      </c>
      <c r="CK188" s="107" t="str">
        <f t="shared" si="171"/>
        <v/>
      </c>
      <c r="CL188" s="92" t="str">
        <f t="shared" si="172"/>
        <v/>
      </c>
      <c r="CM188" s="105" t="str">
        <f>IF(OR($B188=0,$B188=""),"",IF(AND($E$3="1st"),'Marks Entry class 1st'!AP187,IF(AND($E$3="2nd"),'Marks Entry class 2nd'!AP187,"")))</f>
        <v/>
      </c>
      <c r="CN188" s="105" t="str">
        <f>IF(OR($B188=0,$B188=""),"",IF(AND($E$3="1st"),'Marks Entry class 1st'!AQ187,IF(AND($E$3="2nd"),'Marks Entry class 2nd'!AQ187,"")))</f>
        <v/>
      </c>
      <c r="CO188" s="106" t="str">
        <f t="shared" si="173"/>
        <v/>
      </c>
      <c r="CP188" s="107">
        <f t="shared" si="174"/>
        <v>0</v>
      </c>
      <c r="CQ188" s="107" t="str">
        <f t="shared" si="175"/>
        <v/>
      </c>
      <c r="CR188" s="107" t="str">
        <f t="shared" si="176"/>
        <v/>
      </c>
      <c r="CS188" s="92" t="str">
        <f t="shared" si="177"/>
        <v/>
      </c>
      <c r="CT188" s="105" t="str">
        <f>IF(OR($B188=0,$B188=""),"",IF(AND($E$3="1st"),'Marks Entry class 1st'!AR187,IF(AND($E$3="2nd"),'Marks Entry class 2nd'!AR187,"")))</f>
        <v/>
      </c>
      <c r="CU188" s="105" t="str">
        <f>IF(OR($B188=0,$B188=""),"",IF(AND($E$3="1st"),'Marks Entry class 1st'!AS187,IF(AND($E$3="2nd"),'Marks Entry class 2nd'!AS187,"")))</f>
        <v/>
      </c>
      <c r="CV188" s="106" t="str">
        <f t="shared" si="178"/>
        <v/>
      </c>
      <c r="CW188" s="107">
        <f t="shared" si="179"/>
        <v>0</v>
      </c>
      <c r="CX188" s="107" t="str">
        <f t="shared" si="180"/>
        <v/>
      </c>
      <c r="CY188" s="107" t="str">
        <f t="shared" si="181"/>
        <v/>
      </c>
      <c r="CZ188" s="92" t="str">
        <f t="shared" si="182"/>
        <v/>
      </c>
      <c r="DA188" s="105" t="str">
        <f>IF(OR($B188=0,$B188=""),"",IF(AND($E$3="1st"),'Marks Entry class 1st'!AT187,IF(AND($E$3="2nd"),'Marks Entry class 2nd'!AT187,"")))</f>
        <v/>
      </c>
      <c r="DB188" s="105" t="str">
        <f>IF(OR($B188=0,$B188=""),"",IF(AND($E$3="1st"),'Marks Entry class 1st'!AU187,IF(AND($E$3="2nd"),'Marks Entry class 2nd'!AU187,"")))</f>
        <v/>
      </c>
      <c r="DC188" s="357" t="str">
        <f t="shared" si="183"/>
        <v/>
      </c>
      <c r="DD188" s="93" t="str">
        <f t="shared" si="184"/>
        <v/>
      </c>
      <c r="DE188" s="105" t="str">
        <f>IF(OR($B188=0,$B188=""),"",IF(AND($E$3="1st"),'Marks Entry class 1st'!AV187,IF(AND($E$3="2nd"),'Marks Entry class 2nd'!AV187,"")))</f>
        <v/>
      </c>
      <c r="DF188" s="105" t="str">
        <f>IF(OR($B188=0,$B188=""),"",IF(AND($E$3="1st"),'Marks Entry class 1st'!AW187,IF(AND($E$3="2nd"),'Marks Entry class 2nd'!AW187,"")))</f>
        <v/>
      </c>
      <c r="DG188" s="357" t="str">
        <f t="shared" si="185"/>
        <v/>
      </c>
      <c r="DH188" s="93" t="str">
        <f t="shared" si="186"/>
        <v/>
      </c>
      <c r="DI188" s="63" t="str">
        <f t="shared" si="187"/>
        <v/>
      </c>
      <c r="DJ188" s="359" t="str">
        <f t="shared" si="188"/>
        <v/>
      </c>
      <c r="DK188" s="67" t="str">
        <f t="shared" si="189"/>
        <v/>
      </c>
      <c r="DL188" s="68" t="str">
        <f t="shared" si="190"/>
        <v/>
      </c>
      <c r="DM188" s="381" t="str">
        <f>IFERROR(IF(B188="NSO","NSO",IF(OR(D188="",G188="",F188="",B188="",DI188=0),"",IF('Master sheet'!$D$14="Hindi","कक्षोंन्नति","Promoted"))),"")</f>
        <v/>
      </c>
      <c r="DN188" s="42" t="str">
        <f>IF(OR(B188=0,B188=""),"",IF(AND($E$3="1st"),'Marks Entry class 1st'!AX187,IF(AND($E$3="2nd"),'Marks Entry class 2nd'!AX187,"")))</f>
        <v/>
      </c>
      <c r="DO188" s="42" t="str">
        <f>IF(OR(B188=0,B188=""),"",IF(AND($E$3="1st"),'Marks Entry class 1st'!AY187,IF(AND($E$3="2nd"),'Marks Entry class 2nd'!AY187,"")))</f>
        <v/>
      </c>
      <c r="DP188" s="214" t="str">
        <f t="shared" si="191"/>
        <v/>
      </c>
      <c r="DQ188" s="43"/>
      <c r="DX188" s="44">
        <f>IF(AND($E$3="1st"),'Marks Entry class 1st'!I187,IF(AND($E$3="2nd"),'Marks Entry class 2nd'!I187,""))</f>
        <v>0</v>
      </c>
    </row>
    <row r="189" spans="1:128" ht="18.95" customHeight="1">
      <c r="A189" s="56">
        <v>182</v>
      </c>
      <c r="B189" s="261" t="str">
        <f>IF(OR(DX189=0,DX189=""),"",IF(AND($E$3="1st"),'Marks Entry class 1st'!I188,IF(AND($E$3="2nd"),'Marks Entry class 2nd'!I188,"")))</f>
        <v/>
      </c>
      <c r="C189" s="57" t="str">
        <f>IF(OR($B189=0,$B189=""),"",IF(AND($E$3="1st"),'Marks Entry class 1st'!B188,IF(AND($E$3="2nd"),'Marks Entry class 2nd'!B188,"")))</f>
        <v/>
      </c>
      <c r="D189" s="57" t="str">
        <f>IF(OR($B189=0,$B189=""),"",IF(AND($E$3="1st"),'Marks Entry class 1st'!C188,IF(AND($E$3="2nd"),'Marks Entry class 2nd'!C188,"")))</f>
        <v/>
      </c>
      <c r="E189" s="396" t="str">
        <f>IF(OR(B189=0,B189=""),"",IF(AND($E$3="1st"),'Marks Entry class 1st'!E188,IF(AND($E$3="2nd"),'Marks Entry class 2nd'!E188,"")))</f>
        <v/>
      </c>
      <c r="F189" s="260" t="str">
        <f>IF(OR(B189=0,B189=""),"",IF(AND($E$3="1st"),'Marks Entry class 1st'!D188,IF(AND($E$3="2nd"),'Marks Entry class 2nd'!D188,"")))</f>
        <v/>
      </c>
      <c r="G189" s="398" t="str">
        <f>IF(OR($B189=0,$B189=""),"",IF(AND($E$3="1st"),'Marks Entry class 1st'!F188,IF(AND($E$3="2nd"),'Marks Entry class 2nd'!F188,"")))</f>
        <v/>
      </c>
      <c r="H189" s="398" t="str">
        <f>IF(OR($B189=0,$B189=""),"",IF(AND($E$3="1st"),'Marks Entry class 1st'!G188,IF(AND($E$3="2nd"),'Marks Entry class 2nd'!G188,"")))</f>
        <v/>
      </c>
      <c r="I189" s="398" t="str">
        <f>IF(OR($B189=0,$B189=""),"",IF(AND($E$3="1st"),'Marks Entry class 1st'!H188,IF(AND($E$3="2nd"),'Marks Entry class 2nd'!H188,"")))</f>
        <v/>
      </c>
      <c r="J189" s="229" t="str">
        <f>IF(OR($B189=0,$B189=""),"",IF(AND($E$3="1st"),'Marks Entry class 1st'!J188,IF(AND($E$3="2nd"),'Marks Entry class 2nd'!J188,"")))</f>
        <v/>
      </c>
      <c r="K189" s="229" t="str">
        <f>IF(OR($B189=0,$B189=""),"",IF(AND($E$3="1st"),'Marks Entry class 1st'!K188,IF(AND($E$3="2nd"),'Marks Entry class 2nd'!K188,"")))</f>
        <v/>
      </c>
      <c r="L189" s="105"/>
      <c r="M189" s="105"/>
      <c r="N189" s="105"/>
      <c r="O189" s="51"/>
      <c r="P189" s="105" t="str">
        <f>IF(OR($B189=0,$B189=""),"",IF(AND($E$3="1st"),'Marks Entry class 1st'!O188,IF(AND($E$3="2nd"),'Marks Entry class 2nd'!O188,"")))</f>
        <v/>
      </c>
      <c r="Q189" s="105" t="str">
        <f>IF(OR($B189=0,$B189=""),"",IF(AND($E$3="1st"),'Marks Entry class 1st'!P188,IF(AND($E$3="2nd"),'Marks Entry class 2nd'!P188,"")))</f>
        <v/>
      </c>
      <c r="R189" s="54" t="str">
        <f t="shared" si="128"/>
        <v/>
      </c>
      <c r="S189" s="51">
        <f t="shared" si="129"/>
        <v>0</v>
      </c>
      <c r="T189" s="105" t="str">
        <f>IF(OR($B189=0,$B189=""),"",IF(AND($E$3="1st"),'Marks Entry class 1st'!Q188,IF(AND($E$3="2nd"),'Marks Entry class 2nd'!Q188,"")))</f>
        <v/>
      </c>
      <c r="U189" s="105" t="str">
        <f>IF(OR($B189=0,$B189=""),"",IF(AND($E$3="1st"),'Marks Entry class 1st'!R188,IF(AND($E$3="2nd"),'Marks Entry class 2nd'!R188,"")))</f>
        <v/>
      </c>
      <c r="V189" s="55" t="str">
        <f t="shared" si="130"/>
        <v/>
      </c>
      <c r="W189" s="51" t="str">
        <f t="shared" si="131"/>
        <v/>
      </c>
      <c r="X189" s="89">
        <f t="shared" si="132"/>
        <v>0</v>
      </c>
      <c r="Y189" s="89" t="str">
        <f t="shared" si="133"/>
        <v/>
      </c>
      <c r="Z189" s="89" t="str">
        <f t="shared" si="134"/>
        <v/>
      </c>
      <c r="AA189" s="89" t="str">
        <f t="shared" si="135"/>
        <v/>
      </c>
      <c r="AB189" s="89" t="str">
        <f t="shared" si="136"/>
        <v/>
      </c>
      <c r="AC189" s="93" t="str">
        <f t="shared" si="137"/>
        <v/>
      </c>
      <c r="AD189" s="105"/>
      <c r="AE189" s="105"/>
      <c r="AF189" s="105"/>
      <c r="AG189" s="51"/>
      <c r="AH189" s="105" t="str">
        <f>IF(OR($B189=0,$B189=""),"",IF(AND($E$3="1st"),'Marks Entry class 1st'!V188,IF(AND($E$3="2nd"),'Marks Entry class 2nd'!V188,"")))</f>
        <v/>
      </c>
      <c r="AI189" s="105" t="str">
        <f>IF(OR($B189=0,$B189=""),"",IF(AND($E$3="1st"),'Marks Entry class 1st'!W188,IF(AND($E$3="2nd"),'Marks Entry class 2nd'!W188,"")))</f>
        <v/>
      </c>
      <c r="AJ189" s="54" t="str">
        <f t="shared" si="138"/>
        <v/>
      </c>
      <c r="AK189" s="51">
        <f t="shared" si="139"/>
        <v>0</v>
      </c>
      <c r="AL189" s="105" t="str">
        <f>IF(OR($B189=0,$B189=""),"",IF(AND($E$3="1st"),'Marks Entry class 1st'!X188,IF(AND($E$3="2nd"),'Marks Entry class 2nd'!X188,"")))</f>
        <v/>
      </c>
      <c r="AM189" s="105" t="str">
        <f>IF(OR($B189=0,$B189=""),"",IF(AND($E$3="1st"),'Marks Entry class 1st'!Y188,IF(AND($E$3="2nd"),'Marks Entry class 2nd'!Y188,"")))</f>
        <v/>
      </c>
      <c r="AN189" s="55" t="str">
        <f t="shared" si="140"/>
        <v/>
      </c>
      <c r="AO189" s="51" t="str">
        <f t="shared" si="141"/>
        <v/>
      </c>
      <c r="AP189" s="89">
        <f t="shared" si="142"/>
        <v>0</v>
      </c>
      <c r="AQ189" s="89" t="str">
        <f t="shared" si="143"/>
        <v/>
      </c>
      <c r="AR189" s="89" t="str">
        <f t="shared" si="144"/>
        <v/>
      </c>
      <c r="AS189" s="89" t="str">
        <f t="shared" si="145"/>
        <v/>
      </c>
      <c r="AT189" s="89" t="str">
        <f t="shared" si="146"/>
        <v/>
      </c>
      <c r="AU189" s="93" t="str">
        <f t="shared" si="147"/>
        <v/>
      </c>
      <c r="AV189" s="105"/>
      <c r="AW189" s="105"/>
      <c r="AX189" s="105"/>
      <c r="AY189" s="51"/>
      <c r="AZ189" s="105" t="str">
        <f>IF(OR($B189=0,$B189=""),"",IF(AND($E$3="1st"),'Marks Entry class 1st'!AC188,IF(AND($E$3="2nd"),'Marks Entry class 2nd'!AC188,"")))</f>
        <v/>
      </c>
      <c r="BA189" s="105" t="str">
        <f>IF(OR($B189=0,$B189=""),"",IF(AND($E$3="1st"),'Marks Entry class 1st'!AD188,IF(AND($E$3="2nd"),'Marks Entry class 2nd'!AD188,"")))</f>
        <v/>
      </c>
      <c r="BB189" s="54" t="str">
        <f t="shared" si="148"/>
        <v/>
      </c>
      <c r="BC189" s="51">
        <f t="shared" si="149"/>
        <v>0</v>
      </c>
      <c r="BD189" s="105" t="str">
        <f>IF(OR($B189=0,$B189=""),"",IF(AND($E$3="1st"),'Marks Entry class 1st'!AE188,IF(AND($E$3="2nd"),'Marks Entry class 2nd'!AE188,"")))</f>
        <v/>
      </c>
      <c r="BE189" s="105" t="str">
        <f>IF(OR($B189=0,$B189=""),"",IF(AND($E$3="1st"),'Marks Entry class 1st'!AF188,IF(AND($E$3="2nd"),'Marks Entry class 2nd'!AF188,"")))</f>
        <v/>
      </c>
      <c r="BF189" s="55" t="str">
        <f t="shared" si="150"/>
        <v/>
      </c>
      <c r="BG189" s="51" t="str">
        <f t="shared" si="151"/>
        <v/>
      </c>
      <c r="BH189" s="89">
        <f t="shared" si="152"/>
        <v>0</v>
      </c>
      <c r="BI189" s="89" t="str">
        <f t="shared" si="153"/>
        <v/>
      </c>
      <c r="BJ189" s="89" t="str">
        <f t="shared" si="154"/>
        <v/>
      </c>
      <c r="BK189" s="89" t="str">
        <f t="shared" si="155"/>
        <v/>
      </c>
      <c r="BL189" s="89" t="str">
        <f t="shared" si="156"/>
        <v/>
      </c>
      <c r="BM189" s="93" t="str">
        <f t="shared" si="157"/>
        <v/>
      </c>
      <c r="BN189" s="105"/>
      <c r="BO189" s="105"/>
      <c r="BP189" s="105"/>
      <c r="BQ189" s="51"/>
      <c r="BR189" s="105" t="str">
        <f>IF(OR($B189=0,$B189=""),"",IF(AND($E$3="1st"),'Marks Entry class 1st'!AJ188,IF(AND($E$3="2nd"),'Marks Entry class 2nd'!AJ188,"")))</f>
        <v/>
      </c>
      <c r="BS189" s="105" t="str">
        <f>IF(OR($B189=0,$B189=""),"",IF(AND($E$3="1st"),'Marks Entry class 1st'!AK188,IF(AND($E$3="2nd"),'Marks Entry class 2nd'!AK188,"")))</f>
        <v/>
      </c>
      <c r="BT189" s="54" t="str">
        <f t="shared" si="158"/>
        <v/>
      </c>
      <c r="BU189" s="51">
        <f t="shared" si="159"/>
        <v>0</v>
      </c>
      <c r="BV189" s="105" t="str">
        <f>IF(OR($B189=0,$B189=""),"",IF(AND($E$3="1st"),'Marks Entry class 1st'!AL188,IF(AND($E$3="2nd"),'Marks Entry class 2nd'!AL188,"")))</f>
        <v/>
      </c>
      <c r="BW189" s="105" t="str">
        <f>IF(OR($B189=0,$B189=""),"",IF(AND($E$3="1st"),'Marks Entry class 1st'!AM188,IF(AND($E$3="2nd"),'Marks Entry class 2nd'!AM188,"")))</f>
        <v/>
      </c>
      <c r="BX189" s="55" t="str">
        <f t="shared" si="160"/>
        <v/>
      </c>
      <c r="BY189" s="51" t="str">
        <f t="shared" si="161"/>
        <v/>
      </c>
      <c r="BZ189" s="89">
        <f t="shared" si="162"/>
        <v>0</v>
      </c>
      <c r="CA189" s="89" t="str">
        <f t="shared" si="163"/>
        <v/>
      </c>
      <c r="CB189" s="89" t="str">
        <f t="shared" si="164"/>
        <v/>
      </c>
      <c r="CC189" s="89" t="str">
        <f t="shared" si="165"/>
        <v/>
      </c>
      <c r="CD189" s="89" t="str">
        <f t="shared" si="166"/>
        <v/>
      </c>
      <c r="CE189" s="93" t="str">
        <f t="shared" si="167"/>
        <v/>
      </c>
      <c r="CF189" s="105" t="str">
        <f>IF(OR($B189=0,$B189=""),"",IF(AND($E$3="1st"),'Marks Entry class 1st'!AN188,IF(AND($E$3="2nd"),'Marks Entry class 2nd'!AN188,"")))</f>
        <v/>
      </c>
      <c r="CG189" s="105" t="str">
        <f>IF(OR($B189=0,$B189=""),"",IF(AND($E$3="1st"),'Marks Entry class 1st'!AO188,IF(AND($E$3="2nd"),'Marks Entry class 2nd'!AO188,"")))</f>
        <v/>
      </c>
      <c r="CH189" s="106" t="str">
        <f t="shared" si="168"/>
        <v/>
      </c>
      <c r="CI189" s="107">
        <f t="shared" si="169"/>
        <v>0</v>
      </c>
      <c r="CJ189" s="107" t="str">
        <f t="shared" si="170"/>
        <v/>
      </c>
      <c r="CK189" s="107" t="str">
        <f t="shared" si="171"/>
        <v/>
      </c>
      <c r="CL189" s="92" t="str">
        <f t="shared" si="172"/>
        <v/>
      </c>
      <c r="CM189" s="105" t="str">
        <f>IF(OR($B189=0,$B189=""),"",IF(AND($E$3="1st"),'Marks Entry class 1st'!AP188,IF(AND($E$3="2nd"),'Marks Entry class 2nd'!AP188,"")))</f>
        <v/>
      </c>
      <c r="CN189" s="105" t="str">
        <f>IF(OR($B189=0,$B189=""),"",IF(AND($E$3="1st"),'Marks Entry class 1st'!AQ188,IF(AND($E$3="2nd"),'Marks Entry class 2nd'!AQ188,"")))</f>
        <v/>
      </c>
      <c r="CO189" s="106" t="str">
        <f t="shared" si="173"/>
        <v/>
      </c>
      <c r="CP189" s="107">
        <f t="shared" si="174"/>
        <v>0</v>
      </c>
      <c r="CQ189" s="107" t="str">
        <f t="shared" si="175"/>
        <v/>
      </c>
      <c r="CR189" s="107" t="str">
        <f t="shared" si="176"/>
        <v/>
      </c>
      <c r="CS189" s="92" t="str">
        <f t="shared" si="177"/>
        <v/>
      </c>
      <c r="CT189" s="105" t="str">
        <f>IF(OR($B189=0,$B189=""),"",IF(AND($E$3="1st"),'Marks Entry class 1st'!AR188,IF(AND($E$3="2nd"),'Marks Entry class 2nd'!AR188,"")))</f>
        <v/>
      </c>
      <c r="CU189" s="105" t="str">
        <f>IF(OR($B189=0,$B189=""),"",IF(AND($E$3="1st"),'Marks Entry class 1st'!AS188,IF(AND($E$3="2nd"),'Marks Entry class 2nd'!AS188,"")))</f>
        <v/>
      </c>
      <c r="CV189" s="106" t="str">
        <f t="shared" si="178"/>
        <v/>
      </c>
      <c r="CW189" s="107">
        <f t="shared" si="179"/>
        <v>0</v>
      </c>
      <c r="CX189" s="107" t="str">
        <f t="shared" si="180"/>
        <v/>
      </c>
      <c r="CY189" s="107" t="str">
        <f t="shared" si="181"/>
        <v/>
      </c>
      <c r="CZ189" s="92" t="str">
        <f t="shared" si="182"/>
        <v/>
      </c>
      <c r="DA189" s="105" t="str">
        <f>IF(OR($B189=0,$B189=""),"",IF(AND($E$3="1st"),'Marks Entry class 1st'!AT188,IF(AND($E$3="2nd"),'Marks Entry class 2nd'!AT188,"")))</f>
        <v/>
      </c>
      <c r="DB189" s="105" t="str">
        <f>IF(OR($B189=0,$B189=""),"",IF(AND($E$3="1st"),'Marks Entry class 1st'!AU188,IF(AND($E$3="2nd"),'Marks Entry class 2nd'!AU188,"")))</f>
        <v/>
      </c>
      <c r="DC189" s="357" t="str">
        <f t="shared" si="183"/>
        <v/>
      </c>
      <c r="DD189" s="93" t="str">
        <f t="shared" si="184"/>
        <v/>
      </c>
      <c r="DE189" s="105" t="str">
        <f>IF(OR($B189=0,$B189=""),"",IF(AND($E$3="1st"),'Marks Entry class 1st'!AV188,IF(AND($E$3="2nd"),'Marks Entry class 2nd'!AV188,"")))</f>
        <v/>
      </c>
      <c r="DF189" s="105" t="str">
        <f>IF(OR($B189=0,$B189=""),"",IF(AND($E$3="1st"),'Marks Entry class 1st'!AW188,IF(AND($E$3="2nd"),'Marks Entry class 2nd'!AW188,"")))</f>
        <v/>
      </c>
      <c r="DG189" s="357" t="str">
        <f t="shared" si="185"/>
        <v/>
      </c>
      <c r="DH189" s="93" t="str">
        <f t="shared" si="186"/>
        <v/>
      </c>
      <c r="DI189" s="63" t="str">
        <f t="shared" si="187"/>
        <v/>
      </c>
      <c r="DJ189" s="359" t="str">
        <f t="shared" si="188"/>
        <v/>
      </c>
      <c r="DK189" s="67" t="str">
        <f t="shared" si="189"/>
        <v/>
      </c>
      <c r="DL189" s="68" t="str">
        <f t="shared" si="190"/>
        <v/>
      </c>
      <c r="DM189" s="381" t="str">
        <f>IFERROR(IF(B189="NSO","NSO",IF(OR(D189="",G189="",F189="",B189="",DI189=0),"",IF('Master sheet'!$D$14="Hindi","कक्षोंन्नति","Promoted"))),"")</f>
        <v/>
      </c>
      <c r="DN189" s="42" t="str">
        <f>IF(OR(B189=0,B189=""),"",IF(AND($E$3="1st"),'Marks Entry class 1st'!AX188,IF(AND($E$3="2nd"),'Marks Entry class 2nd'!AX188,"")))</f>
        <v/>
      </c>
      <c r="DO189" s="42" t="str">
        <f>IF(OR(B189=0,B189=""),"",IF(AND($E$3="1st"),'Marks Entry class 1st'!AY188,IF(AND($E$3="2nd"),'Marks Entry class 2nd'!AY188,"")))</f>
        <v/>
      </c>
      <c r="DP189" s="214" t="str">
        <f t="shared" si="191"/>
        <v/>
      </c>
      <c r="DQ189" s="43"/>
      <c r="DX189" s="44">
        <f>IF(AND($E$3="1st"),'Marks Entry class 1st'!I188,IF(AND($E$3="2nd"),'Marks Entry class 2nd'!I188,""))</f>
        <v>0</v>
      </c>
    </row>
    <row r="190" spans="1:128" ht="18.95" customHeight="1">
      <c r="A190" s="56">
        <v>183</v>
      </c>
      <c r="B190" s="261" t="str">
        <f>IF(OR(DX190=0,DX190=""),"",IF(AND($E$3="1st"),'Marks Entry class 1st'!I189,IF(AND($E$3="2nd"),'Marks Entry class 2nd'!I189,"")))</f>
        <v/>
      </c>
      <c r="C190" s="57" t="str">
        <f>IF(OR($B190=0,$B190=""),"",IF(AND($E$3="1st"),'Marks Entry class 1st'!B189,IF(AND($E$3="2nd"),'Marks Entry class 2nd'!B189,"")))</f>
        <v/>
      </c>
      <c r="D190" s="57" t="str">
        <f>IF(OR($B190=0,$B190=""),"",IF(AND($E$3="1st"),'Marks Entry class 1st'!C189,IF(AND($E$3="2nd"),'Marks Entry class 2nd'!C189,"")))</f>
        <v/>
      </c>
      <c r="E190" s="396" t="str">
        <f>IF(OR(B190=0,B190=""),"",IF(AND($E$3="1st"),'Marks Entry class 1st'!E189,IF(AND($E$3="2nd"),'Marks Entry class 2nd'!E189,"")))</f>
        <v/>
      </c>
      <c r="F190" s="260" t="str">
        <f>IF(OR(B190=0,B190=""),"",IF(AND($E$3="1st"),'Marks Entry class 1st'!D189,IF(AND($E$3="2nd"),'Marks Entry class 2nd'!D189,"")))</f>
        <v/>
      </c>
      <c r="G190" s="398" t="str">
        <f>IF(OR($B190=0,$B190=""),"",IF(AND($E$3="1st"),'Marks Entry class 1st'!F189,IF(AND($E$3="2nd"),'Marks Entry class 2nd'!F189,"")))</f>
        <v/>
      </c>
      <c r="H190" s="398" t="str">
        <f>IF(OR($B190=0,$B190=""),"",IF(AND($E$3="1st"),'Marks Entry class 1st'!G189,IF(AND($E$3="2nd"),'Marks Entry class 2nd'!G189,"")))</f>
        <v/>
      </c>
      <c r="I190" s="398" t="str">
        <f>IF(OR($B190=0,$B190=""),"",IF(AND($E$3="1st"),'Marks Entry class 1st'!H189,IF(AND($E$3="2nd"),'Marks Entry class 2nd'!H189,"")))</f>
        <v/>
      </c>
      <c r="J190" s="229" t="str">
        <f>IF(OR($B190=0,$B190=""),"",IF(AND($E$3="1st"),'Marks Entry class 1st'!J189,IF(AND($E$3="2nd"),'Marks Entry class 2nd'!J189,"")))</f>
        <v/>
      </c>
      <c r="K190" s="229" t="str">
        <f>IF(OR($B190=0,$B190=""),"",IF(AND($E$3="1st"),'Marks Entry class 1st'!K189,IF(AND($E$3="2nd"),'Marks Entry class 2nd'!K189,"")))</f>
        <v/>
      </c>
      <c r="L190" s="105"/>
      <c r="M190" s="105"/>
      <c r="N190" s="105"/>
      <c r="O190" s="51"/>
      <c r="P190" s="105" t="str">
        <f>IF(OR($B190=0,$B190=""),"",IF(AND($E$3="1st"),'Marks Entry class 1st'!O189,IF(AND($E$3="2nd"),'Marks Entry class 2nd'!O189,"")))</f>
        <v/>
      </c>
      <c r="Q190" s="105" t="str">
        <f>IF(OR($B190=0,$B190=""),"",IF(AND($E$3="1st"),'Marks Entry class 1st'!P189,IF(AND($E$3="2nd"),'Marks Entry class 2nd'!P189,"")))</f>
        <v/>
      </c>
      <c r="R190" s="54" t="str">
        <f t="shared" si="128"/>
        <v/>
      </c>
      <c r="S190" s="51">
        <f t="shared" si="129"/>
        <v>0</v>
      </c>
      <c r="T190" s="105" t="str">
        <f>IF(OR($B190=0,$B190=""),"",IF(AND($E$3="1st"),'Marks Entry class 1st'!Q189,IF(AND($E$3="2nd"),'Marks Entry class 2nd'!Q189,"")))</f>
        <v/>
      </c>
      <c r="U190" s="105" t="str">
        <f>IF(OR($B190=0,$B190=""),"",IF(AND($E$3="1st"),'Marks Entry class 1st'!R189,IF(AND($E$3="2nd"),'Marks Entry class 2nd'!R189,"")))</f>
        <v/>
      </c>
      <c r="V190" s="55" t="str">
        <f t="shared" si="130"/>
        <v/>
      </c>
      <c r="W190" s="51" t="str">
        <f t="shared" si="131"/>
        <v/>
      </c>
      <c r="X190" s="89">
        <f t="shared" si="132"/>
        <v>0</v>
      </c>
      <c r="Y190" s="89" t="str">
        <f t="shared" si="133"/>
        <v/>
      </c>
      <c r="Z190" s="89" t="str">
        <f t="shared" si="134"/>
        <v/>
      </c>
      <c r="AA190" s="89" t="str">
        <f t="shared" si="135"/>
        <v/>
      </c>
      <c r="AB190" s="89" t="str">
        <f t="shared" si="136"/>
        <v/>
      </c>
      <c r="AC190" s="93" t="str">
        <f t="shared" si="137"/>
        <v/>
      </c>
      <c r="AD190" s="105"/>
      <c r="AE190" s="105"/>
      <c r="AF190" s="105"/>
      <c r="AG190" s="51"/>
      <c r="AH190" s="105" t="str">
        <f>IF(OR($B190=0,$B190=""),"",IF(AND($E$3="1st"),'Marks Entry class 1st'!V189,IF(AND($E$3="2nd"),'Marks Entry class 2nd'!V189,"")))</f>
        <v/>
      </c>
      <c r="AI190" s="105" t="str">
        <f>IF(OR($B190=0,$B190=""),"",IF(AND($E$3="1st"),'Marks Entry class 1st'!W189,IF(AND($E$3="2nd"),'Marks Entry class 2nd'!W189,"")))</f>
        <v/>
      </c>
      <c r="AJ190" s="54" t="str">
        <f t="shared" si="138"/>
        <v/>
      </c>
      <c r="AK190" s="51">
        <f t="shared" si="139"/>
        <v>0</v>
      </c>
      <c r="AL190" s="105" t="str">
        <f>IF(OR($B190=0,$B190=""),"",IF(AND($E$3="1st"),'Marks Entry class 1st'!X189,IF(AND($E$3="2nd"),'Marks Entry class 2nd'!X189,"")))</f>
        <v/>
      </c>
      <c r="AM190" s="105" t="str">
        <f>IF(OR($B190=0,$B190=""),"",IF(AND($E$3="1st"),'Marks Entry class 1st'!Y189,IF(AND($E$3="2nd"),'Marks Entry class 2nd'!Y189,"")))</f>
        <v/>
      </c>
      <c r="AN190" s="55" t="str">
        <f t="shared" si="140"/>
        <v/>
      </c>
      <c r="AO190" s="51" t="str">
        <f t="shared" si="141"/>
        <v/>
      </c>
      <c r="AP190" s="89">
        <f t="shared" si="142"/>
        <v>0</v>
      </c>
      <c r="AQ190" s="89" t="str">
        <f t="shared" si="143"/>
        <v/>
      </c>
      <c r="AR190" s="89" t="str">
        <f t="shared" si="144"/>
        <v/>
      </c>
      <c r="AS190" s="89" t="str">
        <f t="shared" si="145"/>
        <v/>
      </c>
      <c r="AT190" s="89" t="str">
        <f t="shared" si="146"/>
        <v/>
      </c>
      <c r="AU190" s="93" t="str">
        <f t="shared" si="147"/>
        <v/>
      </c>
      <c r="AV190" s="105"/>
      <c r="AW190" s="105"/>
      <c r="AX190" s="105"/>
      <c r="AY190" s="51"/>
      <c r="AZ190" s="105" t="str">
        <f>IF(OR($B190=0,$B190=""),"",IF(AND($E$3="1st"),'Marks Entry class 1st'!AC189,IF(AND($E$3="2nd"),'Marks Entry class 2nd'!AC189,"")))</f>
        <v/>
      </c>
      <c r="BA190" s="105" t="str">
        <f>IF(OR($B190=0,$B190=""),"",IF(AND($E$3="1st"),'Marks Entry class 1st'!AD189,IF(AND($E$3="2nd"),'Marks Entry class 2nd'!AD189,"")))</f>
        <v/>
      </c>
      <c r="BB190" s="54" t="str">
        <f t="shared" si="148"/>
        <v/>
      </c>
      <c r="BC190" s="51">
        <f t="shared" si="149"/>
        <v>0</v>
      </c>
      <c r="BD190" s="105" t="str">
        <f>IF(OR($B190=0,$B190=""),"",IF(AND($E$3="1st"),'Marks Entry class 1st'!AE189,IF(AND($E$3="2nd"),'Marks Entry class 2nd'!AE189,"")))</f>
        <v/>
      </c>
      <c r="BE190" s="105" t="str">
        <f>IF(OR($B190=0,$B190=""),"",IF(AND($E$3="1st"),'Marks Entry class 1st'!AF189,IF(AND($E$3="2nd"),'Marks Entry class 2nd'!AF189,"")))</f>
        <v/>
      </c>
      <c r="BF190" s="55" t="str">
        <f t="shared" si="150"/>
        <v/>
      </c>
      <c r="BG190" s="51" t="str">
        <f t="shared" si="151"/>
        <v/>
      </c>
      <c r="BH190" s="89">
        <f t="shared" si="152"/>
        <v>0</v>
      </c>
      <c r="BI190" s="89" t="str">
        <f t="shared" si="153"/>
        <v/>
      </c>
      <c r="BJ190" s="89" t="str">
        <f t="shared" si="154"/>
        <v/>
      </c>
      <c r="BK190" s="89" t="str">
        <f t="shared" si="155"/>
        <v/>
      </c>
      <c r="BL190" s="89" t="str">
        <f t="shared" si="156"/>
        <v/>
      </c>
      <c r="BM190" s="93" t="str">
        <f t="shared" si="157"/>
        <v/>
      </c>
      <c r="BN190" s="105"/>
      <c r="BO190" s="105"/>
      <c r="BP190" s="105"/>
      <c r="BQ190" s="51"/>
      <c r="BR190" s="105" t="str">
        <f>IF(OR($B190=0,$B190=""),"",IF(AND($E$3="1st"),'Marks Entry class 1st'!AJ189,IF(AND($E$3="2nd"),'Marks Entry class 2nd'!AJ189,"")))</f>
        <v/>
      </c>
      <c r="BS190" s="105" t="str">
        <f>IF(OR($B190=0,$B190=""),"",IF(AND($E$3="1st"),'Marks Entry class 1st'!AK189,IF(AND($E$3="2nd"),'Marks Entry class 2nd'!AK189,"")))</f>
        <v/>
      </c>
      <c r="BT190" s="54" t="str">
        <f t="shared" si="158"/>
        <v/>
      </c>
      <c r="BU190" s="51">
        <f t="shared" si="159"/>
        <v>0</v>
      </c>
      <c r="BV190" s="105" t="str">
        <f>IF(OR($B190=0,$B190=""),"",IF(AND($E$3="1st"),'Marks Entry class 1st'!AL189,IF(AND($E$3="2nd"),'Marks Entry class 2nd'!AL189,"")))</f>
        <v/>
      </c>
      <c r="BW190" s="105" t="str">
        <f>IF(OR($B190=0,$B190=""),"",IF(AND($E$3="1st"),'Marks Entry class 1st'!AM189,IF(AND($E$3="2nd"),'Marks Entry class 2nd'!AM189,"")))</f>
        <v/>
      </c>
      <c r="BX190" s="55" t="str">
        <f t="shared" si="160"/>
        <v/>
      </c>
      <c r="BY190" s="51" t="str">
        <f t="shared" si="161"/>
        <v/>
      </c>
      <c r="BZ190" s="89">
        <f t="shared" si="162"/>
        <v>0</v>
      </c>
      <c r="CA190" s="89" t="str">
        <f t="shared" si="163"/>
        <v/>
      </c>
      <c r="CB190" s="89" t="str">
        <f t="shared" si="164"/>
        <v/>
      </c>
      <c r="CC190" s="89" t="str">
        <f t="shared" si="165"/>
        <v/>
      </c>
      <c r="CD190" s="89" t="str">
        <f t="shared" si="166"/>
        <v/>
      </c>
      <c r="CE190" s="93" t="str">
        <f t="shared" si="167"/>
        <v/>
      </c>
      <c r="CF190" s="105" t="str">
        <f>IF(OR($B190=0,$B190=""),"",IF(AND($E$3="1st"),'Marks Entry class 1st'!AN189,IF(AND($E$3="2nd"),'Marks Entry class 2nd'!AN189,"")))</f>
        <v/>
      </c>
      <c r="CG190" s="105" t="str">
        <f>IF(OR($B190=0,$B190=""),"",IF(AND($E$3="1st"),'Marks Entry class 1st'!AO189,IF(AND($E$3="2nd"),'Marks Entry class 2nd'!AO189,"")))</f>
        <v/>
      </c>
      <c r="CH190" s="106" t="str">
        <f t="shared" si="168"/>
        <v/>
      </c>
      <c r="CI190" s="107">
        <f t="shared" si="169"/>
        <v>0</v>
      </c>
      <c r="CJ190" s="107" t="str">
        <f t="shared" si="170"/>
        <v/>
      </c>
      <c r="CK190" s="107" t="str">
        <f t="shared" si="171"/>
        <v/>
      </c>
      <c r="CL190" s="92" t="str">
        <f t="shared" si="172"/>
        <v/>
      </c>
      <c r="CM190" s="105" t="str">
        <f>IF(OR($B190=0,$B190=""),"",IF(AND($E$3="1st"),'Marks Entry class 1st'!AP189,IF(AND($E$3="2nd"),'Marks Entry class 2nd'!AP189,"")))</f>
        <v/>
      </c>
      <c r="CN190" s="105" t="str">
        <f>IF(OR($B190=0,$B190=""),"",IF(AND($E$3="1st"),'Marks Entry class 1st'!AQ189,IF(AND($E$3="2nd"),'Marks Entry class 2nd'!AQ189,"")))</f>
        <v/>
      </c>
      <c r="CO190" s="106" t="str">
        <f t="shared" si="173"/>
        <v/>
      </c>
      <c r="CP190" s="107">
        <f t="shared" si="174"/>
        <v>0</v>
      </c>
      <c r="CQ190" s="107" t="str">
        <f t="shared" si="175"/>
        <v/>
      </c>
      <c r="CR190" s="107" t="str">
        <f t="shared" si="176"/>
        <v/>
      </c>
      <c r="CS190" s="92" t="str">
        <f t="shared" si="177"/>
        <v/>
      </c>
      <c r="CT190" s="105" t="str">
        <f>IF(OR($B190=0,$B190=""),"",IF(AND($E$3="1st"),'Marks Entry class 1st'!AR189,IF(AND($E$3="2nd"),'Marks Entry class 2nd'!AR189,"")))</f>
        <v/>
      </c>
      <c r="CU190" s="105" t="str">
        <f>IF(OR($B190=0,$B190=""),"",IF(AND($E$3="1st"),'Marks Entry class 1st'!AS189,IF(AND($E$3="2nd"),'Marks Entry class 2nd'!AS189,"")))</f>
        <v/>
      </c>
      <c r="CV190" s="106" t="str">
        <f t="shared" si="178"/>
        <v/>
      </c>
      <c r="CW190" s="107">
        <f t="shared" si="179"/>
        <v>0</v>
      </c>
      <c r="CX190" s="107" t="str">
        <f t="shared" si="180"/>
        <v/>
      </c>
      <c r="CY190" s="107" t="str">
        <f t="shared" si="181"/>
        <v/>
      </c>
      <c r="CZ190" s="92" t="str">
        <f t="shared" si="182"/>
        <v/>
      </c>
      <c r="DA190" s="105" t="str">
        <f>IF(OR($B190=0,$B190=""),"",IF(AND($E$3="1st"),'Marks Entry class 1st'!AT189,IF(AND($E$3="2nd"),'Marks Entry class 2nd'!AT189,"")))</f>
        <v/>
      </c>
      <c r="DB190" s="105" t="str">
        <f>IF(OR($B190=0,$B190=""),"",IF(AND($E$3="1st"),'Marks Entry class 1st'!AU189,IF(AND($E$3="2nd"),'Marks Entry class 2nd'!AU189,"")))</f>
        <v/>
      </c>
      <c r="DC190" s="357" t="str">
        <f t="shared" si="183"/>
        <v/>
      </c>
      <c r="DD190" s="93" t="str">
        <f t="shared" si="184"/>
        <v/>
      </c>
      <c r="DE190" s="105" t="str">
        <f>IF(OR($B190=0,$B190=""),"",IF(AND($E$3="1st"),'Marks Entry class 1st'!AV189,IF(AND($E$3="2nd"),'Marks Entry class 2nd'!AV189,"")))</f>
        <v/>
      </c>
      <c r="DF190" s="105" t="str">
        <f>IF(OR($B190=0,$B190=""),"",IF(AND($E$3="1st"),'Marks Entry class 1st'!AW189,IF(AND($E$3="2nd"),'Marks Entry class 2nd'!AW189,"")))</f>
        <v/>
      </c>
      <c r="DG190" s="357" t="str">
        <f t="shared" si="185"/>
        <v/>
      </c>
      <c r="DH190" s="93" t="str">
        <f t="shared" si="186"/>
        <v/>
      </c>
      <c r="DI190" s="63" t="str">
        <f t="shared" si="187"/>
        <v/>
      </c>
      <c r="DJ190" s="359" t="str">
        <f t="shared" si="188"/>
        <v/>
      </c>
      <c r="DK190" s="67" t="str">
        <f t="shared" si="189"/>
        <v/>
      </c>
      <c r="DL190" s="68" t="str">
        <f t="shared" si="190"/>
        <v/>
      </c>
      <c r="DM190" s="381" t="str">
        <f>IFERROR(IF(B190="NSO","NSO",IF(OR(D190="",G190="",F190="",B190="",DI190=0),"",IF('Master sheet'!$D$14="Hindi","कक्षोंन्नति","Promoted"))),"")</f>
        <v/>
      </c>
      <c r="DN190" s="42" t="str">
        <f>IF(OR(B190=0,B190=""),"",IF(AND($E$3="1st"),'Marks Entry class 1st'!AX189,IF(AND($E$3="2nd"),'Marks Entry class 2nd'!AX189,"")))</f>
        <v/>
      </c>
      <c r="DO190" s="42" t="str">
        <f>IF(OR(B190=0,B190=""),"",IF(AND($E$3="1st"),'Marks Entry class 1st'!AY189,IF(AND($E$3="2nd"),'Marks Entry class 2nd'!AY189,"")))</f>
        <v/>
      </c>
      <c r="DP190" s="214" t="str">
        <f t="shared" si="191"/>
        <v/>
      </c>
      <c r="DQ190" s="43"/>
      <c r="DX190" s="44">
        <f>IF(AND($E$3="1st"),'Marks Entry class 1st'!I189,IF(AND($E$3="2nd"),'Marks Entry class 2nd'!I189,""))</f>
        <v>0</v>
      </c>
    </row>
    <row r="191" spans="1:128" ht="18.95" customHeight="1">
      <c r="A191" s="56">
        <v>184</v>
      </c>
      <c r="B191" s="261" t="str">
        <f>IF(OR(DX191=0,DX191=""),"",IF(AND($E$3="1st"),'Marks Entry class 1st'!I190,IF(AND($E$3="2nd"),'Marks Entry class 2nd'!I190,"")))</f>
        <v/>
      </c>
      <c r="C191" s="57" t="str">
        <f>IF(OR($B191=0,$B191=""),"",IF(AND($E$3="1st"),'Marks Entry class 1st'!B190,IF(AND($E$3="2nd"),'Marks Entry class 2nd'!B190,"")))</f>
        <v/>
      </c>
      <c r="D191" s="57" t="str">
        <f>IF(OR($B191=0,$B191=""),"",IF(AND($E$3="1st"),'Marks Entry class 1st'!C190,IF(AND($E$3="2nd"),'Marks Entry class 2nd'!C190,"")))</f>
        <v/>
      </c>
      <c r="E191" s="396" t="str">
        <f>IF(OR(B191=0,B191=""),"",IF(AND($E$3="1st"),'Marks Entry class 1st'!E190,IF(AND($E$3="2nd"),'Marks Entry class 2nd'!E190,"")))</f>
        <v/>
      </c>
      <c r="F191" s="260" t="str">
        <f>IF(OR(B191=0,B191=""),"",IF(AND($E$3="1st"),'Marks Entry class 1st'!D190,IF(AND($E$3="2nd"),'Marks Entry class 2nd'!D190,"")))</f>
        <v/>
      </c>
      <c r="G191" s="398" t="str">
        <f>IF(OR($B191=0,$B191=""),"",IF(AND($E$3="1st"),'Marks Entry class 1st'!F190,IF(AND($E$3="2nd"),'Marks Entry class 2nd'!F190,"")))</f>
        <v/>
      </c>
      <c r="H191" s="398" t="str">
        <f>IF(OR($B191=0,$B191=""),"",IF(AND($E$3="1st"),'Marks Entry class 1st'!G190,IF(AND($E$3="2nd"),'Marks Entry class 2nd'!G190,"")))</f>
        <v/>
      </c>
      <c r="I191" s="398" t="str">
        <f>IF(OR($B191=0,$B191=""),"",IF(AND($E$3="1st"),'Marks Entry class 1st'!H190,IF(AND($E$3="2nd"),'Marks Entry class 2nd'!H190,"")))</f>
        <v/>
      </c>
      <c r="J191" s="229" t="str">
        <f>IF(OR($B191=0,$B191=""),"",IF(AND($E$3="1st"),'Marks Entry class 1st'!J190,IF(AND($E$3="2nd"),'Marks Entry class 2nd'!J190,"")))</f>
        <v/>
      </c>
      <c r="K191" s="229" t="str">
        <f>IF(OR($B191=0,$B191=""),"",IF(AND($E$3="1st"),'Marks Entry class 1st'!K190,IF(AND($E$3="2nd"),'Marks Entry class 2nd'!K190,"")))</f>
        <v/>
      </c>
      <c r="L191" s="105"/>
      <c r="M191" s="105"/>
      <c r="N191" s="105"/>
      <c r="O191" s="51"/>
      <c r="P191" s="105" t="str">
        <f>IF(OR($B191=0,$B191=""),"",IF(AND($E$3="1st"),'Marks Entry class 1st'!O190,IF(AND($E$3="2nd"),'Marks Entry class 2nd'!O190,"")))</f>
        <v/>
      </c>
      <c r="Q191" s="105" t="str">
        <f>IF(OR($B191=0,$B191=""),"",IF(AND($E$3="1st"),'Marks Entry class 1st'!P190,IF(AND($E$3="2nd"),'Marks Entry class 2nd'!P190,"")))</f>
        <v/>
      </c>
      <c r="R191" s="54" t="str">
        <f t="shared" si="128"/>
        <v/>
      </c>
      <c r="S191" s="51">
        <f t="shared" si="129"/>
        <v>0</v>
      </c>
      <c r="T191" s="105" t="str">
        <f>IF(OR($B191=0,$B191=""),"",IF(AND($E$3="1st"),'Marks Entry class 1st'!Q190,IF(AND($E$3="2nd"),'Marks Entry class 2nd'!Q190,"")))</f>
        <v/>
      </c>
      <c r="U191" s="105" t="str">
        <f>IF(OR($B191=0,$B191=""),"",IF(AND($E$3="1st"),'Marks Entry class 1st'!R190,IF(AND($E$3="2nd"),'Marks Entry class 2nd'!R190,"")))</f>
        <v/>
      </c>
      <c r="V191" s="55" t="str">
        <f t="shared" si="130"/>
        <v/>
      </c>
      <c r="W191" s="51" t="str">
        <f t="shared" si="131"/>
        <v/>
      </c>
      <c r="X191" s="89">
        <f t="shared" si="132"/>
        <v>0</v>
      </c>
      <c r="Y191" s="89" t="str">
        <f t="shared" si="133"/>
        <v/>
      </c>
      <c r="Z191" s="89" t="str">
        <f t="shared" si="134"/>
        <v/>
      </c>
      <c r="AA191" s="89" t="str">
        <f t="shared" si="135"/>
        <v/>
      </c>
      <c r="AB191" s="89" t="str">
        <f t="shared" si="136"/>
        <v/>
      </c>
      <c r="AC191" s="93" t="str">
        <f t="shared" si="137"/>
        <v/>
      </c>
      <c r="AD191" s="105"/>
      <c r="AE191" s="105"/>
      <c r="AF191" s="105"/>
      <c r="AG191" s="51"/>
      <c r="AH191" s="105" t="str">
        <f>IF(OR($B191=0,$B191=""),"",IF(AND($E$3="1st"),'Marks Entry class 1st'!V190,IF(AND($E$3="2nd"),'Marks Entry class 2nd'!V190,"")))</f>
        <v/>
      </c>
      <c r="AI191" s="105" t="str">
        <f>IF(OR($B191=0,$B191=""),"",IF(AND($E$3="1st"),'Marks Entry class 1st'!W190,IF(AND($E$3="2nd"),'Marks Entry class 2nd'!W190,"")))</f>
        <v/>
      </c>
      <c r="AJ191" s="54" t="str">
        <f t="shared" si="138"/>
        <v/>
      </c>
      <c r="AK191" s="51">
        <f t="shared" si="139"/>
        <v>0</v>
      </c>
      <c r="AL191" s="105" t="str">
        <f>IF(OR($B191=0,$B191=""),"",IF(AND($E$3="1st"),'Marks Entry class 1st'!X190,IF(AND($E$3="2nd"),'Marks Entry class 2nd'!X190,"")))</f>
        <v/>
      </c>
      <c r="AM191" s="105" t="str">
        <f>IF(OR($B191=0,$B191=""),"",IF(AND($E$3="1st"),'Marks Entry class 1st'!Y190,IF(AND($E$3="2nd"),'Marks Entry class 2nd'!Y190,"")))</f>
        <v/>
      </c>
      <c r="AN191" s="55" t="str">
        <f t="shared" si="140"/>
        <v/>
      </c>
      <c r="AO191" s="51" t="str">
        <f t="shared" si="141"/>
        <v/>
      </c>
      <c r="AP191" s="89">
        <f t="shared" si="142"/>
        <v>0</v>
      </c>
      <c r="AQ191" s="89" t="str">
        <f t="shared" si="143"/>
        <v/>
      </c>
      <c r="AR191" s="89" t="str">
        <f t="shared" si="144"/>
        <v/>
      </c>
      <c r="AS191" s="89" t="str">
        <f t="shared" si="145"/>
        <v/>
      </c>
      <c r="AT191" s="89" t="str">
        <f t="shared" si="146"/>
        <v/>
      </c>
      <c r="AU191" s="93" t="str">
        <f t="shared" si="147"/>
        <v/>
      </c>
      <c r="AV191" s="105"/>
      <c r="AW191" s="105"/>
      <c r="AX191" s="105"/>
      <c r="AY191" s="51"/>
      <c r="AZ191" s="105" t="str">
        <f>IF(OR($B191=0,$B191=""),"",IF(AND($E$3="1st"),'Marks Entry class 1st'!AC190,IF(AND($E$3="2nd"),'Marks Entry class 2nd'!AC190,"")))</f>
        <v/>
      </c>
      <c r="BA191" s="105" t="str">
        <f>IF(OR($B191=0,$B191=""),"",IF(AND($E$3="1st"),'Marks Entry class 1st'!AD190,IF(AND($E$3="2nd"),'Marks Entry class 2nd'!AD190,"")))</f>
        <v/>
      </c>
      <c r="BB191" s="54" t="str">
        <f t="shared" si="148"/>
        <v/>
      </c>
      <c r="BC191" s="51">
        <f t="shared" si="149"/>
        <v>0</v>
      </c>
      <c r="BD191" s="105" t="str">
        <f>IF(OR($B191=0,$B191=""),"",IF(AND($E$3="1st"),'Marks Entry class 1st'!AE190,IF(AND($E$3="2nd"),'Marks Entry class 2nd'!AE190,"")))</f>
        <v/>
      </c>
      <c r="BE191" s="105" t="str">
        <f>IF(OR($B191=0,$B191=""),"",IF(AND($E$3="1st"),'Marks Entry class 1st'!AF190,IF(AND($E$3="2nd"),'Marks Entry class 2nd'!AF190,"")))</f>
        <v/>
      </c>
      <c r="BF191" s="55" t="str">
        <f t="shared" si="150"/>
        <v/>
      </c>
      <c r="BG191" s="51" t="str">
        <f t="shared" si="151"/>
        <v/>
      </c>
      <c r="BH191" s="89">
        <f t="shared" si="152"/>
        <v>0</v>
      </c>
      <c r="BI191" s="89" t="str">
        <f t="shared" si="153"/>
        <v/>
      </c>
      <c r="BJ191" s="89" t="str">
        <f t="shared" si="154"/>
        <v/>
      </c>
      <c r="BK191" s="89" t="str">
        <f t="shared" si="155"/>
        <v/>
      </c>
      <c r="BL191" s="89" t="str">
        <f t="shared" si="156"/>
        <v/>
      </c>
      <c r="BM191" s="93" t="str">
        <f t="shared" si="157"/>
        <v/>
      </c>
      <c r="BN191" s="105"/>
      <c r="BO191" s="105"/>
      <c r="BP191" s="105"/>
      <c r="BQ191" s="51"/>
      <c r="BR191" s="105" t="str">
        <f>IF(OR($B191=0,$B191=""),"",IF(AND($E$3="1st"),'Marks Entry class 1st'!AJ190,IF(AND($E$3="2nd"),'Marks Entry class 2nd'!AJ190,"")))</f>
        <v/>
      </c>
      <c r="BS191" s="105" t="str">
        <f>IF(OR($B191=0,$B191=""),"",IF(AND($E$3="1st"),'Marks Entry class 1st'!AK190,IF(AND($E$3="2nd"),'Marks Entry class 2nd'!AK190,"")))</f>
        <v/>
      </c>
      <c r="BT191" s="54" t="str">
        <f t="shared" si="158"/>
        <v/>
      </c>
      <c r="BU191" s="51">
        <f t="shared" si="159"/>
        <v>0</v>
      </c>
      <c r="BV191" s="105" t="str">
        <f>IF(OR($B191=0,$B191=""),"",IF(AND($E$3="1st"),'Marks Entry class 1st'!AL190,IF(AND($E$3="2nd"),'Marks Entry class 2nd'!AL190,"")))</f>
        <v/>
      </c>
      <c r="BW191" s="105" t="str">
        <f>IF(OR($B191=0,$B191=""),"",IF(AND($E$3="1st"),'Marks Entry class 1st'!AM190,IF(AND($E$3="2nd"),'Marks Entry class 2nd'!AM190,"")))</f>
        <v/>
      </c>
      <c r="BX191" s="55" t="str">
        <f t="shared" si="160"/>
        <v/>
      </c>
      <c r="BY191" s="51" t="str">
        <f t="shared" si="161"/>
        <v/>
      </c>
      <c r="BZ191" s="89">
        <f t="shared" si="162"/>
        <v>0</v>
      </c>
      <c r="CA191" s="89" t="str">
        <f t="shared" si="163"/>
        <v/>
      </c>
      <c r="CB191" s="89" t="str">
        <f t="shared" si="164"/>
        <v/>
      </c>
      <c r="CC191" s="89" t="str">
        <f t="shared" si="165"/>
        <v/>
      </c>
      <c r="CD191" s="89" t="str">
        <f t="shared" si="166"/>
        <v/>
      </c>
      <c r="CE191" s="93" t="str">
        <f t="shared" si="167"/>
        <v/>
      </c>
      <c r="CF191" s="105" t="str">
        <f>IF(OR($B191=0,$B191=""),"",IF(AND($E$3="1st"),'Marks Entry class 1st'!AN190,IF(AND($E$3="2nd"),'Marks Entry class 2nd'!AN190,"")))</f>
        <v/>
      </c>
      <c r="CG191" s="105" t="str">
        <f>IF(OR($B191=0,$B191=""),"",IF(AND($E$3="1st"),'Marks Entry class 1st'!AO190,IF(AND($E$3="2nd"),'Marks Entry class 2nd'!AO190,"")))</f>
        <v/>
      </c>
      <c r="CH191" s="106" t="str">
        <f t="shared" si="168"/>
        <v/>
      </c>
      <c r="CI191" s="107">
        <f t="shared" si="169"/>
        <v>0</v>
      </c>
      <c r="CJ191" s="107" t="str">
        <f t="shared" si="170"/>
        <v/>
      </c>
      <c r="CK191" s="107" t="str">
        <f t="shared" si="171"/>
        <v/>
      </c>
      <c r="CL191" s="92" t="str">
        <f t="shared" si="172"/>
        <v/>
      </c>
      <c r="CM191" s="105" t="str">
        <f>IF(OR($B191=0,$B191=""),"",IF(AND($E$3="1st"),'Marks Entry class 1st'!AP190,IF(AND($E$3="2nd"),'Marks Entry class 2nd'!AP190,"")))</f>
        <v/>
      </c>
      <c r="CN191" s="105" t="str">
        <f>IF(OR($B191=0,$B191=""),"",IF(AND($E$3="1st"),'Marks Entry class 1st'!AQ190,IF(AND($E$3="2nd"),'Marks Entry class 2nd'!AQ190,"")))</f>
        <v/>
      </c>
      <c r="CO191" s="106" t="str">
        <f t="shared" si="173"/>
        <v/>
      </c>
      <c r="CP191" s="107">
        <f t="shared" si="174"/>
        <v>0</v>
      </c>
      <c r="CQ191" s="107" t="str">
        <f t="shared" si="175"/>
        <v/>
      </c>
      <c r="CR191" s="107" t="str">
        <f t="shared" si="176"/>
        <v/>
      </c>
      <c r="CS191" s="92" t="str">
        <f t="shared" si="177"/>
        <v/>
      </c>
      <c r="CT191" s="105" t="str">
        <f>IF(OR($B191=0,$B191=""),"",IF(AND($E$3="1st"),'Marks Entry class 1st'!AR190,IF(AND($E$3="2nd"),'Marks Entry class 2nd'!AR190,"")))</f>
        <v/>
      </c>
      <c r="CU191" s="105" t="str">
        <f>IF(OR($B191=0,$B191=""),"",IF(AND($E$3="1st"),'Marks Entry class 1st'!AS190,IF(AND($E$3="2nd"),'Marks Entry class 2nd'!AS190,"")))</f>
        <v/>
      </c>
      <c r="CV191" s="106" t="str">
        <f t="shared" si="178"/>
        <v/>
      </c>
      <c r="CW191" s="107">
        <f t="shared" si="179"/>
        <v>0</v>
      </c>
      <c r="CX191" s="107" t="str">
        <f t="shared" si="180"/>
        <v/>
      </c>
      <c r="CY191" s="107" t="str">
        <f t="shared" si="181"/>
        <v/>
      </c>
      <c r="CZ191" s="92" t="str">
        <f t="shared" si="182"/>
        <v/>
      </c>
      <c r="DA191" s="105" t="str">
        <f>IF(OR($B191=0,$B191=""),"",IF(AND($E$3="1st"),'Marks Entry class 1st'!AT190,IF(AND($E$3="2nd"),'Marks Entry class 2nd'!AT190,"")))</f>
        <v/>
      </c>
      <c r="DB191" s="105" t="str">
        <f>IF(OR($B191=0,$B191=""),"",IF(AND($E$3="1st"),'Marks Entry class 1st'!AU190,IF(AND($E$3="2nd"),'Marks Entry class 2nd'!AU190,"")))</f>
        <v/>
      </c>
      <c r="DC191" s="357" t="str">
        <f t="shared" si="183"/>
        <v/>
      </c>
      <c r="DD191" s="93" t="str">
        <f t="shared" si="184"/>
        <v/>
      </c>
      <c r="DE191" s="105" t="str">
        <f>IF(OR($B191=0,$B191=""),"",IF(AND($E$3="1st"),'Marks Entry class 1st'!AV190,IF(AND($E$3="2nd"),'Marks Entry class 2nd'!AV190,"")))</f>
        <v/>
      </c>
      <c r="DF191" s="105" t="str">
        <f>IF(OR($B191=0,$B191=""),"",IF(AND($E$3="1st"),'Marks Entry class 1st'!AW190,IF(AND($E$3="2nd"),'Marks Entry class 2nd'!AW190,"")))</f>
        <v/>
      </c>
      <c r="DG191" s="357" t="str">
        <f t="shared" si="185"/>
        <v/>
      </c>
      <c r="DH191" s="93" t="str">
        <f t="shared" si="186"/>
        <v/>
      </c>
      <c r="DI191" s="63" t="str">
        <f t="shared" si="187"/>
        <v/>
      </c>
      <c r="DJ191" s="359" t="str">
        <f t="shared" si="188"/>
        <v/>
      </c>
      <c r="DK191" s="67" t="str">
        <f t="shared" si="189"/>
        <v/>
      </c>
      <c r="DL191" s="68" t="str">
        <f t="shared" si="190"/>
        <v/>
      </c>
      <c r="DM191" s="381" t="str">
        <f>IFERROR(IF(B191="NSO","NSO",IF(OR(D191="",G191="",F191="",B191="",DI191=0),"",IF('Master sheet'!$D$14="Hindi","कक्षोंन्नति","Promoted"))),"")</f>
        <v/>
      </c>
      <c r="DN191" s="42" t="str">
        <f>IF(OR(B191=0,B191=""),"",IF(AND($E$3="1st"),'Marks Entry class 1st'!AX190,IF(AND($E$3="2nd"),'Marks Entry class 2nd'!AX190,"")))</f>
        <v/>
      </c>
      <c r="DO191" s="42" t="str">
        <f>IF(OR(B191=0,B191=""),"",IF(AND($E$3="1st"),'Marks Entry class 1st'!AY190,IF(AND($E$3="2nd"),'Marks Entry class 2nd'!AY190,"")))</f>
        <v/>
      </c>
      <c r="DP191" s="214" t="str">
        <f t="shared" si="191"/>
        <v/>
      </c>
      <c r="DQ191" s="43"/>
      <c r="DX191" s="44">
        <f>IF(AND($E$3="1st"),'Marks Entry class 1st'!I190,IF(AND($E$3="2nd"),'Marks Entry class 2nd'!I190,""))</f>
        <v>0</v>
      </c>
    </row>
    <row r="192" spans="1:128" ht="18.95" customHeight="1">
      <c r="A192" s="56">
        <v>185</v>
      </c>
      <c r="B192" s="261" t="str">
        <f>IF(OR(DX192=0,DX192=""),"",IF(AND($E$3="1st"),'Marks Entry class 1st'!I191,IF(AND($E$3="2nd"),'Marks Entry class 2nd'!I191,"")))</f>
        <v/>
      </c>
      <c r="C192" s="57" t="str">
        <f>IF(OR($B192=0,$B192=""),"",IF(AND($E$3="1st"),'Marks Entry class 1st'!B191,IF(AND($E$3="2nd"),'Marks Entry class 2nd'!B191,"")))</f>
        <v/>
      </c>
      <c r="D192" s="57" t="str">
        <f>IF(OR($B192=0,$B192=""),"",IF(AND($E$3="1st"),'Marks Entry class 1st'!C191,IF(AND($E$3="2nd"),'Marks Entry class 2nd'!C191,"")))</f>
        <v/>
      </c>
      <c r="E192" s="396" t="str">
        <f>IF(OR(B192=0,B192=""),"",IF(AND($E$3="1st"),'Marks Entry class 1st'!E191,IF(AND($E$3="2nd"),'Marks Entry class 2nd'!E191,"")))</f>
        <v/>
      </c>
      <c r="F192" s="260" t="str">
        <f>IF(OR(B192=0,B192=""),"",IF(AND($E$3="1st"),'Marks Entry class 1st'!D191,IF(AND($E$3="2nd"),'Marks Entry class 2nd'!D191,"")))</f>
        <v/>
      </c>
      <c r="G192" s="398" t="str">
        <f>IF(OR($B192=0,$B192=""),"",IF(AND($E$3="1st"),'Marks Entry class 1st'!F191,IF(AND($E$3="2nd"),'Marks Entry class 2nd'!F191,"")))</f>
        <v/>
      </c>
      <c r="H192" s="398" t="str">
        <f>IF(OR($B192=0,$B192=""),"",IF(AND($E$3="1st"),'Marks Entry class 1st'!G191,IF(AND($E$3="2nd"),'Marks Entry class 2nd'!G191,"")))</f>
        <v/>
      </c>
      <c r="I192" s="398" t="str">
        <f>IF(OR($B192=0,$B192=""),"",IF(AND($E$3="1st"),'Marks Entry class 1st'!H191,IF(AND($E$3="2nd"),'Marks Entry class 2nd'!H191,"")))</f>
        <v/>
      </c>
      <c r="J192" s="229" t="str">
        <f>IF(OR($B192=0,$B192=""),"",IF(AND($E$3="1st"),'Marks Entry class 1st'!J191,IF(AND($E$3="2nd"),'Marks Entry class 2nd'!J191,"")))</f>
        <v/>
      </c>
      <c r="K192" s="229" t="str">
        <f>IF(OR($B192=0,$B192=""),"",IF(AND($E$3="1st"),'Marks Entry class 1st'!K191,IF(AND($E$3="2nd"),'Marks Entry class 2nd'!K191,"")))</f>
        <v/>
      </c>
      <c r="L192" s="105"/>
      <c r="M192" s="105"/>
      <c r="N192" s="105"/>
      <c r="O192" s="51"/>
      <c r="P192" s="105" t="str">
        <f>IF(OR($B192=0,$B192=""),"",IF(AND($E$3="1st"),'Marks Entry class 1st'!O191,IF(AND($E$3="2nd"),'Marks Entry class 2nd'!O191,"")))</f>
        <v/>
      </c>
      <c r="Q192" s="105" t="str">
        <f>IF(OR($B192=0,$B192=""),"",IF(AND($E$3="1st"),'Marks Entry class 1st'!P191,IF(AND($E$3="2nd"),'Marks Entry class 2nd'!P191,"")))</f>
        <v/>
      </c>
      <c r="R192" s="54" t="str">
        <f t="shared" si="128"/>
        <v/>
      </c>
      <c r="S192" s="51">
        <f t="shared" si="129"/>
        <v>0</v>
      </c>
      <c r="T192" s="105" t="str">
        <f>IF(OR($B192=0,$B192=""),"",IF(AND($E$3="1st"),'Marks Entry class 1st'!Q191,IF(AND($E$3="2nd"),'Marks Entry class 2nd'!Q191,"")))</f>
        <v/>
      </c>
      <c r="U192" s="105" t="str">
        <f>IF(OR($B192=0,$B192=""),"",IF(AND($E$3="1st"),'Marks Entry class 1st'!R191,IF(AND($E$3="2nd"),'Marks Entry class 2nd'!R191,"")))</f>
        <v/>
      </c>
      <c r="V192" s="55" t="str">
        <f t="shared" si="130"/>
        <v/>
      </c>
      <c r="W192" s="51" t="str">
        <f t="shared" si="131"/>
        <v/>
      </c>
      <c r="X192" s="89">
        <f t="shared" si="132"/>
        <v>0</v>
      </c>
      <c r="Y192" s="89" t="str">
        <f t="shared" si="133"/>
        <v/>
      </c>
      <c r="Z192" s="89" t="str">
        <f t="shared" si="134"/>
        <v/>
      </c>
      <c r="AA192" s="89" t="str">
        <f t="shared" si="135"/>
        <v/>
      </c>
      <c r="AB192" s="89" t="str">
        <f t="shared" si="136"/>
        <v/>
      </c>
      <c r="AC192" s="93" t="str">
        <f t="shared" si="137"/>
        <v/>
      </c>
      <c r="AD192" s="105"/>
      <c r="AE192" s="105"/>
      <c r="AF192" s="105"/>
      <c r="AG192" s="51"/>
      <c r="AH192" s="105" t="str">
        <f>IF(OR($B192=0,$B192=""),"",IF(AND($E$3="1st"),'Marks Entry class 1st'!V191,IF(AND($E$3="2nd"),'Marks Entry class 2nd'!V191,"")))</f>
        <v/>
      </c>
      <c r="AI192" s="105" t="str">
        <f>IF(OR($B192=0,$B192=""),"",IF(AND($E$3="1st"),'Marks Entry class 1st'!W191,IF(AND($E$3="2nd"),'Marks Entry class 2nd'!W191,"")))</f>
        <v/>
      </c>
      <c r="AJ192" s="54" t="str">
        <f t="shared" si="138"/>
        <v/>
      </c>
      <c r="AK192" s="51">
        <f t="shared" si="139"/>
        <v>0</v>
      </c>
      <c r="AL192" s="105" t="str">
        <f>IF(OR($B192=0,$B192=""),"",IF(AND($E$3="1st"),'Marks Entry class 1st'!X191,IF(AND($E$3="2nd"),'Marks Entry class 2nd'!X191,"")))</f>
        <v/>
      </c>
      <c r="AM192" s="105" t="str">
        <f>IF(OR($B192=0,$B192=""),"",IF(AND($E$3="1st"),'Marks Entry class 1st'!Y191,IF(AND($E$3="2nd"),'Marks Entry class 2nd'!Y191,"")))</f>
        <v/>
      </c>
      <c r="AN192" s="55" t="str">
        <f t="shared" si="140"/>
        <v/>
      </c>
      <c r="AO192" s="51" t="str">
        <f t="shared" si="141"/>
        <v/>
      </c>
      <c r="AP192" s="89">
        <f t="shared" si="142"/>
        <v>0</v>
      </c>
      <c r="AQ192" s="89" t="str">
        <f t="shared" si="143"/>
        <v/>
      </c>
      <c r="AR192" s="89" t="str">
        <f t="shared" si="144"/>
        <v/>
      </c>
      <c r="AS192" s="89" t="str">
        <f t="shared" si="145"/>
        <v/>
      </c>
      <c r="AT192" s="89" t="str">
        <f t="shared" si="146"/>
        <v/>
      </c>
      <c r="AU192" s="93" t="str">
        <f t="shared" si="147"/>
        <v/>
      </c>
      <c r="AV192" s="105"/>
      <c r="AW192" s="105"/>
      <c r="AX192" s="105"/>
      <c r="AY192" s="51"/>
      <c r="AZ192" s="105" t="str">
        <f>IF(OR($B192=0,$B192=""),"",IF(AND($E$3="1st"),'Marks Entry class 1st'!AC191,IF(AND($E$3="2nd"),'Marks Entry class 2nd'!AC191,"")))</f>
        <v/>
      </c>
      <c r="BA192" s="105" t="str">
        <f>IF(OR($B192=0,$B192=""),"",IF(AND($E$3="1st"),'Marks Entry class 1st'!AD191,IF(AND($E$3="2nd"),'Marks Entry class 2nd'!AD191,"")))</f>
        <v/>
      </c>
      <c r="BB192" s="54" t="str">
        <f t="shared" si="148"/>
        <v/>
      </c>
      <c r="BC192" s="51">
        <f t="shared" si="149"/>
        <v>0</v>
      </c>
      <c r="BD192" s="105" t="str">
        <f>IF(OR($B192=0,$B192=""),"",IF(AND($E$3="1st"),'Marks Entry class 1st'!AE191,IF(AND($E$3="2nd"),'Marks Entry class 2nd'!AE191,"")))</f>
        <v/>
      </c>
      <c r="BE192" s="105" t="str">
        <f>IF(OR($B192=0,$B192=""),"",IF(AND($E$3="1st"),'Marks Entry class 1st'!AF191,IF(AND($E$3="2nd"),'Marks Entry class 2nd'!AF191,"")))</f>
        <v/>
      </c>
      <c r="BF192" s="55" t="str">
        <f t="shared" si="150"/>
        <v/>
      </c>
      <c r="BG192" s="51" t="str">
        <f t="shared" si="151"/>
        <v/>
      </c>
      <c r="BH192" s="89">
        <f t="shared" si="152"/>
        <v>0</v>
      </c>
      <c r="BI192" s="89" t="str">
        <f t="shared" si="153"/>
        <v/>
      </c>
      <c r="BJ192" s="89" t="str">
        <f t="shared" si="154"/>
        <v/>
      </c>
      <c r="BK192" s="89" t="str">
        <f t="shared" si="155"/>
        <v/>
      </c>
      <c r="BL192" s="89" t="str">
        <f t="shared" si="156"/>
        <v/>
      </c>
      <c r="BM192" s="93" t="str">
        <f t="shared" si="157"/>
        <v/>
      </c>
      <c r="BN192" s="105"/>
      <c r="BO192" s="105"/>
      <c r="BP192" s="105"/>
      <c r="BQ192" s="51"/>
      <c r="BR192" s="105" t="str">
        <f>IF(OR($B192=0,$B192=""),"",IF(AND($E$3="1st"),'Marks Entry class 1st'!AJ191,IF(AND($E$3="2nd"),'Marks Entry class 2nd'!AJ191,"")))</f>
        <v/>
      </c>
      <c r="BS192" s="105" t="str">
        <f>IF(OR($B192=0,$B192=""),"",IF(AND($E$3="1st"),'Marks Entry class 1st'!AK191,IF(AND($E$3="2nd"),'Marks Entry class 2nd'!AK191,"")))</f>
        <v/>
      </c>
      <c r="BT192" s="54" t="str">
        <f t="shared" si="158"/>
        <v/>
      </c>
      <c r="BU192" s="51">
        <f t="shared" si="159"/>
        <v>0</v>
      </c>
      <c r="BV192" s="105" t="str">
        <f>IF(OR($B192=0,$B192=""),"",IF(AND($E$3="1st"),'Marks Entry class 1st'!AL191,IF(AND($E$3="2nd"),'Marks Entry class 2nd'!AL191,"")))</f>
        <v/>
      </c>
      <c r="BW192" s="105" t="str">
        <f>IF(OR($B192=0,$B192=""),"",IF(AND($E$3="1st"),'Marks Entry class 1st'!AM191,IF(AND($E$3="2nd"),'Marks Entry class 2nd'!AM191,"")))</f>
        <v/>
      </c>
      <c r="BX192" s="55" t="str">
        <f t="shared" si="160"/>
        <v/>
      </c>
      <c r="BY192" s="51" t="str">
        <f t="shared" si="161"/>
        <v/>
      </c>
      <c r="BZ192" s="89">
        <f t="shared" si="162"/>
        <v>0</v>
      </c>
      <c r="CA192" s="89" t="str">
        <f t="shared" si="163"/>
        <v/>
      </c>
      <c r="CB192" s="89" t="str">
        <f t="shared" si="164"/>
        <v/>
      </c>
      <c r="CC192" s="89" t="str">
        <f t="shared" si="165"/>
        <v/>
      </c>
      <c r="CD192" s="89" t="str">
        <f t="shared" si="166"/>
        <v/>
      </c>
      <c r="CE192" s="93" t="str">
        <f t="shared" si="167"/>
        <v/>
      </c>
      <c r="CF192" s="105" t="str">
        <f>IF(OR($B192=0,$B192=""),"",IF(AND($E$3="1st"),'Marks Entry class 1st'!AN191,IF(AND($E$3="2nd"),'Marks Entry class 2nd'!AN191,"")))</f>
        <v/>
      </c>
      <c r="CG192" s="105" t="str">
        <f>IF(OR($B192=0,$B192=""),"",IF(AND($E$3="1st"),'Marks Entry class 1st'!AO191,IF(AND($E$3="2nd"),'Marks Entry class 2nd'!AO191,"")))</f>
        <v/>
      </c>
      <c r="CH192" s="106" t="str">
        <f t="shared" si="168"/>
        <v/>
      </c>
      <c r="CI192" s="107">
        <f t="shared" si="169"/>
        <v>0</v>
      </c>
      <c r="CJ192" s="107" t="str">
        <f t="shared" si="170"/>
        <v/>
      </c>
      <c r="CK192" s="107" t="str">
        <f t="shared" si="171"/>
        <v/>
      </c>
      <c r="CL192" s="92" t="str">
        <f t="shared" si="172"/>
        <v/>
      </c>
      <c r="CM192" s="105" t="str">
        <f>IF(OR($B192=0,$B192=""),"",IF(AND($E$3="1st"),'Marks Entry class 1st'!AP191,IF(AND($E$3="2nd"),'Marks Entry class 2nd'!AP191,"")))</f>
        <v/>
      </c>
      <c r="CN192" s="105" t="str">
        <f>IF(OR($B192=0,$B192=""),"",IF(AND($E$3="1st"),'Marks Entry class 1st'!AQ191,IF(AND($E$3="2nd"),'Marks Entry class 2nd'!AQ191,"")))</f>
        <v/>
      </c>
      <c r="CO192" s="106" t="str">
        <f t="shared" si="173"/>
        <v/>
      </c>
      <c r="CP192" s="107">
        <f t="shared" si="174"/>
        <v>0</v>
      </c>
      <c r="CQ192" s="107" t="str">
        <f t="shared" si="175"/>
        <v/>
      </c>
      <c r="CR192" s="107" t="str">
        <f t="shared" si="176"/>
        <v/>
      </c>
      <c r="CS192" s="92" t="str">
        <f t="shared" si="177"/>
        <v/>
      </c>
      <c r="CT192" s="105" t="str">
        <f>IF(OR($B192=0,$B192=""),"",IF(AND($E$3="1st"),'Marks Entry class 1st'!AR191,IF(AND($E$3="2nd"),'Marks Entry class 2nd'!AR191,"")))</f>
        <v/>
      </c>
      <c r="CU192" s="105" t="str">
        <f>IF(OR($B192=0,$B192=""),"",IF(AND($E$3="1st"),'Marks Entry class 1st'!AS191,IF(AND($E$3="2nd"),'Marks Entry class 2nd'!AS191,"")))</f>
        <v/>
      </c>
      <c r="CV192" s="106" t="str">
        <f t="shared" si="178"/>
        <v/>
      </c>
      <c r="CW192" s="107">
        <f t="shared" si="179"/>
        <v>0</v>
      </c>
      <c r="CX192" s="107" t="str">
        <f t="shared" si="180"/>
        <v/>
      </c>
      <c r="CY192" s="107" t="str">
        <f t="shared" si="181"/>
        <v/>
      </c>
      <c r="CZ192" s="92" t="str">
        <f t="shared" si="182"/>
        <v/>
      </c>
      <c r="DA192" s="105" t="str">
        <f>IF(OR($B192=0,$B192=""),"",IF(AND($E$3="1st"),'Marks Entry class 1st'!AT191,IF(AND($E$3="2nd"),'Marks Entry class 2nd'!AT191,"")))</f>
        <v/>
      </c>
      <c r="DB192" s="105" t="str">
        <f>IF(OR($B192=0,$B192=""),"",IF(AND($E$3="1st"),'Marks Entry class 1st'!AU191,IF(AND($E$3="2nd"),'Marks Entry class 2nd'!AU191,"")))</f>
        <v/>
      </c>
      <c r="DC192" s="357" t="str">
        <f t="shared" si="183"/>
        <v/>
      </c>
      <c r="DD192" s="93" t="str">
        <f t="shared" si="184"/>
        <v/>
      </c>
      <c r="DE192" s="105" t="str">
        <f>IF(OR($B192=0,$B192=""),"",IF(AND($E$3="1st"),'Marks Entry class 1st'!AV191,IF(AND($E$3="2nd"),'Marks Entry class 2nd'!AV191,"")))</f>
        <v/>
      </c>
      <c r="DF192" s="105" t="str">
        <f>IF(OR($B192=0,$B192=""),"",IF(AND($E$3="1st"),'Marks Entry class 1st'!AW191,IF(AND($E$3="2nd"),'Marks Entry class 2nd'!AW191,"")))</f>
        <v/>
      </c>
      <c r="DG192" s="357" t="str">
        <f t="shared" si="185"/>
        <v/>
      </c>
      <c r="DH192" s="93" t="str">
        <f t="shared" si="186"/>
        <v/>
      </c>
      <c r="DI192" s="63" t="str">
        <f t="shared" si="187"/>
        <v/>
      </c>
      <c r="DJ192" s="359" t="str">
        <f t="shared" si="188"/>
        <v/>
      </c>
      <c r="DK192" s="67" t="str">
        <f t="shared" si="189"/>
        <v/>
      </c>
      <c r="DL192" s="68" t="str">
        <f t="shared" si="190"/>
        <v/>
      </c>
      <c r="DM192" s="381" t="str">
        <f>IFERROR(IF(B192="NSO","NSO",IF(OR(D192="",G192="",F192="",B192="",DI192=0),"",IF('Master sheet'!$D$14="Hindi","कक्षोंन्नति","Promoted"))),"")</f>
        <v/>
      </c>
      <c r="DN192" s="42" t="str">
        <f>IF(OR(B192=0,B192=""),"",IF(AND($E$3="1st"),'Marks Entry class 1st'!AX191,IF(AND($E$3="2nd"),'Marks Entry class 2nd'!AX191,"")))</f>
        <v/>
      </c>
      <c r="DO192" s="42" t="str">
        <f>IF(OR(B192=0,B192=""),"",IF(AND($E$3="1st"),'Marks Entry class 1st'!AY191,IF(AND($E$3="2nd"),'Marks Entry class 2nd'!AY191,"")))</f>
        <v/>
      </c>
      <c r="DP192" s="214" t="str">
        <f t="shared" si="191"/>
        <v/>
      </c>
      <c r="DQ192" s="43"/>
      <c r="DX192" s="44">
        <f>IF(AND($E$3="1st"),'Marks Entry class 1st'!I191,IF(AND($E$3="2nd"),'Marks Entry class 2nd'!I191,""))</f>
        <v>0</v>
      </c>
    </row>
    <row r="193" spans="1:128" ht="18.95" customHeight="1">
      <c r="A193" s="56">
        <v>186</v>
      </c>
      <c r="B193" s="261" t="str">
        <f>IF(OR(DX193=0,DX193=""),"",IF(AND($E$3="1st"),'Marks Entry class 1st'!I192,IF(AND($E$3="2nd"),'Marks Entry class 2nd'!I192,"")))</f>
        <v/>
      </c>
      <c r="C193" s="57" t="str">
        <f>IF(OR($B193=0,$B193=""),"",IF(AND($E$3="1st"),'Marks Entry class 1st'!B192,IF(AND($E$3="2nd"),'Marks Entry class 2nd'!B192,"")))</f>
        <v/>
      </c>
      <c r="D193" s="57" t="str">
        <f>IF(OR($B193=0,$B193=""),"",IF(AND($E$3="1st"),'Marks Entry class 1st'!C192,IF(AND($E$3="2nd"),'Marks Entry class 2nd'!C192,"")))</f>
        <v/>
      </c>
      <c r="E193" s="396" t="str">
        <f>IF(OR(B193=0,B193=""),"",IF(AND($E$3="1st"),'Marks Entry class 1st'!E192,IF(AND($E$3="2nd"),'Marks Entry class 2nd'!E192,"")))</f>
        <v/>
      </c>
      <c r="F193" s="260" t="str">
        <f>IF(OR(B193=0,B193=""),"",IF(AND($E$3="1st"),'Marks Entry class 1st'!D192,IF(AND($E$3="2nd"),'Marks Entry class 2nd'!D192,"")))</f>
        <v/>
      </c>
      <c r="G193" s="398" t="str">
        <f>IF(OR($B193=0,$B193=""),"",IF(AND($E$3="1st"),'Marks Entry class 1st'!F192,IF(AND($E$3="2nd"),'Marks Entry class 2nd'!F192,"")))</f>
        <v/>
      </c>
      <c r="H193" s="398" t="str">
        <f>IF(OR($B193=0,$B193=""),"",IF(AND($E$3="1st"),'Marks Entry class 1st'!G192,IF(AND($E$3="2nd"),'Marks Entry class 2nd'!G192,"")))</f>
        <v/>
      </c>
      <c r="I193" s="398" t="str">
        <f>IF(OR($B193=0,$B193=""),"",IF(AND($E$3="1st"),'Marks Entry class 1st'!H192,IF(AND($E$3="2nd"),'Marks Entry class 2nd'!H192,"")))</f>
        <v/>
      </c>
      <c r="J193" s="229" t="str">
        <f>IF(OR($B193=0,$B193=""),"",IF(AND($E$3="1st"),'Marks Entry class 1st'!J192,IF(AND($E$3="2nd"),'Marks Entry class 2nd'!J192,"")))</f>
        <v/>
      </c>
      <c r="K193" s="229" t="str">
        <f>IF(OR($B193=0,$B193=""),"",IF(AND($E$3="1st"),'Marks Entry class 1st'!K192,IF(AND($E$3="2nd"),'Marks Entry class 2nd'!K192,"")))</f>
        <v/>
      </c>
      <c r="L193" s="105"/>
      <c r="M193" s="105"/>
      <c r="N193" s="105"/>
      <c r="O193" s="51"/>
      <c r="P193" s="105" t="str">
        <f>IF(OR($B193=0,$B193=""),"",IF(AND($E$3="1st"),'Marks Entry class 1st'!O192,IF(AND($E$3="2nd"),'Marks Entry class 2nd'!O192,"")))</f>
        <v/>
      </c>
      <c r="Q193" s="105" t="str">
        <f>IF(OR($B193=0,$B193=""),"",IF(AND($E$3="1st"),'Marks Entry class 1st'!P192,IF(AND($E$3="2nd"),'Marks Entry class 2nd'!P192,"")))</f>
        <v/>
      </c>
      <c r="R193" s="54" t="str">
        <f t="shared" si="128"/>
        <v/>
      </c>
      <c r="S193" s="51">
        <f t="shared" si="129"/>
        <v>0</v>
      </c>
      <c r="T193" s="105" t="str">
        <f>IF(OR($B193=0,$B193=""),"",IF(AND($E$3="1st"),'Marks Entry class 1st'!Q192,IF(AND($E$3="2nd"),'Marks Entry class 2nd'!Q192,"")))</f>
        <v/>
      </c>
      <c r="U193" s="105" t="str">
        <f>IF(OR($B193=0,$B193=""),"",IF(AND($E$3="1st"),'Marks Entry class 1st'!R192,IF(AND($E$3="2nd"),'Marks Entry class 2nd'!R192,"")))</f>
        <v/>
      </c>
      <c r="V193" s="55" t="str">
        <f t="shared" si="130"/>
        <v/>
      </c>
      <c r="W193" s="51" t="str">
        <f t="shared" si="131"/>
        <v/>
      </c>
      <c r="X193" s="89">
        <f t="shared" si="132"/>
        <v>0</v>
      </c>
      <c r="Y193" s="89" t="str">
        <f t="shared" si="133"/>
        <v/>
      </c>
      <c r="Z193" s="89" t="str">
        <f t="shared" si="134"/>
        <v/>
      </c>
      <c r="AA193" s="89" t="str">
        <f t="shared" si="135"/>
        <v/>
      </c>
      <c r="AB193" s="89" t="str">
        <f t="shared" si="136"/>
        <v/>
      </c>
      <c r="AC193" s="93" t="str">
        <f t="shared" si="137"/>
        <v/>
      </c>
      <c r="AD193" s="105"/>
      <c r="AE193" s="105"/>
      <c r="AF193" s="105"/>
      <c r="AG193" s="51"/>
      <c r="AH193" s="105" t="str">
        <f>IF(OR($B193=0,$B193=""),"",IF(AND($E$3="1st"),'Marks Entry class 1st'!V192,IF(AND($E$3="2nd"),'Marks Entry class 2nd'!V192,"")))</f>
        <v/>
      </c>
      <c r="AI193" s="105" t="str">
        <f>IF(OR($B193=0,$B193=""),"",IF(AND($E$3="1st"),'Marks Entry class 1st'!W192,IF(AND($E$3="2nd"),'Marks Entry class 2nd'!W192,"")))</f>
        <v/>
      </c>
      <c r="AJ193" s="54" t="str">
        <f t="shared" si="138"/>
        <v/>
      </c>
      <c r="AK193" s="51">
        <f t="shared" si="139"/>
        <v>0</v>
      </c>
      <c r="AL193" s="105" t="str">
        <f>IF(OR($B193=0,$B193=""),"",IF(AND($E$3="1st"),'Marks Entry class 1st'!X192,IF(AND($E$3="2nd"),'Marks Entry class 2nd'!X192,"")))</f>
        <v/>
      </c>
      <c r="AM193" s="105" t="str">
        <f>IF(OR($B193=0,$B193=""),"",IF(AND($E$3="1st"),'Marks Entry class 1st'!Y192,IF(AND($E$3="2nd"),'Marks Entry class 2nd'!Y192,"")))</f>
        <v/>
      </c>
      <c r="AN193" s="55" t="str">
        <f t="shared" si="140"/>
        <v/>
      </c>
      <c r="AO193" s="51" t="str">
        <f t="shared" si="141"/>
        <v/>
      </c>
      <c r="AP193" s="89">
        <f t="shared" si="142"/>
        <v>0</v>
      </c>
      <c r="AQ193" s="89" t="str">
        <f t="shared" si="143"/>
        <v/>
      </c>
      <c r="AR193" s="89" t="str">
        <f t="shared" si="144"/>
        <v/>
      </c>
      <c r="AS193" s="89" t="str">
        <f t="shared" si="145"/>
        <v/>
      </c>
      <c r="AT193" s="89" t="str">
        <f t="shared" si="146"/>
        <v/>
      </c>
      <c r="AU193" s="93" t="str">
        <f t="shared" si="147"/>
        <v/>
      </c>
      <c r="AV193" s="105"/>
      <c r="AW193" s="105"/>
      <c r="AX193" s="105"/>
      <c r="AY193" s="51"/>
      <c r="AZ193" s="105" t="str">
        <f>IF(OR($B193=0,$B193=""),"",IF(AND($E$3="1st"),'Marks Entry class 1st'!AC192,IF(AND($E$3="2nd"),'Marks Entry class 2nd'!AC192,"")))</f>
        <v/>
      </c>
      <c r="BA193" s="105" t="str">
        <f>IF(OR($B193=0,$B193=""),"",IF(AND($E$3="1st"),'Marks Entry class 1st'!AD192,IF(AND($E$3="2nd"),'Marks Entry class 2nd'!AD192,"")))</f>
        <v/>
      </c>
      <c r="BB193" s="54" t="str">
        <f t="shared" si="148"/>
        <v/>
      </c>
      <c r="BC193" s="51">
        <f t="shared" si="149"/>
        <v>0</v>
      </c>
      <c r="BD193" s="105" t="str">
        <f>IF(OR($B193=0,$B193=""),"",IF(AND($E$3="1st"),'Marks Entry class 1st'!AE192,IF(AND($E$3="2nd"),'Marks Entry class 2nd'!AE192,"")))</f>
        <v/>
      </c>
      <c r="BE193" s="105" t="str">
        <f>IF(OR($B193=0,$B193=""),"",IF(AND($E$3="1st"),'Marks Entry class 1st'!AF192,IF(AND($E$3="2nd"),'Marks Entry class 2nd'!AF192,"")))</f>
        <v/>
      </c>
      <c r="BF193" s="55" t="str">
        <f t="shared" si="150"/>
        <v/>
      </c>
      <c r="BG193" s="51" t="str">
        <f t="shared" si="151"/>
        <v/>
      </c>
      <c r="BH193" s="89">
        <f t="shared" si="152"/>
        <v>0</v>
      </c>
      <c r="BI193" s="89" t="str">
        <f t="shared" si="153"/>
        <v/>
      </c>
      <c r="BJ193" s="89" t="str">
        <f t="shared" si="154"/>
        <v/>
      </c>
      <c r="BK193" s="89" t="str">
        <f t="shared" si="155"/>
        <v/>
      </c>
      <c r="BL193" s="89" t="str">
        <f t="shared" si="156"/>
        <v/>
      </c>
      <c r="BM193" s="93" t="str">
        <f t="shared" si="157"/>
        <v/>
      </c>
      <c r="BN193" s="105"/>
      <c r="BO193" s="105"/>
      <c r="BP193" s="105"/>
      <c r="BQ193" s="51"/>
      <c r="BR193" s="105" t="str">
        <f>IF(OR($B193=0,$B193=""),"",IF(AND($E$3="1st"),'Marks Entry class 1st'!AJ192,IF(AND($E$3="2nd"),'Marks Entry class 2nd'!AJ192,"")))</f>
        <v/>
      </c>
      <c r="BS193" s="105" t="str">
        <f>IF(OR($B193=0,$B193=""),"",IF(AND($E$3="1st"),'Marks Entry class 1st'!AK192,IF(AND($E$3="2nd"),'Marks Entry class 2nd'!AK192,"")))</f>
        <v/>
      </c>
      <c r="BT193" s="54" t="str">
        <f t="shared" si="158"/>
        <v/>
      </c>
      <c r="BU193" s="51">
        <f t="shared" si="159"/>
        <v>0</v>
      </c>
      <c r="BV193" s="105" t="str">
        <f>IF(OR($B193=0,$B193=""),"",IF(AND($E$3="1st"),'Marks Entry class 1st'!AL192,IF(AND($E$3="2nd"),'Marks Entry class 2nd'!AL192,"")))</f>
        <v/>
      </c>
      <c r="BW193" s="105" t="str">
        <f>IF(OR($B193=0,$B193=""),"",IF(AND($E$3="1st"),'Marks Entry class 1st'!AM192,IF(AND($E$3="2nd"),'Marks Entry class 2nd'!AM192,"")))</f>
        <v/>
      </c>
      <c r="BX193" s="55" t="str">
        <f t="shared" si="160"/>
        <v/>
      </c>
      <c r="BY193" s="51" t="str">
        <f t="shared" si="161"/>
        <v/>
      </c>
      <c r="BZ193" s="89">
        <f t="shared" si="162"/>
        <v>0</v>
      </c>
      <c r="CA193" s="89" t="str">
        <f t="shared" si="163"/>
        <v/>
      </c>
      <c r="CB193" s="89" t="str">
        <f t="shared" si="164"/>
        <v/>
      </c>
      <c r="CC193" s="89" t="str">
        <f t="shared" si="165"/>
        <v/>
      </c>
      <c r="CD193" s="89" t="str">
        <f t="shared" si="166"/>
        <v/>
      </c>
      <c r="CE193" s="93" t="str">
        <f t="shared" si="167"/>
        <v/>
      </c>
      <c r="CF193" s="105" t="str">
        <f>IF(OR($B193=0,$B193=""),"",IF(AND($E$3="1st"),'Marks Entry class 1st'!AN192,IF(AND($E$3="2nd"),'Marks Entry class 2nd'!AN192,"")))</f>
        <v/>
      </c>
      <c r="CG193" s="105" t="str">
        <f>IF(OR($B193=0,$B193=""),"",IF(AND($E$3="1st"),'Marks Entry class 1st'!AO192,IF(AND($E$3="2nd"),'Marks Entry class 2nd'!AO192,"")))</f>
        <v/>
      </c>
      <c r="CH193" s="106" t="str">
        <f t="shared" si="168"/>
        <v/>
      </c>
      <c r="CI193" s="107">
        <f t="shared" si="169"/>
        <v>0</v>
      </c>
      <c r="CJ193" s="107" t="str">
        <f t="shared" si="170"/>
        <v/>
      </c>
      <c r="CK193" s="107" t="str">
        <f t="shared" si="171"/>
        <v/>
      </c>
      <c r="CL193" s="92" t="str">
        <f t="shared" si="172"/>
        <v/>
      </c>
      <c r="CM193" s="105" t="str">
        <f>IF(OR($B193=0,$B193=""),"",IF(AND($E$3="1st"),'Marks Entry class 1st'!AP192,IF(AND($E$3="2nd"),'Marks Entry class 2nd'!AP192,"")))</f>
        <v/>
      </c>
      <c r="CN193" s="105" t="str">
        <f>IF(OR($B193=0,$B193=""),"",IF(AND($E$3="1st"),'Marks Entry class 1st'!AQ192,IF(AND($E$3="2nd"),'Marks Entry class 2nd'!AQ192,"")))</f>
        <v/>
      </c>
      <c r="CO193" s="106" t="str">
        <f t="shared" si="173"/>
        <v/>
      </c>
      <c r="CP193" s="107">
        <f t="shared" si="174"/>
        <v>0</v>
      </c>
      <c r="CQ193" s="107" t="str">
        <f t="shared" si="175"/>
        <v/>
      </c>
      <c r="CR193" s="107" t="str">
        <f t="shared" si="176"/>
        <v/>
      </c>
      <c r="CS193" s="92" t="str">
        <f t="shared" si="177"/>
        <v/>
      </c>
      <c r="CT193" s="105" t="str">
        <f>IF(OR($B193=0,$B193=""),"",IF(AND($E$3="1st"),'Marks Entry class 1st'!AR192,IF(AND($E$3="2nd"),'Marks Entry class 2nd'!AR192,"")))</f>
        <v/>
      </c>
      <c r="CU193" s="105" t="str">
        <f>IF(OR($B193=0,$B193=""),"",IF(AND($E$3="1st"),'Marks Entry class 1st'!AS192,IF(AND($E$3="2nd"),'Marks Entry class 2nd'!AS192,"")))</f>
        <v/>
      </c>
      <c r="CV193" s="106" t="str">
        <f t="shared" si="178"/>
        <v/>
      </c>
      <c r="CW193" s="107">
        <f t="shared" si="179"/>
        <v>0</v>
      </c>
      <c r="CX193" s="107" t="str">
        <f t="shared" si="180"/>
        <v/>
      </c>
      <c r="CY193" s="107" t="str">
        <f t="shared" si="181"/>
        <v/>
      </c>
      <c r="CZ193" s="92" t="str">
        <f t="shared" si="182"/>
        <v/>
      </c>
      <c r="DA193" s="105" t="str">
        <f>IF(OR($B193=0,$B193=""),"",IF(AND($E$3="1st"),'Marks Entry class 1st'!AT192,IF(AND($E$3="2nd"),'Marks Entry class 2nd'!AT192,"")))</f>
        <v/>
      </c>
      <c r="DB193" s="105" t="str">
        <f>IF(OR($B193=0,$B193=""),"",IF(AND($E$3="1st"),'Marks Entry class 1st'!AU192,IF(AND($E$3="2nd"),'Marks Entry class 2nd'!AU192,"")))</f>
        <v/>
      </c>
      <c r="DC193" s="357" t="str">
        <f t="shared" si="183"/>
        <v/>
      </c>
      <c r="DD193" s="93" t="str">
        <f t="shared" si="184"/>
        <v/>
      </c>
      <c r="DE193" s="105" t="str">
        <f>IF(OR($B193=0,$B193=""),"",IF(AND($E$3="1st"),'Marks Entry class 1st'!AV192,IF(AND($E$3="2nd"),'Marks Entry class 2nd'!AV192,"")))</f>
        <v/>
      </c>
      <c r="DF193" s="105" t="str">
        <f>IF(OR($B193=0,$B193=""),"",IF(AND($E$3="1st"),'Marks Entry class 1st'!AW192,IF(AND($E$3="2nd"),'Marks Entry class 2nd'!AW192,"")))</f>
        <v/>
      </c>
      <c r="DG193" s="357" t="str">
        <f t="shared" si="185"/>
        <v/>
      </c>
      <c r="DH193" s="93" t="str">
        <f t="shared" si="186"/>
        <v/>
      </c>
      <c r="DI193" s="63" t="str">
        <f t="shared" si="187"/>
        <v/>
      </c>
      <c r="DJ193" s="359" t="str">
        <f t="shared" si="188"/>
        <v/>
      </c>
      <c r="DK193" s="67" t="str">
        <f t="shared" si="189"/>
        <v/>
      </c>
      <c r="DL193" s="68" t="str">
        <f t="shared" si="190"/>
        <v/>
      </c>
      <c r="DM193" s="381" t="str">
        <f>IFERROR(IF(B193="NSO","NSO",IF(OR(D193="",G193="",F193="",B193="",DI193=0),"",IF('Master sheet'!$D$14="Hindi","कक्षोंन्नति","Promoted"))),"")</f>
        <v/>
      </c>
      <c r="DN193" s="42" t="str">
        <f>IF(OR(B193=0,B193=""),"",IF(AND($E$3="1st"),'Marks Entry class 1st'!AX192,IF(AND($E$3="2nd"),'Marks Entry class 2nd'!AX192,"")))</f>
        <v/>
      </c>
      <c r="DO193" s="42" t="str">
        <f>IF(OR(B193=0,B193=""),"",IF(AND($E$3="1st"),'Marks Entry class 1st'!AY192,IF(AND($E$3="2nd"),'Marks Entry class 2nd'!AY192,"")))</f>
        <v/>
      </c>
      <c r="DP193" s="214" t="str">
        <f t="shared" si="191"/>
        <v/>
      </c>
      <c r="DQ193" s="43"/>
      <c r="DX193" s="44">
        <f>IF(AND($E$3="1st"),'Marks Entry class 1st'!I192,IF(AND($E$3="2nd"),'Marks Entry class 2nd'!I192,""))</f>
        <v>0</v>
      </c>
    </row>
    <row r="194" spans="1:128" ht="18.95" customHeight="1">
      <c r="A194" s="56">
        <v>187</v>
      </c>
      <c r="B194" s="261" t="str">
        <f>IF(OR(DX194=0,DX194=""),"",IF(AND($E$3="1st"),'Marks Entry class 1st'!I193,IF(AND($E$3="2nd"),'Marks Entry class 2nd'!I193,"")))</f>
        <v/>
      </c>
      <c r="C194" s="57" t="str">
        <f>IF(OR($B194=0,$B194=""),"",IF(AND($E$3="1st"),'Marks Entry class 1st'!B193,IF(AND($E$3="2nd"),'Marks Entry class 2nd'!B193,"")))</f>
        <v/>
      </c>
      <c r="D194" s="57" t="str">
        <f>IF(OR($B194=0,$B194=""),"",IF(AND($E$3="1st"),'Marks Entry class 1st'!C193,IF(AND($E$3="2nd"),'Marks Entry class 2nd'!C193,"")))</f>
        <v/>
      </c>
      <c r="E194" s="396" t="str">
        <f>IF(OR(B194=0,B194=""),"",IF(AND($E$3="1st"),'Marks Entry class 1st'!E193,IF(AND($E$3="2nd"),'Marks Entry class 2nd'!E193,"")))</f>
        <v/>
      </c>
      <c r="F194" s="260" t="str">
        <f>IF(OR(B194=0,B194=""),"",IF(AND($E$3="1st"),'Marks Entry class 1st'!D193,IF(AND($E$3="2nd"),'Marks Entry class 2nd'!D193,"")))</f>
        <v/>
      </c>
      <c r="G194" s="398" t="str">
        <f>IF(OR($B194=0,$B194=""),"",IF(AND($E$3="1st"),'Marks Entry class 1st'!F193,IF(AND($E$3="2nd"),'Marks Entry class 2nd'!F193,"")))</f>
        <v/>
      </c>
      <c r="H194" s="398" t="str">
        <f>IF(OR($B194=0,$B194=""),"",IF(AND($E$3="1st"),'Marks Entry class 1st'!G193,IF(AND($E$3="2nd"),'Marks Entry class 2nd'!G193,"")))</f>
        <v/>
      </c>
      <c r="I194" s="398" t="str">
        <f>IF(OR($B194=0,$B194=""),"",IF(AND($E$3="1st"),'Marks Entry class 1st'!H193,IF(AND($E$3="2nd"),'Marks Entry class 2nd'!H193,"")))</f>
        <v/>
      </c>
      <c r="J194" s="229" t="str">
        <f>IF(OR($B194=0,$B194=""),"",IF(AND($E$3="1st"),'Marks Entry class 1st'!J193,IF(AND($E$3="2nd"),'Marks Entry class 2nd'!J193,"")))</f>
        <v/>
      </c>
      <c r="K194" s="229" t="str">
        <f>IF(OR($B194=0,$B194=""),"",IF(AND($E$3="1st"),'Marks Entry class 1st'!K193,IF(AND($E$3="2nd"),'Marks Entry class 2nd'!K193,"")))</f>
        <v/>
      </c>
      <c r="L194" s="105"/>
      <c r="M194" s="105"/>
      <c r="N194" s="105"/>
      <c r="O194" s="51"/>
      <c r="P194" s="105" t="str">
        <f>IF(OR($B194=0,$B194=""),"",IF(AND($E$3="1st"),'Marks Entry class 1st'!O193,IF(AND($E$3="2nd"),'Marks Entry class 2nd'!O193,"")))</f>
        <v/>
      </c>
      <c r="Q194" s="105" t="str">
        <f>IF(OR($B194=0,$B194=""),"",IF(AND($E$3="1st"),'Marks Entry class 1st'!P193,IF(AND($E$3="2nd"),'Marks Entry class 2nd'!P193,"")))</f>
        <v/>
      </c>
      <c r="R194" s="54" t="str">
        <f t="shared" si="128"/>
        <v/>
      </c>
      <c r="S194" s="51">
        <f t="shared" si="129"/>
        <v>0</v>
      </c>
      <c r="T194" s="105" t="str">
        <f>IF(OR($B194=0,$B194=""),"",IF(AND($E$3="1st"),'Marks Entry class 1st'!Q193,IF(AND($E$3="2nd"),'Marks Entry class 2nd'!Q193,"")))</f>
        <v/>
      </c>
      <c r="U194" s="105" t="str">
        <f>IF(OR($B194=0,$B194=""),"",IF(AND($E$3="1st"),'Marks Entry class 1st'!R193,IF(AND($E$3="2nd"),'Marks Entry class 2nd'!R193,"")))</f>
        <v/>
      </c>
      <c r="V194" s="55" t="str">
        <f t="shared" si="130"/>
        <v/>
      </c>
      <c r="W194" s="51" t="str">
        <f t="shared" si="131"/>
        <v/>
      </c>
      <c r="X194" s="89">
        <f t="shared" si="132"/>
        <v>0</v>
      </c>
      <c r="Y194" s="89" t="str">
        <f t="shared" si="133"/>
        <v/>
      </c>
      <c r="Z194" s="89" t="str">
        <f t="shared" si="134"/>
        <v/>
      </c>
      <c r="AA194" s="89" t="str">
        <f t="shared" si="135"/>
        <v/>
      </c>
      <c r="AB194" s="89" t="str">
        <f t="shared" si="136"/>
        <v/>
      </c>
      <c r="AC194" s="93" t="str">
        <f t="shared" si="137"/>
        <v/>
      </c>
      <c r="AD194" s="105"/>
      <c r="AE194" s="105"/>
      <c r="AF194" s="105"/>
      <c r="AG194" s="51"/>
      <c r="AH194" s="105" t="str">
        <f>IF(OR($B194=0,$B194=""),"",IF(AND($E$3="1st"),'Marks Entry class 1st'!V193,IF(AND($E$3="2nd"),'Marks Entry class 2nd'!V193,"")))</f>
        <v/>
      </c>
      <c r="AI194" s="105" t="str">
        <f>IF(OR($B194=0,$B194=""),"",IF(AND($E$3="1st"),'Marks Entry class 1st'!W193,IF(AND($E$3="2nd"),'Marks Entry class 2nd'!W193,"")))</f>
        <v/>
      </c>
      <c r="AJ194" s="54" t="str">
        <f t="shared" si="138"/>
        <v/>
      </c>
      <c r="AK194" s="51">
        <f t="shared" si="139"/>
        <v>0</v>
      </c>
      <c r="AL194" s="105" t="str">
        <f>IF(OR($B194=0,$B194=""),"",IF(AND($E$3="1st"),'Marks Entry class 1st'!X193,IF(AND($E$3="2nd"),'Marks Entry class 2nd'!X193,"")))</f>
        <v/>
      </c>
      <c r="AM194" s="105" t="str">
        <f>IF(OR($B194=0,$B194=""),"",IF(AND($E$3="1st"),'Marks Entry class 1st'!Y193,IF(AND($E$3="2nd"),'Marks Entry class 2nd'!Y193,"")))</f>
        <v/>
      </c>
      <c r="AN194" s="55" t="str">
        <f t="shared" si="140"/>
        <v/>
      </c>
      <c r="AO194" s="51" t="str">
        <f t="shared" si="141"/>
        <v/>
      </c>
      <c r="AP194" s="89">
        <f t="shared" si="142"/>
        <v>0</v>
      </c>
      <c r="AQ194" s="89" t="str">
        <f t="shared" si="143"/>
        <v/>
      </c>
      <c r="AR194" s="89" t="str">
        <f t="shared" si="144"/>
        <v/>
      </c>
      <c r="AS194" s="89" t="str">
        <f t="shared" si="145"/>
        <v/>
      </c>
      <c r="AT194" s="89" t="str">
        <f t="shared" si="146"/>
        <v/>
      </c>
      <c r="AU194" s="93" t="str">
        <f t="shared" si="147"/>
        <v/>
      </c>
      <c r="AV194" s="105"/>
      <c r="AW194" s="105"/>
      <c r="AX194" s="105"/>
      <c r="AY194" s="51"/>
      <c r="AZ194" s="105" t="str">
        <f>IF(OR($B194=0,$B194=""),"",IF(AND($E$3="1st"),'Marks Entry class 1st'!AC193,IF(AND($E$3="2nd"),'Marks Entry class 2nd'!AC193,"")))</f>
        <v/>
      </c>
      <c r="BA194" s="105" t="str">
        <f>IF(OR($B194=0,$B194=""),"",IF(AND($E$3="1st"),'Marks Entry class 1st'!AD193,IF(AND($E$3="2nd"),'Marks Entry class 2nd'!AD193,"")))</f>
        <v/>
      </c>
      <c r="BB194" s="54" t="str">
        <f t="shared" si="148"/>
        <v/>
      </c>
      <c r="BC194" s="51">
        <f t="shared" si="149"/>
        <v>0</v>
      </c>
      <c r="BD194" s="105" t="str">
        <f>IF(OR($B194=0,$B194=""),"",IF(AND($E$3="1st"),'Marks Entry class 1st'!AE193,IF(AND($E$3="2nd"),'Marks Entry class 2nd'!AE193,"")))</f>
        <v/>
      </c>
      <c r="BE194" s="105" t="str">
        <f>IF(OR($B194=0,$B194=""),"",IF(AND($E$3="1st"),'Marks Entry class 1st'!AF193,IF(AND($E$3="2nd"),'Marks Entry class 2nd'!AF193,"")))</f>
        <v/>
      </c>
      <c r="BF194" s="55" t="str">
        <f t="shared" si="150"/>
        <v/>
      </c>
      <c r="BG194" s="51" t="str">
        <f t="shared" si="151"/>
        <v/>
      </c>
      <c r="BH194" s="89">
        <f t="shared" si="152"/>
        <v>0</v>
      </c>
      <c r="BI194" s="89" t="str">
        <f t="shared" si="153"/>
        <v/>
      </c>
      <c r="BJ194" s="89" t="str">
        <f t="shared" si="154"/>
        <v/>
      </c>
      <c r="BK194" s="89" t="str">
        <f t="shared" si="155"/>
        <v/>
      </c>
      <c r="BL194" s="89" t="str">
        <f t="shared" si="156"/>
        <v/>
      </c>
      <c r="BM194" s="93" t="str">
        <f t="shared" si="157"/>
        <v/>
      </c>
      <c r="BN194" s="105"/>
      <c r="BO194" s="105"/>
      <c r="BP194" s="105"/>
      <c r="BQ194" s="51"/>
      <c r="BR194" s="105" t="str">
        <f>IF(OR($B194=0,$B194=""),"",IF(AND($E$3="1st"),'Marks Entry class 1st'!AJ193,IF(AND($E$3="2nd"),'Marks Entry class 2nd'!AJ193,"")))</f>
        <v/>
      </c>
      <c r="BS194" s="105" t="str">
        <f>IF(OR($B194=0,$B194=""),"",IF(AND($E$3="1st"),'Marks Entry class 1st'!AK193,IF(AND($E$3="2nd"),'Marks Entry class 2nd'!AK193,"")))</f>
        <v/>
      </c>
      <c r="BT194" s="54" t="str">
        <f t="shared" si="158"/>
        <v/>
      </c>
      <c r="BU194" s="51">
        <f t="shared" si="159"/>
        <v>0</v>
      </c>
      <c r="BV194" s="105" t="str">
        <f>IF(OR($B194=0,$B194=""),"",IF(AND($E$3="1st"),'Marks Entry class 1st'!AL193,IF(AND($E$3="2nd"),'Marks Entry class 2nd'!AL193,"")))</f>
        <v/>
      </c>
      <c r="BW194" s="105" t="str">
        <f>IF(OR($B194=0,$B194=""),"",IF(AND($E$3="1st"),'Marks Entry class 1st'!AM193,IF(AND($E$3="2nd"),'Marks Entry class 2nd'!AM193,"")))</f>
        <v/>
      </c>
      <c r="BX194" s="55" t="str">
        <f t="shared" si="160"/>
        <v/>
      </c>
      <c r="BY194" s="51" t="str">
        <f t="shared" si="161"/>
        <v/>
      </c>
      <c r="BZ194" s="89">
        <f t="shared" si="162"/>
        <v>0</v>
      </c>
      <c r="CA194" s="89" t="str">
        <f t="shared" si="163"/>
        <v/>
      </c>
      <c r="CB194" s="89" t="str">
        <f t="shared" si="164"/>
        <v/>
      </c>
      <c r="CC194" s="89" t="str">
        <f t="shared" si="165"/>
        <v/>
      </c>
      <c r="CD194" s="89" t="str">
        <f t="shared" si="166"/>
        <v/>
      </c>
      <c r="CE194" s="93" t="str">
        <f t="shared" si="167"/>
        <v/>
      </c>
      <c r="CF194" s="105" t="str">
        <f>IF(OR($B194=0,$B194=""),"",IF(AND($E$3="1st"),'Marks Entry class 1st'!AN193,IF(AND($E$3="2nd"),'Marks Entry class 2nd'!AN193,"")))</f>
        <v/>
      </c>
      <c r="CG194" s="105" t="str">
        <f>IF(OR($B194=0,$B194=""),"",IF(AND($E$3="1st"),'Marks Entry class 1st'!AO193,IF(AND($E$3="2nd"),'Marks Entry class 2nd'!AO193,"")))</f>
        <v/>
      </c>
      <c r="CH194" s="106" t="str">
        <f t="shared" si="168"/>
        <v/>
      </c>
      <c r="CI194" s="107">
        <f t="shared" si="169"/>
        <v>0</v>
      </c>
      <c r="CJ194" s="107" t="str">
        <f t="shared" si="170"/>
        <v/>
      </c>
      <c r="CK194" s="107" t="str">
        <f t="shared" si="171"/>
        <v/>
      </c>
      <c r="CL194" s="92" t="str">
        <f t="shared" si="172"/>
        <v/>
      </c>
      <c r="CM194" s="105" t="str">
        <f>IF(OR($B194=0,$B194=""),"",IF(AND($E$3="1st"),'Marks Entry class 1st'!AP193,IF(AND($E$3="2nd"),'Marks Entry class 2nd'!AP193,"")))</f>
        <v/>
      </c>
      <c r="CN194" s="105" t="str">
        <f>IF(OR($B194=0,$B194=""),"",IF(AND($E$3="1st"),'Marks Entry class 1st'!AQ193,IF(AND($E$3="2nd"),'Marks Entry class 2nd'!AQ193,"")))</f>
        <v/>
      </c>
      <c r="CO194" s="106" t="str">
        <f t="shared" si="173"/>
        <v/>
      </c>
      <c r="CP194" s="107">
        <f t="shared" si="174"/>
        <v>0</v>
      </c>
      <c r="CQ194" s="107" t="str">
        <f t="shared" si="175"/>
        <v/>
      </c>
      <c r="CR194" s="107" t="str">
        <f t="shared" si="176"/>
        <v/>
      </c>
      <c r="CS194" s="92" t="str">
        <f t="shared" si="177"/>
        <v/>
      </c>
      <c r="CT194" s="105" t="str">
        <f>IF(OR($B194=0,$B194=""),"",IF(AND($E$3="1st"),'Marks Entry class 1st'!AR193,IF(AND($E$3="2nd"),'Marks Entry class 2nd'!AR193,"")))</f>
        <v/>
      </c>
      <c r="CU194" s="105" t="str">
        <f>IF(OR($B194=0,$B194=""),"",IF(AND($E$3="1st"),'Marks Entry class 1st'!AS193,IF(AND($E$3="2nd"),'Marks Entry class 2nd'!AS193,"")))</f>
        <v/>
      </c>
      <c r="CV194" s="106" t="str">
        <f t="shared" si="178"/>
        <v/>
      </c>
      <c r="CW194" s="107">
        <f t="shared" si="179"/>
        <v>0</v>
      </c>
      <c r="CX194" s="107" t="str">
        <f t="shared" si="180"/>
        <v/>
      </c>
      <c r="CY194" s="107" t="str">
        <f t="shared" si="181"/>
        <v/>
      </c>
      <c r="CZ194" s="92" t="str">
        <f t="shared" si="182"/>
        <v/>
      </c>
      <c r="DA194" s="105" t="str">
        <f>IF(OR($B194=0,$B194=""),"",IF(AND($E$3="1st"),'Marks Entry class 1st'!AT193,IF(AND($E$3="2nd"),'Marks Entry class 2nd'!AT193,"")))</f>
        <v/>
      </c>
      <c r="DB194" s="105" t="str">
        <f>IF(OR($B194=0,$B194=""),"",IF(AND($E$3="1st"),'Marks Entry class 1st'!AU193,IF(AND($E$3="2nd"),'Marks Entry class 2nd'!AU193,"")))</f>
        <v/>
      </c>
      <c r="DC194" s="357" t="str">
        <f t="shared" si="183"/>
        <v/>
      </c>
      <c r="DD194" s="93" t="str">
        <f t="shared" si="184"/>
        <v/>
      </c>
      <c r="DE194" s="105" t="str">
        <f>IF(OR($B194=0,$B194=""),"",IF(AND($E$3="1st"),'Marks Entry class 1st'!AV193,IF(AND($E$3="2nd"),'Marks Entry class 2nd'!AV193,"")))</f>
        <v/>
      </c>
      <c r="DF194" s="105" t="str">
        <f>IF(OR($B194=0,$B194=""),"",IF(AND($E$3="1st"),'Marks Entry class 1st'!AW193,IF(AND($E$3="2nd"),'Marks Entry class 2nd'!AW193,"")))</f>
        <v/>
      </c>
      <c r="DG194" s="357" t="str">
        <f t="shared" si="185"/>
        <v/>
      </c>
      <c r="DH194" s="93" t="str">
        <f t="shared" si="186"/>
        <v/>
      </c>
      <c r="DI194" s="63" t="str">
        <f t="shared" si="187"/>
        <v/>
      </c>
      <c r="DJ194" s="359" t="str">
        <f t="shared" si="188"/>
        <v/>
      </c>
      <c r="DK194" s="67" t="str">
        <f t="shared" si="189"/>
        <v/>
      </c>
      <c r="DL194" s="68" t="str">
        <f t="shared" si="190"/>
        <v/>
      </c>
      <c r="DM194" s="381" t="str">
        <f>IFERROR(IF(B194="NSO","NSO",IF(OR(D194="",G194="",F194="",B194="",DI194=0),"",IF('Master sheet'!$D$14="Hindi","कक्षोंन्नति","Promoted"))),"")</f>
        <v/>
      </c>
      <c r="DN194" s="42" t="str">
        <f>IF(OR(B194=0,B194=""),"",IF(AND($E$3="1st"),'Marks Entry class 1st'!AX193,IF(AND($E$3="2nd"),'Marks Entry class 2nd'!AX193,"")))</f>
        <v/>
      </c>
      <c r="DO194" s="42" t="str">
        <f>IF(OR(B194=0,B194=""),"",IF(AND($E$3="1st"),'Marks Entry class 1st'!AY193,IF(AND($E$3="2nd"),'Marks Entry class 2nd'!AY193,"")))</f>
        <v/>
      </c>
      <c r="DP194" s="214" t="str">
        <f t="shared" si="191"/>
        <v/>
      </c>
      <c r="DQ194" s="43"/>
      <c r="DX194" s="44">
        <f>IF(AND($E$3="1st"),'Marks Entry class 1st'!I193,IF(AND($E$3="2nd"),'Marks Entry class 2nd'!I193,""))</f>
        <v>0</v>
      </c>
    </row>
    <row r="195" spans="1:128" ht="18.95" customHeight="1">
      <c r="A195" s="56">
        <v>188</v>
      </c>
      <c r="B195" s="261" t="str">
        <f>IF(OR(DX195=0,DX195=""),"",IF(AND($E$3="1st"),'Marks Entry class 1st'!I194,IF(AND($E$3="2nd"),'Marks Entry class 2nd'!I194,"")))</f>
        <v/>
      </c>
      <c r="C195" s="57" t="str">
        <f>IF(OR($B195=0,$B195=""),"",IF(AND($E$3="1st"),'Marks Entry class 1st'!B194,IF(AND($E$3="2nd"),'Marks Entry class 2nd'!B194,"")))</f>
        <v/>
      </c>
      <c r="D195" s="57" t="str">
        <f>IF(OR($B195=0,$B195=""),"",IF(AND($E$3="1st"),'Marks Entry class 1st'!C194,IF(AND($E$3="2nd"),'Marks Entry class 2nd'!C194,"")))</f>
        <v/>
      </c>
      <c r="E195" s="396" t="str">
        <f>IF(OR(B195=0,B195=""),"",IF(AND($E$3="1st"),'Marks Entry class 1st'!E194,IF(AND($E$3="2nd"),'Marks Entry class 2nd'!E194,"")))</f>
        <v/>
      </c>
      <c r="F195" s="260" t="str">
        <f>IF(OR(B195=0,B195=""),"",IF(AND($E$3="1st"),'Marks Entry class 1st'!D194,IF(AND($E$3="2nd"),'Marks Entry class 2nd'!D194,"")))</f>
        <v/>
      </c>
      <c r="G195" s="398" t="str">
        <f>IF(OR($B195=0,$B195=""),"",IF(AND($E$3="1st"),'Marks Entry class 1st'!F194,IF(AND($E$3="2nd"),'Marks Entry class 2nd'!F194,"")))</f>
        <v/>
      </c>
      <c r="H195" s="398" t="str">
        <f>IF(OR($B195=0,$B195=""),"",IF(AND($E$3="1st"),'Marks Entry class 1st'!G194,IF(AND($E$3="2nd"),'Marks Entry class 2nd'!G194,"")))</f>
        <v/>
      </c>
      <c r="I195" s="398" t="str">
        <f>IF(OR($B195=0,$B195=""),"",IF(AND($E$3="1st"),'Marks Entry class 1st'!H194,IF(AND($E$3="2nd"),'Marks Entry class 2nd'!H194,"")))</f>
        <v/>
      </c>
      <c r="J195" s="229" t="str">
        <f>IF(OR($B195=0,$B195=""),"",IF(AND($E$3="1st"),'Marks Entry class 1st'!J194,IF(AND($E$3="2nd"),'Marks Entry class 2nd'!J194,"")))</f>
        <v/>
      </c>
      <c r="K195" s="229" t="str">
        <f>IF(OR($B195=0,$B195=""),"",IF(AND($E$3="1st"),'Marks Entry class 1st'!K194,IF(AND($E$3="2nd"),'Marks Entry class 2nd'!K194,"")))</f>
        <v/>
      </c>
      <c r="L195" s="105"/>
      <c r="M195" s="105"/>
      <c r="N195" s="105"/>
      <c r="O195" s="51"/>
      <c r="P195" s="105" t="str">
        <f>IF(OR($B195=0,$B195=""),"",IF(AND($E$3="1st"),'Marks Entry class 1st'!O194,IF(AND($E$3="2nd"),'Marks Entry class 2nd'!O194,"")))</f>
        <v/>
      </c>
      <c r="Q195" s="105" t="str">
        <f>IF(OR($B195=0,$B195=""),"",IF(AND($E$3="1st"),'Marks Entry class 1st'!P194,IF(AND($E$3="2nd"),'Marks Entry class 2nd'!P194,"")))</f>
        <v/>
      </c>
      <c r="R195" s="54" t="str">
        <f t="shared" si="128"/>
        <v/>
      </c>
      <c r="S195" s="51">
        <f t="shared" si="129"/>
        <v>0</v>
      </c>
      <c r="T195" s="105" t="str">
        <f>IF(OR($B195=0,$B195=""),"",IF(AND($E$3="1st"),'Marks Entry class 1st'!Q194,IF(AND($E$3="2nd"),'Marks Entry class 2nd'!Q194,"")))</f>
        <v/>
      </c>
      <c r="U195" s="105" t="str">
        <f>IF(OR($B195=0,$B195=""),"",IF(AND($E$3="1st"),'Marks Entry class 1st'!R194,IF(AND($E$3="2nd"),'Marks Entry class 2nd'!R194,"")))</f>
        <v/>
      </c>
      <c r="V195" s="55" t="str">
        <f t="shared" si="130"/>
        <v/>
      </c>
      <c r="W195" s="51" t="str">
        <f t="shared" si="131"/>
        <v/>
      </c>
      <c r="X195" s="89">
        <f t="shared" si="132"/>
        <v>0</v>
      </c>
      <c r="Y195" s="89" t="str">
        <f t="shared" si="133"/>
        <v/>
      </c>
      <c r="Z195" s="89" t="str">
        <f t="shared" si="134"/>
        <v/>
      </c>
      <c r="AA195" s="89" t="str">
        <f t="shared" si="135"/>
        <v/>
      </c>
      <c r="AB195" s="89" t="str">
        <f t="shared" si="136"/>
        <v/>
      </c>
      <c r="AC195" s="93" t="str">
        <f t="shared" si="137"/>
        <v/>
      </c>
      <c r="AD195" s="105"/>
      <c r="AE195" s="105"/>
      <c r="AF195" s="105"/>
      <c r="AG195" s="51"/>
      <c r="AH195" s="105" t="str">
        <f>IF(OR($B195=0,$B195=""),"",IF(AND($E$3="1st"),'Marks Entry class 1st'!V194,IF(AND($E$3="2nd"),'Marks Entry class 2nd'!V194,"")))</f>
        <v/>
      </c>
      <c r="AI195" s="105" t="str">
        <f>IF(OR($B195=0,$B195=""),"",IF(AND($E$3="1st"),'Marks Entry class 1st'!W194,IF(AND($E$3="2nd"),'Marks Entry class 2nd'!W194,"")))</f>
        <v/>
      </c>
      <c r="AJ195" s="54" t="str">
        <f t="shared" si="138"/>
        <v/>
      </c>
      <c r="AK195" s="51">
        <f t="shared" si="139"/>
        <v>0</v>
      </c>
      <c r="AL195" s="105" t="str">
        <f>IF(OR($B195=0,$B195=""),"",IF(AND($E$3="1st"),'Marks Entry class 1st'!X194,IF(AND($E$3="2nd"),'Marks Entry class 2nd'!X194,"")))</f>
        <v/>
      </c>
      <c r="AM195" s="105" t="str">
        <f>IF(OR($B195=0,$B195=""),"",IF(AND($E$3="1st"),'Marks Entry class 1st'!Y194,IF(AND($E$3="2nd"),'Marks Entry class 2nd'!Y194,"")))</f>
        <v/>
      </c>
      <c r="AN195" s="55" t="str">
        <f t="shared" si="140"/>
        <v/>
      </c>
      <c r="AO195" s="51" t="str">
        <f t="shared" si="141"/>
        <v/>
      </c>
      <c r="AP195" s="89">
        <f t="shared" si="142"/>
        <v>0</v>
      </c>
      <c r="AQ195" s="89" t="str">
        <f t="shared" si="143"/>
        <v/>
      </c>
      <c r="AR195" s="89" t="str">
        <f t="shared" si="144"/>
        <v/>
      </c>
      <c r="AS195" s="89" t="str">
        <f t="shared" si="145"/>
        <v/>
      </c>
      <c r="AT195" s="89" t="str">
        <f t="shared" si="146"/>
        <v/>
      </c>
      <c r="AU195" s="93" t="str">
        <f t="shared" si="147"/>
        <v/>
      </c>
      <c r="AV195" s="105"/>
      <c r="AW195" s="105"/>
      <c r="AX195" s="105"/>
      <c r="AY195" s="51"/>
      <c r="AZ195" s="105" t="str">
        <f>IF(OR($B195=0,$B195=""),"",IF(AND($E$3="1st"),'Marks Entry class 1st'!AC194,IF(AND($E$3="2nd"),'Marks Entry class 2nd'!AC194,"")))</f>
        <v/>
      </c>
      <c r="BA195" s="105" t="str">
        <f>IF(OR($B195=0,$B195=""),"",IF(AND($E$3="1st"),'Marks Entry class 1st'!AD194,IF(AND($E$3="2nd"),'Marks Entry class 2nd'!AD194,"")))</f>
        <v/>
      </c>
      <c r="BB195" s="54" t="str">
        <f t="shared" si="148"/>
        <v/>
      </c>
      <c r="BC195" s="51">
        <f t="shared" si="149"/>
        <v>0</v>
      </c>
      <c r="BD195" s="105" t="str">
        <f>IF(OR($B195=0,$B195=""),"",IF(AND($E$3="1st"),'Marks Entry class 1st'!AE194,IF(AND($E$3="2nd"),'Marks Entry class 2nd'!AE194,"")))</f>
        <v/>
      </c>
      <c r="BE195" s="105" t="str">
        <f>IF(OR($B195=0,$B195=""),"",IF(AND($E$3="1st"),'Marks Entry class 1st'!AF194,IF(AND($E$3="2nd"),'Marks Entry class 2nd'!AF194,"")))</f>
        <v/>
      </c>
      <c r="BF195" s="55" t="str">
        <f t="shared" si="150"/>
        <v/>
      </c>
      <c r="BG195" s="51" t="str">
        <f t="shared" si="151"/>
        <v/>
      </c>
      <c r="BH195" s="89">
        <f t="shared" si="152"/>
        <v>0</v>
      </c>
      <c r="BI195" s="89" t="str">
        <f t="shared" si="153"/>
        <v/>
      </c>
      <c r="BJ195" s="89" t="str">
        <f t="shared" si="154"/>
        <v/>
      </c>
      <c r="BK195" s="89" t="str">
        <f t="shared" si="155"/>
        <v/>
      </c>
      <c r="BL195" s="89" t="str">
        <f t="shared" si="156"/>
        <v/>
      </c>
      <c r="BM195" s="93" t="str">
        <f t="shared" si="157"/>
        <v/>
      </c>
      <c r="BN195" s="105"/>
      <c r="BO195" s="105"/>
      <c r="BP195" s="105"/>
      <c r="BQ195" s="51"/>
      <c r="BR195" s="105" t="str">
        <f>IF(OR($B195=0,$B195=""),"",IF(AND($E$3="1st"),'Marks Entry class 1st'!AJ194,IF(AND($E$3="2nd"),'Marks Entry class 2nd'!AJ194,"")))</f>
        <v/>
      </c>
      <c r="BS195" s="105" t="str">
        <f>IF(OR($B195=0,$B195=""),"",IF(AND($E$3="1st"),'Marks Entry class 1st'!AK194,IF(AND($E$3="2nd"),'Marks Entry class 2nd'!AK194,"")))</f>
        <v/>
      </c>
      <c r="BT195" s="54" t="str">
        <f t="shared" si="158"/>
        <v/>
      </c>
      <c r="BU195" s="51">
        <f t="shared" si="159"/>
        <v>0</v>
      </c>
      <c r="BV195" s="105" t="str">
        <f>IF(OR($B195=0,$B195=""),"",IF(AND($E$3="1st"),'Marks Entry class 1st'!AL194,IF(AND($E$3="2nd"),'Marks Entry class 2nd'!AL194,"")))</f>
        <v/>
      </c>
      <c r="BW195" s="105" t="str">
        <f>IF(OR($B195=0,$B195=""),"",IF(AND($E$3="1st"),'Marks Entry class 1st'!AM194,IF(AND($E$3="2nd"),'Marks Entry class 2nd'!AM194,"")))</f>
        <v/>
      </c>
      <c r="BX195" s="55" t="str">
        <f t="shared" si="160"/>
        <v/>
      </c>
      <c r="BY195" s="51" t="str">
        <f t="shared" si="161"/>
        <v/>
      </c>
      <c r="BZ195" s="89">
        <f t="shared" si="162"/>
        <v>0</v>
      </c>
      <c r="CA195" s="89" t="str">
        <f t="shared" si="163"/>
        <v/>
      </c>
      <c r="CB195" s="89" t="str">
        <f t="shared" si="164"/>
        <v/>
      </c>
      <c r="CC195" s="89" t="str">
        <f t="shared" si="165"/>
        <v/>
      </c>
      <c r="CD195" s="89" t="str">
        <f t="shared" si="166"/>
        <v/>
      </c>
      <c r="CE195" s="93" t="str">
        <f t="shared" si="167"/>
        <v/>
      </c>
      <c r="CF195" s="105" t="str">
        <f>IF(OR($B195=0,$B195=""),"",IF(AND($E$3="1st"),'Marks Entry class 1st'!AN194,IF(AND($E$3="2nd"),'Marks Entry class 2nd'!AN194,"")))</f>
        <v/>
      </c>
      <c r="CG195" s="105" t="str">
        <f>IF(OR($B195=0,$B195=""),"",IF(AND($E$3="1st"),'Marks Entry class 1st'!AO194,IF(AND($E$3="2nd"),'Marks Entry class 2nd'!AO194,"")))</f>
        <v/>
      </c>
      <c r="CH195" s="106" t="str">
        <f t="shared" si="168"/>
        <v/>
      </c>
      <c r="CI195" s="107">
        <f t="shared" si="169"/>
        <v>0</v>
      </c>
      <c r="CJ195" s="107" t="str">
        <f t="shared" si="170"/>
        <v/>
      </c>
      <c r="CK195" s="107" t="str">
        <f t="shared" si="171"/>
        <v/>
      </c>
      <c r="CL195" s="92" t="str">
        <f t="shared" si="172"/>
        <v/>
      </c>
      <c r="CM195" s="105" t="str">
        <f>IF(OR($B195=0,$B195=""),"",IF(AND($E$3="1st"),'Marks Entry class 1st'!AP194,IF(AND($E$3="2nd"),'Marks Entry class 2nd'!AP194,"")))</f>
        <v/>
      </c>
      <c r="CN195" s="105" t="str">
        <f>IF(OR($B195=0,$B195=""),"",IF(AND($E$3="1st"),'Marks Entry class 1st'!AQ194,IF(AND($E$3="2nd"),'Marks Entry class 2nd'!AQ194,"")))</f>
        <v/>
      </c>
      <c r="CO195" s="106" t="str">
        <f t="shared" si="173"/>
        <v/>
      </c>
      <c r="CP195" s="107">
        <f t="shared" si="174"/>
        <v>0</v>
      </c>
      <c r="CQ195" s="107" t="str">
        <f t="shared" si="175"/>
        <v/>
      </c>
      <c r="CR195" s="107" t="str">
        <f t="shared" si="176"/>
        <v/>
      </c>
      <c r="CS195" s="92" t="str">
        <f t="shared" si="177"/>
        <v/>
      </c>
      <c r="CT195" s="105" t="str">
        <f>IF(OR($B195=0,$B195=""),"",IF(AND($E$3="1st"),'Marks Entry class 1st'!AR194,IF(AND($E$3="2nd"),'Marks Entry class 2nd'!AR194,"")))</f>
        <v/>
      </c>
      <c r="CU195" s="105" t="str">
        <f>IF(OR($B195=0,$B195=""),"",IF(AND($E$3="1st"),'Marks Entry class 1st'!AS194,IF(AND($E$3="2nd"),'Marks Entry class 2nd'!AS194,"")))</f>
        <v/>
      </c>
      <c r="CV195" s="106" t="str">
        <f t="shared" si="178"/>
        <v/>
      </c>
      <c r="CW195" s="107">
        <f t="shared" si="179"/>
        <v>0</v>
      </c>
      <c r="CX195" s="107" t="str">
        <f t="shared" si="180"/>
        <v/>
      </c>
      <c r="CY195" s="107" t="str">
        <f t="shared" si="181"/>
        <v/>
      </c>
      <c r="CZ195" s="92" t="str">
        <f t="shared" si="182"/>
        <v/>
      </c>
      <c r="DA195" s="105" t="str">
        <f>IF(OR($B195=0,$B195=""),"",IF(AND($E$3="1st"),'Marks Entry class 1st'!AT194,IF(AND($E$3="2nd"),'Marks Entry class 2nd'!AT194,"")))</f>
        <v/>
      </c>
      <c r="DB195" s="105" t="str">
        <f>IF(OR($B195=0,$B195=""),"",IF(AND($E$3="1st"),'Marks Entry class 1st'!AU194,IF(AND($E$3="2nd"),'Marks Entry class 2nd'!AU194,"")))</f>
        <v/>
      </c>
      <c r="DC195" s="357" t="str">
        <f t="shared" si="183"/>
        <v/>
      </c>
      <c r="DD195" s="93" t="str">
        <f t="shared" si="184"/>
        <v/>
      </c>
      <c r="DE195" s="105" t="str">
        <f>IF(OR($B195=0,$B195=""),"",IF(AND($E$3="1st"),'Marks Entry class 1st'!AV194,IF(AND($E$3="2nd"),'Marks Entry class 2nd'!AV194,"")))</f>
        <v/>
      </c>
      <c r="DF195" s="105" t="str">
        <f>IF(OR($B195=0,$B195=""),"",IF(AND($E$3="1st"),'Marks Entry class 1st'!AW194,IF(AND($E$3="2nd"),'Marks Entry class 2nd'!AW194,"")))</f>
        <v/>
      </c>
      <c r="DG195" s="357" t="str">
        <f t="shared" si="185"/>
        <v/>
      </c>
      <c r="DH195" s="93" t="str">
        <f t="shared" si="186"/>
        <v/>
      </c>
      <c r="DI195" s="63" t="str">
        <f t="shared" si="187"/>
        <v/>
      </c>
      <c r="DJ195" s="359" t="str">
        <f t="shared" si="188"/>
        <v/>
      </c>
      <c r="DK195" s="67" t="str">
        <f t="shared" si="189"/>
        <v/>
      </c>
      <c r="DL195" s="68" t="str">
        <f t="shared" si="190"/>
        <v/>
      </c>
      <c r="DM195" s="381" t="str">
        <f>IFERROR(IF(B195="NSO","NSO",IF(OR(D195="",G195="",F195="",B195="",DI195=0),"",IF('Master sheet'!$D$14="Hindi","कक्षोंन्नति","Promoted"))),"")</f>
        <v/>
      </c>
      <c r="DN195" s="42" t="str">
        <f>IF(OR(B195=0,B195=""),"",IF(AND($E$3="1st"),'Marks Entry class 1st'!AX194,IF(AND($E$3="2nd"),'Marks Entry class 2nd'!AX194,"")))</f>
        <v/>
      </c>
      <c r="DO195" s="42" t="str">
        <f>IF(OR(B195=0,B195=""),"",IF(AND($E$3="1st"),'Marks Entry class 1st'!AY194,IF(AND($E$3="2nd"),'Marks Entry class 2nd'!AY194,"")))</f>
        <v/>
      </c>
      <c r="DP195" s="214" t="str">
        <f t="shared" si="191"/>
        <v/>
      </c>
      <c r="DQ195" s="43"/>
      <c r="DX195" s="44">
        <f>IF(AND($E$3="1st"),'Marks Entry class 1st'!I194,IF(AND($E$3="2nd"),'Marks Entry class 2nd'!I194,""))</f>
        <v>0</v>
      </c>
    </row>
    <row r="196" spans="1:128" ht="18.95" customHeight="1">
      <c r="A196" s="56">
        <v>189</v>
      </c>
      <c r="B196" s="261" t="str">
        <f>IF(OR(DX196=0,DX196=""),"",IF(AND($E$3="1st"),'Marks Entry class 1st'!I195,IF(AND($E$3="2nd"),'Marks Entry class 2nd'!I195,"")))</f>
        <v/>
      </c>
      <c r="C196" s="57" t="str">
        <f>IF(OR($B196=0,$B196=""),"",IF(AND($E$3="1st"),'Marks Entry class 1st'!B195,IF(AND($E$3="2nd"),'Marks Entry class 2nd'!B195,"")))</f>
        <v/>
      </c>
      <c r="D196" s="57" t="str">
        <f>IF(OR($B196=0,$B196=""),"",IF(AND($E$3="1st"),'Marks Entry class 1st'!C195,IF(AND($E$3="2nd"),'Marks Entry class 2nd'!C195,"")))</f>
        <v/>
      </c>
      <c r="E196" s="396" t="str">
        <f>IF(OR(B196=0,B196=""),"",IF(AND($E$3="1st"),'Marks Entry class 1st'!E195,IF(AND($E$3="2nd"),'Marks Entry class 2nd'!E195,"")))</f>
        <v/>
      </c>
      <c r="F196" s="260" t="str">
        <f>IF(OR(B196=0,B196=""),"",IF(AND($E$3="1st"),'Marks Entry class 1st'!D195,IF(AND($E$3="2nd"),'Marks Entry class 2nd'!D195,"")))</f>
        <v/>
      </c>
      <c r="G196" s="398" t="str">
        <f>IF(OR($B196=0,$B196=""),"",IF(AND($E$3="1st"),'Marks Entry class 1st'!F195,IF(AND($E$3="2nd"),'Marks Entry class 2nd'!F195,"")))</f>
        <v/>
      </c>
      <c r="H196" s="398" t="str">
        <f>IF(OR($B196=0,$B196=""),"",IF(AND($E$3="1st"),'Marks Entry class 1st'!G195,IF(AND($E$3="2nd"),'Marks Entry class 2nd'!G195,"")))</f>
        <v/>
      </c>
      <c r="I196" s="398" t="str">
        <f>IF(OR($B196=0,$B196=""),"",IF(AND($E$3="1st"),'Marks Entry class 1st'!H195,IF(AND($E$3="2nd"),'Marks Entry class 2nd'!H195,"")))</f>
        <v/>
      </c>
      <c r="J196" s="229" t="str">
        <f>IF(OR($B196=0,$B196=""),"",IF(AND($E$3="1st"),'Marks Entry class 1st'!J195,IF(AND($E$3="2nd"),'Marks Entry class 2nd'!J195,"")))</f>
        <v/>
      </c>
      <c r="K196" s="229" t="str">
        <f>IF(OR($B196=0,$B196=""),"",IF(AND($E$3="1st"),'Marks Entry class 1st'!K195,IF(AND($E$3="2nd"),'Marks Entry class 2nd'!K195,"")))</f>
        <v/>
      </c>
      <c r="L196" s="105"/>
      <c r="M196" s="105"/>
      <c r="N196" s="105"/>
      <c r="O196" s="51"/>
      <c r="P196" s="105" t="str">
        <f>IF(OR($B196=0,$B196=""),"",IF(AND($E$3="1st"),'Marks Entry class 1st'!O195,IF(AND($E$3="2nd"),'Marks Entry class 2nd'!O195,"")))</f>
        <v/>
      </c>
      <c r="Q196" s="105" t="str">
        <f>IF(OR($B196=0,$B196=""),"",IF(AND($E$3="1st"),'Marks Entry class 1st'!P195,IF(AND($E$3="2nd"),'Marks Entry class 2nd'!P195,"")))</f>
        <v/>
      </c>
      <c r="R196" s="54" t="str">
        <f t="shared" si="128"/>
        <v/>
      </c>
      <c r="S196" s="51">
        <f t="shared" si="129"/>
        <v>0</v>
      </c>
      <c r="T196" s="105" t="str">
        <f>IF(OR($B196=0,$B196=""),"",IF(AND($E$3="1st"),'Marks Entry class 1st'!Q195,IF(AND($E$3="2nd"),'Marks Entry class 2nd'!Q195,"")))</f>
        <v/>
      </c>
      <c r="U196" s="105" t="str">
        <f>IF(OR($B196=0,$B196=""),"",IF(AND($E$3="1st"),'Marks Entry class 1st'!R195,IF(AND($E$3="2nd"),'Marks Entry class 2nd'!R195,"")))</f>
        <v/>
      </c>
      <c r="V196" s="55" t="str">
        <f t="shared" si="130"/>
        <v/>
      </c>
      <c r="W196" s="51" t="str">
        <f t="shared" si="131"/>
        <v/>
      </c>
      <c r="X196" s="89">
        <f t="shared" si="132"/>
        <v>0</v>
      </c>
      <c r="Y196" s="89" t="str">
        <f t="shared" si="133"/>
        <v/>
      </c>
      <c r="Z196" s="89" t="str">
        <f t="shared" si="134"/>
        <v/>
      </c>
      <c r="AA196" s="89" t="str">
        <f t="shared" si="135"/>
        <v/>
      </c>
      <c r="AB196" s="89" t="str">
        <f t="shared" si="136"/>
        <v/>
      </c>
      <c r="AC196" s="93" t="str">
        <f t="shared" si="137"/>
        <v/>
      </c>
      <c r="AD196" s="105"/>
      <c r="AE196" s="105"/>
      <c r="AF196" s="105"/>
      <c r="AG196" s="51"/>
      <c r="AH196" s="105" t="str">
        <f>IF(OR($B196=0,$B196=""),"",IF(AND($E$3="1st"),'Marks Entry class 1st'!V195,IF(AND($E$3="2nd"),'Marks Entry class 2nd'!V195,"")))</f>
        <v/>
      </c>
      <c r="AI196" s="105" t="str">
        <f>IF(OR($B196=0,$B196=""),"",IF(AND($E$3="1st"),'Marks Entry class 1st'!W195,IF(AND($E$3="2nd"),'Marks Entry class 2nd'!W195,"")))</f>
        <v/>
      </c>
      <c r="AJ196" s="54" t="str">
        <f t="shared" si="138"/>
        <v/>
      </c>
      <c r="AK196" s="51">
        <f t="shared" si="139"/>
        <v>0</v>
      </c>
      <c r="AL196" s="105" t="str">
        <f>IF(OR($B196=0,$B196=""),"",IF(AND($E$3="1st"),'Marks Entry class 1st'!X195,IF(AND($E$3="2nd"),'Marks Entry class 2nd'!X195,"")))</f>
        <v/>
      </c>
      <c r="AM196" s="105" t="str">
        <f>IF(OR($B196=0,$B196=""),"",IF(AND($E$3="1st"),'Marks Entry class 1st'!Y195,IF(AND($E$3="2nd"),'Marks Entry class 2nd'!Y195,"")))</f>
        <v/>
      </c>
      <c r="AN196" s="55" t="str">
        <f t="shared" si="140"/>
        <v/>
      </c>
      <c r="AO196" s="51" t="str">
        <f t="shared" si="141"/>
        <v/>
      </c>
      <c r="AP196" s="89">
        <f t="shared" si="142"/>
        <v>0</v>
      </c>
      <c r="AQ196" s="89" t="str">
        <f t="shared" si="143"/>
        <v/>
      </c>
      <c r="AR196" s="89" t="str">
        <f t="shared" si="144"/>
        <v/>
      </c>
      <c r="AS196" s="89" t="str">
        <f t="shared" si="145"/>
        <v/>
      </c>
      <c r="AT196" s="89" t="str">
        <f t="shared" si="146"/>
        <v/>
      </c>
      <c r="AU196" s="93" t="str">
        <f t="shared" si="147"/>
        <v/>
      </c>
      <c r="AV196" s="105"/>
      <c r="AW196" s="105"/>
      <c r="AX196" s="105"/>
      <c r="AY196" s="51"/>
      <c r="AZ196" s="105" t="str">
        <f>IF(OR($B196=0,$B196=""),"",IF(AND($E$3="1st"),'Marks Entry class 1st'!AC195,IF(AND($E$3="2nd"),'Marks Entry class 2nd'!AC195,"")))</f>
        <v/>
      </c>
      <c r="BA196" s="105" t="str">
        <f>IF(OR($B196=0,$B196=""),"",IF(AND($E$3="1st"),'Marks Entry class 1st'!AD195,IF(AND($E$3="2nd"),'Marks Entry class 2nd'!AD195,"")))</f>
        <v/>
      </c>
      <c r="BB196" s="54" t="str">
        <f t="shared" si="148"/>
        <v/>
      </c>
      <c r="BC196" s="51">
        <f t="shared" si="149"/>
        <v>0</v>
      </c>
      <c r="BD196" s="105" t="str">
        <f>IF(OR($B196=0,$B196=""),"",IF(AND($E$3="1st"),'Marks Entry class 1st'!AE195,IF(AND($E$3="2nd"),'Marks Entry class 2nd'!AE195,"")))</f>
        <v/>
      </c>
      <c r="BE196" s="105" t="str">
        <f>IF(OR($B196=0,$B196=""),"",IF(AND($E$3="1st"),'Marks Entry class 1st'!AF195,IF(AND($E$3="2nd"),'Marks Entry class 2nd'!AF195,"")))</f>
        <v/>
      </c>
      <c r="BF196" s="55" t="str">
        <f t="shared" si="150"/>
        <v/>
      </c>
      <c r="BG196" s="51" t="str">
        <f t="shared" si="151"/>
        <v/>
      </c>
      <c r="BH196" s="89">
        <f t="shared" si="152"/>
        <v>0</v>
      </c>
      <c r="BI196" s="89" t="str">
        <f t="shared" si="153"/>
        <v/>
      </c>
      <c r="BJ196" s="89" t="str">
        <f t="shared" si="154"/>
        <v/>
      </c>
      <c r="BK196" s="89" t="str">
        <f t="shared" si="155"/>
        <v/>
      </c>
      <c r="BL196" s="89" t="str">
        <f t="shared" si="156"/>
        <v/>
      </c>
      <c r="BM196" s="93" t="str">
        <f t="shared" si="157"/>
        <v/>
      </c>
      <c r="BN196" s="105"/>
      <c r="BO196" s="105"/>
      <c r="BP196" s="105"/>
      <c r="BQ196" s="51"/>
      <c r="BR196" s="105" t="str">
        <f>IF(OR($B196=0,$B196=""),"",IF(AND($E$3="1st"),'Marks Entry class 1st'!AJ195,IF(AND($E$3="2nd"),'Marks Entry class 2nd'!AJ195,"")))</f>
        <v/>
      </c>
      <c r="BS196" s="105" t="str">
        <f>IF(OR($B196=0,$B196=""),"",IF(AND($E$3="1st"),'Marks Entry class 1st'!AK195,IF(AND($E$3="2nd"),'Marks Entry class 2nd'!AK195,"")))</f>
        <v/>
      </c>
      <c r="BT196" s="54" t="str">
        <f t="shared" si="158"/>
        <v/>
      </c>
      <c r="BU196" s="51">
        <f t="shared" si="159"/>
        <v>0</v>
      </c>
      <c r="BV196" s="105" t="str">
        <f>IF(OR($B196=0,$B196=""),"",IF(AND($E$3="1st"),'Marks Entry class 1st'!AL195,IF(AND($E$3="2nd"),'Marks Entry class 2nd'!AL195,"")))</f>
        <v/>
      </c>
      <c r="BW196" s="105" t="str">
        <f>IF(OR($B196=0,$B196=""),"",IF(AND($E$3="1st"),'Marks Entry class 1st'!AM195,IF(AND($E$3="2nd"),'Marks Entry class 2nd'!AM195,"")))</f>
        <v/>
      </c>
      <c r="BX196" s="55" t="str">
        <f t="shared" si="160"/>
        <v/>
      </c>
      <c r="BY196" s="51" t="str">
        <f t="shared" si="161"/>
        <v/>
      </c>
      <c r="BZ196" s="89">
        <f t="shared" si="162"/>
        <v>0</v>
      </c>
      <c r="CA196" s="89" t="str">
        <f t="shared" si="163"/>
        <v/>
      </c>
      <c r="CB196" s="89" t="str">
        <f t="shared" si="164"/>
        <v/>
      </c>
      <c r="CC196" s="89" t="str">
        <f t="shared" si="165"/>
        <v/>
      </c>
      <c r="CD196" s="89" t="str">
        <f t="shared" si="166"/>
        <v/>
      </c>
      <c r="CE196" s="93" t="str">
        <f t="shared" si="167"/>
        <v/>
      </c>
      <c r="CF196" s="105" t="str">
        <f>IF(OR($B196=0,$B196=""),"",IF(AND($E$3="1st"),'Marks Entry class 1st'!AN195,IF(AND($E$3="2nd"),'Marks Entry class 2nd'!AN195,"")))</f>
        <v/>
      </c>
      <c r="CG196" s="105" t="str">
        <f>IF(OR($B196=0,$B196=""),"",IF(AND($E$3="1st"),'Marks Entry class 1st'!AO195,IF(AND($E$3="2nd"),'Marks Entry class 2nd'!AO195,"")))</f>
        <v/>
      </c>
      <c r="CH196" s="106" t="str">
        <f t="shared" si="168"/>
        <v/>
      </c>
      <c r="CI196" s="107">
        <f t="shared" si="169"/>
        <v>0</v>
      </c>
      <c r="CJ196" s="107" t="str">
        <f t="shared" si="170"/>
        <v/>
      </c>
      <c r="CK196" s="107" t="str">
        <f t="shared" si="171"/>
        <v/>
      </c>
      <c r="CL196" s="92" t="str">
        <f t="shared" si="172"/>
        <v/>
      </c>
      <c r="CM196" s="105" t="str">
        <f>IF(OR($B196=0,$B196=""),"",IF(AND($E$3="1st"),'Marks Entry class 1st'!AP195,IF(AND($E$3="2nd"),'Marks Entry class 2nd'!AP195,"")))</f>
        <v/>
      </c>
      <c r="CN196" s="105" t="str">
        <f>IF(OR($B196=0,$B196=""),"",IF(AND($E$3="1st"),'Marks Entry class 1st'!AQ195,IF(AND($E$3="2nd"),'Marks Entry class 2nd'!AQ195,"")))</f>
        <v/>
      </c>
      <c r="CO196" s="106" t="str">
        <f t="shared" si="173"/>
        <v/>
      </c>
      <c r="CP196" s="107">
        <f t="shared" si="174"/>
        <v>0</v>
      </c>
      <c r="CQ196" s="107" t="str">
        <f t="shared" si="175"/>
        <v/>
      </c>
      <c r="CR196" s="107" t="str">
        <f t="shared" si="176"/>
        <v/>
      </c>
      <c r="CS196" s="92" t="str">
        <f t="shared" si="177"/>
        <v/>
      </c>
      <c r="CT196" s="105" t="str">
        <f>IF(OR($B196=0,$B196=""),"",IF(AND($E$3="1st"),'Marks Entry class 1st'!AR195,IF(AND($E$3="2nd"),'Marks Entry class 2nd'!AR195,"")))</f>
        <v/>
      </c>
      <c r="CU196" s="105" t="str">
        <f>IF(OR($B196=0,$B196=""),"",IF(AND($E$3="1st"),'Marks Entry class 1st'!AS195,IF(AND($E$3="2nd"),'Marks Entry class 2nd'!AS195,"")))</f>
        <v/>
      </c>
      <c r="CV196" s="106" t="str">
        <f t="shared" si="178"/>
        <v/>
      </c>
      <c r="CW196" s="107">
        <f t="shared" si="179"/>
        <v>0</v>
      </c>
      <c r="CX196" s="107" t="str">
        <f t="shared" si="180"/>
        <v/>
      </c>
      <c r="CY196" s="107" t="str">
        <f t="shared" si="181"/>
        <v/>
      </c>
      <c r="CZ196" s="92" t="str">
        <f t="shared" si="182"/>
        <v/>
      </c>
      <c r="DA196" s="105" t="str">
        <f>IF(OR($B196=0,$B196=""),"",IF(AND($E$3="1st"),'Marks Entry class 1st'!AT195,IF(AND($E$3="2nd"),'Marks Entry class 2nd'!AT195,"")))</f>
        <v/>
      </c>
      <c r="DB196" s="105" t="str">
        <f>IF(OR($B196=0,$B196=""),"",IF(AND($E$3="1st"),'Marks Entry class 1st'!AU195,IF(AND($E$3="2nd"),'Marks Entry class 2nd'!AU195,"")))</f>
        <v/>
      </c>
      <c r="DC196" s="357" t="str">
        <f t="shared" si="183"/>
        <v/>
      </c>
      <c r="DD196" s="93" t="str">
        <f t="shared" si="184"/>
        <v/>
      </c>
      <c r="DE196" s="105" t="str">
        <f>IF(OR($B196=0,$B196=""),"",IF(AND($E$3="1st"),'Marks Entry class 1st'!AV195,IF(AND($E$3="2nd"),'Marks Entry class 2nd'!AV195,"")))</f>
        <v/>
      </c>
      <c r="DF196" s="105" t="str">
        <f>IF(OR($B196=0,$B196=""),"",IF(AND($E$3="1st"),'Marks Entry class 1st'!AW195,IF(AND($E$3="2nd"),'Marks Entry class 2nd'!AW195,"")))</f>
        <v/>
      </c>
      <c r="DG196" s="357" t="str">
        <f t="shared" si="185"/>
        <v/>
      </c>
      <c r="DH196" s="93" t="str">
        <f t="shared" si="186"/>
        <v/>
      </c>
      <c r="DI196" s="63" t="str">
        <f t="shared" si="187"/>
        <v/>
      </c>
      <c r="DJ196" s="359" t="str">
        <f t="shared" si="188"/>
        <v/>
      </c>
      <c r="DK196" s="67" t="str">
        <f t="shared" si="189"/>
        <v/>
      </c>
      <c r="DL196" s="68" t="str">
        <f t="shared" si="190"/>
        <v/>
      </c>
      <c r="DM196" s="381" t="str">
        <f>IFERROR(IF(B196="NSO","NSO",IF(OR(D196="",G196="",F196="",B196="",DI196=0),"",IF('Master sheet'!$D$14="Hindi","कक्षोंन्नति","Promoted"))),"")</f>
        <v/>
      </c>
      <c r="DN196" s="42" t="str">
        <f>IF(OR(B196=0,B196=""),"",IF(AND($E$3="1st"),'Marks Entry class 1st'!AX195,IF(AND($E$3="2nd"),'Marks Entry class 2nd'!AX195,"")))</f>
        <v/>
      </c>
      <c r="DO196" s="42" t="str">
        <f>IF(OR(B196=0,B196=""),"",IF(AND($E$3="1st"),'Marks Entry class 1st'!AY195,IF(AND($E$3="2nd"),'Marks Entry class 2nd'!AY195,"")))</f>
        <v/>
      </c>
      <c r="DP196" s="214" t="str">
        <f t="shared" si="191"/>
        <v/>
      </c>
      <c r="DQ196" s="43"/>
      <c r="DX196" s="44">
        <f>IF(AND($E$3="1st"),'Marks Entry class 1st'!I195,IF(AND($E$3="2nd"),'Marks Entry class 2nd'!I195,""))</f>
        <v>0</v>
      </c>
    </row>
    <row r="197" spans="1:128" ht="18.95" customHeight="1">
      <c r="A197" s="56">
        <v>190</v>
      </c>
      <c r="B197" s="261" t="str">
        <f>IF(OR(DX197=0,DX197=""),"",IF(AND($E$3="1st"),'Marks Entry class 1st'!I196,IF(AND($E$3="2nd"),'Marks Entry class 2nd'!I196,"")))</f>
        <v/>
      </c>
      <c r="C197" s="57" t="str">
        <f>IF(OR($B197=0,$B197=""),"",IF(AND($E$3="1st"),'Marks Entry class 1st'!B196,IF(AND($E$3="2nd"),'Marks Entry class 2nd'!B196,"")))</f>
        <v/>
      </c>
      <c r="D197" s="57" t="str">
        <f>IF(OR($B197=0,$B197=""),"",IF(AND($E$3="1st"),'Marks Entry class 1st'!C196,IF(AND($E$3="2nd"),'Marks Entry class 2nd'!C196,"")))</f>
        <v/>
      </c>
      <c r="E197" s="396" t="str">
        <f>IF(OR(B197=0,B197=""),"",IF(AND($E$3="1st"),'Marks Entry class 1st'!E196,IF(AND($E$3="2nd"),'Marks Entry class 2nd'!E196,"")))</f>
        <v/>
      </c>
      <c r="F197" s="260" t="str">
        <f>IF(OR(B197=0,B197=""),"",IF(AND($E$3="1st"),'Marks Entry class 1st'!D196,IF(AND($E$3="2nd"),'Marks Entry class 2nd'!D196,"")))</f>
        <v/>
      </c>
      <c r="G197" s="398" t="str">
        <f>IF(OR($B197=0,$B197=""),"",IF(AND($E$3="1st"),'Marks Entry class 1st'!F196,IF(AND($E$3="2nd"),'Marks Entry class 2nd'!F196,"")))</f>
        <v/>
      </c>
      <c r="H197" s="398" t="str">
        <f>IF(OR($B197=0,$B197=""),"",IF(AND($E$3="1st"),'Marks Entry class 1st'!G196,IF(AND($E$3="2nd"),'Marks Entry class 2nd'!G196,"")))</f>
        <v/>
      </c>
      <c r="I197" s="398" t="str">
        <f>IF(OR($B197=0,$B197=""),"",IF(AND($E$3="1st"),'Marks Entry class 1st'!H196,IF(AND($E$3="2nd"),'Marks Entry class 2nd'!H196,"")))</f>
        <v/>
      </c>
      <c r="J197" s="229" t="str">
        <f>IF(OR($B197=0,$B197=""),"",IF(AND($E$3="1st"),'Marks Entry class 1st'!J196,IF(AND($E$3="2nd"),'Marks Entry class 2nd'!J196,"")))</f>
        <v/>
      </c>
      <c r="K197" s="229" t="str">
        <f>IF(OR($B197=0,$B197=""),"",IF(AND($E$3="1st"),'Marks Entry class 1st'!K196,IF(AND($E$3="2nd"),'Marks Entry class 2nd'!K196,"")))</f>
        <v/>
      </c>
      <c r="L197" s="105"/>
      <c r="M197" s="105"/>
      <c r="N197" s="105"/>
      <c r="O197" s="51"/>
      <c r="P197" s="105" t="str">
        <f>IF(OR($B197=0,$B197=""),"",IF(AND($E$3="1st"),'Marks Entry class 1st'!O196,IF(AND($E$3="2nd"),'Marks Entry class 2nd'!O196,"")))</f>
        <v/>
      </c>
      <c r="Q197" s="105" t="str">
        <f>IF(OR($B197=0,$B197=""),"",IF(AND($E$3="1st"),'Marks Entry class 1st'!P196,IF(AND($E$3="2nd"),'Marks Entry class 2nd'!P196,"")))</f>
        <v/>
      </c>
      <c r="R197" s="54" t="str">
        <f t="shared" si="128"/>
        <v/>
      </c>
      <c r="S197" s="51">
        <f t="shared" si="129"/>
        <v>0</v>
      </c>
      <c r="T197" s="105" t="str">
        <f>IF(OR($B197=0,$B197=""),"",IF(AND($E$3="1st"),'Marks Entry class 1st'!Q196,IF(AND($E$3="2nd"),'Marks Entry class 2nd'!Q196,"")))</f>
        <v/>
      </c>
      <c r="U197" s="105" t="str">
        <f>IF(OR($B197=0,$B197=""),"",IF(AND($E$3="1st"),'Marks Entry class 1st'!R196,IF(AND($E$3="2nd"),'Marks Entry class 2nd'!R196,"")))</f>
        <v/>
      </c>
      <c r="V197" s="55" t="str">
        <f t="shared" si="130"/>
        <v/>
      </c>
      <c r="W197" s="51" t="str">
        <f t="shared" si="131"/>
        <v/>
      </c>
      <c r="X197" s="89">
        <f t="shared" si="132"/>
        <v>0</v>
      </c>
      <c r="Y197" s="89" t="str">
        <f t="shared" si="133"/>
        <v/>
      </c>
      <c r="Z197" s="89" t="str">
        <f t="shared" si="134"/>
        <v/>
      </c>
      <c r="AA197" s="89" t="str">
        <f t="shared" si="135"/>
        <v/>
      </c>
      <c r="AB197" s="89" t="str">
        <f t="shared" si="136"/>
        <v/>
      </c>
      <c r="AC197" s="93" t="str">
        <f t="shared" si="137"/>
        <v/>
      </c>
      <c r="AD197" s="105"/>
      <c r="AE197" s="105"/>
      <c r="AF197" s="105"/>
      <c r="AG197" s="51"/>
      <c r="AH197" s="105" t="str">
        <f>IF(OR($B197=0,$B197=""),"",IF(AND($E$3="1st"),'Marks Entry class 1st'!V196,IF(AND($E$3="2nd"),'Marks Entry class 2nd'!V196,"")))</f>
        <v/>
      </c>
      <c r="AI197" s="105" t="str">
        <f>IF(OR($B197=0,$B197=""),"",IF(AND($E$3="1st"),'Marks Entry class 1st'!W196,IF(AND($E$3="2nd"),'Marks Entry class 2nd'!W196,"")))</f>
        <v/>
      </c>
      <c r="AJ197" s="54" t="str">
        <f t="shared" si="138"/>
        <v/>
      </c>
      <c r="AK197" s="51">
        <f t="shared" si="139"/>
        <v>0</v>
      </c>
      <c r="AL197" s="105" t="str">
        <f>IF(OR($B197=0,$B197=""),"",IF(AND($E$3="1st"),'Marks Entry class 1st'!X196,IF(AND($E$3="2nd"),'Marks Entry class 2nd'!X196,"")))</f>
        <v/>
      </c>
      <c r="AM197" s="105" t="str">
        <f>IF(OR($B197=0,$B197=""),"",IF(AND($E$3="1st"),'Marks Entry class 1st'!Y196,IF(AND($E$3="2nd"),'Marks Entry class 2nd'!Y196,"")))</f>
        <v/>
      </c>
      <c r="AN197" s="55" t="str">
        <f t="shared" si="140"/>
        <v/>
      </c>
      <c r="AO197" s="51" t="str">
        <f t="shared" si="141"/>
        <v/>
      </c>
      <c r="AP197" s="89">
        <f t="shared" si="142"/>
        <v>0</v>
      </c>
      <c r="AQ197" s="89" t="str">
        <f t="shared" si="143"/>
        <v/>
      </c>
      <c r="AR197" s="89" t="str">
        <f t="shared" si="144"/>
        <v/>
      </c>
      <c r="AS197" s="89" t="str">
        <f t="shared" si="145"/>
        <v/>
      </c>
      <c r="AT197" s="89" t="str">
        <f t="shared" si="146"/>
        <v/>
      </c>
      <c r="AU197" s="93" t="str">
        <f t="shared" si="147"/>
        <v/>
      </c>
      <c r="AV197" s="105"/>
      <c r="AW197" s="105"/>
      <c r="AX197" s="105"/>
      <c r="AY197" s="51"/>
      <c r="AZ197" s="105" t="str">
        <f>IF(OR($B197=0,$B197=""),"",IF(AND($E$3="1st"),'Marks Entry class 1st'!AC196,IF(AND($E$3="2nd"),'Marks Entry class 2nd'!AC196,"")))</f>
        <v/>
      </c>
      <c r="BA197" s="105" t="str">
        <f>IF(OR($B197=0,$B197=""),"",IF(AND($E$3="1st"),'Marks Entry class 1st'!AD196,IF(AND($E$3="2nd"),'Marks Entry class 2nd'!AD196,"")))</f>
        <v/>
      </c>
      <c r="BB197" s="54" t="str">
        <f t="shared" si="148"/>
        <v/>
      </c>
      <c r="BC197" s="51">
        <f t="shared" si="149"/>
        <v>0</v>
      </c>
      <c r="BD197" s="105" t="str">
        <f>IF(OR($B197=0,$B197=""),"",IF(AND($E$3="1st"),'Marks Entry class 1st'!AE196,IF(AND($E$3="2nd"),'Marks Entry class 2nd'!AE196,"")))</f>
        <v/>
      </c>
      <c r="BE197" s="105" t="str">
        <f>IF(OR($B197=0,$B197=""),"",IF(AND($E$3="1st"),'Marks Entry class 1st'!AF196,IF(AND($E$3="2nd"),'Marks Entry class 2nd'!AF196,"")))</f>
        <v/>
      </c>
      <c r="BF197" s="55" t="str">
        <f t="shared" si="150"/>
        <v/>
      </c>
      <c r="BG197" s="51" t="str">
        <f t="shared" si="151"/>
        <v/>
      </c>
      <c r="BH197" s="89">
        <f t="shared" si="152"/>
        <v>0</v>
      </c>
      <c r="BI197" s="89" t="str">
        <f t="shared" si="153"/>
        <v/>
      </c>
      <c r="BJ197" s="89" t="str">
        <f t="shared" si="154"/>
        <v/>
      </c>
      <c r="BK197" s="89" t="str">
        <f t="shared" si="155"/>
        <v/>
      </c>
      <c r="BL197" s="89" t="str">
        <f t="shared" si="156"/>
        <v/>
      </c>
      <c r="BM197" s="93" t="str">
        <f t="shared" si="157"/>
        <v/>
      </c>
      <c r="BN197" s="105"/>
      <c r="BO197" s="105"/>
      <c r="BP197" s="105"/>
      <c r="BQ197" s="51"/>
      <c r="BR197" s="105" t="str">
        <f>IF(OR($B197=0,$B197=""),"",IF(AND($E$3="1st"),'Marks Entry class 1st'!AJ196,IF(AND($E$3="2nd"),'Marks Entry class 2nd'!AJ196,"")))</f>
        <v/>
      </c>
      <c r="BS197" s="105" t="str">
        <f>IF(OR($B197=0,$B197=""),"",IF(AND($E$3="1st"),'Marks Entry class 1st'!AK196,IF(AND($E$3="2nd"),'Marks Entry class 2nd'!AK196,"")))</f>
        <v/>
      </c>
      <c r="BT197" s="54" t="str">
        <f t="shared" si="158"/>
        <v/>
      </c>
      <c r="BU197" s="51">
        <f t="shared" si="159"/>
        <v>0</v>
      </c>
      <c r="BV197" s="105" t="str">
        <f>IF(OR($B197=0,$B197=""),"",IF(AND($E$3="1st"),'Marks Entry class 1st'!AL196,IF(AND($E$3="2nd"),'Marks Entry class 2nd'!AL196,"")))</f>
        <v/>
      </c>
      <c r="BW197" s="105" t="str">
        <f>IF(OR($B197=0,$B197=""),"",IF(AND($E$3="1st"),'Marks Entry class 1st'!AM196,IF(AND($E$3="2nd"),'Marks Entry class 2nd'!AM196,"")))</f>
        <v/>
      </c>
      <c r="BX197" s="55" t="str">
        <f t="shared" si="160"/>
        <v/>
      </c>
      <c r="BY197" s="51" t="str">
        <f t="shared" si="161"/>
        <v/>
      </c>
      <c r="BZ197" s="89">
        <f t="shared" si="162"/>
        <v>0</v>
      </c>
      <c r="CA197" s="89" t="str">
        <f t="shared" si="163"/>
        <v/>
      </c>
      <c r="CB197" s="89" t="str">
        <f t="shared" si="164"/>
        <v/>
      </c>
      <c r="CC197" s="89" t="str">
        <f t="shared" si="165"/>
        <v/>
      </c>
      <c r="CD197" s="89" t="str">
        <f t="shared" si="166"/>
        <v/>
      </c>
      <c r="CE197" s="93" t="str">
        <f t="shared" si="167"/>
        <v/>
      </c>
      <c r="CF197" s="105" t="str">
        <f>IF(OR($B197=0,$B197=""),"",IF(AND($E$3="1st"),'Marks Entry class 1st'!AN196,IF(AND($E$3="2nd"),'Marks Entry class 2nd'!AN196,"")))</f>
        <v/>
      </c>
      <c r="CG197" s="105" t="str">
        <f>IF(OR($B197=0,$B197=""),"",IF(AND($E$3="1st"),'Marks Entry class 1st'!AO196,IF(AND($E$3="2nd"),'Marks Entry class 2nd'!AO196,"")))</f>
        <v/>
      </c>
      <c r="CH197" s="106" t="str">
        <f t="shared" si="168"/>
        <v/>
      </c>
      <c r="CI197" s="107">
        <f t="shared" si="169"/>
        <v>0</v>
      </c>
      <c r="CJ197" s="107" t="str">
        <f t="shared" si="170"/>
        <v/>
      </c>
      <c r="CK197" s="107" t="str">
        <f t="shared" si="171"/>
        <v/>
      </c>
      <c r="CL197" s="92" t="str">
        <f t="shared" si="172"/>
        <v/>
      </c>
      <c r="CM197" s="105" t="str">
        <f>IF(OR($B197=0,$B197=""),"",IF(AND($E$3="1st"),'Marks Entry class 1st'!AP196,IF(AND($E$3="2nd"),'Marks Entry class 2nd'!AP196,"")))</f>
        <v/>
      </c>
      <c r="CN197" s="105" t="str">
        <f>IF(OR($B197=0,$B197=""),"",IF(AND($E$3="1st"),'Marks Entry class 1st'!AQ196,IF(AND($E$3="2nd"),'Marks Entry class 2nd'!AQ196,"")))</f>
        <v/>
      </c>
      <c r="CO197" s="106" t="str">
        <f t="shared" si="173"/>
        <v/>
      </c>
      <c r="CP197" s="107">
        <f t="shared" si="174"/>
        <v>0</v>
      </c>
      <c r="CQ197" s="107" t="str">
        <f t="shared" si="175"/>
        <v/>
      </c>
      <c r="CR197" s="107" t="str">
        <f t="shared" si="176"/>
        <v/>
      </c>
      <c r="CS197" s="92" t="str">
        <f t="shared" si="177"/>
        <v/>
      </c>
      <c r="CT197" s="105" t="str">
        <f>IF(OR($B197=0,$B197=""),"",IF(AND($E$3="1st"),'Marks Entry class 1st'!AR196,IF(AND($E$3="2nd"),'Marks Entry class 2nd'!AR196,"")))</f>
        <v/>
      </c>
      <c r="CU197" s="105" t="str">
        <f>IF(OR($B197=0,$B197=""),"",IF(AND($E$3="1st"),'Marks Entry class 1st'!AS196,IF(AND($E$3="2nd"),'Marks Entry class 2nd'!AS196,"")))</f>
        <v/>
      </c>
      <c r="CV197" s="106" t="str">
        <f t="shared" si="178"/>
        <v/>
      </c>
      <c r="CW197" s="107">
        <f t="shared" si="179"/>
        <v>0</v>
      </c>
      <c r="CX197" s="107" t="str">
        <f t="shared" si="180"/>
        <v/>
      </c>
      <c r="CY197" s="107" t="str">
        <f t="shared" si="181"/>
        <v/>
      </c>
      <c r="CZ197" s="92" t="str">
        <f t="shared" si="182"/>
        <v/>
      </c>
      <c r="DA197" s="105" t="str">
        <f>IF(OR($B197=0,$B197=""),"",IF(AND($E$3="1st"),'Marks Entry class 1st'!AT196,IF(AND($E$3="2nd"),'Marks Entry class 2nd'!AT196,"")))</f>
        <v/>
      </c>
      <c r="DB197" s="105" t="str">
        <f>IF(OR($B197=0,$B197=""),"",IF(AND($E$3="1st"),'Marks Entry class 1st'!AU196,IF(AND($E$3="2nd"),'Marks Entry class 2nd'!AU196,"")))</f>
        <v/>
      </c>
      <c r="DC197" s="357" t="str">
        <f t="shared" si="183"/>
        <v/>
      </c>
      <c r="DD197" s="93" t="str">
        <f t="shared" si="184"/>
        <v/>
      </c>
      <c r="DE197" s="105" t="str">
        <f>IF(OR($B197=0,$B197=""),"",IF(AND($E$3="1st"),'Marks Entry class 1st'!AV196,IF(AND($E$3="2nd"),'Marks Entry class 2nd'!AV196,"")))</f>
        <v/>
      </c>
      <c r="DF197" s="105" t="str">
        <f>IF(OR($B197=0,$B197=""),"",IF(AND($E$3="1st"),'Marks Entry class 1st'!AW196,IF(AND($E$3="2nd"),'Marks Entry class 2nd'!AW196,"")))</f>
        <v/>
      </c>
      <c r="DG197" s="357" t="str">
        <f t="shared" si="185"/>
        <v/>
      </c>
      <c r="DH197" s="93" t="str">
        <f t="shared" si="186"/>
        <v/>
      </c>
      <c r="DI197" s="63" t="str">
        <f t="shared" si="187"/>
        <v/>
      </c>
      <c r="DJ197" s="359" t="str">
        <f t="shared" si="188"/>
        <v/>
      </c>
      <c r="DK197" s="67" t="str">
        <f t="shared" si="189"/>
        <v/>
      </c>
      <c r="DL197" s="68" t="str">
        <f t="shared" si="190"/>
        <v/>
      </c>
      <c r="DM197" s="381" t="str">
        <f>IFERROR(IF(B197="NSO","NSO",IF(OR(D197="",G197="",F197="",B197="",DI197=0),"",IF('Master sheet'!$D$14="Hindi","कक्षोंन्नति","Promoted"))),"")</f>
        <v/>
      </c>
      <c r="DN197" s="42" t="str">
        <f>IF(OR(B197=0,B197=""),"",IF(AND($E$3="1st"),'Marks Entry class 1st'!AX196,IF(AND($E$3="2nd"),'Marks Entry class 2nd'!AX196,"")))</f>
        <v/>
      </c>
      <c r="DO197" s="42" t="str">
        <f>IF(OR(B197=0,B197=""),"",IF(AND($E$3="1st"),'Marks Entry class 1st'!AY196,IF(AND($E$3="2nd"),'Marks Entry class 2nd'!AY196,"")))</f>
        <v/>
      </c>
      <c r="DP197" s="214" t="str">
        <f t="shared" si="191"/>
        <v/>
      </c>
      <c r="DQ197" s="43"/>
      <c r="DX197" s="44">
        <f>IF(AND($E$3="1st"),'Marks Entry class 1st'!I196,IF(AND($E$3="2nd"),'Marks Entry class 2nd'!I196,""))</f>
        <v>0</v>
      </c>
    </row>
    <row r="198" spans="1:128" ht="18.95" customHeight="1">
      <c r="A198" s="56">
        <v>191</v>
      </c>
      <c r="B198" s="261" t="str">
        <f>IF(OR(DX198=0,DX198=""),"",IF(AND($E$3="1st"),'Marks Entry class 1st'!I197,IF(AND($E$3="2nd"),'Marks Entry class 2nd'!I197,"")))</f>
        <v/>
      </c>
      <c r="C198" s="57" t="str">
        <f>IF(OR($B198=0,$B198=""),"",IF(AND($E$3="1st"),'Marks Entry class 1st'!B197,IF(AND($E$3="2nd"),'Marks Entry class 2nd'!B197,"")))</f>
        <v/>
      </c>
      <c r="D198" s="57" t="str">
        <f>IF(OR($B198=0,$B198=""),"",IF(AND($E$3="1st"),'Marks Entry class 1st'!C197,IF(AND($E$3="2nd"),'Marks Entry class 2nd'!C197,"")))</f>
        <v/>
      </c>
      <c r="E198" s="396" t="str">
        <f>IF(OR(B198=0,B198=""),"",IF(AND($E$3="1st"),'Marks Entry class 1st'!E197,IF(AND($E$3="2nd"),'Marks Entry class 2nd'!E197,"")))</f>
        <v/>
      </c>
      <c r="F198" s="260" t="str">
        <f>IF(OR(B198=0,B198=""),"",IF(AND($E$3="1st"),'Marks Entry class 1st'!D197,IF(AND($E$3="2nd"),'Marks Entry class 2nd'!D197,"")))</f>
        <v/>
      </c>
      <c r="G198" s="398" t="str">
        <f>IF(OR($B198=0,$B198=""),"",IF(AND($E$3="1st"),'Marks Entry class 1st'!F197,IF(AND($E$3="2nd"),'Marks Entry class 2nd'!F197,"")))</f>
        <v/>
      </c>
      <c r="H198" s="398" t="str">
        <f>IF(OR($B198=0,$B198=""),"",IF(AND($E$3="1st"),'Marks Entry class 1st'!G197,IF(AND($E$3="2nd"),'Marks Entry class 2nd'!G197,"")))</f>
        <v/>
      </c>
      <c r="I198" s="398" t="str">
        <f>IF(OR($B198=0,$B198=""),"",IF(AND($E$3="1st"),'Marks Entry class 1st'!H197,IF(AND($E$3="2nd"),'Marks Entry class 2nd'!H197,"")))</f>
        <v/>
      </c>
      <c r="J198" s="229" t="str">
        <f>IF(OR($B198=0,$B198=""),"",IF(AND($E$3="1st"),'Marks Entry class 1st'!J197,IF(AND($E$3="2nd"),'Marks Entry class 2nd'!J197,"")))</f>
        <v/>
      </c>
      <c r="K198" s="229" t="str">
        <f>IF(OR($B198=0,$B198=""),"",IF(AND($E$3="1st"),'Marks Entry class 1st'!K197,IF(AND($E$3="2nd"),'Marks Entry class 2nd'!K197,"")))</f>
        <v/>
      </c>
      <c r="L198" s="105"/>
      <c r="M198" s="105"/>
      <c r="N198" s="105"/>
      <c r="O198" s="51"/>
      <c r="P198" s="105" t="str">
        <f>IF(OR($B198=0,$B198=""),"",IF(AND($E$3="1st"),'Marks Entry class 1st'!O197,IF(AND($E$3="2nd"),'Marks Entry class 2nd'!O197,"")))</f>
        <v/>
      </c>
      <c r="Q198" s="105" t="str">
        <f>IF(OR($B198=0,$B198=""),"",IF(AND($E$3="1st"),'Marks Entry class 1st'!P197,IF(AND($E$3="2nd"),'Marks Entry class 2nd'!P197,"")))</f>
        <v/>
      </c>
      <c r="R198" s="54" t="str">
        <f t="shared" si="128"/>
        <v/>
      </c>
      <c r="S198" s="51">
        <f t="shared" si="129"/>
        <v>0</v>
      </c>
      <c r="T198" s="105" t="str">
        <f>IF(OR($B198=0,$B198=""),"",IF(AND($E$3="1st"),'Marks Entry class 1st'!Q197,IF(AND($E$3="2nd"),'Marks Entry class 2nd'!Q197,"")))</f>
        <v/>
      </c>
      <c r="U198" s="105" t="str">
        <f>IF(OR($B198=0,$B198=""),"",IF(AND($E$3="1st"),'Marks Entry class 1st'!R197,IF(AND($E$3="2nd"),'Marks Entry class 2nd'!R197,"")))</f>
        <v/>
      </c>
      <c r="V198" s="55" t="str">
        <f t="shared" si="130"/>
        <v/>
      </c>
      <c r="W198" s="51" t="str">
        <f t="shared" si="131"/>
        <v/>
      </c>
      <c r="X198" s="89">
        <f t="shared" si="132"/>
        <v>0</v>
      </c>
      <c r="Y198" s="89" t="str">
        <f t="shared" si="133"/>
        <v/>
      </c>
      <c r="Z198" s="89" t="str">
        <f t="shared" si="134"/>
        <v/>
      </c>
      <c r="AA198" s="89" t="str">
        <f t="shared" si="135"/>
        <v/>
      </c>
      <c r="AB198" s="89" t="str">
        <f t="shared" si="136"/>
        <v/>
      </c>
      <c r="AC198" s="93" t="str">
        <f t="shared" si="137"/>
        <v/>
      </c>
      <c r="AD198" s="105"/>
      <c r="AE198" s="105"/>
      <c r="AF198" s="105"/>
      <c r="AG198" s="51"/>
      <c r="AH198" s="105" t="str">
        <f>IF(OR($B198=0,$B198=""),"",IF(AND($E$3="1st"),'Marks Entry class 1st'!V197,IF(AND($E$3="2nd"),'Marks Entry class 2nd'!V197,"")))</f>
        <v/>
      </c>
      <c r="AI198" s="105" t="str">
        <f>IF(OR($B198=0,$B198=""),"",IF(AND($E$3="1st"),'Marks Entry class 1st'!W197,IF(AND($E$3="2nd"),'Marks Entry class 2nd'!W197,"")))</f>
        <v/>
      </c>
      <c r="AJ198" s="54" t="str">
        <f t="shared" si="138"/>
        <v/>
      </c>
      <c r="AK198" s="51">
        <f t="shared" si="139"/>
        <v>0</v>
      </c>
      <c r="AL198" s="105" t="str">
        <f>IF(OR($B198=0,$B198=""),"",IF(AND($E$3="1st"),'Marks Entry class 1st'!X197,IF(AND($E$3="2nd"),'Marks Entry class 2nd'!X197,"")))</f>
        <v/>
      </c>
      <c r="AM198" s="105" t="str">
        <f>IF(OR($B198=0,$B198=""),"",IF(AND($E$3="1st"),'Marks Entry class 1st'!Y197,IF(AND($E$3="2nd"),'Marks Entry class 2nd'!Y197,"")))</f>
        <v/>
      </c>
      <c r="AN198" s="55" t="str">
        <f t="shared" si="140"/>
        <v/>
      </c>
      <c r="AO198" s="51" t="str">
        <f t="shared" si="141"/>
        <v/>
      </c>
      <c r="AP198" s="89">
        <f t="shared" si="142"/>
        <v>0</v>
      </c>
      <c r="AQ198" s="89" t="str">
        <f t="shared" si="143"/>
        <v/>
      </c>
      <c r="AR198" s="89" t="str">
        <f t="shared" si="144"/>
        <v/>
      </c>
      <c r="AS198" s="89" t="str">
        <f t="shared" si="145"/>
        <v/>
      </c>
      <c r="AT198" s="89" t="str">
        <f t="shared" si="146"/>
        <v/>
      </c>
      <c r="AU198" s="93" t="str">
        <f t="shared" si="147"/>
        <v/>
      </c>
      <c r="AV198" s="105"/>
      <c r="AW198" s="105"/>
      <c r="AX198" s="105"/>
      <c r="AY198" s="51"/>
      <c r="AZ198" s="105" t="str">
        <f>IF(OR($B198=0,$B198=""),"",IF(AND($E$3="1st"),'Marks Entry class 1st'!AC197,IF(AND($E$3="2nd"),'Marks Entry class 2nd'!AC197,"")))</f>
        <v/>
      </c>
      <c r="BA198" s="105" t="str">
        <f>IF(OR($B198=0,$B198=""),"",IF(AND($E$3="1st"),'Marks Entry class 1st'!AD197,IF(AND($E$3="2nd"),'Marks Entry class 2nd'!AD197,"")))</f>
        <v/>
      </c>
      <c r="BB198" s="54" t="str">
        <f t="shared" si="148"/>
        <v/>
      </c>
      <c r="BC198" s="51">
        <f t="shared" si="149"/>
        <v>0</v>
      </c>
      <c r="BD198" s="105" t="str">
        <f>IF(OR($B198=0,$B198=""),"",IF(AND($E$3="1st"),'Marks Entry class 1st'!AE197,IF(AND($E$3="2nd"),'Marks Entry class 2nd'!AE197,"")))</f>
        <v/>
      </c>
      <c r="BE198" s="105" t="str">
        <f>IF(OR($B198=0,$B198=""),"",IF(AND($E$3="1st"),'Marks Entry class 1st'!AF197,IF(AND($E$3="2nd"),'Marks Entry class 2nd'!AF197,"")))</f>
        <v/>
      </c>
      <c r="BF198" s="55" t="str">
        <f t="shared" si="150"/>
        <v/>
      </c>
      <c r="BG198" s="51" t="str">
        <f t="shared" si="151"/>
        <v/>
      </c>
      <c r="BH198" s="89">
        <f t="shared" si="152"/>
        <v>0</v>
      </c>
      <c r="BI198" s="89" t="str">
        <f t="shared" si="153"/>
        <v/>
      </c>
      <c r="BJ198" s="89" t="str">
        <f t="shared" si="154"/>
        <v/>
      </c>
      <c r="BK198" s="89" t="str">
        <f t="shared" si="155"/>
        <v/>
      </c>
      <c r="BL198" s="89" t="str">
        <f t="shared" si="156"/>
        <v/>
      </c>
      <c r="BM198" s="93" t="str">
        <f t="shared" si="157"/>
        <v/>
      </c>
      <c r="BN198" s="105"/>
      <c r="BO198" s="105"/>
      <c r="BP198" s="105"/>
      <c r="BQ198" s="51"/>
      <c r="BR198" s="105" t="str">
        <f>IF(OR($B198=0,$B198=""),"",IF(AND($E$3="1st"),'Marks Entry class 1st'!AJ197,IF(AND($E$3="2nd"),'Marks Entry class 2nd'!AJ197,"")))</f>
        <v/>
      </c>
      <c r="BS198" s="105" t="str">
        <f>IF(OR($B198=0,$B198=""),"",IF(AND($E$3="1st"),'Marks Entry class 1st'!AK197,IF(AND($E$3="2nd"),'Marks Entry class 2nd'!AK197,"")))</f>
        <v/>
      </c>
      <c r="BT198" s="54" t="str">
        <f t="shared" si="158"/>
        <v/>
      </c>
      <c r="BU198" s="51">
        <f t="shared" si="159"/>
        <v>0</v>
      </c>
      <c r="BV198" s="105" t="str">
        <f>IF(OR($B198=0,$B198=""),"",IF(AND($E$3="1st"),'Marks Entry class 1st'!AL197,IF(AND($E$3="2nd"),'Marks Entry class 2nd'!AL197,"")))</f>
        <v/>
      </c>
      <c r="BW198" s="105" t="str">
        <f>IF(OR($B198=0,$B198=""),"",IF(AND($E$3="1st"),'Marks Entry class 1st'!AM197,IF(AND($E$3="2nd"),'Marks Entry class 2nd'!AM197,"")))</f>
        <v/>
      </c>
      <c r="BX198" s="55" t="str">
        <f t="shared" si="160"/>
        <v/>
      </c>
      <c r="BY198" s="51" t="str">
        <f t="shared" si="161"/>
        <v/>
      </c>
      <c r="BZ198" s="89">
        <f t="shared" si="162"/>
        <v>0</v>
      </c>
      <c r="CA198" s="89" t="str">
        <f t="shared" si="163"/>
        <v/>
      </c>
      <c r="CB198" s="89" t="str">
        <f t="shared" si="164"/>
        <v/>
      </c>
      <c r="CC198" s="89" t="str">
        <f t="shared" si="165"/>
        <v/>
      </c>
      <c r="CD198" s="89" t="str">
        <f t="shared" si="166"/>
        <v/>
      </c>
      <c r="CE198" s="93" t="str">
        <f t="shared" si="167"/>
        <v/>
      </c>
      <c r="CF198" s="105" t="str">
        <f>IF(OR($B198=0,$B198=""),"",IF(AND($E$3="1st"),'Marks Entry class 1st'!AN197,IF(AND($E$3="2nd"),'Marks Entry class 2nd'!AN197,"")))</f>
        <v/>
      </c>
      <c r="CG198" s="105" t="str">
        <f>IF(OR($B198=0,$B198=""),"",IF(AND($E$3="1st"),'Marks Entry class 1st'!AO197,IF(AND($E$3="2nd"),'Marks Entry class 2nd'!AO197,"")))</f>
        <v/>
      </c>
      <c r="CH198" s="106" t="str">
        <f t="shared" si="168"/>
        <v/>
      </c>
      <c r="CI198" s="107">
        <f t="shared" si="169"/>
        <v>0</v>
      </c>
      <c r="CJ198" s="107" t="str">
        <f t="shared" si="170"/>
        <v/>
      </c>
      <c r="CK198" s="107" t="str">
        <f t="shared" si="171"/>
        <v/>
      </c>
      <c r="CL198" s="92" t="str">
        <f t="shared" si="172"/>
        <v/>
      </c>
      <c r="CM198" s="105" t="str">
        <f>IF(OR($B198=0,$B198=""),"",IF(AND($E$3="1st"),'Marks Entry class 1st'!AP197,IF(AND($E$3="2nd"),'Marks Entry class 2nd'!AP197,"")))</f>
        <v/>
      </c>
      <c r="CN198" s="105" t="str">
        <f>IF(OR($B198=0,$B198=""),"",IF(AND($E$3="1st"),'Marks Entry class 1st'!AQ197,IF(AND($E$3="2nd"),'Marks Entry class 2nd'!AQ197,"")))</f>
        <v/>
      </c>
      <c r="CO198" s="106" t="str">
        <f t="shared" si="173"/>
        <v/>
      </c>
      <c r="CP198" s="107">
        <f t="shared" si="174"/>
        <v>0</v>
      </c>
      <c r="CQ198" s="107" t="str">
        <f t="shared" si="175"/>
        <v/>
      </c>
      <c r="CR198" s="107" t="str">
        <f t="shared" si="176"/>
        <v/>
      </c>
      <c r="CS198" s="92" t="str">
        <f t="shared" si="177"/>
        <v/>
      </c>
      <c r="CT198" s="105" t="str">
        <f>IF(OR($B198=0,$B198=""),"",IF(AND($E$3="1st"),'Marks Entry class 1st'!AR197,IF(AND($E$3="2nd"),'Marks Entry class 2nd'!AR197,"")))</f>
        <v/>
      </c>
      <c r="CU198" s="105" t="str">
        <f>IF(OR($B198=0,$B198=""),"",IF(AND($E$3="1st"),'Marks Entry class 1st'!AS197,IF(AND($E$3="2nd"),'Marks Entry class 2nd'!AS197,"")))</f>
        <v/>
      </c>
      <c r="CV198" s="106" t="str">
        <f t="shared" si="178"/>
        <v/>
      </c>
      <c r="CW198" s="107">
        <f t="shared" si="179"/>
        <v>0</v>
      </c>
      <c r="CX198" s="107" t="str">
        <f t="shared" si="180"/>
        <v/>
      </c>
      <c r="CY198" s="107" t="str">
        <f t="shared" si="181"/>
        <v/>
      </c>
      <c r="CZ198" s="92" t="str">
        <f t="shared" si="182"/>
        <v/>
      </c>
      <c r="DA198" s="105" t="str">
        <f>IF(OR($B198=0,$B198=""),"",IF(AND($E$3="1st"),'Marks Entry class 1st'!AT197,IF(AND($E$3="2nd"),'Marks Entry class 2nd'!AT197,"")))</f>
        <v/>
      </c>
      <c r="DB198" s="105" t="str">
        <f>IF(OR($B198=0,$B198=""),"",IF(AND($E$3="1st"),'Marks Entry class 1st'!AU197,IF(AND($E$3="2nd"),'Marks Entry class 2nd'!AU197,"")))</f>
        <v/>
      </c>
      <c r="DC198" s="357" t="str">
        <f t="shared" si="183"/>
        <v/>
      </c>
      <c r="DD198" s="93" t="str">
        <f t="shared" si="184"/>
        <v/>
      </c>
      <c r="DE198" s="105" t="str">
        <f>IF(OR($B198=0,$B198=""),"",IF(AND($E$3="1st"),'Marks Entry class 1st'!AV197,IF(AND($E$3="2nd"),'Marks Entry class 2nd'!AV197,"")))</f>
        <v/>
      </c>
      <c r="DF198" s="105" t="str">
        <f>IF(OR($B198=0,$B198=""),"",IF(AND($E$3="1st"),'Marks Entry class 1st'!AW197,IF(AND($E$3="2nd"),'Marks Entry class 2nd'!AW197,"")))</f>
        <v/>
      </c>
      <c r="DG198" s="357" t="str">
        <f t="shared" si="185"/>
        <v/>
      </c>
      <c r="DH198" s="93" t="str">
        <f t="shared" si="186"/>
        <v/>
      </c>
      <c r="DI198" s="63" t="str">
        <f t="shared" si="187"/>
        <v/>
      </c>
      <c r="DJ198" s="359" t="str">
        <f t="shared" si="188"/>
        <v/>
      </c>
      <c r="DK198" s="67" t="str">
        <f t="shared" si="189"/>
        <v/>
      </c>
      <c r="DL198" s="68" t="str">
        <f t="shared" si="190"/>
        <v/>
      </c>
      <c r="DM198" s="381" t="str">
        <f>IFERROR(IF(B198="NSO","NSO",IF(OR(D198="",G198="",F198="",B198="",DI198=0),"",IF('Master sheet'!$D$14="Hindi","कक्षोंन्नति","Promoted"))),"")</f>
        <v/>
      </c>
      <c r="DN198" s="42" t="str">
        <f>IF(OR(B198=0,B198=""),"",IF(AND($E$3="1st"),'Marks Entry class 1st'!AX197,IF(AND($E$3="2nd"),'Marks Entry class 2nd'!AX197,"")))</f>
        <v/>
      </c>
      <c r="DO198" s="42" t="str">
        <f>IF(OR(B198=0,B198=""),"",IF(AND($E$3="1st"),'Marks Entry class 1st'!AY197,IF(AND($E$3="2nd"),'Marks Entry class 2nd'!AY197,"")))</f>
        <v/>
      </c>
      <c r="DP198" s="214" t="str">
        <f t="shared" si="191"/>
        <v/>
      </c>
      <c r="DQ198" s="43"/>
      <c r="DX198" s="44">
        <f>IF(AND($E$3="1st"),'Marks Entry class 1st'!I197,IF(AND($E$3="2nd"),'Marks Entry class 2nd'!I197,""))</f>
        <v>0</v>
      </c>
    </row>
    <row r="199" spans="1:128" ht="18.95" customHeight="1">
      <c r="A199" s="56">
        <v>192</v>
      </c>
      <c r="B199" s="261" t="str">
        <f>IF(OR(DX199=0,DX199=""),"",IF(AND($E$3="1st"),'Marks Entry class 1st'!I198,IF(AND($E$3="2nd"),'Marks Entry class 2nd'!I198,"")))</f>
        <v/>
      </c>
      <c r="C199" s="57" t="str">
        <f>IF(OR($B199=0,$B199=""),"",IF(AND($E$3="1st"),'Marks Entry class 1st'!B198,IF(AND($E$3="2nd"),'Marks Entry class 2nd'!B198,"")))</f>
        <v/>
      </c>
      <c r="D199" s="57" t="str">
        <f>IF(OR($B199=0,$B199=""),"",IF(AND($E$3="1st"),'Marks Entry class 1st'!C198,IF(AND($E$3="2nd"),'Marks Entry class 2nd'!C198,"")))</f>
        <v/>
      </c>
      <c r="E199" s="396" t="str">
        <f>IF(OR(B199=0,B199=""),"",IF(AND($E$3="1st"),'Marks Entry class 1st'!E198,IF(AND($E$3="2nd"),'Marks Entry class 2nd'!E198,"")))</f>
        <v/>
      </c>
      <c r="F199" s="260" t="str">
        <f>IF(OR(B199=0,B199=""),"",IF(AND($E$3="1st"),'Marks Entry class 1st'!D198,IF(AND($E$3="2nd"),'Marks Entry class 2nd'!D198,"")))</f>
        <v/>
      </c>
      <c r="G199" s="398" t="str">
        <f>IF(OR($B199=0,$B199=""),"",IF(AND($E$3="1st"),'Marks Entry class 1st'!F198,IF(AND($E$3="2nd"),'Marks Entry class 2nd'!F198,"")))</f>
        <v/>
      </c>
      <c r="H199" s="398" t="str">
        <f>IF(OR($B199=0,$B199=""),"",IF(AND($E$3="1st"),'Marks Entry class 1st'!G198,IF(AND($E$3="2nd"),'Marks Entry class 2nd'!G198,"")))</f>
        <v/>
      </c>
      <c r="I199" s="398" t="str">
        <f>IF(OR($B199=0,$B199=""),"",IF(AND($E$3="1st"),'Marks Entry class 1st'!H198,IF(AND($E$3="2nd"),'Marks Entry class 2nd'!H198,"")))</f>
        <v/>
      </c>
      <c r="J199" s="229" t="str">
        <f>IF(OR($B199=0,$B199=""),"",IF(AND($E$3="1st"),'Marks Entry class 1st'!J198,IF(AND($E$3="2nd"),'Marks Entry class 2nd'!J198,"")))</f>
        <v/>
      </c>
      <c r="K199" s="229" t="str">
        <f>IF(OR($B199=0,$B199=""),"",IF(AND($E$3="1st"),'Marks Entry class 1st'!K198,IF(AND($E$3="2nd"),'Marks Entry class 2nd'!K198,"")))</f>
        <v/>
      </c>
      <c r="L199" s="105"/>
      <c r="M199" s="105"/>
      <c r="N199" s="105"/>
      <c r="O199" s="51"/>
      <c r="P199" s="105" t="str">
        <f>IF(OR($B199=0,$B199=""),"",IF(AND($E$3="1st"),'Marks Entry class 1st'!O198,IF(AND($E$3="2nd"),'Marks Entry class 2nd'!O198,"")))</f>
        <v/>
      </c>
      <c r="Q199" s="105" t="str">
        <f>IF(OR($B199=0,$B199=""),"",IF(AND($E$3="1st"),'Marks Entry class 1st'!P198,IF(AND($E$3="2nd"),'Marks Entry class 2nd'!P198,"")))</f>
        <v/>
      </c>
      <c r="R199" s="54" t="str">
        <f t="shared" si="128"/>
        <v/>
      </c>
      <c r="S199" s="51">
        <f t="shared" si="129"/>
        <v>0</v>
      </c>
      <c r="T199" s="105" t="str">
        <f>IF(OR($B199=0,$B199=""),"",IF(AND($E$3="1st"),'Marks Entry class 1st'!Q198,IF(AND($E$3="2nd"),'Marks Entry class 2nd'!Q198,"")))</f>
        <v/>
      </c>
      <c r="U199" s="105" t="str">
        <f>IF(OR($B199=0,$B199=""),"",IF(AND($E$3="1st"),'Marks Entry class 1st'!R198,IF(AND($E$3="2nd"),'Marks Entry class 2nd'!R198,"")))</f>
        <v/>
      </c>
      <c r="V199" s="55" t="str">
        <f t="shared" si="130"/>
        <v/>
      </c>
      <c r="W199" s="51" t="str">
        <f t="shared" si="131"/>
        <v/>
      </c>
      <c r="X199" s="89">
        <f t="shared" si="132"/>
        <v>0</v>
      </c>
      <c r="Y199" s="89" t="str">
        <f t="shared" si="133"/>
        <v/>
      </c>
      <c r="Z199" s="89" t="str">
        <f t="shared" si="134"/>
        <v/>
      </c>
      <c r="AA199" s="89" t="str">
        <f t="shared" si="135"/>
        <v/>
      </c>
      <c r="AB199" s="89" t="str">
        <f t="shared" si="136"/>
        <v/>
      </c>
      <c r="AC199" s="93" t="str">
        <f t="shared" si="137"/>
        <v/>
      </c>
      <c r="AD199" s="105"/>
      <c r="AE199" s="105"/>
      <c r="AF199" s="105"/>
      <c r="AG199" s="51"/>
      <c r="AH199" s="105" t="str">
        <f>IF(OR($B199=0,$B199=""),"",IF(AND($E$3="1st"),'Marks Entry class 1st'!V198,IF(AND($E$3="2nd"),'Marks Entry class 2nd'!V198,"")))</f>
        <v/>
      </c>
      <c r="AI199" s="105" t="str">
        <f>IF(OR($B199=0,$B199=""),"",IF(AND($E$3="1st"),'Marks Entry class 1st'!W198,IF(AND($E$3="2nd"),'Marks Entry class 2nd'!W198,"")))</f>
        <v/>
      </c>
      <c r="AJ199" s="54" t="str">
        <f t="shared" si="138"/>
        <v/>
      </c>
      <c r="AK199" s="51">
        <f t="shared" si="139"/>
        <v>0</v>
      </c>
      <c r="AL199" s="105" t="str">
        <f>IF(OR($B199=0,$B199=""),"",IF(AND($E$3="1st"),'Marks Entry class 1st'!X198,IF(AND($E$3="2nd"),'Marks Entry class 2nd'!X198,"")))</f>
        <v/>
      </c>
      <c r="AM199" s="105" t="str">
        <f>IF(OR($B199=0,$B199=""),"",IF(AND($E$3="1st"),'Marks Entry class 1st'!Y198,IF(AND($E$3="2nd"),'Marks Entry class 2nd'!Y198,"")))</f>
        <v/>
      </c>
      <c r="AN199" s="55" t="str">
        <f t="shared" si="140"/>
        <v/>
      </c>
      <c r="AO199" s="51" t="str">
        <f t="shared" si="141"/>
        <v/>
      </c>
      <c r="AP199" s="89">
        <f t="shared" si="142"/>
        <v>0</v>
      </c>
      <c r="AQ199" s="89" t="str">
        <f t="shared" si="143"/>
        <v/>
      </c>
      <c r="AR199" s="89" t="str">
        <f t="shared" si="144"/>
        <v/>
      </c>
      <c r="AS199" s="89" t="str">
        <f t="shared" si="145"/>
        <v/>
      </c>
      <c r="AT199" s="89" t="str">
        <f t="shared" si="146"/>
        <v/>
      </c>
      <c r="AU199" s="93" t="str">
        <f t="shared" si="147"/>
        <v/>
      </c>
      <c r="AV199" s="105"/>
      <c r="AW199" s="105"/>
      <c r="AX199" s="105"/>
      <c r="AY199" s="51"/>
      <c r="AZ199" s="105" t="str">
        <f>IF(OR($B199=0,$B199=""),"",IF(AND($E$3="1st"),'Marks Entry class 1st'!AC198,IF(AND($E$3="2nd"),'Marks Entry class 2nd'!AC198,"")))</f>
        <v/>
      </c>
      <c r="BA199" s="105" t="str">
        <f>IF(OR($B199=0,$B199=""),"",IF(AND($E$3="1st"),'Marks Entry class 1st'!AD198,IF(AND($E$3="2nd"),'Marks Entry class 2nd'!AD198,"")))</f>
        <v/>
      </c>
      <c r="BB199" s="54" t="str">
        <f t="shared" si="148"/>
        <v/>
      </c>
      <c r="BC199" s="51">
        <f t="shared" si="149"/>
        <v>0</v>
      </c>
      <c r="BD199" s="105" t="str">
        <f>IF(OR($B199=0,$B199=""),"",IF(AND($E$3="1st"),'Marks Entry class 1st'!AE198,IF(AND($E$3="2nd"),'Marks Entry class 2nd'!AE198,"")))</f>
        <v/>
      </c>
      <c r="BE199" s="105" t="str">
        <f>IF(OR($B199=0,$B199=""),"",IF(AND($E$3="1st"),'Marks Entry class 1st'!AF198,IF(AND($E$3="2nd"),'Marks Entry class 2nd'!AF198,"")))</f>
        <v/>
      </c>
      <c r="BF199" s="55" t="str">
        <f t="shared" si="150"/>
        <v/>
      </c>
      <c r="BG199" s="51" t="str">
        <f t="shared" si="151"/>
        <v/>
      </c>
      <c r="BH199" s="89">
        <f t="shared" si="152"/>
        <v>0</v>
      </c>
      <c r="BI199" s="89" t="str">
        <f t="shared" si="153"/>
        <v/>
      </c>
      <c r="BJ199" s="89" t="str">
        <f t="shared" si="154"/>
        <v/>
      </c>
      <c r="BK199" s="89" t="str">
        <f t="shared" si="155"/>
        <v/>
      </c>
      <c r="BL199" s="89" t="str">
        <f t="shared" si="156"/>
        <v/>
      </c>
      <c r="BM199" s="93" t="str">
        <f t="shared" si="157"/>
        <v/>
      </c>
      <c r="BN199" s="105"/>
      <c r="BO199" s="105"/>
      <c r="BP199" s="105"/>
      <c r="BQ199" s="51"/>
      <c r="BR199" s="105" t="str">
        <f>IF(OR($B199=0,$B199=""),"",IF(AND($E$3="1st"),'Marks Entry class 1st'!AJ198,IF(AND($E$3="2nd"),'Marks Entry class 2nd'!AJ198,"")))</f>
        <v/>
      </c>
      <c r="BS199" s="105" t="str">
        <f>IF(OR($B199=0,$B199=""),"",IF(AND($E$3="1st"),'Marks Entry class 1st'!AK198,IF(AND($E$3="2nd"),'Marks Entry class 2nd'!AK198,"")))</f>
        <v/>
      </c>
      <c r="BT199" s="54" t="str">
        <f t="shared" si="158"/>
        <v/>
      </c>
      <c r="BU199" s="51">
        <f t="shared" si="159"/>
        <v>0</v>
      </c>
      <c r="BV199" s="105" t="str">
        <f>IF(OR($B199=0,$B199=""),"",IF(AND($E$3="1st"),'Marks Entry class 1st'!AL198,IF(AND($E$3="2nd"),'Marks Entry class 2nd'!AL198,"")))</f>
        <v/>
      </c>
      <c r="BW199" s="105" t="str">
        <f>IF(OR($B199=0,$B199=""),"",IF(AND($E$3="1st"),'Marks Entry class 1st'!AM198,IF(AND($E$3="2nd"),'Marks Entry class 2nd'!AM198,"")))</f>
        <v/>
      </c>
      <c r="BX199" s="55" t="str">
        <f t="shared" si="160"/>
        <v/>
      </c>
      <c r="BY199" s="51" t="str">
        <f t="shared" si="161"/>
        <v/>
      </c>
      <c r="BZ199" s="89">
        <f t="shared" si="162"/>
        <v>0</v>
      </c>
      <c r="CA199" s="89" t="str">
        <f t="shared" si="163"/>
        <v/>
      </c>
      <c r="CB199" s="89" t="str">
        <f t="shared" si="164"/>
        <v/>
      </c>
      <c r="CC199" s="89" t="str">
        <f t="shared" si="165"/>
        <v/>
      </c>
      <c r="CD199" s="89" t="str">
        <f t="shared" si="166"/>
        <v/>
      </c>
      <c r="CE199" s="93" t="str">
        <f t="shared" si="167"/>
        <v/>
      </c>
      <c r="CF199" s="105" t="str">
        <f>IF(OR($B199=0,$B199=""),"",IF(AND($E$3="1st"),'Marks Entry class 1st'!AN198,IF(AND($E$3="2nd"),'Marks Entry class 2nd'!AN198,"")))</f>
        <v/>
      </c>
      <c r="CG199" s="105" t="str">
        <f>IF(OR($B199=0,$B199=""),"",IF(AND($E$3="1st"),'Marks Entry class 1st'!AO198,IF(AND($E$3="2nd"),'Marks Entry class 2nd'!AO198,"")))</f>
        <v/>
      </c>
      <c r="CH199" s="106" t="str">
        <f t="shared" si="168"/>
        <v/>
      </c>
      <c r="CI199" s="107">
        <f t="shared" si="169"/>
        <v>0</v>
      </c>
      <c r="CJ199" s="107" t="str">
        <f t="shared" si="170"/>
        <v/>
      </c>
      <c r="CK199" s="107" t="str">
        <f t="shared" si="171"/>
        <v/>
      </c>
      <c r="CL199" s="92" t="str">
        <f t="shared" si="172"/>
        <v/>
      </c>
      <c r="CM199" s="105" t="str">
        <f>IF(OR($B199=0,$B199=""),"",IF(AND($E$3="1st"),'Marks Entry class 1st'!AP198,IF(AND($E$3="2nd"),'Marks Entry class 2nd'!AP198,"")))</f>
        <v/>
      </c>
      <c r="CN199" s="105" t="str">
        <f>IF(OR($B199=0,$B199=""),"",IF(AND($E$3="1st"),'Marks Entry class 1st'!AQ198,IF(AND($E$3="2nd"),'Marks Entry class 2nd'!AQ198,"")))</f>
        <v/>
      </c>
      <c r="CO199" s="106" t="str">
        <f t="shared" si="173"/>
        <v/>
      </c>
      <c r="CP199" s="107">
        <f t="shared" si="174"/>
        <v>0</v>
      </c>
      <c r="CQ199" s="107" t="str">
        <f t="shared" si="175"/>
        <v/>
      </c>
      <c r="CR199" s="107" t="str">
        <f t="shared" si="176"/>
        <v/>
      </c>
      <c r="CS199" s="92" t="str">
        <f t="shared" si="177"/>
        <v/>
      </c>
      <c r="CT199" s="105" t="str">
        <f>IF(OR($B199=0,$B199=""),"",IF(AND($E$3="1st"),'Marks Entry class 1st'!AR198,IF(AND($E$3="2nd"),'Marks Entry class 2nd'!AR198,"")))</f>
        <v/>
      </c>
      <c r="CU199" s="105" t="str">
        <f>IF(OR($B199=0,$B199=""),"",IF(AND($E$3="1st"),'Marks Entry class 1st'!AS198,IF(AND($E$3="2nd"),'Marks Entry class 2nd'!AS198,"")))</f>
        <v/>
      </c>
      <c r="CV199" s="106" t="str">
        <f t="shared" si="178"/>
        <v/>
      </c>
      <c r="CW199" s="107">
        <f t="shared" si="179"/>
        <v>0</v>
      </c>
      <c r="CX199" s="107" t="str">
        <f t="shared" si="180"/>
        <v/>
      </c>
      <c r="CY199" s="107" t="str">
        <f t="shared" si="181"/>
        <v/>
      </c>
      <c r="CZ199" s="92" t="str">
        <f t="shared" si="182"/>
        <v/>
      </c>
      <c r="DA199" s="105" t="str">
        <f>IF(OR($B199=0,$B199=""),"",IF(AND($E$3="1st"),'Marks Entry class 1st'!AT198,IF(AND($E$3="2nd"),'Marks Entry class 2nd'!AT198,"")))</f>
        <v/>
      </c>
      <c r="DB199" s="105" t="str">
        <f>IF(OR($B199=0,$B199=""),"",IF(AND($E$3="1st"),'Marks Entry class 1st'!AU198,IF(AND($E$3="2nd"),'Marks Entry class 2nd'!AU198,"")))</f>
        <v/>
      </c>
      <c r="DC199" s="357" t="str">
        <f t="shared" si="183"/>
        <v/>
      </c>
      <c r="DD199" s="93" t="str">
        <f t="shared" si="184"/>
        <v/>
      </c>
      <c r="DE199" s="105" t="str">
        <f>IF(OR($B199=0,$B199=""),"",IF(AND($E$3="1st"),'Marks Entry class 1st'!AV198,IF(AND($E$3="2nd"),'Marks Entry class 2nd'!AV198,"")))</f>
        <v/>
      </c>
      <c r="DF199" s="105" t="str">
        <f>IF(OR($B199=0,$B199=""),"",IF(AND($E$3="1st"),'Marks Entry class 1st'!AW198,IF(AND($E$3="2nd"),'Marks Entry class 2nd'!AW198,"")))</f>
        <v/>
      </c>
      <c r="DG199" s="357" t="str">
        <f t="shared" si="185"/>
        <v/>
      </c>
      <c r="DH199" s="93" t="str">
        <f t="shared" si="186"/>
        <v/>
      </c>
      <c r="DI199" s="63" t="str">
        <f t="shared" si="187"/>
        <v/>
      </c>
      <c r="DJ199" s="359" t="str">
        <f t="shared" si="188"/>
        <v/>
      </c>
      <c r="DK199" s="67" t="str">
        <f t="shared" si="189"/>
        <v/>
      </c>
      <c r="DL199" s="68" t="str">
        <f t="shared" si="190"/>
        <v/>
      </c>
      <c r="DM199" s="381" t="str">
        <f>IFERROR(IF(B199="NSO","NSO",IF(OR(D199="",G199="",F199="",B199="",DI199=0),"",IF('Master sheet'!$D$14="Hindi","कक्षोंन्नति","Promoted"))),"")</f>
        <v/>
      </c>
      <c r="DN199" s="42" t="str">
        <f>IF(OR(B199=0,B199=""),"",IF(AND($E$3="1st"),'Marks Entry class 1st'!AX198,IF(AND($E$3="2nd"),'Marks Entry class 2nd'!AX198,"")))</f>
        <v/>
      </c>
      <c r="DO199" s="42" t="str">
        <f>IF(OR(B199=0,B199=""),"",IF(AND($E$3="1st"),'Marks Entry class 1st'!AY198,IF(AND($E$3="2nd"),'Marks Entry class 2nd'!AY198,"")))</f>
        <v/>
      </c>
      <c r="DP199" s="214" t="str">
        <f t="shared" si="191"/>
        <v/>
      </c>
      <c r="DQ199" s="43"/>
      <c r="DX199" s="44">
        <f>IF(AND($E$3="1st"),'Marks Entry class 1st'!I198,IF(AND($E$3="2nd"),'Marks Entry class 2nd'!I198,""))</f>
        <v>0</v>
      </c>
    </row>
    <row r="200" spans="1:128" ht="18.95" customHeight="1">
      <c r="A200" s="56">
        <v>193</v>
      </c>
      <c r="B200" s="261" t="str">
        <f>IF(OR(DX200=0,DX200=""),"",IF(AND($E$3="1st"),'Marks Entry class 1st'!I199,IF(AND($E$3="2nd"),'Marks Entry class 2nd'!I199,"")))</f>
        <v/>
      </c>
      <c r="C200" s="57" t="str">
        <f>IF(OR($B200=0,$B200=""),"",IF(AND($E$3="1st"),'Marks Entry class 1st'!B199,IF(AND($E$3="2nd"),'Marks Entry class 2nd'!B199,"")))</f>
        <v/>
      </c>
      <c r="D200" s="57" t="str">
        <f>IF(OR($B200=0,$B200=""),"",IF(AND($E$3="1st"),'Marks Entry class 1st'!C199,IF(AND($E$3="2nd"),'Marks Entry class 2nd'!C199,"")))</f>
        <v/>
      </c>
      <c r="E200" s="396" t="str">
        <f>IF(OR(B200=0,B200=""),"",IF(AND($E$3="1st"),'Marks Entry class 1st'!E199,IF(AND($E$3="2nd"),'Marks Entry class 2nd'!E199,"")))</f>
        <v/>
      </c>
      <c r="F200" s="260" t="str">
        <f>IF(OR(B200=0,B200=""),"",IF(AND($E$3="1st"),'Marks Entry class 1st'!D199,IF(AND($E$3="2nd"),'Marks Entry class 2nd'!D199,"")))</f>
        <v/>
      </c>
      <c r="G200" s="398" t="str">
        <f>IF(OR($B200=0,$B200=""),"",IF(AND($E$3="1st"),'Marks Entry class 1st'!F199,IF(AND($E$3="2nd"),'Marks Entry class 2nd'!F199,"")))</f>
        <v/>
      </c>
      <c r="H200" s="398" t="str">
        <f>IF(OR($B200=0,$B200=""),"",IF(AND($E$3="1st"),'Marks Entry class 1st'!G199,IF(AND($E$3="2nd"),'Marks Entry class 2nd'!G199,"")))</f>
        <v/>
      </c>
      <c r="I200" s="398" t="str">
        <f>IF(OR($B200=0,$B200=""),"",IF(AND($E$3="1st"),'Marks Entry class 1st'!H199,IF(AND($E$3="2nd"),'Marks Entry class 2nd'!H199,"")))</f>
        <v/>
      </c>
      <c r="J200" s="229" t="str">
        <f>IF(OR($B200=0,$B200=""),"",IF(AND($E$3="1st"),'Marks Entry class 1st'!J199,IF(AND($E$3="2nd"),'Marks Entry class 2nd'!J199,"")))</f>
        <v/>
      </c>
      <c r="K200" s="229" t="str">
        <f>IF(OR($B200=0,$B200=""),"",IF(AND($E$3="1st"),'Marks Entry class 1st'!K199,IF(AND($E$3="2nd"),'Marks Entry class 2nd'!K199,"")))</f>
        <v/>
      </c>
      <c r="L200" s="105"/>
      <c r="M200" s="105"/>
      <c r="N200" s="105"/>
      <c r="O200" s="51"/>
      <c r="P200" s="105" t="str">
        <f>IF(OR($B200=0,$B200=""),"",IF(AND($E$3="1st"),'Marks Entry class 1st'!O199,IF(AND($E$3="2nd"),'Marks Entry class 2nd'!O199,"")))</f>
        <v/>
      </c>
      <c r="Q200" s="105" t="str">
        <f>IF(OR($B200=0,$B200=""),"",IF(AND($E$3="1st"),'Marks Entry class 1st'!P199,IF(AND($E$3="2nd"),'Marks Entry class 2nd'!P199,"")))</f>
        <v/>
      </c>
      <c r="R200" s="54" t="str">
        <f t="shared" si="128"/>
        <v/>
      </c>
      <c r="S200" s="51">
        <f t="shared" si="129"/>
        <v>0</v>
      </c>
      <c r="T200" s="105" t="str">
        <f>IF(OR($B200=0,$B200=""),"",IF(AND($E$3="1st"),'Marks Entry class 1st'!Q199,IF(AND($E$3="2nd"),'Marks Entry class 2nd'!Q199,"")))</f>
        <v/>
      </c>
      <c r="U200" s="105" t="str">
        <f>IF(OR($B200=0,$B200=""),"",IF(AND($E$3="1st"),'Marks Entry class 1st'!R199,IF(AND($E$3="2nd"),'Marks Entry class 2nd'!R199,"")))</f>
        <v/>
      </c>
      <c r="V200" s="55" t="str">
        <f t="shared" si="130"/>
        <v/>
      </c>
      <c r="W200" s="51" t="str">
        <f t="shared" si="131"/>
        <v/>
      </c>
      <c r="X200" s="89">
        <f t="shared" si="132"/>
        <v>0</v>
      </c>
      <c r="Y200" s="89" t="str">
        <f t="shared" si="133"/>
        <v/>
      </c>
      <c r="Z200" s="89" t="str">
        <f t="shared" si="134"/>
        <v/>
      </c>
      <c r="AA200" s="89" t="str">
        <f t="shared" si="135"/>
        <v/>
      </c>
      <c r="AB200" s="89" t="str">
        <f t="shared" si="136"/>
        <v/>
      </c>
      <c r="AC200" s="93" t="str">
        <f t="shared" si="137"/>
        <v/>
      </c>
      <c r="AD200" s="105"/>
      <c r="AE200" s="105"/>
      <c r="AF200" s="105"/>
      <c r="AG200" s="51"/>
      <c r="AH200" s="105" t="str">
        <f>IF(OR($B200=0,$B200=""),"",IF(AND($E$3="1st"),'Marks Entry class 1st'!V199,IF(AND($E$3="2nd"),'Marks Entry class 2nd'!V199,"")))</f>
        <v/>
      </c>
      <c r="AI200" s="105" t="str">
        <f>IF(OR($B200=0,$B200=""),"",IF(AND($E$3="1st"),'Marks Entry class 1st'!W199,IF(AND($E$3="2nd"),'Marks Entry class 2nd'!W199,"")))</f>
        <v/>
      </c>
      <c r="AJ200" s="54" t="str">
        <f t="shared" si="138"/>
        <v/>
      </c>
      <c r="AK200" s="51">
        <f t="shared" si="139"/>
        <v>0</v>
      </c>
      <c r="AL200" s="105" t="str">
        <f>IF(OR($B200=0,$B200=""),"",IF(AND($E$3="1st"),'Marks Entry class 1st'!X199,IF(AND($E$3="2nd"),'Marks Entry class 2nd'!X199,"")))</f>
        <v/>
      </c>
      <c r="AM200" s="105" t="str">
        <f>IF(OR($B200=0,$B200=""),"",IF(AND($E$3="1st"),'Marks Entry class 1st'!Y199,IF(AND($E$3="2nd"),'Marks Entry class 2nd'!Y199,"")))</f>
        <v/>
      </c>
      <c r="AN200" s="55" t="str">
        <f t="shared" si="140"/>
        <v/>
      </c>
      <c r="AO200" s="51" t="str">
        <f t="shared" si="141"/>
        <v/>
      </c>
      <c r="AP200" s="89">
        <f t="shared" si="142"/>
        <v>0</v>
      </c>
      <c r="AQ200" s="89" t="str">
        <f t="shared" si="143"/>
        <v/>
      </c>
      <c r="AR200" s="89" t="str">
        <f t="shared" si="144"/>
        <v/>
      </c>
      <c r="AS200" s="89" t="str">
        <f t="shared" si="145"/>
        <v/>
      </c>
      <c r="AT200" s="89" t="str">
        <f t="shared" si="146"/>
        <v/>
      </c>
      <c r="AU200" s="93" t="str">
        <f t="shared" si="147"/>
        <v/>
      </c>
      <c r="AV200" s="105"/>
      <c r="AW200" s="105"/>
      <c r="AX200" s="105"/>
      <c r="AY200" s="51"/>
      <c r="AZ200" s="105" t="str">
        <f>IF(OR($B200=0,$B200=""),"",IF(AND($E$3="1st"),'Marks Entry class 1st'!AC199,IF(AND($E$3="2nd"),'Marks Entry class 2nd'!AC199,"")))</f>
        <v/>
      </c>
      <c r="BA200" s="105" t="str">
        <f>IF(OR($B200=0,$B200=""),"",IF(AND($E$3="1st"),'Marks Entry class 1st'!AD199,IF(AND($E$3="2nd"),'Marks Entry class 2nd'!AD199,"")))</f>
        <v/>
      </c>
      <c r="BB200" s="54" t="str">
        <f t="shared" si="148"/>
        <v/>
      </c>
      <c r="BC200" s="51">
        <f t="shared" si="149"/>
        <v>0</v>
      </c>
      <c r="BD200" s="105" t="str">
        <f>IF(OR($B200=0,$B200=""),"",IF(AND($E$3="1st"),'Marks Entry class 1st'!AE199,IF(AND($E$3="2nd"),'Marks Entry class 2nd'!AE199,"")))</f>
        <v/>
      </c>
      <c r="BE200" s="105" t="str">
        <f>IF(OR($B200=0,$B200=""),"",IF(AND($E$3="1st"),'Marks Entry class 1st'!AF199,IF(AND($E$3="2nd"),'Marks Entry class 2nd'!AF199,"")))</f>
        <v/>
      </c>
      <c r="BF200" s="55" t="str">
        <f t="shared" si="150"/>
        <v/>
      </c>
      <c r="BG200" s="51" t="str">
        <f t="shared" si="151"/>
        <v/>
      </c>
      <c r="BH200" s="89">
        <f t="shared" si="152"/>
        <v>0</v>
      </c>
      <c r="BI200" s="89" t="str">
        <f t="shared" si="153"/>
        <v/>
      </c>
      <c r="BJ200" s="89" t="str">
        <f t="shared" si="154"/>
        <v/>
      </c>
      <c r="BK200" s="89" t="str">
        <f t="shared" si="155"/>
        <v/>
      </c>
      <c r="BL200" s="89" t="str">
        <f t="shared" si="156"/>
        <v/>
      </c>
      <c r="BM200" s="93" t="str">
        <f t="shared" si="157"/>
        <v/>
      </c>
      <c r="BN200" s="105"/>
      <c r="BO200" s="105"/>
      <c r="BP200" s="105"/>
      <c r="BQ200" s="51"/>
      <c r="BR200" s="105" t="str">
        <f>IF(OR($B200=0,$B200=""),"",IF(AND($E$3="1st"),'Marks Entry class 1st'!AJ199,IF(AND($E$3="2nd"),'Marks Entry class 2nd'!AJ199,"")))</f>
        <v/>
      </c>
      <c r="BS200" s="105" t="str">
        <f>IF(OR($B200=0,$B200=""),"",IF(AND($E$3="1st"),'Marks Entry class 1st'!AK199,IF(AND($E$3="2nd"),'Marks Entry class 2nd'!AK199,"")))</f>
        <v/>
      </c>
      <c r="BT200" s="54" t="str">
        <f t="shared" si="158"/>
        <v/>
      </c>
      <c r="BU200" s="51">
        <f t="shared" si="159"/>
        <v>0</v>
      </c>
      <c r="BV200" s="105" t="str">
        <f>IF(OR($B200=0,$B200=""),"",IF(AND($E$3="1st"),'Marks Entry class 1st'!AL199,IF(AND($E$3="2nd"),'Marks Entry class 2nd'!AL199,"")))</f>
        <v/>
      </c>
      <c r="BW200" s="105" t="str">
        <f>IF(OR($B200=0,$B200=""),"",IF(AND($E$3="1st"),'Marks Entry class 1st'!AM199,IF(AND($E$3="2nd"),'Marks Entry class 2nd'!AM199,"")))</f>
        <v/>
      </c>
      <c r="BX200" s="55" t="str">
        <f t="shared" si="160"/>
        <v/>
      </c>
      <c r="BY200" s="51" t="str">
        <f t="shared" si="161"/>
        <v/>
      </c>
      <c r="BZ200" s="89">
        <f t="shared" si="162"/>
        <v>0</v>
      </c>
      <c r="CA200" s="89" t="str">
        <f t="shared" si="163"/>
        <v/>
      </c>
      <c r="CB200" s="89" t="str">
        <f t="shared" si="164"/>
        <v/>
      </c>
      <c r="CC200" s="89" t="str">
        <f t="shared" si="165"/>
        <v/>
      </c>
      <c r="CD200" s="89" t="str">
        <f t="shared" si="166"/>
        <v/>
      </c>
      <c r="CE200" s="93" t="str">
        <f t="shared" si="167"/>
        <v/>
      </c>
      <c r="CF200" s="105" t="str">
        <f>IF(OR($B200=0,$B200=""),"",IF(AND($E$3="1st"),'Marks Entry class 1st'!AN199,IF(AND($E$3="2nd"),'Marks Entry class 2nd'!AN199,"")))</f>
        <v/>
      </c>
      <c r="CG200" s="105" t="str">
        <f>IF(OR($B200=0,$B200=""),"",IF(AND($E$3="1st"),'Marks Entry class 1st'!AO199,IF(AND($E$3="2nd"),'Marks Entry class 2nd'!AO199,"")))</f>
        <v/>
      </c>
      <c r="CH200" s="106" t="str">
        <f t="shared" si="168"/>
        <v/>
      </c>
      <c r="CI200" s="107">
        <f t="shared" si="169"/>
        <v>0</v>
      </c>
      <c r="CJ200" s="107" t="str">
        <f t="shared" si="170"/>
        <v/>
      </c>
      <c r="CK200" s="107" t="str">
        <f t="shared" si="171"/>
        <v/>
      </c>
      <c r="CL200" s="92" t="str">
        <f t="shared" si="172"/>
        <v/>
      </c>
      <c r="CM200" s="105" t="str">
        <f>IF(OR($B200=0,$B200=""),"",IF(AND($E$3="1st"),'Marks Entry class 1st'!AP199,IF(AND($E$3="2nd"),'Marks Entry class 2nd'!AP199,"")))</f>
        <v/>
      </c>
      <c r="CN200" s="105" t="str">
        <f>IF(OR($B200=0,$B200=""),"",IF(AND($E$3="1st"),'Marks Entry class 1st'!AQ199,IF(AND($E$3="2nd"),'Marks Entry class 2nd'!AQ199,"")))</f>
        <v/>
      </c>
      <c r="CO200" s="106" t="str">
        <f t="shared" si="173"/>
        <v/>
      </c>
      <c r="CP200" s="107">
        <f t="shared" si="174"/>
        <v>0</v>
      </c>
      <c r="CQ200" s="107" t="str">
        <f t="shared" si="175"/>
        <v/>
      </c>
      <c r="CR200" s="107" t="str">
        <f t="shared" si="176"/>
        <v/>
      </c>
      <c r="CS200" s="92" t="str">
        <f t="shared" si="177"/>
        <v/>
      </c>
      <c r="CT200" s="105" t="str">
        <f>IF(OR($B200=0,$B200=""),"",IF(AND($E$3="1st"),'Marks Entry class 1st'!AR199,IF(AND($E$3="2nd"),'Marks Entry class 2nd'!AR199,"")))</f>
        <v/>
      </c>
      <c r="CU200" s="105" t="str">
        <f>IF(OR($B200=0,$B200=""),"",IF(AND($E$3="1st"),'Marks Entry class 1st'!AS199,IF(AND($E$3="2nd"),'Marks Entry class 2nd'!AS199,"")))</f>
        <v/>
      </c>
      <c r="CV200" s="106" t="str">
        <f t="shared" si="178"/>
        <v/>
      </c>
      <c r="CW200" s="107">
        <f t="shared" si="179"/>
        <v>0</v>
      </c>
      <c r="CX200" s="107" t="str">
        <f t="shared" si="180"/>
        <v/>
      </c>
      <c r="CY200" s="107" t="str">
        <f t="shared" si="181"/>
        <v/>
      </c>
      <c r="CZ200" s="92" t="str">
        <f t="shared" si="182"/>
        <v/>
      </c>
      <c r="DA200" s="105" t="str">
        <f>IF(OR($B200=0,$B200=""),"",IF(AND($E$3="1st"),'Marks Entry class 1st'!AT199,IF(AND($E$3="2nd"),'Marks Entry class 2nd'!AT199,"")))</f>
        <v/>
      </c>
      <c r="DB200" s="105" t="str">
        <f>IF(OR($B200=0,$B200=""),"",IF(AND($E$3="1st"),'Marks Entry class 1st'!AU199,IF(AND($E$3="2nd"),'Marks Entry class 2nd'!AU199,"")))</f>
        <v/>
      </c>
      <c r="DC200" s="357" t="str">
        <f t="shared" si="183"/>
        <v/>
      </c>
      <c r="DD200" s="93" t="str">
        <f t="shared" si="184"/>
        <v/>
      </c>
      <c r="DE200" s="105" t="str">
        <f>IF(OR($B200=0,$B200=""),"",IF(AND($E$3="1st"),'Marks Entry class 1st'!AV199,IF(AND($E$3="2nd"),'Marks Entry class 2nd'!AV199,"")))</f>
        <v/>
      </c>
      <c r="DF200" s="105" t="str">
        <f>IF(OR($B200=0,$B200=""),"",IF(AND($E$3="1st"),'Marks Entry class 1st'!AW199,IF(AND($E$3="2nd"),'Marks Entry class 2nd'!AW199,"")))</f>
        <v/>
      </c>
      <c r="DG200" s="357" t="str">
        <f t="shared" si="185"/>
        <v/>
      </c>
      <c r="DH200" s="93" t="str">
        <f t="shared" si="186"/>
        <v/>
      </c>
      <c r="DI200" s="63" t="str">
        <f t="shared" si="187"/>
        <v/>
      </c>
      <c r="DJ200" s="359" t="str">
        <f t="shared" si="188"/>
        <v/>
      </c>
      <c r="DK200" s="67" t="str">
        <f t="shared" si="189"/>
        <v/>
      </c>
      <c r="DL200" s="68" t="str">
        <f t="shared" si="190"/>
        <v/>
      </c>
      <c r="DM200" s="381" t="str">
        <f>IFERROR(IF(B200="NSO","NSO",IF(OR(D200="",G200="",F200="",B200="",DI200=0),"",IF('Master sheet'!$D$14="Hindi","कक्षोंन्नति","Promoted"))),"")</f>
        <v/>
      </c>
      <c r="DN200" s="42" t="str">
        <f>IF(OR(B200=0,B200=""),"",IF(AND($E$3="1st"),'Marks Entry class 1st'!AX199,IF(AND($E$3="2nd"),'Marks Entry class 2nd'!AX199,"")))</f>
        <v/>
      </c>
      <c r="DO200" s="42" t="str">
        <f>IF(OR(B200=0,B200=""),"",IF(AND($E$3="1st"),'Marks Entry class 1st'!AY199,IF(AND($E$3="2nd"),'Marks Entry class 2nd'!AY199,"")))</f>
        <v/>
      </c>
      <c r="DP200" s="214" t="str">
        <f t="shared" si="191"/>
        <v/>
      </c>
      <c r="DQ200" s="43"/>
      <c r="DX200" s="44">
        <f>IF(AND($E$3="1st"),'Marks Entry class 1st'!I199,IF(AND($E$3="2nd"),'Marks Entry class 2nd'!I199,""))</f>
        <v>0</v>
      </c>
    </row>
    <row r="201" spans="1:128" ht="18.95" customHeight="1">
      <c r="A201" s="56">
        <v>194</v>
      </c>
      <c r="B201" s="261" t="str">
        <f>IF(OR(DX201=0,DX201=""),"",IF(AND($E$3="1st"),'Marks Entry class 1st'!I200,IF(AND($E$3="2nd"),'Marks Entry class 2nd'!I200,"")))</f>
        <v/>
      </c>
      <c r="C201" s="57" t="str">
        <f>IF(OR($B201=0,$B201=""),"",IF(AND($E$3="1st"),'Marks Entry class 1st'!B200,IF(AND($E$3="2nd"),'Marks Entry class 2nd'!B200,"")))</f>
        <v/>
      </c>
      <c r="D201" s="57" t="str">
        <f>IF(OR($B201=0,$B201=""),"",IF(AND($E$3="1st"),'Marks Entry class 1st'!C200,IF(AND($E$3="2nd"),'Marks Entry class 2nd'!C200,"")))</f>
        <v/>
      </c>
      <c r="E201" s="396" t="str">
        <f>IF(OR(B201=0,B201=""),"",IF(AND($E$3="1st"),'Marks Entry class 1st'!E200,IF(AND($E$3="2nd"),'Marks Entry class 2nd'!E200,"")))</f>
        <v/>
      </c>
      <c r="F201" s="260" t="str">
        <f>IF(OR(B201=0,B201=""),"",IF(AND($E$3="1st"),'Marks Entry class 1st'!D200,IF(AND($E$3="2nd"),'Marks Entry class 2nd'!D200,"")))</f>
        <v/>
      </c>
      <c r="G201" s="398" t="str">
        <f>IF(OR($B201=0,$B201=""),"",IF(AND($E$3="1st"),'Marks Entry class 1st'!F200,IF(AND($E$3="2nd"),'Marks Entry class 2nd'!F200,"")))</f>
        <v/>
      </c>
      <c r="H201" s="398" t="str">
        <f>IF(OR($B201=0,$B201=""),"",IF(AND($E$3="1st"),'Marks Entry class 1st'!G200,IF(AND($E$3="2nd"),'Marks Entry class 2nd'!G200,"")))</f>
        <v/>
      </c>
      <c r="I201" s="398" t="str">
        <f>IF(OR($B201=0,$B201=""),"",IF(AND($E$3="1st"),'Marks Entry class 1st'!H200,IF(AND($E$3="2nd"),'Marks Entry class 2nd'!H200,"")))</f>
        <v/>
      </c>
      <c r="J201" s="229" t="str">
        <f>IF(OR($B201=0,$B201=""),"",IF(AND($E$3="1st"),'Marks Entry class 1st'!J200,IF(AND($E$3="2nd"),'Marks Entry class 2nd'!J200,"")))</f>
        <v/>
      </c>
      <c r="K201" s="229" t="str">
        <f>IF(OR($B201=0,$B201=""),"",IF(AND($E$3="1st"),'Marks Entry class 1st'!K200,IF(AND($E$3="2nd"),'Marks Entry class 2nd'!K200,"")))</f>
        <v/>
      </c>
      <c r="L201" s="105"/>
      <c r="M201" s="105"/>
      <c r="N201" s="105"/>
      <c r="O201" s="51"/>
      <c r="P201" s="105" t="str">
        <f>IF(OR($B201=0,$B201=""),"",IF(AND($E$3="1st"),'Marks Entry class 1st'!O200,IF(AND($E$3="2nd"),'Marks Entry class 2nd'!O200,"")))</f>
        <v/>
      </c>
      <c r="Q201" s="105" t="str">
        <f>IF(OR($B201=0,$B201=""),"",IF(AND($E$3="1st"),'Marks Entry class 1st'!P200,IF(AND($E$3="2nd"),'Marks Entry class 2nd'!P200,"")))</f>
        <v/>
      </c>
      <c r="R201" s="54" t="str">
        <f t="shared" ref="R201:R207" si="192">IF(AND(P201="",Q201=""),"",IF(AND(P201="NA",Q201="NA"),"NA",IF(AND(P201="AB",Q201="AB"),"AB",SUM(P201:Q201))))</f>
        <v/>
      </c>
      <c r="S201" s="51">
        <f t="shared" ref="S201:S207" si="193">IF(AND(O201="NA",R201="NA"),"NA",IF(AND(O201="AB",R201="AB"),"AB",SUM(O201,R201)))</f>
        <v>0</v>
      </c>
      <c r="T201" s="105" t="str">
        <f>IF(OR($B201=0,$B201=""),"",IF(AND($E$3="1st"),'Marks Entry class 1st'!Q200,IF(AND($E$3="2nd"),'Marks Entry class 2nd'!Q200,"")))</f>
        <v/>
      </c>
      <c r="U201" s="105" t="str">
        <f>IF(OR($B201=0,$B201=""),"",IF(AND($E$3="1st"),'Marks Entry class 1st'!R200,IF(AND($E$3="2nd"),'Marks Entry class 2nd'!R200,"")))</f>
        <v/>
      </c>
      <c r="V201" s="55" t="str">
        <f t="shared" ref="V201:V207" si="194">IF(AND(T201="",U201=""),"",IF(AND(T201="AB",U201="AB"),"AB",SUM(T201:U201)))</f>
        <v/>
      </c>
      <c r="W201" s="51" t="str">
        <f t="shared" ref="W201:W207" si="195">IF(V201="","",IF(AND(S201="AB",V201="AB"),"AB",SUM(S201,V201)))</f>
        <v/>
      </c>
      <c r="X201" s="89">
        <f t="shared" ref="X201:X207" si="196">COUNTIF(L201:N201,"NA")*10+(COUNTIF(L201:N201,"ML")*10)+(COUNTIF(P201,"ML")*$P$7)+(COUNTIF(Q201,"ML")*$Q$7)+(COUNTIF(T201,"ML")*$T$7)+(COUNTIF(U201,"ML")*$U$7)</f>
        <v>0</v>
      </c>
      <c r="Y201" s="89" t="str">
        <f t="shared" ref="Y201:Y207" si="197">IF(OR(B201="NSO",B201=0,B201=""),"",IF(AND(P201="",T201=""),"",IF(AND(P201="",Q201=""),$R$7-X201,IF(AND(T201="",U201=""),$V$7-X201,$W$7-X201))))</f>
        <v/>
      </c>
      <c r="Z201" s="89" t="str">
        <f t="shared" ref="Z201:Z207" si="198">IF(AND(OR(L201="ab",L201="ml"),OR(M201="ab",M201="ml"),OR(P201="ab",P201="ml")),"AB",IF(AND(OR(L201="ab",L201="ml"),OR(P201="ab",P201="ml"),OR(T201="ab",T201="ml")),"AB",IF(AND(OR(M201="ab",M201="ml"),OR(N201="ab",N201="ml"),OR(P201="ab",P201="ml")),"AB",IF(AND(OR(M201="ab",M201="ml"),OR(N201="ab",N201="ml"),OR(T201="ab",T201="ml")),"AB",""))))</f>
        <v/>
      </c>
      <c r="AA201" s="89" t="str">
        <f t="shared" ref="AA201:AA207" si="199">IF(OR(B201="NSO",B201="",T201=""),"",IF(OR(Z201="AB",T201="ab"),"AB",IF(T201="ML","RE",IF(AND(W201&gt;=36%*Y201,T201&gt;=20%*$T$7),"P",IF(AND(W201&gt;=34%*Y201,T201&gt;=20%*$T$7),"G2",IF(AND(W201&gt;=31%*Y201,T201&gt;=20%*$T$7),"G1",IF(AND(W201&gt;=25%*Y201,T201&gt;=20%*$T$7),"S","F")))))))</f>
        <v/>
      </c>
      <c r="AB201" s="89" t="str">
        <f t="shared" ref="AB201:AB207" si="200">IF(OR(AA201="",AA201=0,AA201="S",AA201="RE",AA201="F",AA201="AB"),"",IF(W201&gt;=60%*Y201,"I",IF(W201&gt;=48%*Y201,"II",IF(W201&gt;=36%*Y201,"III",""))))</f>
        <v/>
      </c>
      <c r="AC201" s="93" t="str">
        <f t="shared" ref="AC201:AC207" si="201">IF(W201="","",IF(OR(AA201="",AA201=0,AA201="RE",AA201="AB"),"",IF(W201&gt;85%*Y201,"A",IF(W201&gt;70%*Y201,"B",IF(W201&gt;50%*Y201,"C",IF(W201&gt;30%*Y201,"D","E"))))))</f>
        <v/>
      </c>
      <c r="AD201" s="105"/>
      <c r="AE201" s="105"/>
      <c r="AF201" s="105"/>
      <c r="AG201" s="51"/>
      <c r="AH201" s="105" t="str">
        <f>IF(OR($B201=0,$B201=""),"",IF(AND($E$3="1st"),'Marks Entry class 1st'!V200,IF(AND($E$3="2nd"),'Marks Entry class 2nd'!V200,"")))</f>
        <v/>
      </c>
      <c r="AI201" s="105" t="str">
        <f>IF(OR($B201=0,$B201=""),"",IF(AND($E$3="1st"),'Marks Entry class 1st'!W200,IF(AND($E$3="2nd"),'Marks Entry class 2nd'!W200,"")))</f>
        <v/>
      </c>
      <c r="AJ201" s="54" t="str">
        <f t="shared" ref="AJ201:AJ207" si="202">IF(AND(AH201="",AI201=""),"",IF(AND(AH201="NA",AI201="NA"),"NA",IF(AND(AH201="AB",AI201="AB"),"AB",SUM(AH201:AI201))))</f>
        <v/>
      </c>
      <c r="AK201" s="51">
        <f t="shared" ref="AK201:AK207" si="203">IF(AND(AG201="NA",AJ201="NA"),"NA",IF(AND(AG201="AB",AJ201="AB"),"AB",SUM(AG201,AJ201)))</f>
        <v>0</v>
      </c>
      <c r="AL201" s="105" t="str">
        <f>IF(OR($B201=0,$B201=""),"",IF(AND($E$3="1st"),'Marks Entry class 1st'!X200,IF(AND($E$3="2nd"),'Marks Entry class 2nd'!X200,"")))</f>
        <v/>
      </c>
      <c r="AM201" s="105" t="str">
        <f>IF(OR($B201=0,$B201=""),"",IF(AND($E$3="1st"),'Marks Entry class 1st'!Y200,IF(AND($E$3="2nd"),'Marks Entry class 2nd'!Y200,"")))</f>
        <v/>
      </c>
      <c r="AN201" s="55" t="str">
        <f t="shared" ref="AN201:AN207" si="204">IF(AND(AL201="",AM201=""),"",IF(AND(AL201="AB",AM201="AB"),"AB",SUM(AL201:AM201)))</f>
        <v/>
      </c>
      <c r="AO201" s="51" t="str">
        <f t="shared" ref="AO201:AO207" si="205">IF(AN201="","",IF(AND(AK201="AB",AN201="AB"),"AB",SUM(AK201,AN201)))</f>
        <v/>
      </c>
      <c r="AP201" s="89">
        <f t="shared" ref="AP201:AP207" si="206">COUNTIF(AD201:AF201,"NA")*10+(COUNTIF(AD201:AF201,"ML")*10)+(COUNTIF(AH201,"ML")*$AH$7)+(COUNTIF(AI201,"ML")*$AI$7)+(COUNTIF(AL201,"ML")*$AL$7)+(COUNTIF(AM201,"ML")*$AM$7)</f>
        <v>0</v>
      </c>
      <c r="AQ201" s="89" t="str">
        <f t="shared" ref="AQ201:AQ207" si="207">IF(OR($B201="NSO",$B201=0,AO201=""),"",IF(AND(AH201="",AL201=""),"",IF(AND(AH201="",AI201=""),$AJ$7-AP201,IF(AND(AL201="",AM201=""),$AN$7-AP201,$AO$7-AP201))))</f>
        <v/>
      </c>
      <c r="AR201" s="89" t="str">
        <f t="shared" ref="AR201:AR207" si="208">IF(AND(OR(AD201="ab",AD201="ml"),OR(AE201="ab",AE201="ml"),OR(AH201="ab",AH201="ml")),"AB",IF(AND(OR(AD201="ab",AD201="ml"),OR(AH201="ab",AH201="ml"),OR(AL201="ab",AL201="ml")),"AB",IF(AND(OR(AE201="ab",AE201="ml"),OR(AF201="ab",AF201="ml"),OR(AH201="ab",AH201="ml")),"AB",IF(AND(OR(AE201="ab",AE201="ml"),OR(AF201="ab",AF201="ml"),OR(AL201="ab",AL201="ml")),"AB",""))))</f>
        <v/>
      </c>
      <c r="AS201" s="89" t="str">
        <f t="shared" ref="AS201:AS206" si="209">IF(OR($B201="NSO",$B201="",AL201=""),"",IF(OR(AR201="AB",AL201="ab"),"AB",IF(AL201="ML","RE",IF(AND(AO201&gt;=36%*AQ201,AL201&gt;=20%*$AL$7),"P",IF(AND(AO201&gt;=34%*AQ201,AL201&gt;=20%*$AL$7),"G2",IF(AND(AO201&gt;=31%*AQ201,AL201&gt;=20%*$AL$7),"G1",IF(AND(AO201&gt;=25%*AQ201,AL201&gt;=20%*$AL$7),"S","F")))))))</f>
        <v/>
      </c>
      <c r="AT201" s="89" t="str">
        <f t="shared" ref="AT201:AT207" si="210">IF(OR(AS201="",AS201=0,AS201="S",AS201="RE",AS201="F",AS201="AB"),"",IF(AO201&gt;=60%*AQ201,"I",IF(AO201&gt;=48%*AQ201,"II",IF(AO201&gt;=36%*AQ201,"III",""))))</f>
        <v/>
      </c>
      <c r="AU201" s="93" t="str">
        <f t="shared" ref="AU201:AU207" si="211">IF(AO201="","",IF(OR(AS201="",AS201=0,AS201="RE",AS201="AB"),"",IF(AO201&gt;85%*AQ201,"A",IF(AO201&gt;70%*AQ201,"B",IF(AO201&gt;50%*AQ201,"C",IF(AO201&gt;30%*AQ201,"D","E"))))))</f>
        <v/>
      </c>
      <c r="AV201" s="105"/>
      <c r="AW201" s="105"/>
      <c r="AX201" s="105"/>
      <c r="AY201" s="51"/>
      <c r="AZ201" s="105" t="str">
        <f>IF(OR($B201=0,$B201=""),"",IF(AND($E$3="1st"),'Marks Entry class 1st'!AC200,IF(AND($E$3="2nd"),'Marks Entry class 2nd'!AC200,"")))</f>
        <v/>
      </c>
      <c r="BA201" s="105" t="str">
        <f>IF(OR($B201=0,$B201=""),"",IF(AND($E$3="1st"),'Marks Entry class 1st'!AD200,IF(AND($E$3="2nd"),'Marks Entry class 2nd'!AD200,"")))</f>
        <v/>
      </c>
      <c r="BB201" s="54" t="str">
        <f t="shared" ref="BB201:BB207" si="212">IF(AND(AZ201="",BA201=""),"",IF(AND(AZ201="NA",BA201="NA"),"NA",IF(AND(AZ201="AB",BA201="AB"),"AB",SUM(AZ201:BA201))))</f>
        <v/>
      </c>
      <c r="BC201" s="51">
        <f t="shared" ref="BC201:BC207" si="213">IF(AND(AY201="NA",BB201="NA"),"NA",IF(AND(AY201="AB",BB201="AB"),"AB",SUM(AY201,BB201)))</f>
        <v>0</v>
      </c>
      <c r="BD201" s="105" t="str">
        <f>IF(OR($B201=0,$B201=""),"",IF(AND($E$3="1st"),'Marks Entry class 1st'!AE200,IF(AND($E$3="2nd"),'Marks Entry class 2nd'!AE200,"")))</f>
        <v/>
      </c>
      <c r="BE201" s="105" t="str">
        <f>IF(OR($B201=0,$B201=""),"",IF(AND($E$3="1st"),'Marks Entry class 1st'!AF200,IF(AND($E$3="2nd"),'Marks Entry class 2nd'!AF200,"")))</f>
        <v/>
      </c>
      <c r="BF201" s="55" t="str">
        <f t="shared" ref="BF201:BF207" si="214">IF(AND(BD201="",BE201=""),"",IF(AND(BD201="AB",BE201="AB"),"AB",SUM(BD201:BE201)))</f>
        <v/>
      </c>
      <c r="BG201" s="51" t="str">
        <f t="shared" ref="BG201:BG207" si="215">IF(BF201="","",IF(AND(BC201="AB",BF201="AB"),"AB",SUM(BC201,BF201)))</f>
        <v/>
      </c>
      <c r="BH201" s="89">
        <f t="shared" ref="BH201:BH207" si="216">COUNTIF(AV201:AX201,"NA")*10+(COUNTIF(AV201:AX201,"ML")*10)+(COUNTIF(AZ201,"ML")*$AZ$7)+(COUNTIF(BA201,"ML")*$BA$7)+(COUNTIF(BD201,"ML")*$BD$7)+(COUNTIF(BE201,"ML")*$BE$7)</f>
        <v>0</v>
      </c>
      <c r="BI201" s="89" t="str">
        <f t="shared" ref="BI201:BI207" si="217">IF(OR($B201="NSO",$B201=0,BG201=""),"",IF(AND(AZ201="",BD201=""),"",IF(AND(AZ201="",BA201=""),$BB$7-BH201,IF(AND(BD201="",BE201=""),$BF$7-BH201,$BG$7-BH201))))</f>
        <v/>
      </c>
      <c r="BJ201" s="89" t="str">
        <f t="shared" ref="BJ201:BJ207" si="218">IF(AND(OR(AV201="ab",AV201="ml"),OR(AW201="ab",AW201="ml"),OR(AZ201="ab",AZ201="ml")),"AB",IF(AND(OR(AV201="ab",AV201="ml"),OR(AZ201="ab",AZ201="ml"),OR(BD201="ab",BD201="ml")),"AB",IF(AND(OR(AW201="ab",AW201="ml"),OR(AX201="ab",AX201="ml"),OR(AZ201="ab",AZ201="ml")),"AB",IF(AND(OR(AW201="ab",AW201="ml"),OR(AX201="ab",AX201="ml"),OR(BD201="ab",BD201="ml")),"AB",""))))</f>
        <v/>
      </c>
      <c r="BK201" s="89" t="str">
        <f t="shared" ref="BK201:BK207" si="219">IF(OR($B201="NSO",$B201="",BD201=""),"",IF(OR(BJ201="AB",BD201="ab"),"AB",IF(BD201="ML","RE",IF(AND(BG201&gt;=36%*BI201,BD201&gt;=20%*$BD$7),"P",IF(AND(BG201&gt;=34%*BI201,BD201&gt;=20%*$BD$7),"G2",IF(AND(BG201&gt;=31%*BI201,BD201&gt;=20%*$BD$7),"G1",IF(AND(BG201&gt;=25%*BI201,BD201&gt;=20%*$BD$7),"S","F")))))))</f>
        <v/>
      </c>
      <c r="BL201" s="89" t="str">
        <f t="shared" ref="BL201:BL207" si="220">IF(OR(BK201="",BK201=0,BK201="S",BK201="RE",BK201="F",BK201="AB"),"",IF(BG201&gt;=60%*BI201,"I",IF(BG201&gt;=48%*BI201,"II",IF(BG201&gt;=36%*BI201,"III",""))))</f>
        <v/>
      </c>
      <c r="BM201" s="93" t="str">
        <f t="shared" ref="BM201:BM207" si="221">IF(BG201="","",IF(OR(BK201="",BK201=0,BK201="RE",BK201="AB"),"",IF(BG201&gt;85%*BI201,"A",IF(BG201&gt;70%*BI201,"B",IF(BG201&gt;50%*BI201,"C",IF(BG201&gt;30%*BI201,"D","E"))))))</f>
        <v/>
      </c>
      <c r="BN201" s="105"/>
      <c r="BO201" s="105"/>
      <c r="BP201" s="105"/>
      <c r="BQ201" s="51"/>
      <c r="BR201" s="105" t="str">
        <f>IF(OR($B201=0,$B201=""),"",IF(AND($E$3="1st"),'Marks Entry class 1st'!AJ200,IF(AND($E$3="2nd"),'Marks Entry class 2nd'!AJ200,"")))</f>
        <v/>
      </c>
      <c r="BS201" s="105" t="str">
        <f>IF(OR($B201=0,$B201=""),"",IF(AND($E$3="1st"),'Marks Entry class 1st'!AK200,IF(AND($E$3="2nd"),'Marks Entry class 2nd'!AK200,"")))</f>
        <v/>
      </c>
      <c r="BT201" s="54" t="str">
        <f t="shared" ref="BT201:BT207" si="222">IF(AND(BR201="",BS201=""),"",IF(AND(BR201="NA",BS201="NA"),"NA",IF(AND(BR201="AB",BS201="AB"),"AB",SUM(BR201:BS201))))</f>
        <v/>
      </c>
      <c r="BU201" s="51">
        <f t="shared" ref="BU201:BU207" si="223">IF(AND(BQ201="NA",BT201="NA"),"NA",IF(AND(BQ201="AB",BT201="AB"),"AB",SUM(BQ201,BT201)))</f>
        <v>0</v>
      </c>
      <c r="BV201" s="105" t="str">
        <f>IF(OR($B201=0,$B201=""),"",IF(AND($E$3="1st"),'Marks Entry class 1st'!AL200,IF(AND($E$3="2nd"),'Marks Entry class 2nd'!AL200,"")))</f>
        <v/>
      </c>
      <c r="BW201" s="105" t="str">
        <f>IF(OR($B201=0,$B201=""),"",IF(AND($E$3="1st"),'Marks Entry class 1st'!AM200,IF(AND($E$3="2nd"),'Marks Entry class 2nd'!AM200,"")))</f>
        <v/>
      </c>
      <c r="BX201" s="55" t="str">
        <f t="shared" ref="BX201:BX207" si="224">IF(AND(BV201="",BW201=""),"",IF(AND(BV201="AB",BW201="AB"),"AB",SUM(BV201:BW201)))</f>
        <v/>
      </c>
      <c r="BY201" s="51" t="str">
        <f t="shared" ref="BY201:BY207" si="225">IF(BX201="","",IF(AND(BU201="AB",BX201="AB"),"AB",SUM(BU201,BX201)))</f>
        <v/>
      </c>
      <c r="BZ201" s="89">
        <f t="shared" ref="BZ201:BZ207" si="226">COUNTIF(BN201:BP201,"NA")*10+(COUNTIF(BN201:BP201,"ML")*10)+(COUNTIF(BR201,"ML")*$BR$7)+(COUNTIF(BS201,"ML")*$BS$7)+(COUNTIF(BV201,"ML")*$BV$7)+(COUNTIF(BW201,"ML")*$BW$7)</f>
        <v>0</v>
      </c>
      <c r="CA201" s="89" t="str">
        <f t="shared" ref="CA201:CA207" si="227">IF(OR($B201="NSO",$B201=0,BY201=""),"",IF(AND(BR201="",BV201=""),"",IF(AND(BR201="",BS201=""),$BT$7-BZ201,IF(AND(BV201="",BW201=""),$BX$7-BZ201,$BY$7-BZ201))))</f>
        <v/>
      </c>
      <c r="CB201" s="89" t="str">
        <f t="shared" ref="CB201:CB207" si="228">IF(AND(OR(BN201="ab",BN201="ml"),OR(BO201="ab",BO201="ml"),OR(BR201="ab",BR201="ml")),"AB",IF(AND(OR(BN201="ab",BN201="ml"),OR(BR201="ab",BR201="ml"),OR(BV201="ab",BV201="ml")),"AB",IF(AND(OR(BO201="ab",BO201="ml"),OR(BP201="ab",BP201="ml"),OR(BR201="ab",BR201="ml")),"AB",IF(AND(OR(BO201="ab",BO201="ml"),OR(BP201="ab",BP201="ml"),OR(BV201="ab",BV201="ml")),"AB",""))))</f>
        <v/>
      </c>
      <c r="CC201" s="89" t="str">
        <f t="shared" ref="CC201:CC207" si="229">IF(OR($B201="NSO",$B201="",BV201=""),"",IF(OR(CB201="AB",BV201="ab"),"AB",IF(BV201="ML","RE",IF(AND(BY201&gt;=36%*CA201,BV201&gt;=20%*$BV$7),"P",IF(AND(BY201&gt;=34%*CA201,BV201&gt;=20%*$BV$7),"G2",IF(AND(BY201&gt;=31%*CA201,BV201&gt;=20%*$BV$7),"G1",IF(AND(BY201&gt;=25%*CA201,BV201&gt;=20%*$BV$7),"S","F")))))))</f>
        <v/>
      </c>
      <c r="CD201" s="89" t="str">
        <f t="shared" ref="CD201:CD207" si="230">IF(OR(CC201="",CC201=0,CC201="S",CC201="RE",CC201="F",CC201="AB"),"",IF(BY201&gt;=60%*CA201,"I",IF(BY201&gt;=48%*CA201,"II",IF(BY201&gt;=36%*CA201,"III",""))))</f>
        <v/>
      </c>
      <c r="CE201" s="93" t="str">
        <f t="shared" ref="CE201:CE207" si="231">IF(BY201="","",IF(OR(CC201="",CC201=0,CC201="RE",CC201="AB"),"",IF(BY201&gt;85%*CA201,"A",IF(BY201&gt;70%*CA201,"B",IF(BY201&gt;50%*CA201,"C",IF(BY201&gt;30%*CA201,"D","E"))))))</f>
        <v/>
      </c>
      <c r="CF201" s="105" t="str">
        <f>IF(OR($B201=0,$B201=""),"",IF(AND($E$3="1st"),'Marks Entry class 1st'!AN200,IF(AND($E$3="2nd"),'Marks Entry class 2nd'!AN200,"")))</f>
        <v/>
      </c>
      <c r="CG201" s="105" t="str">
        <f>IF(OR($B201=0,$B201=""),"",IF(AND($E$3="1st"),'Marks Entry class 1st'!AO200,IF(AND($E$3="2nd"),'Marks Entry class 2nd'!AO200,"")))</f>
        <v/>
      </c>
      <c r="CH201" s="106" t="str">
        <f t="shared" ref="CH201:CH207" si="232">IF(AND(CF201="",CG201=""),"",IF(AND(CF201="AB",CG201="AB"),"AB",SUM(CF201:CG201)))</f>
        <v/>
      </c>
      <c r="CI201" s="107">
        <f t="shared" ref="CI201:CI207" si="233">COUNTIF(CF201,"ML")*$CF$7+COUNTIF(CG201,"ML")*$CG$7</f>
        <v>0</v>
      </c>
      <c r="CJ201" s="107" t="str">
        <f t="shared" ref="CJ201:CJ207" si="234">IF(OR(B201="NSO",B201="",CH201="",CH201=0),"",IF(AND(CF201="",CG201=""),"",IF(AND(CF201=""),$CF$7-CI201,IF(CG201="",($CF$7+$CG$7)-CI201,$CH$7-CI201))))</f>
        <v/>
      </c>
      <c r="CK201" s="107" t="str">
        <f t="shared" ref="CK201:CK207" si="235">IF(OR(B201="NSO",B201="",CH201="",CH201=0),"",IF(OR(CF201="AB",CG201="AB"),"AB",IF(CH201&gt;=36%*CJ201,"P","S")))</f>
        <v/>
      </c>
      <c r="CL201" s="92" t="str">
        <f t="shared" ref="CL201:CL207" si="236">IF(CH201="","",IF(OR(CK201="",CK201=0,CK201="S",CK201="RE",CK201="F",CK201="AB"),"",IF(CH201&gt;90%*CJ201,"A+",IF(CH201&gt;75%*CJ201,"A",IF(CH201&gt;60%*CJ201,"B",IF(CH201&gt;40%*CJ201,"C","D"))))))</f>
        <v/>
      </c>
      <c r="CM201" s="105" t="str">
        <f>IF(OR($B201=0,$B201=""),"",IF(AND($E$3="1st"),'Marks Entry class 1st'!AP200,IF(AND($E$3="2nd"),'Marks Entry class 2nd'!AP200,"")))</f>
        <v/>
      </c>
      <c r="CN201" s="105" t="str">
        <f>IF(OR($B201=0,$B201=""),"",IF(AND($E$3="1st"),'Marks Entry class 1st'!AQ200,IF(AND($E$3="2nd"),'Marks Entry class 2nd'!AQ200,"")))</f>
        <v/>
      </c>
      <c r="CO201" s="106" t="str">
        <f t="shared" ref="CO201:CO207" si="237">IF(AND(CM201="",CN201=""),"",IF(AND(CM201="AB",CN201="AB"),"AB",SUM(CM201:CN201)))</f>
        <v/>
      </c>
      <c r="CP201" s="107">
        <f t="shared" ref="CP201:CP207" si="238">COUNTIF(CM201,"ML")*$CM$7+COUNTIF(CN201,"ML")*$CN$7</f>
        <v>0</v>
      </c>
      <c r="CQ201" s="107" t="str">
        <f t="shared" ref="CQ201:CQ207" si="239">IF(OR(B201="NSO",B201="",CO201="",CO201=0),"",IF(AND(CM201="",CN201=""),"",IF(AND(CM201=""),$CM$7-CP201,IF(CN201="",($CM$7+$CN$7)-CP201,$CO$7-CP201))))</f>
        <v/>
      </c>
      <c r="CR201" s="107" t="str">
        <f t="shared" ref="CR201:CR207" si="240">IF(OR(B201="NSO",B201="",CO201="",CO201=0),"",IF(OR(CM201="AB",CN201="AB"),"AB",IF(CO201&gt;=36%*CQ201,"P","S")))</f>
        <v/>
      </c>
      <c r="CS201" s="92" t="str">
        <f t="shared" ref="CS201:CS207" si="241">IF(CO201="","",IF(OR(CR201="",CR201=0,CR201="S",CR201="RE",CR201="F",CR201="AB"),"",IF(CO201&gt;90%*CQ201,"A+",IF(CO201&gt;75%*CQ201,"A",IF(CO201&gt;60%*CQ201,"B",IF(CO201&gt;40%*CQ201,"C","D"))))))</f>
        <v/>
      </c>
      <c r="CT201" s="105" t="str">
        <f>IF(OR($B201=0,$B201=""),"",IF(AND($E$3="1st"),'Marks Entry class 1st'!AR200,IF(AND($E$3="2nd"),'Marks Entry class 2nd'!AR200,"")))</f>
        <v/>
      </c>
      <c r="CU201" s="105" t="str">
        <f>IF(OR($B201=0,$B201=""),"",IF(AND($E$3="1st"),'Marks Entry class 1st'!AS200,IF(AND($E$3="2nd"),'Marks Entry class 2nd'!AS200,"")))</f>
        <v/>
      </c>
      <c r="CV201" s="106" t="str">
        <f t="shared" ref="CV201:CV207" si="242">IF(AND(CT201="",CU201=""),"",IF(AND(CT201="AB",CU201="AB"),"AB",SUM(CT201:CU201)))</f>
        <v/>
      </c>
      <c r="CW201" s="107">
        <f t="shared" ref="CW201:CW207" si="243">COUNTIF(CT201,"ML")*$CT$7+COUNTIF(CU201,"ML")*$CU$7</f>
        <v>0</v>
      </c>
      <c r="CX201" s="107" t="str">
        <f t="shared" ref="CX201:CX207" si="244">IF(OR(B201="NSO",B201="",CV201="",CV201=0),"",IF(AND(CT201="",CU201=""),"",IF(AND(CT201=""),$CT$7-CW201,IF(CU201="",($CT$7+$CU$7)-CW201,$CV$7-CW201))))</f>
        <v/>
      </c>
      <c r="CY201" s="107" t="str">
        <f t="shared" ref="CY201:CY207" si="245">IF(OR(B201="NSO",B201="",CV201="",CV201=0),"",IF(OR(CT201="AB",CU201="AB"),"AB",IF(CV201&gt;=36%*CX201,"P","S")))</f>
        <v/>
      </c>
      <c r="CZ201" s="92" t="str">
        <f t="shared" ref="CZ201:CZ207" si="246">IF(CV201="","",IF(OR(CY201="",CY201=0,CY201="S",CY201="RE",CY201="F",CY201="AB"),"",IF(CV201&gt;90%*CX201,"A+",IF(CV201&gt;75%*CX201,"A",IF(CV201&gt;60%*CX201,"B",IF(CV201&gt;40%*CX201,"C","D"))))))</f>
        <v/>
      </c>
      <c r="DA201" s="105" t="str">
        <f>IF(OR($B201=0,$B201=""),"",IF(AND($E$3="1st"),'Marks Entry class 1st'!AT200,IF(AND($E$3="2nd"),'Marks Entry class 2nd'!AT200,"")))</f>
        <v/>
      </c>
      <c r="DB201" s="105" t="str">
        <f>IF(OR($B201=0,$B201=""),"",IF(AND($E$3="1st"),'Marks Entry class 1st'!AU200,IF(AND($E$3="2nd"),'Marks Entry class 2nd'!AU200,"")))</f>
        <v/>
      </c>
      <c r="DC201" s="357" t="str">
        <f t="shared" ref="DC201:DC207" si="247">IF(AND(DA201="",DB201=""),"",SUM(DA201:DB201))</f>
        <v/>
      </c>
      <c r="DD201" s="93" t="str">
        <f t="shared" ref="DD201:DD207" si="248">IF(DC201="","",IF(OR(DC201="",DC201=0,DC201="RE",DC201="AB"),"",IF(DC201&gt;85%*$DC$7,"A",IF(DC201&gt;70%*$DC$7,"B",IF(DC201&gt;50%*$DC$7,"C",IF(DC201&gt;30%*$DC$7,"D","E"))))))</f>
        <v/>
      </c>
      <c r="DE201" s="105" t="str">
        <f>IF(OR($B201=0,$B201=""),"",IF(AND($E$3="1st"),'Marks Entry class 1st'!AV200,IF(AND($E$3="2nd"),'Marks Entry class 2nd'!AV200,"")))</f>
        <v/>
      </c>
      <c r="DF201" s="105" t="str">
        <f>IF(OR($B201=0,$B201=""),"",IF(AND($E$3="1st"),'Marks Entry class 1st'!AW200,IF(AND($E$3="2nd"),'Marks Entry class 2nd'!AW200,"")))</f>
        <v/>
      </c>
      <c r="DG201" s="357" t="str">
        <f t="shared" ref="DG201:DG207" si="249">IF(AND(DE201="",DF201=""),"",SUM(DE201:DF201))</f>
        <v/>
      </c>
      <c r="DH201" s="93" t="str">
        <f t="shared" ref="DH201:DH207" si="250">IF(DG201="","",IF(OR(DG201="",DG201=0,DG201="RE",DG201="AB"),"",IF(DG201&gt;85%*$DG$7,"A",IF(DG201&gt;70%*$DG$7,"B",IF(DG201&gt;50%*$DG$7,"C",IF(DG201&gt;30%*$DG$7,"D","E"))))))</f>
        <v/>
      </c>
      <c r="DI201" s="63" t="str">
        <f t="shared" ref="DI201:DI207" si="251">IF($E$3="","",IF(OR(B201="",G201="",C201=""),"",SUM(W201,AO201,BG201)))</f>
        <v/>
      </c>
      <c r="DJ201" s="359" t="str">
        <f t="shared" ref="DJ201:DJ207" si="252">IFERROR(IF(OR(DI201="",B201="NSO"),"",IF(OR(DI201="",DI201=0),"",DI201*100/(Y201+AQ201+BI201))),"")</f>
        <v/>
      </c>
      <c r="DK201" s="67" t="str">
        <f t="shared" ref="DK201:DK207" si="253">IF(OR(DJ201="",B201="NSO"),"",IF(AND(DJ201&gt;=60),"I",IF(AND(DJ201&gt;=48),"II",IF(AND(DJ201&gt;=36),"III",""))))</f>
        <v/>
      </c>
      <c r="DL201" s="68" t="str">
        <f t="shared" ref="DL201:DL207" si="254">IFERROR(IF(OR(DJ201="",B201="NSO",DI201=0),"",SUMPRODUCT((DJ201&lt;$DJ$8:$DJ$207)/COUNTIF($DJ$8:$DJ$207,$DJ$8:$DJ$207))),"")</f>
        <v/>
      </c>
      <c r="DM201" s="381" t="str">
        <f>IFERROR(IF(B201="NSO","NSO",IF(OR(D201="",G201="",F201="",B201="",DI201=0),"",IF('Master sheet'!$D$14="Hindi","कक्षोंन्नति","Promoted"))),"")</f>
        <v/>
      </c>
      <c r="DN201" s="42" t="str">
        <f>IF(OR(B201=0,B201=""),"",IF(AND($E$3="1st"),'Marks Entry class 1st'!AX200,IF(AND($E$3="2nd"),'Marks Entry class 2nd'!AX200,"")))</f>
        <v/>
      </c>
      <c r="DO201" s="42" t="str">
        <f>IF(OR(B201=0,B201=""),"",IF(AND($E$3="1st"),'Marks Entry class 1st'!AY200,IF(AND($E$3="2nd"),'Marks Entry class 2nd'!AY200,"")))</f>
        <v/>
      </c>
      <c r="DP201" s="214" t="str">
        <f t="shared" ref="DP201:DP207" si="255">IF(OR(B201="",G201="",DI201="",B201="NSO"),"",IF(DI201&gt;85%*(Y201+AQ201+BI201),"A",IF(DI201&gt;70%*(Y201+AQ201+BI201),"B",IF(DI201&gt;50%*(Y201+AQ201+BI201),"C",IF(DI201&gt;30%*(Y201+AQ201+BI201),"D","E")))))</f>
        <v/>
      </c>
      <c r="DQ201" s="43"/>
      <c r="DX201" s="44">
        <f>IF(AND($E$3="1st"),'Marks Entry class 1st'!I200,IF(AND($E$3="2nd"),'Marks Entry class 2nd'!I200,""))</f>
        <v>0</v>
      </c>
    </row>
    <row r="202" spans="1:128" ht="18.95" customHeight="1">
      <c r="A202" s="56">
        <v>195</v>
      </c>
      <c r="B202" s="261" t="str">
        <f>IF(OR(DX202=0,DX202=""),"",IF(AND($E$3="1st"),'Marks Entry class 1st'!I201,IF(AND($E$3="2nd"),'Marks Entry class 2nd'!I201,"")))</f>
        <v/>
      </c>
      <c r="C202" s="57" t="str">
        <f>IF(OR($B202=0,$B202=""),"",IF(AND($E$3="1st"),'Marks Entry class 1st'!B201,IF(AND($E$3="2nd"),'Marks Entry class 2nd'!B201,"")))</f>
        <v/>
      </c>
      <c r="D202" s="57" t="str">
        <f>IF(OR($B202=0,$B202=""),"",IF(AND($E$3="1st"),'Marks Entry class 1st'!C201,IF(AND($E$3="2nd"),'Marks Entry class 2nd'!C201,"")))</f>
        <v/>
      </c>
      <c r="E202" s="396" t="str">
        <f>IF(OR(B202=0,B202=""),"",IF(AND($E$3="1st"),'Marks Entry class 1st'!E201,IF(AND($E$3="2nd"),'Marks Entry class 2nd'!E201,"")))</f>
        <v/>
      </c>
      <c r="F202" s="260" t="str">
        <f>IF(OR(B202=0,B202=""),"",IF(AND($E$3="1st"),'Marks Entry class 1st'!D201,IF(AND($E$3="2nd"),'Marks Entry class 2nd'!D201,"")))</f>
        <v/>
      </c>
      <c r="G202" s="398" t="str">
        <f>IF(OR($B202=0,$B202=""),"",IF(AND($E$3="1st"),'Marks Entry class 1st'!F201,IF(AND($E$3="2nd"),'Marks Entry class 2nd'!F201,"")))</f>
        <v/>
      </c>
      <c r="H202" s="398" t="str">
        <f>IF(OR($B202=0,$B202=""),"",IF(AND($E$3="1st"),'Marks Entry class 1st'!G201,IF(AND($E$3="2nd"),'Marks Entry class 2nd'!G201,"")))</f>
        <v/>
      </c>
      <c r="I202" s="398" t="str">
        <f>IF(OR($B202=0,$B202=""),"",IF(AND($E$3="1st"),'Marks Entry class 1st'!H201,IF(AND($E$3="2nd"),'Marks Entry class 2nd'!H201,"")))</f>
        <v/>
      </c>
      <c r="J202" s="229" t="str">
        <f>IF(OR($B202=0,$B202=""),"",IF(AND($E$3="1st"),'Marks Entry class 1st'!J201,IF(AND($E$3="2nd"),'Marks Entry class 2nd'!J201,"")))</f>
        <v/>
      </c>
      <c r="K202" s="229" t="str">
        <f>IF(OR($B202=0,$B202=""),"",IF(AND($E$3="1st"),'Marks Entry class 1st'!K201,IF(AND($E$3="2nd"),'Marks Entry class 2nd'!K201,"")))</f>
        <v/>
      </c>
      <c r="L202" s="105"/>
      <c r="M202" s="105"/>
      <c r="N202" s="105"/>
      <c r="O202" s="51"/>
      <c r="P202" s="105" t="str">
        <f>IF(OR($B202=0,$B202=""),"",IF(AND($E$3="1st"),'Marks Entry class 1st'!O201,IF(AND($E$3="2nd"),'Marks Entry class 2nd'!O201,"")))</f>
        <v/>
      </c>
      <c r="Q202" s="105" t="str">
        <f>IF(OR($B202=0,$B202=""),"",IF(AND($E$3="1st"),'Marks Entry class 1st'!P201,IF(AND($E$3="2nd"),'Marks Entry class 2nd'!P201,"")))</f>
        <v/>
      </c>
      <c r="R202" s="54" t="str">
        <f t="shared" si="192"/>
        <v/>
      </c>
      <c r="S202" s="51">
        <f t="shared" si="193"/>
        <v>0</v>
      </c>
      <c r="T202" s="105" t="str">
        <f>IF(OR($B202=0,$B202=""),"",IF(AND($E$3="1st"),'Marks Entry class 1st'!Q201,IF(AND($E$3="2nd"),'Marks Entry class 2nd'!Q201,"")))</f>
        <v/>
      </c>
      <c r="U202" s="105" t="str">
        <f>IF(OR($B202=0,$B202=""),"",IF(AND($E$3="1st"),'Marks Entry class 1st'!R201,IF(AND($E$3="2nd"),'Marks Entry class 2nd'!R201,"")))</f>
        <v/>
      </c>
      <c r="V202" s="55" t="str">
        <f t="shared" si="194"/>
        <v/>
      </c>
      <c r="W202" s="51" t="str">
        <f t="shared" si="195"/>
        <v/>
      </c>
      <c r="X202" s="89">
        <f t="shared" si="196"/>
        <v>0</v>
      </c>
      <c r="Y202" s="89" t="str">
        <f t="shared" si="197"/>
        <v/>
      </c>
      <c r="Z202" s="89" t="str">
        <f t="shared" si="198"/>
        <v/>
      </c>
      <c r="AA202" s="89" t="str">
        <f t="shared" si="199"/>
        <v/>
      </c>
      <c r="AB202" s="89" t="str">
        <f t="shared" si="200"/>
        <v/>
      </c>
      <c r="AC202" s="93" t="str">
        <f t="shared" si="201"/>
        <v/>
      </c>
      <c r="AD202" s="105"/>
      <c r="AE202" s="105"/>
      <c r="AF202" s="105"/>
      <c r="AG202" s="51"/>
      <c r="AH202" s="105" t="str">
        <f>IF(OR($B202=0,$B202=""),"",IF(AND($E$3="1st"),'Marks Entry class 1st'!V201,IF(AND($E$3="2nd"),'Marks Entry class 2nd'!V201,"")))</f>
        <v/>
      </c>
      <c r="AI202" s="105" t="str">
        <f>IF(OR($B202=0,$B202=""),"",IF(AND($E$3="1st"),'Marks Entry class 1st'!W201,IF(AND($E$3="2nd"),'Marks Entry class 2nd'!W201,"")))</f>
        <v/>
      </c>
      <c r="AJ202" s="54" t="str">
        <f t="shared" si="202"/>
        <v/>
      </c>
      <c r="AK202" s="51">
        <f t="shared" si="203"/>
        <v>0</v>
      </c>
      <c r="AL202" s="105" t="str">
        <f>IF(OR($B202=0,$B202=""),"",IF(AND($E$3="1st"),'Marks Entry class 1st'!X201,IF(AND($E$3="2nd"),'Marks Entry class 2nd'!X201,"")))</f>
        <v/>
      </c>
      <c r="AM202" s="105" t="str">
        <f>IF(OR($B202=0,$B202=""),"",IF(AND($E$3="1st"),'Marks Entry class 1st'!Y201,IF(AND($E$3="2nd"),'Marks Entry class 2nd'!Y201,"")))</f>
        <v/>
      </c>
      <c r="AN202" s="55" t="str">
        <f t="shared" si="204"/>
        <v/>
      </c>
      <c r="AO202" s="51" t="str">
        <f t="shared" si="205"/>
        <v/>
      </c>
      <c r="AP202" s="89">
        <f t="shared" si="206"/>
        <v>0</v>
      </c>
      <c r="AQ202" s="89" t="str">
        <f t="shared" si="207"/>
        <v/>
      </c>
      <c r="AR202" s="89" t="str">
        <f t="shared" si="208"/>
        <v/>
      </c>
      <c r="AS202" s="89" t="str">
        <f t="shared" si="209"/>
        <v/>
      </c>
      <c r="AT202" s="89" t="str">
        <f t="shared" si="210"/>
        <v/>
      </c>
      <c r="AU202" s="93" t="str">
        <f t="shared" si="211"/>
        <v/>
      </c>
      <c r="AV202" s="105"/>
      <c r="AW202" s="105"/>
      <c r="AX202" s="105"/>
      <c r="AY202" s="51"/>
      <c r="AZ202" s="105" t="str">
        <f>IF(OR($B202=0,$B202=""),"",IF(AND($E$3="1st"),'Marks Entry class 1st'!AC201,IF(AND($E$3="2nd"),'Marks Entry class 2nd'!AC201,"")))</f>
        <v/>
      </c>
      <c r="BA202" s="105" t="str">
        <f>IF(OR($B202=0,$B202=""),"",IF(AND($E$3="1st"),'Marks Entry class 1st'!AD201,IF(AND($E$3="2nd"),'Marks Entry class 2nd'!AD201,"")))</f>
        <v/>
      </c>
      <c r="BB202" s="54" t="str">
        <f t="shared" si="212"/>
        <v/>
      </c>
      <c r="BC202" s="51">
        <f t="shared" si="213"/>
        <v>0</v>
      </c>
      <c r="BD202" s="105" t="str">
        <f>IF(OR($B202=0,$B202=""),"",IF(AND($E$3="1st"),'Marks Entry class 1st'!AE201,IF(AND($E$3="2nd"),'Marks Entry class 2nd'!AE201,"")))</f>
        <v/>
      </c>
      <c r="BE202" s="105" t="str">
        <f>IF(OR($B202=0,$B202=""),"",IF(AND($E$3="1st"),'Marks Entry class 1st'!AF201,IF(AND($E$3="2nd"),'Marks Entry class 2nd'!AF201,"")))</f>
        <v/>
      </c>
      <c r="BF202" s="55" t="str">
        <f t="shared" si="214"/>
        <v/>
      </c>
      <c r="BG202" s="51" t="str">
        <f t="shared" si="215"/>
        <v/>
      </c>
      <c r="BH202" s="89">
        <f t="shared" si="216"/>
        <v>0</v>
      </c>
      <c r="BI202" s="89" t="str">
        <f t="shared" si="217"/>
        <v/>
      </c>
      <c r="BJ202" s="89" t="str">
        <f t="shared" si="218"/>
        <v/>
      </c>
      <c r="BK202" s="89" t="str">
        <f t="shared" si="219"/>
        <v/>
      </c>
      <c r="BL202" s="89" t="str">
        <f t="shared" si="220"/>
        <v/>
      </c>
      <c r="BM202" s="93" t="str">
        <f t="shared" si="221"/>
        <v/>
      </c>
      <c r="BN202" s="105"/>
      <c r="BO202" s="105"/>
      <c r="BP202" s="105"/>
      <c r="BQ202" s="51"/>
      <c r="BR202" s="105" t="str">
        <f>IF(OR($B202=0,$B202=""),"",IF(AND($E$3="1st"),'Marks Entry class 1st'!AJ201,IF(AND($E$3="2nd"),'Marks Entry class 2nd'!AJ201,"")))</f>
        <v/>
      </c>
      <c r="BS202" s="105" t="str">
        <f>IF(OR($B202=0,$B202=""),"",IF(AND($E$3="1st"),'Marks Entry class 1st'!AK201,IF(AND($E$3="2nd"),'Marks Entry class 2nd'!AK201,"")))</f>
        <v/>
      </c>
      <c r="BT202" s="54" t="str">
        <f t="shared" si="222"/>
        <v/>
      </c>
      <c r="BU202" s="51">
        <f t="shared" si="223"/>
        <v>0</v>
      </c>
      <c r="BV202" s="105" t="str">
        <f>IF(OR($B202=0,$B202=""),"",IF(AND($E$3="1st"),'Marks Entry class 1st'!AL201,IF(AND($E$3="2nd"),'Marks Entry class 2nd'!AL201,"")))</f>
        <v/>
      </c>
      <c r="BW202" s="105" t="str">
        <f>IF(OR($B202=0,$B202=""),"",IF(AND($E$3="1st"),'Marks Entry class 1st'!AM201,IF(AND($E$3="2nd"),'Marks Entry class 2nd'!AM201,"")))</f>
        <v/>
      </c>
      <c r="BX202" s="55" t="str">
        <f t="shared" si="224"/>
        <v/>
      </c>
      <c r="BY202" s="51" t="str">
        <f t="shared" si="225"/>
        <v/>
      </c>
      <c r="BZ202" s="89">
        <f t="shared" si="226"/>
        <v>0</v>
      </c>
      <c r="CA202" s="89" t="str">
        <f t="shared" si="227"/>
        <v/>
      </c>
      <c r="CB202" s="89" t="str">
        <f t="shared" si="228"/>
        <v/>
      </c>
      <c r="CC202" s="89" t="str">
        <f t="shared" si="229"/>
        <v/>
      </c>
      <c r="CD202" s="89" t="str">
        <f t="shared" si="230"/>
        <v/>
      </c>
      <c r="CE202" s="93" t="str">
        <f t="shared" si="231"/>
        <v/>
      </c>
      <c r="CF202" s="105" t="str">
        <f>IF(OR($B202=0,$B202=""),"",IF(AND($E$3="1st"),'Marks Entry class 1st'!AN201,IF(AND($E$3="2nd"),'Marks Entry class 2nd'!AN201,"")))</f>
        <v/>
      </c>
      <c r="CG202" s="105" t="str">
        <f>IF(OR($B202=0,$B202=""),"",IF(AND($E$3="1st"),'Marks Entry class 1st'!AO201,IF(AND($E$3="2nd"),'Marks Entry class 2nd'!AO201,"")))</f>
        <v/>
      </c>
      <c r="CH202" s="106" t="str">
        <f t="shared" si="232"/>
        <v/>
      </c>
      <c r="CI202" s="107">
        <f t="shared" si="233"/>
        <v>0</v>
      </c>
      <c r="CJ202" s="107" t="str">
        <f t="shared" si="234"/>
        <v/>
      </c>
      <c r="CK202" s="107" t="str">
        <f t="shared" si="235"/>
        <v/>
      </c>
      <c r="CL202" s="92" t="str">
        <f t="shared" si="236"/>
        <v/>
      </c>
      <c r="CM202" s="105" t="str">
        <f>IF(OR($B202=0,$B202=""),"",IF(AND($E$3="1st"),'Marks Entry class 1st'!AP201,IF(AND($E$3="2nd"),'Marks Entry class 2nd'!AP201,"")))</f>
        <v/>
      </c>
      <c r="CN202" s="105" t="str">
        <f>IF(OR($B202=0,$B202=""),"",IF(AND($E$3="1st"),'Marks Entry class 1st'!AQ201,IF(AND($E$3="2nd"),'Marks Entry class 2nd'!AQ201,"")))</f>
        <v/>
      </c>
      <c r="CO202" s="106" t="str">
        <f t="shared" si="237"/>
        <v/>
      </c>
      <c r="CP202" s="107">
        <f t="shared" si="238"/>
        <v>0</v>
      </c>
      <c r="CQ202" s="107" t="str">
        <f t="shared" si="239"/>
        <v/>
      </c>
      <c r="CR202" s="107" t="str">
        <f t="shared" si="240"/>
        <v/>
      </c>
      <c r="CS202" s="92" t="str">
        <f t="shared" si="241"/>
        <v/>
      </c>
      <c r="CT202" s="105" t="str">
        <f>IF(OR($B202=0,$B202=""),"",IF(AND($E$3="1st"),'Marks Entry class 1st'!AR201,IF(AND($E$3="2nd"),'Marks Entry class 2nd'!AR201,"")))</f>
        <v/>
      </c>
      <c r="CU202" s="105" t="str">
        <f>IF(OR($B202=0,$B202=""),"",IF(AND($E$3="1st"),'Marks Entry class 1st'!AS201,IF(AND($E$3="2nd"),'Marks Entry class 2nd'!AS201,"")))</f>
        <v/>
      </c>
      <c r="CV202" s="106" t="str">
        <f t="shared" si="242"/>
        <v/>
      </c>
      <c r="CW202" s="107">
        <f t="shared" si="243"/>
        <v>0</v>
      </c>
      <c r="CX202" s="107" t="str">
        <f t="shared" si="244"/>
        <v/>
      </c>
      <c r="CY202" s="107" t="str">
        <f t="shared" si="245"/>
        <v/>
      </c>
      <c r="CZ202" s="92" t="str">
        <f t="shared" si="246"/>
        <v/>
      </c>
      <c r="DA202" s="105" t="str">
        <f>IF(OR($B202=0,$B202=""),"",IF(AND($E$3="1st"),'Marks Entry class 1st'!AT201,IF(AND($E$3="2nd"),'Marks Entry class 2nd'!AT201,"")))</f>
        <v/>
      </c>
      <c r="DB202" s="105" t="str">
        <f>IF(OR($B202=0,$B202=""),"",IF(AND($E$3="1st"),'Marks Entry class 1st'!AU201,IF(AND($E$3="2nd"),'Marks Entry class 2nd'!AU201,"")))</f>
        <v/>
      </c>
      <c r="DC202" s="357" t="str">
        <f t="shared" si="247"/>
        <v/>
      </c>
      <c r="DD202" s="93" t="str">
        <f t="shared" si="248"/>
        <v/>
      </c>
      <c r="DE202" s="105" t="str">
        <f>IF(OR($B202=0,$B202=""),"",IF(AND($E$3="1st"),'Marks Entry class 1st'!AV201,IF(AND($E$3="2nd"),'Marks Entry class 2nd'!AV201,"")))</f>
        <v/>
      </c>
      <c r="DF202" s="105" t="str">
        <f>IF(OR($B202=0,$B202=""),"",IF(AND($E$3="1st"),'Marks Entry class 1st'!AW201,IF(AND($E$3="2nd"),'Marks Entry class 2nd'!AW201,"")))</f>
        <v/>
      </c>
      <c r="DG202" s="357" t="str">
        <f t="shared" si="249"/>
        <v/>
      </c>
      <c r="DH202" s="93" t="str">
        <f t="shared" si="250"/>
        <v/>
      </c>
      <c r="DI202" s="63" t="str">
        <f t="shared" si="251"/>
        <v/>
      </c>
      <c r="DJ202" s="359" t="str">
        <f t="shared" si="252"/>
        <v/>
      </c>
      <c r="DK202" s="67" t="str">
        <f t="shared" si="253"/>
        <v/>
      </c>
      <c r="DL202" s="68" t="str">
        <f t="shared" si="254"/>
        <v/>
      </c>
      <c r="DM202" s="381" t="str">
        <f>IFERROR(IF(B202="NSO","NSO",IF(OR(D202="",G202="",F202="",B202="",DI202=0),"",IF('Master sheet'!$D$14="Hindi","कक्षोंन्नति","Promoted"))),"")</f>
        <v/>
      </c>
      <c r="DN202" s="42" t="str">
        <f>IF(OR(B202=0,B202=""),"",IF(AND($E$3="1st"),'Marks Entry class 1st'!AX201,IF(AND($E$3="2nd"),'Marks Entry class 2nd'!AX201,"")))</f>
        <v/>
      </c>
      <c r="DO202" s="42" t="str">
        <f>IF(OR(B202=0,B202=""),"",IF(AND($E$3="1st"),'Marks Entry class 1st'!AY201,IF(AND($E$3="2nd"),'Marks Entry class 2nd'!AY201,"")))</f>
        <v/>
      </c>
      <c r="DP202" s="214" t="str">
        <f t="shared" si="255"/>
        <v/>
      </c>
      <c r="DQ202" s="43"/>
      <c r="DX202" s="44">
        <f>IF(AND($E$3="1st"),'Marks Entry class 1st'!I201,IF(AND($E$3="2nd"),'Marks Entry class 2nd'!I201,""))</f>
        <v>0</v>
      </c>
    </row>
    <row r="203" spans="1:128" ht="18.95" customHeight="1">
      <c r="A203" s="56">
        <v>196</v>
      </c>
      <c r="B203" s="261" t="str">
        <f>IF(OR(DX203=0,DX203=""),"",IF(AND($E$3="1st"),'Marks Entry class 1st'!I202,IF(AND($E$3="2nd"),'Marks Entry class 2nd'!I202,"")))</f>
        <v/>
      </c>
      <c r="C203" s="57" t="str">
        <f>IF(OR($B203=0,$B203=""),"",IF(AND($E$3="1st"),'Marks Entry class 1st'!B202,IF(AND($E$3="2nd"),'Marks Entry class 2nd'!B202,"")))</f>
        <v/>
      </c>
      <c r="D203" s="57" t="str">
        <f>IF(OR($B203=0,$B203=""),"",IF(AND($E$3="1st"),'Marks Entry class 1st'!C202,IF(AND($E$3="2nd"),'Marks Entry class 2nd'!C202,"")))</f>
        <v/>
      </c>
      <c r="E203" s="396" t="str">
        <f>IF(OR(B203=0,B203=""),"",IF(AND($E$3="1st"),'Marks Entry class 1st'!E202,IF(AND($E$3="2nd"),'Marks Entry class 2nd'!E202,"")))</f>
        <v/>
      </c>
      <c r="F203" s="260" t="str">
        <f>IF(OR(B203=0,B203=""),"",IF(AND($E$3="1st"),'Marks Entry class 1st'!D202,IF(AND($E$3="2nd"),'Marks Entry class 2nd'!D202,"")))</f>
        <v/>
      </c>
      <c r="G203" s="398" t="str">
        <f>IF(OR($B203=0,$B203=""),"",IF(AND($E$3="1st"),'Marks Entry class 1st'!F202,IF(AND($E$3="2nd"),'Marks Entry class 2nd'!F202,"")))</f>
        <v/>
      </c>
      <c r="H203" s="398" t="str">
        <f>IF(OR($B203=0,$B203=""),"",IF(AND($E$3="1st"),'Marks Entry class 1st'!G202,IF(AND($E$3="2nd"),'Marks Entry class 2nd'!G202,"")))</f>
        <v/>
      </c>
      <c r="I203" s="398" t="str">
        <f>IF(OR($B203=0,$B203=""),"",IF(AND($E$3="1st"),'Marks Entry class 1st'!H202,IF(AND($E$3="2nd"),'Marks Entry class 2nd'!H202,"")))</f>
        <v/>
      </c>
      <c r="J203" s="229" t="str">
        <f>IF(OR($B203=0,$B203=""),"",IF(AND($E$3="1st"),'Marks Entry class 1st'!J202,IF(AND($E$3="2nd"),'Marks Entry class 2nd'!J202,"")))</f>
        <v/>
      </c>
      <c r="K203" s="229" t="str">
        <f>IF(OR($B203=0,$B203=""),"",IF(AND($E$3="1st"),'Marks Entry class 1st'!K202,IF(AND($E$3="2nd"),'Marks Entry class 2nd'!K202,"")))</f>
        <v/>
      </c>
      <c r="L203" s="105"/>
      <c r="M203" s="105"/>
      <c r="N203" s="105"/>
      <c r="O203" s="51"/>
      <c r="P203" s="105" t="str">
        <f>IF(OR($B203=0,$B203=""),"",IF(AND($E$3="1st"),'Marks Entry class 1st'!O202,IF(AND($E$3="2nd"),'Marks Entry class 2nd'!O202,"")))</f>
        <v/>
      </c>
      <c r="Q203" s="105" t="str">
        <f>IF(OR($B203=0,$B203=""),"",IF(AND($E$3="1st"),'Marks Entry class 1st'!P202,IF(AND($E$3="2nd"),'Marks Entry class 2nd'!P202,"")))</f>
        <v/>
      </c>
      <c r="R203" s="54" t="str">
        <f t="shared" si="192"/>
        <v/>
      </c>
      <c r="S203" s="51">
        <f t="shared" si="193"/>
        <v>0</v>
      </c>
      <c r="T203" s="105" t="str">
        <f>IF(OR($B203=0,$B203=""),"",IF(AND($E$3="1st"),'Marks Entry class 1st'!Q202,IF(AND($E$3="2nd"),'Marks Entry class 2nd'!Q202,"")))</f>
        <v/>
      </c>
      <c r="U203" s="105" t="str">
        <f>IF(OR($B203=0,$B203=""),"",IF(AND($E$3="1st"),'Marks Entry class 1st'!R202,IF(AND($E$3="2nd"),'Marks Entry class 2nd'!R202,"")))</f>
        <v/>
      </c>
      <c r="V203" s="55" t="str">
        <f t="shared" si="194"/>
        <v/>
      </c>
      <c r="W203" s="51" t="str">
        <f t="shared" si="195"/>
        <v/>
      </c>
      <c r="X203" s="89">
        <f t="shared" si="196"/>
        <v>0</v>
      </c>
      <c r="Y203" s="89" t="str">
        <f t="shared" si="197"/>
        <v/>
      </c>
      <c r="Z203" s="89" t="str">
        <f t="shared" si="198"/>
        <v/>
      </c>
      <c r="AA203" s="89" t="str">
        <f t="shared" si="199"/>
        <v/>
      </c>
      <c r="AB203" s="89" t="str">
        <f t="shared" si="200"/>
        <v/>
      </c>
      <c r="AC203" s="93" t="str">
        <f t="shared" si="201"/>
        <v/>
      </c>
      <c r="AD203" s="105"/>
      <c r="AE203" s="105"/>
      <c r="AF203" s="105"/>
      <c r="AG203" s="51"/>
      <c r="AH203" s="105" t="str">
        <f>IF(OR($B203=0,$B203=""),"",IF(AND($E$3="1st"),'Marks Entry class 1st'!V202,IF(AND($E$3="2nd"),'Marks Entry class 2nd'!V202,"")))</f>
        <v/>
      </c>
      <c r="AI203" s="105" t="str">
        <f>IF(OR($B203=0,$B203=""),"",IF(AND($E$3="1st"),'Marks Entry class 1st'!W202,IF(AND($E$3="2nd"),'Marks Entry class 2nd'!W202,"")))</f>
        <v/>
      </c>
      <c r="AJ203" s="54" t="str">
        <f t="shared" si="202"/>
        <v/>
      </c>
      <c r="AK203" s="51">
        <f t="shared" si="203"/>
        <v>0</v>
      </c>
      <c r="AL203" s="105" t="str">
        <f>IF(OR($B203=0,$B203=""),"",IF(AND($E$3="1st"),'Marks Entry class 1st'!X202,IF(AND($E$3="2nd"),'Marks Entry class 2nd'!X202,"")))</f>
        <v/>
      </c>
      <c r="AM203" s="105" t="str">
        <f>IF(OR($B203=0,$B203=""),"",IF(AND($E$3="1st"),'Marks Entry class 1st'!Y202,IF(AND($E$3="2nd"),'Marks Entry class 2nd'!Y202,"")))</f>
        <v/>
      </c>
      <c r="AN203" s="55" t="str">
        <f t="shared" si="204"/>
        <v/>
      </c>
      <c r="AO203" s="51" t="str">
        <f t="shared" si="205"/>
        <v/>
      </c>
      <c r="AP203" s="89">
        <f t="shared" si="206"/>
        <v>0</v>
      </c>
      <c r="AQ203" s="89" t="str">
        <f t="shared" si="207"/>
        <v/>
      </c>
      <c r="AR203" s="89" t="str">
        <f t="shared" si="208"/>
        <v/>
      </c>
      <c r="AS203" s="89" t="str">
        <f t="shared" si="209"/>
        <v/>
      </c>
      <c r="AT203" s="89" t="str">
        <f t="shared" si="210"/>
        <v/>
      </c>
      <c r="AU203" s="93" t="str">
        <f t="shared" si="211"/>
        <v/>
      </c>
      <c r="AV203" s="105"/>
      <c r="AW203" s="105"/>
      <c r="AX203" s="105"/>
      <c r="AY203" s="51"/>
      <c r="AZ203" s="105" t="str">
        <f>IF(OR($B203=0,$B203=""),"",IF(AND($E$3="1st"),'Marks Entry class 1st'!AC202,IF(AND($E$3="2nd"),'Marks Entry class 2nd'!AC202,"")))</f>
        <v/>
      </c>
      <c r="BA203" s="105" t="str">
        <f>IF(OR($B203=0,$B203=""),"",IF(AND($E$3="1st"),'Marks Entry class 1st'!AD202,IF(AND($E$3="2nd"),'Marks Entry class 2nd'!AD202,"")))</f>
        <v/>
      </c>
      <c r="BB203" s="54" t="str">
        <f t="shared" si="212"/>
        <v/>
      </c>
      <c r="BC203" s="51">
        <f t="shared" si="213"/>
        <v>0</v>
      </c>
      <c r="BD203" s="105" t="str">
        <f>IF(OR($B203=0,$B203=""),"",IF(AND($E$3="1st"),'Marks Entry class 1st'!AE202,IF(AND($E$3="2nd"),'Marks Entry class 2nd'!AE202,"")))</f>
        <v/>
      </c>
      <c r="BE203" s="105" t="str">
        <f>IF(OR($B203=0,$B203=""),"",IF(AND($E$3="1st"),'Marks Entry class 1st'!AF202,IF(AND($E$3="2nd"),'Marks Entry class 2nd'!AF202,"")))</f>
        <v/>
      </c>
      <c r="BF203" s="55" t="str">
        <f t="shared" si="214"/>
        <v/>
      </c>
      <c r="BG203" s="51" t="str">
        <f t="shared" si="215"/>
        <v/>
      </c>
      <c r="BH203" s="89">
        <f t="shared" si="216"/>
        <v>0</v>
      </c>
      <c r="BI203" s="89" t="str">
        <f t="shared" si="217"/>
        <v/>
      </c>
      <c r="BJ203" s="89" t="str">
        <f t="shared" si="218"/>
        <v/>
      </c>
      <c r="BK203" s="89" t="str">
        <f t="shared" si="219"/>
        <v/>
      </c>
      <c r="BL203" s="89" t="str">
        <f t="shared" si="220"/>
        <v/>
      </c>
      <c r="BM203" s="93" t="str">
        <f t="shared" si="221"/>
        <v/>
      </c>
      <c r="BN203" s="105"/>
      <c r="BO203" s="105"/>
      <c r="BP203" s="105"/>
      <c r="BQ203" s="51"/>
      <c r="BR203" s="105" t="str">
        <f>IF(OR($B203=0,$B203=""),"",IF(AND($E$3="1st"),'Marks Entry class 1st'!AJ202,IF(AND($E$3="2nd"),'Marks Entry class 2nd'!AJ202,"")))</f>
        <v/>
      </c>
      <c r="BS203" s="105" t="str">
        <f>IF(OR($B203=0,$B203=""),"",IF(AND($E$3="1st"),'Marks Entry class 1st'!AK202,IF(AND($E$3="2nd"),'Marks Entry class 2nd'!AK202,"")))</f>
        <v/>
      </c>
      <c r="BT203" s="54" t="str">
        <f t="shared" si="222"/>
        <v/>
      </c>
      <c r="BU203" s="51">
        <f t="shared" si="223"/>
        <v>0</v>
      </c>
      <c r="BV203" s="105" t="str">
        <f>IF(OR($B203=0,$B203=""),"",IF(AND($E$3="1st"),'Marks Entry class 1st'!AL202,IF(AND($E$3="2nd"),'Marks Entry class 2nd'!AL202,"")))</f>
        <v/>
      </c>
      <c r="BW203" s="105" t="str">
        <f>IF(OR($B203=0,$B203=""),"",IF(AND($E$3="1st"),'Marks Entry class 1st'!AM202,IF(AND($E$3="2nd"),'Marks Entry class 2nd'!AM202,"")))</f>
        <v/>
      </c>
      <c r="BX203" s="55" t="str">
        <f t="shared" si="224"/>
        <v/>
      </c>
      <c r="BY203" s="51" t="str">
        <f t="shared" si="225"/>
        <v/>
      </c>
      <c r="BZ203" s="89">
        <f t="shared" si="226"/>
        <v>0</v>
      </c>
      <c r="CA203" s="89" t="str">
        <f t="shared" si="227"/>
        <v/>
      </c>
      <c r="CB203" s="89" t="str">
        <f t="shared" si="228"/>
        <v/>
      </c>
      <c r="CC203" s="89" t="str">
        <f t="shared" si="229"/>
        <v/>
      </c>
      <c r="CD203" s="89" t="str">
        <f t="shared" si="230"/>
        <v/>
      </c>
      <c r="CE203" s="93" t="str">
        <f t="shared" si="231"/>
        <v/>
      </c>
      <c r="CF203" s="105" t="str">
        <f>IF(OR($B203=0,$B203=""),"",IF(AND($E$3="1st"),'Marks Entry class 1st'!AN202,IF(AND($E$3="2nd"),'Marks Entry class 2nd'!AN202,"")))</f>
        <v/>
      </c>
      <c r="CG203" s="105" t="str">
        <f>IF(OR($B203=0,$B203=""),"",IF(AND($E$3="1st"),'Marks Entry class 1st'!AO202,IF(AND($E$3="2nd"),'Marks Entry class 2nd'!AO202,"")))</f>
        <v/>
      </c>
      <c r="CH203" s="106" t="str">
        <f t="shared" si="232"/>
        <v/>
      </c>
      <c r="CI203" s="107">
        <f t="shared" si="233"/>
        <v>0</v>
      </c>
      <c r="CJ203" s="107" t="str">
        <f t="shared" si="234"/>
        <v/>
      </c>
      <c r="CK203" s="107" t="str">
        <f t="shared" si="235"/>
        <v/>
      </c>
      <c r="CL203" s="92" t="str">
        <f t="shared" si="236"/>
        <v/>
      </c>
      <c r="CM203" s="105" t="str">
        <f>IF(OR($B203=0,$B203=""),"",IF(AND($E$3="1st"),'Marks Entry class 1st'!AP202,IF(AND($E$3="2nd"),'Marks Entry class 2nd'!AP202,"")))</f>
        <v/>
      </c>
      <c r="CN203" s="105" t="str">
        <f>IF(OR($B203=0,$B203=""),"",IF(AND($E$3="1st"),'Marks Entry class 1st'!AQ202,IF(AND($E$3="2nd"),'Marks Entry class 2nd'!AQ202,"")))</f>
        <v/>
      </c>
      <c r="CO203" s="106" t="str">
        <f t="shared" si="237"/>
        <v/>
      </c>
      <c r="CP203" s="107">
        <f t="shared" si="238"/>
        <v>0</v>
      </c>
      <c r="CQ203" s="107" t="str">
        <f t="shared" si="239"/>
        <v/>
      </c>
      <c r="CR203" s="107" t="str">
        <f t="shared" si="240"/>
        <v/>
      </c>
      <c r="CS203" s="92" t="str">
        <f t="shared" si="241"/>
        <v/>
      </c>
      <c r="CT203" s="105" t="str">
        <f>IF(OR($B203=0,$B203=""),"",IF(AND($E$3="1st"),'Marks Entry class 1st'!AR202,IF(AND($E$3="2nd"),'Marks Entry class 2nd'!AR202,"")))</f>
        <v/>
      </c>
      <c r="CU203" s="105" t="str">
        <f>IF(OR($B203=0,$B203=""),"",IF(AND($E$3="1st"),'Marks Entry class 1st'!AS202,IF(AND($E$3="2nd"),'Marks Entry class 2nd'!AS202,"")))</f>
        <v/>
      </c>
      <c r="CV203" s="106" t="str">
        <f t="shared" si="242"/>
        <v/>
      </c>
      <c r="CW203" s="107">
        <f t="shared" si="243"/>
        <v>0</v>
      </c>
      <c r="CX203" s="107" t="str">
        <f t="shared" si="244"/>
        <v/>
      </c>
      <c r="CY203" s="107" t="str">
        <f t="shared" si="245"/>
        <v/>
      </c>
      <c r="CZ203" s="92" t="str">
        <f t="shared" si="246"/>
        <v/>
      </c>
      <c r="DA203" s="105" t="str">
        <f>IF(OR($B203=0,$B203=""),"",IF(AND($E$3="1st"),'Marks Entry class 1st'!AT202,IF(AND($E$3="2nd"),'Marks Entry class 2nd'!AT202,"")))</f>
        <v/>
      </c>
      <c r="DB203" s="105" t="str">
        <f>IF(OR($B203=0,$B203=""),"",IF(AND($E$3="1st"),'Marks Entry class 1st'!AU202,IF(AND($E$3="2nd"),'Marks Entry class 2nd'!AU202,"")))</f>
        <v/>
      </c>
      <c r="DC203" s="357" t="str">
        <f t="shared" si="247"/>
        <v/>
      </c>
      <c r="DD203" s="93" t="str">
        <f t="shared" si="248"/>
        <v/>
      </c>
      <c r="DE203" s="105" t="str">
        <f>IF(OR($B203=0,$B203=""),"",IF(AND($E$3="1st"),'Marks Entry class 1st'!AV202,IF(AND($E$3="2nd"),'Marks Entry class 2nd'!AV202,"")))</f>
        <v/>
      </c>
      <c r="DF203" s="105" t="str">
        <f>IF(OR($B203=0,$B203=""),"",IF(AND($E$3="1st"),'Marks Entry class 1st'!AW202,IF(AND($E$3="2nd"),'Marks Entry class 2nd'!AW202,"")))</f>
        <v/>
      </c>
      <c r="DG203" s="357" t="str">
        <f t="shared" si="249"/>
        <v/>
      </c>
      <c r="DH203" s="93" t="str">
        <f t="shared" si="250"/>
        <v/>
      </c>
      <c r="DI203" s="63" t="str">
        <f t="shared" si="251"/>
        <v/>
      </c>
      <c r="DJ203" s="359" t="str">
        <f t="shared" si="252"/>
        <v/>
      </c>
      <c r="DK203" s="67" t="str">
        <f t="shared" si="253"/>
        <v/>
      </c>
      <c r="DL203" s="68" t="str">
        <f t="shared" si="254"/>
        <v/>
      </c>
      <c r="DM203" s="381" t="str">
        <f>IFERROR(IF(B203="NSO","NSO",IF(OR(D203="",G203="",F203="",B203="",DI203=0),"",IF('Master sheet'!$D$14="Hindi","कक्षोंन्नति","Promoted"))),"")</f>
        <v/>
      </c>
      <c r="DN203" s="42" t="str">
        <f>IF(OR(B203=0,B203=""),"",IF(AND($E$3="1st"),'Marks Entry class 1st'!AX202,IF(AND($E$3="2nd"),'Marks Entry class 2nd'!AX202,"")))</f>
        <v/>
      </c>
      <c r="DO203" s="42" t="str">
        <f>IF(OR(B203=0,B203=""),"",IF(AND($E$3="1st"),'Marks Entry class 1st'!AY202,IF(AND($E$3="2nd"),'Marks Entry class 2nd'!AY202,"")))</f>
        <v/>
      </c>
      <c r="DP203" s="214" t="str">
        <f t="shared" si="255"/>
        <v/>
      </c>
      <c r="DQ203" s="43"/>
      <c r="DX203" s="44">
        <f>IF(AND($E$3="1st"),'Marks Entry class 1st'!I202,IF(AND($E$3="2nd"),'Marks Entry class 2nd'!I202,""))</f>
        <v>0</v>
      </c>
    </row>
    <row r="204" spans="1:128" ht="18.95" customHeight="1">
      <c r="A204" s="56">
        <v>197</v>
      </c>
      <c r="B204" s="261" t="str">
        <f>IF(OR(DX204=0,DX204=""),"",IF(AND($E$3="1st"),'Marks Entry class 1st'!I203,IF(AND($E$3="2nd"),'Marks Entry class 2nd'!I203,"")))</f>
        <v/>
      </c>
      <c r="C204" s="57" t="str">
        <f>IF(OR($B204=0,$B204=""),"",IF(AND($E$3="1st"),'Marks Entry class 1st'!B203,IF(AND($E$3="2nd"),'Marks Entry class 2nd'!B203,"")))</f>
        <v/>
      </c>
      <c r="D204" s="57" t="str">
        <f>IF(OR($B204=0,$B204=""),"",IF(AND($E$3="1st"),'Marks Entry class 1st'!C203,IF(AND($E$3="2nd"),'Marks Entry class 2nd'!C203,"")))</f>
        <v/>
      </c>
      <c r="E204" s="396" t="str">
        <f>IF(OR(B204=0,B204=""),"",IF(AND($E$3="1st"),'Marks Entry class 1st'!E203,IF(AND($E$3="2nd"),'Marks Entry class 2nd'!E203,"")))</f>
        <v/>
      </c>
      <c r="F204" s="260" t="str">
        <f>IF(OR(B204=0,B204=""),"",IF(AND($E$3="1st"),'Marks Entry class 1st'!D203,IF(AND($E$3="2nd"),'Marks Entry class 2nd'!D203,"")))</f>
        <v/>
      </c>
      <c r="G204" s="398" t="str">
        <f>IF(OR($B204=0,$B204=""),"",IF(AND($E$3="1st"),'Marks Entry class 1st'!F203,IF(AND($E$3="2nd"),'Marks Entry class 2nd'!F203,"")))</f>
        <v/>
      </c>
      <c r="H204" s="398" t="str">
        <f>IF(OR($B204=0,$B204=""),"",IF(AND($E$3="1st"),'Marks Entry class 1st'!G203,IF(AND($E$3="2nd"),'Marks Entry class 2nd'!G203,"")))</f>
        <v/>
      </c>
      <c r="I204" s="398" t="str">
        <f>IF(OR($B204=0,$B204=""),"",IF(AND($E$3="1st"),'Marks Entry class 1st'!H203,IF(AND($E$3="2nd"),'Marks Entry class 2nd'!H203,"")))</f>
        <v/>
      </c>
      <c r="J204" s="229" t="str">
        <f>IF(OR($B204=0,$B204=""),"",IF(AND($E$3="1st"),'Marks Entry class 1st'!J203,IF(AND($E$3="2nd"),'Marks Entry class 2nd'!J203,"")))</f>
        <v/>
      </c>
      <c r="K204" s="229" t="str">
        <f>IF(OR($B204=0,$B204=""),"",IF(AND($E$3="1st"),'Marks Entry class 1st'!K203,IF(AND($E$3="2nd"),'Marks Entry class 2nd'!K203,"")))</f>
        <v/>
      </c>
      <c r="L204" s="105"/>
      <c r="M204" s="105"/>
      <c r="N204" s="105"/>
      <c r="O204" s="51"/>
      <c r="P204" s="105" t="str">
        <f>IF(OR($B204=0,$B204=""),"",IF(AND($E$3="1st"),'Marks Entry class 1st'!O203,IF(AND($E$3="2nd"),'Marks Entry class 2nd'!O203,"")))</f>
        <v/>
      </c>
      <c r="Q204" s="105" t="str">
        <f>IF(OR($B204=0,$B204=""),"",IF(AND($E$3="1st"),'Marks Entry class 1st'!P203,IF(AND($E$3="2nd"),'Marks Entry class 2nd'!P203,"")))</f>
        <v/>
      </c>
      <c r="R204" s="54" t="str">
        <f t="shared" si="192"/>
        <v/>
      </c>
      <c r="S204" s="51">
        <f t="shared" si="193"/>
        <v>0</v>
      </c>
      <c r="T204" s="105" t="str">
        <f>IF(OR($B204=0,$B204=""),"",IF(AND($E$3="1st"),'Marks Entry class 1st'!Q203,IF(AND($E$3="2nd"),'Marks Entry class 2nd'!Q203,"")))</f>
        <v/>
      </c>
      <c r="U204" s="105" t="str">
        <f>IF(OR($B204=0,$B204=""),"",IF(AND($E$3="1st"),'Marks Entry class 1st'!R203,IF(AND($E$3="2nd"),'Marks Entry class 2nd'!R203,"")))</f>
        <v/>
      </c>
      <c r="V204" s="55" t="str">
        <f t="shared" si="194"/>
        <v/>
      </c>
      <c r="W204" s="51" t="str">
        <f t="shared" si="195"/>
        <v/>
      </c>
      <c r="X204" s="89">
        <f t="shared" si="196"/>
        <v>0</v>
      </c>
      <c r="Y204" s="89" t="str">
        <f t="shared" si="197"/>
        <v/>
      </c>
      <c r="Z204" s="89" t="str">
        <f t="shared" si="198"/>
        <v/>
      </c>
      <c r="AA204" s="89" t="str">
        <f t="shared" si="199"/>
        <v/>
      </c>
      <c r="AB204" s="89" t="str">
        <f t="shared" si="200"/>
        <v/>
      </c>
      <c r="AC204" s="93" t="str">
        <f t="shared" si="201"/>
        <v/>
      </c>
      <c r="AD204" s="105"/>
      <c r="AE204" s="105"/>
      <c r="AF204" s="105"/>
      <c r="AG204" s="51"/>
      <c r="AH204" s="105" t="str">
        <f>IF(OR($B204=0,$B204=""),"",IF(AND($E$3="1st"),'Marks Entry class 1st'!V203,IF(AND($E$3="2nd"),'Marks Entry class 2nd'!V203,"")))</f>
        <v/>
      </c>
      <c r="AI204" s="105" t="str">
        <f>IF(OR($B204=0,$B204=""),"",IF(AND($E$3="1st"),'Marks Entry class 1st'!W203,IF(AND($E$3="2nd"),'Marks Entry class 2nd'!W203,"")))</f>
        <v/>
      </c>
      <c r="AJ204" s="54" t="str">
        <f t="shared" si="202"/>
        <v/>
      </c>
      <c r="AK204" s="51">
        <f t="shared" si="203"/>
        <v>0</v>
      </c>
      <c r="AL204" s="105" t="str">
        <f>IF(OR($B204=0,$B204=""),"",IF(AND($E$3="1st"),'Marks Entry class 1st'!X203,IF(AND($E$3="2nd"),'Marks Entry class 2nd'!X203,"")))</f>
        <v/>
      </c>
      <c r="AM204" s="105" t="str">
        <f>IF(OR($B204=0,$B204=""),"",IF(AND($E$3="1st"),'Marks Entry class 1st'!Y203,IF(AND($E$3="2nd"),'Marks Entry class 2nd'!Y203,"")))</f>
        <v/>
      </c>
      <c r="AN204" s="55" t="str">
        <f t="shared" si="204"/>
        <v/>
      </c>
      <c r="AO204" s="51" t="str">
        <f t="shared" si="205"/>
        <v/>
      </c>
      <c r="AP204" s="89">
        <f t="shared" si="206"/>
        <v>0</v>
      </c>
      <c r="AQ204" s="89" t="str">
        <f t="shared" si="207"/>
        <v/>
      </c>
      <c r="AR204" s="89" t="str">
        <f t="shared" si="208"/>
        <v/>
      </c>
      <c r="AS204" s="89" t="str">
        <f t="shared" si="209"/>
        <v/>
      </c>
      <c r="AT204" s="89" t="str">
        <f t="shared" si="210"/>
        <v/>
      </c>
      <c r="AU204" s="93" t="str">
        <f t="shared" si="211"/>
        <v/>
      </c>
      <c r="AV204" s="105"/>
      <c r="AW204" s="105"/>
      <c r="AX204" s="105"/>
      <c r="AY204" s="51"/>
      <c r="AZ204" s="105" t="str">
        <f>IF(OR($B204=0,$B204=""),"",IF(AND($E$3="1st"),'Marks Entry class 1st'!AC203,IF(AND($E$3="2nd"),'Marks Entry class 2nd'!AC203,"")))</f>
        <v/>
      </c>
      <c r="BA204" s="105" t="str">
        <f>IF(OR($B204=0,$B204=""),"",IF(AND($E$3="1st"),'Marks Entry class 1st'!AD203,IF(AND($E$3="2nd"),'Marks Entry class 2nd'!AD203,"")))</f>
        <v/>
      </c>
      <c r="BB204" s="54" t="str">
        <f t="shared" si="212"/>
        <v/>
      </c>
      <c r="BC204" s="51">
        <f t="shared" si="213"/>
        <v>0</v>
      </c>
      <c r="BD204" s="105" t="str">
        <f>IF(OR($B204=0,$B204=""),"",IF(AND($E$3="1st"),'Marks Entry class 1st'!AE203,IF(AND($E$3="2nd"),'Marks Entry class 2nd'!AE203,"")))</f>
        <v/>
      </c>
      <c r="BE204" s="105" t="str">
        <f>IF(OR($B204=0,$B204=""),"",IF(AND($E$3="1st"),'Marks Entry class 1st'!AF203,IF(AND($E$3="2nd"),'Marks Entry class 2nd'!AF203,"")))</f>
        <v/>
      </c>
      <c r="BF204" s="55" t="str">
        <f t="shared" si="214"/>
        <v/>
      </c>
      <c r="BG204" s="51" t="str">
        <f t="shared" si="215"/>
        <v/>
      </c>
      <c r="BH204" s="89">
        <f t="shared" si="216"/>
        <v>0</v>
      </c>
      <c r="BI204" s="89" t="str">
        <f t="shared" si="217"/>
        <v/>
      </c>
      <c r="BJ204" s="89" t="str">
        <f t="shared" si="218"/>
        <v/>
      </c>
      <c r="BK204" s="89" t="str">
        <f t="shared" si="219"/>
        <v/>
      </c>
      <c r="BL204" s="89" t="str">
        <f t="shared" si="220"/>
        <v/>
      </c>
      <c r="BM204" s="93" t="str">
        <f t="shared" si="221"/>
        <v/>
      </c>
      <c r="BN204" s="105"/>
      <c r="BO204" s="105"/>
      <c r="BP204" s="105"/>
      <c r="BQ204" s="51"/>
      <c r="BR204" s="105" t="str">
        <f>IF(OR($B204=0,$B204=""),"",IF(AND($E$3="1st"),'Marks Entry class 1st'!AJ203,IF(AND($E$3="2nd"),'Marks Entry class 2nd'!AJ203,"")))</f>
        <v/>
      </c>
      <c r="BS204" s="105" t="str">
        <f>IF(OR($B204=0,$B204=""),"",IF(AND($E$3="1st"),'Marks Entry class 1st'!AK203,IF(AND($E$3="2nd"),'Marks Entry class 2nd'!AK203,"")))</f>
        <v/>
      </c>
      <c r="BT204" s="54" t="str">
        <f t="shared" si="222"/>
        <v/>
      </c>
      <c r="BU204" s="51">
        <f t="shared" si="223"/>
        <v>0</v>
      </c>
      <c r="BV204" s="105" t="str">
        <f>IF(OR($B204=0,$B204=""),"",IF(AND($E$3="1st"),'Marks Entry class 1st'!AL203,IF(AND($E$3="2nd"),'Marks Entry class 2nd'!AL203,"")))</f>
        <v/>
      </c>
      <c r="BW204" s="105" t="str">
        <f>IF(OR($B204=0,$B204=""),"",IF(AND($E$3="1st"),'Marks Entry class 1st'!AM203,IF(AND($E$3="2nd"),'Marks Entry class 2nd'!AM203,"")))</f>
        <v/>
      </c>
      <c r="BX204" s="55" t="str">
        <f t="shared" si="224"/>
        <v/>
      </c>
      <c r="BY204" s="51" t="str">
        <f t="shared" si="225"/>
        <v/>
      </c>
      <c r="BZ204" s="89">
        <f t="shared" si="226"/>
        <v>0</v>
      </c>
      <c r="CA204" s="89" t="str">
        <f t="shared" si="227"/>
        <v/>
      </c>
      <c r="CB204" s="89" t="str">
        <f t="shared" si="228"/>
        <v/>
      </c>
      <c r="CC204" s="89" t="str">
        <f t="shared" si="229"/>
        <v/>
      </c>
      <c r="CD204" s="89" t="str">
        <f t="shared" si="230"/>
        <v/>
      </c>
      <c r="CE204" s="93" t="str">
        <f t="shared" si="231"/>
        <v/>
      </c>
      <c r="CF204" s="105" t="str">
        <f>IF(OR($B204=0,$B204=""),"",IF(AND($E$3="1st"),'Marks Entry class 1st'!AN203,IF(AND($E$3="2nd"),'Marks Entry class 2nd'!AN203,"")))</f>
        <v/>
      </c>
      <c r="CG204" s="105" t="str">
        <f>IF(OR($B204=0,$B204=""),"",IF(AND($E$3="1st"),'Marks Entry class 1st'!AO203,IF(AND($E$3="2nd"),'Marks Entry class 2nd'!AO203,"")))</f>
        <v/>
      </c>
      <c r="CH204" s="106" t="str">
        <f t="shared" si="232"/>
        <v/>
      </c>
      <c r="CI204" s="107">
        <f t="shared" si="233"/>
        <v>0</v>
      </c>
      <c r="CJ204" s="107" t="str">
        <f t="shared" si="234"/>
        <v/>
      </c>
      <c r="CK204" s="107" t="str">
        <f t="shared" si="235"/>
        <v/>
      </c>
      <c r="CL204" s="92" t="str">
        <f t="shared" si="236"/>
        <v/>
      </c>
      <c r="CM204" s="105" t="str">
        <f>IF(OR($B204=0,$B204=""),"",IF(AND($E$3="1st"),'Marks Entry class 1st'!AP203,IF(AND($E$3="2nd"),'Marks Entry class 2nd'!AP203,"")))</f>
        <v/>
      </c>
      <c r="CN204" s="105" t="str">
        <f>IF(OR($B204=0,$B204=""),"",IF(AND($E$3="1st"),'Marks Entry class 1st'!AQ203,IF(AND($E$3="2nd"),'Marks Entry class 2nd'!AQ203,"")))</f>
        <v/>
      </c>
      <c r="CO204" s="106" t="str">
        <f t="shared" si="237"/>
        <v/>
      </c>
      <c r="CP204" s="107">
        <f t="shared" si="238"/>
        <v>0</v>
      </c>
      <c r="CQ204" s="107" t="str">
        <f t="shared" si="239"/>
        <v/>
      </c>
      <c r="CR204" s="107" t="str">
        <f t="shared" si="240"/>
        <v/>
      </c>
      <c r="CS204" s="92" t="str">
        <f t="shared" si="241"/>
        <v/>
      </c>
      <c r="CT204" s="105" t="str">
        <f>IF(OR($B204=0,$B204=""),"",IF(AND($E$3="1st"),'Marks Entry class 1st'!AR203,IF(AND($E$3="2nd"),'Marks Entry class 2nd'!AR203,"")))</f>
        <v/>
      </c>
      <c r="CU204" s="105" t="str">
        <f>IF(OR($B204=0,$B204=""),"",IF(AND($E$3="1st"),'Marks Entry class 1st'!AS203,IF(AND($E$3="2nd"),'Marks Entry class 2nd'!AS203,"")))</f>
        <v/>
      </c>
      <c r="CV204" s="106" t="str">
        <f t="shared" si="242"/>
        <v/>
      </c>
      <c r="CW204" s="107">
        <f t="shared" si="243"/>
        <v>0</v>
      </c>
      <c r="CX204" s="107" t="str">
        <f t="shared" si="244"/>
        <v/>
      </c>
      <c r="CY204" s="107" t="str">
        <f t="shared" si="245"/>
        <v/>
      </c>
      <c r="CZ204" s="92" t="str">
        <f t="shared" si="246"/>
        <v/>
      </c>
      <c r="DA204" s="105" t="str">
        <f>IF(OR($B204=0,$B204=""),"",IF(AND($E$3="1st"),'Marks Entry class 1st'!AT203,IF(AND($E$3="2nd"),'Marks Entry class 2nd'!AT203,"")))</f>
        <v/>
      </c>
      <c r="DB204" s="105" t="str">
        <f>IF(OR($B204=0,$B204=""),"",IF(AND($E$3="1st"),'Marks Entry class 1st'!AU203,IF(AND($E$3="2nd"),'Marks Entry class 2nd'!AU203,"")))</f>
        <v/>
      </c>
      <c r="DC204" s="357" t="str">
        <f t="shared" si="247"/>
        <v/>
      </c>
      <c r="DD204" s="93" t="str">
        <f t="shared" si="248"/>
        <v/>
      </c>
      <c r="DE204" s="105" t="str">
        <f>IF(OR($B204=0,$B204=""),"",IF(AND($E$3="1st"),'Marks Entry class 1st'!AV203,IF(AND($E$3="2nd"),'Marks Entry class 2nd'!AV203,"")))</f>
        <v/>
      </c>
      <c r="DF204" s="105" t="str">
        <f>IF(OR($B204=0,$B204=""),"",IF(AND($E$3="1st"),'Marks Entry class 1st'!AW203,IF(AND($E$3="2nd"),'Marks Entry class 2nd'!AW203,"")))</f>
        <v/>
      </c>
      <c r="DG204" s="357" t="str">
        <f t="shared" si="249"/>
        <v/>
      </c>
      <c r="DH204" s="93" t="str">
        <f t="shared" si="250"/>
        <v/>
      </c>
      <c r="DI204" s="63" t="str">
        <f t="shared" si="251"/>
        <v/>
      </c>
      <c r="DJ204" s="359" t="str">
        <f t="shared" si="252"/>
        <v/>
      </c>
      <c r="DK204" s="67" t="str">
        <f t="shared" si="253"/>
        <v/>
      </c>
      <c r="DL204" s="68" t="str">
        <f t="shared" si="254"/>
        <v/>
      </c>
      <c r="DM204" s="381" t="str">
        <f>IFERROR(IF(B204="NSO","NSO",IF(OR(D204="",G204="",F204="",B204="",DI204=0),"",IF('Master sheet'!$D$14="Hindi","कक्षोंन्नति","Promoted"))),"")</f>
        <v/>
      </c>
      <c r="DN204" s="42" t="str">
        <f>IF(OR(B204=0,B204=""),"",IF(AND($E$3="1st"),'Marks Entry class 1st'!AX203,IF(AND($E$3="2nd"),'Marks Entry class 2nd'!AX203,"")))</f>
        <v/>
      </c>
      <c r="DO204" s="42" t="str">
        <f>IF(OR(B204=0,B204=""),"",IF(AND($E$3="1st"),'Marks Entry class 1st'!AY203,IF(AND($E$3="2nd"),'Marks Entry class 2nd'!AY203,"")))</f>
        <v/>
      </c>
      <c r="DP204" s="214" t="str">
        <f t="shared" si="255"/>
        <v/>
      </c>
      <c r="DQ204" s="43"/>
      <c r="DX204" s="44">
        <f>IF(AND($E$3="1st"),'Marks Entry class 1st'!I203,IF(AND($E$3="2nd"),'Marks Entry class 2nd'!I203,""))</f>
        <v>0</v>
      </c>
    </row>
    <row r="205" spans="1:128" ht="18.95" customHeight="1">
      <c r="A205" s="56">
        <v>198</v>
      </c>
      <c r="B205" s="261" t="str">
        <f>IF(OR(DX205=0,DX205=""),"",IF(AND($E$3="1st"),'Marks Entry class 1st'!I204,IF(AND($E$3="2nd"),'Marks Entry class 2nd'!I204,"")))</f>
        <v/>
      </c>
      <c r="C205" s="57" t="str">
        <f>IF(OR($B205=0,$B205=""),"",IF(AND($E$3="1st"),'Marks Entry class 1st'!B204,IF(AND($E$3="2nd"),'Marks Entry class 2nd'!B204,"")))</f>
        <v/>
      </c>
      <c r="D205" s="57" t="str">
        <f>IF(OR($B205=0,$B205=""),"",IF(AND($E$3="1st"),'Marks Entry class 1st'!C204,IF(AND($E$3="2nd"),'Marks Entry class 2nd'!C204,"")))</f>
        <v/>
      </c>
      <c r="E205" s="396" t="str">
        <f>IF(OR(B205=0,B205=""),"",IF(AND($E$3="1st"),'Marks Entry class 1st'!E204,IF(AND($E$3="2nd"),'Marks Entry class 2nd'!E204,"")))</f>
        <v/>
      </c>
      <c r="F205" s="260" t="str">
        <f>IF(OR(B205=0,B205=""),"",IF(AND($E$3="1st"),'Marks Entry class 1st'!D204,IF(AND($E$3="2nd"),'Marks Entry class 2nd'!D204,"")))</f>
        <v/>
      </c>
      <c r="G205" s="398" t="str">
        <f>IF(OR($B205=0,$B205=""),"",IF(AND($E$3="1st"),'Marks Entry class 1st'!F204,IF(AND($E$3="2nd"),'Marks Entry class 2nd'!F204,"")))</f>
        <v/>
      </c>
      <c r="H205" s="398" t="str">
        <f>IF(OR($B205=0,$B205=""),"",IF(AND($E$3="1st"),'Marks Entry class 1st'!G204,IF(AND($E$3="2nd"),'Marks Entry class 2nd'!G204,"")))</f>
        <v/>
      </c>
      <c r="I205" s="398" t="str">
        <f>IF(OR($B205=0,$B205=""),"",IF(AND($E$3="1st"),'Marks Entry class 1st'!H204,IF(AND($E$3="2nd"),'Marks Entry class 2nd'!H204,"")))</f>
        <v/>
      </c>
      <c r="J205" s="229" t="str">
        <f>IF(OR($B205=0,$B205=""),"",IF(AND($E$3="1st"),'Marks Entry class 1st'!J204,IF(AND($E$3="2nd"),'Marks Entry class 2nd'!J204,"")))</f>
        <v/>
      </c>
      <c r="K205" s="229" t="str">
        <f>IF(OR($B205=0,$B205=""),"",IF(AND($E$3="1st"),'Marks Entry class 1st'!K204,IF(AND($E$3="2nd"),'Marks Entry class 2nd'!K204,"")))</f>
        <v/>
      </c>
      <c r="L205" s="105"/>
      <c r="M205" s="105"/>
      <c r="N205" s="105"/>
      <c r="O205" s="51"/>
      <c r="P205" s="105" t="str">
        <f>IF(OR($B205=0,$B205=""),"",IF(AND($E$3="1st"),'Marks Entry class 1st'!O204,IF(AND($E$3="2nd"),'Marks Entry class 2nd'!O204,"")))</f>
        <v/>
      </c>
      <c r="Q205" s="105" t="str">
        <f>IF(OR($B205=0,$B205=""),"",IF(AND($E$3="1st"),'Marks Entry class 1st'!P204,IF(AND($E$3="2nd"),'Marks Entry class 2nd'!P204,"")))</f>
        <v/>
      </c>
      <c r="R205" s="54" t="str">
        <f t="shared" si="192"/>
        <v/>
      </c>
      <c r="S205" s="51">
        <f t="shared" si="193"/>
        <v>0</v>
      </c>
      <c r="T205" s="105" t="str">
        <f>IF(OR($B205=0,$B205=""),"",IF(AND($E$3="1st"),'Marks Entry class 1st'!Q204,IF(AND($E$3="2nd"),'Marks Entry class 2nd'!Q204,"")))</f>
        <v/>
      </c>
      <c r="U205" s="105" t="str">
        <f>IF(OR($B205=0,$B205=""),"",IF(AND($E$3="1st"),'Marks Entry class 1st'!R204,IF(AND($E$3="2nd"),'Marks Entry class 2nd'!R204,"")))</f>
        <v/>
      </c>
      <c r="V205" s="55" t="str">
        <f t="shared" si="194"/>
        <v/>
      </c>
      <c r="W205" s="51" t="str">
        <f t="shared" si="195"/>
        <v/>
      </c>
      <c r="X205" s="89">
        <f t="shared" si="196"/>
        <v>0</v>
      </c>
      <c r="Y205" s="89" t="str">
        <f t="shared" si="197"/>
        <v/>
      </c>
      <c r="Z205" s="89" t="str">
        <f t="shared" si="198"/>
        <v/>
      </c>
      <c r="AA205" s="89" t="str">
        <f t="shared" si="199"/>
        <v/>
      </c>
      <c r="AB205" s="89" t="str">
        <f t="shared" si="200"/>
        <v/>
      </c>
      <c r="AC205" s="93" t="str">
        <f t="shared" si="201"/>
        <v/>
      </c>
      <c r="AD205" s="105"/>
      <c r="AE205" s="105"/>
      <c r="AF205" s="105"/>
      <c r="AG205" s="51"/>
      <c r="AH205" s="105" t="str">
        <f>IF(OR($B205=0,$B205=""),"",IF(AND($E$3="1st"),'Marks Entry class 1st'!V204,IF(AND($E$3="2nd"),'Marks Entry class 2nd'!V204,"")))</f>
        <v/>
      </c>
      <c r="AI205" s="105" t="str">
        <f>IF(OR($B205=0,$B205=""),"",IF(AND($E$3="1st"),'Marks Entry class 1st'!W204,IF(AND($E$3="2nd"),'Marks Entry class 2nd'!W204,"")))</f>
        <v/>
      </c>
      <c r="AJ205" s="54" t="str">
        <f t="shared" si="202"/>
        <v/>
      </c>
      <c r="AK205" s="51">
        <f t="shared" si="203"/>
        <v>0</v>
      </c>
      <c r="AL205" s="105" t="str">
        <f>IF(OR($B205=0,$B205=""),"",IF(AND($E$3="1st"),'Marks Entry class 1st'!X204,IF(AND($E$3="2nd"),'Marks Entry class 2nd'!X204,"")))</f>
        <v/>
      </c>
      <c r="AM205" s="105" t="str">
        <f>IF(OR($B205=0,$B205=""),"",IF(AND($E$3="1st"),'Marks Entry class 1st'!Y204,IF(AND($E$3="2nd"),'Marks Entry class 2nd'!Y204,"")))</f>
        <v/>
      </c>
      <c r="AN205" s="55" t="str">
        <f t="shared" si="204"/>
        <v/>
      </c>
      <c r="AO205" s="51" t="str">
        <f t="shared" si="205"/>
        <v/>
      </c>
      <c r="AP205" s="89">
        <f t="shared" si="206"/>
        <v>0</v>
      </c>
      <c r="AQ205" s="89" t="str">
        <f t="shared" si="207"/>
        <v/>
      </c>
      <c r="AR205" s="89" t="str">
        <f t="shared" si="208"/>
        <v/>
      </c>
      <c r="AS205" s="89" t="str">
        <f t="shared" si="209"/>
        <v/>
      </c>
      <c r="AT205" s="89" t="str">
        <f t="shared" si="210"/>
        <v/>
      </c>
      <c r="AU205" s="93" t="str">
        <f t="shared" si="211"/>
        <v/>
      </c>
      <c r="AV205" s="105"/>
      <c r="AW205" s="105"/>
      <c r="AX205" s="105"/>
      <c r="AY205" s="51"/>
      <c r="AZ205" s="105" t="str">
        <f>IF(OR($B205=0,$B205=""),"",IF(AND($E$3="1st"),'Marks Entry class 1st'!AC204,IF(AND($E$3="2nd"),'Marks Entry class 2nd'!AC204,"")))</f>
        <v/>
      </c>
      <c r="BA205" s="105" t="str">
        <f>IF(OR($B205=0,$B205=""),"",IF(AND($E$3="1st"),'Marks Entry class 1st'!AD204,IF(AND($E$3="2nd"),'Marks Entry class 2nd'!AD204,"")))</f>
        <v/>
      </c>
      <c r="BB205" s="54" t="str">
        <f t="shared" si="212"/>
        <v/>
      </c>
      <c r="BC205" s="51">
        <f t="shared" si="213"/>
        <v>0</v>
      </c>
      <c r="BD205" s="105" t="str">
        <f>IF(OR($B205=0,$B205=""),"",IF(AND($E$3="1st"),'Marks Entry class 1st'!AE204,IF(AND($E$3="2nd"),'Marks Entry class 2nd'!AE204,"")))</f>
        <v/>
      </c>
      <c r="BE205" s="105" t="str">
        <f>IF(OR($B205=0,$B205=""),"",IF(AND($E$3="1st"),'Marks Entry class 1st'!AF204,IF(AND($E$3="2nd"),'Marks Entry class 2nd'!AF204,"")))</f>
        <v/>
      </c>
      <c r="BF205" s="55" t="str">
        <f t="shared" si="214"/>
        <v/>
      </c>
      <c r="BG205" s="51" t="str">
        <f t="shared" si="215"/>
        <v/>
      </c>
      <c r="BH205" s="89">
        <f t="shared" si="216"/>
        <v>0</v>
      </c>
      <c r="BI205" s="89" t="str">
        <f t="shared" si="217"/>
        <v/>
      </c>
      <c r="BJ205" s="89" t="str">
        <f t="shared" si="218"/>
        <v/>
      </c>
      <c r="BK205" s="89" t="str">
        <f t="shared" si="219"/>
        <v/>
      </c>
      <c r="BL205" s="89" t="str">
        <f t="shared" si="220"/>
        <v/>
      </c>
      <c r="BM205" s="93" t="str">
        <f t="shared" si="221"/>
        <v/>
      </c>
      <c r="BN205" s="105"/>
      <c r="BO205" s="105"/>
      <c r="BP205" s="105"/>
      <c r="BQ205" s="51"/>
      <c r="BR205" s="105" t="str">
        <f>IF(OR($B205=0,$B205=""),"",IF(AND($E$3="1st"),'Marks Entry class 1st'!AJ204,IF(AND($E$3="2nd"),'Marks Entry class 2nd'!AJ204,"")))</f>
        <v/>
      </c>
      <c r="BS205" s="105" t="str">
        <f>IF(OR($B205=0,$B205=""),"",IF(AND($E$3="1st"),'Marks Entry class 1st'!AK204,IF(AND($E$3="2nd"),'Marks Entry class 2nd'!AK204,"")))</f>
        <v/>
      </c>
      <c r="BT205" s="54" t="str">
        <f t="shared" si="222"/>
        <v/>
      </c>
      <c r="BU205" s="51">
        <f t="shared" si="223"/>
        <v>0</v>
      </c>
      <c r="BV205" s="105" t="str">
        <f>IF(OR($B205=0,$B205=""),"",IF(AND($E$3="1st"),'Marks Entry class 1st'!AL204,IF(AND($E$3="2nd"),'Marks Entry class 2nd'!AL204,"")))</f>
        <v/>
      </c>
      <c r="BW205" s="105" t="str">
        <f>IF(OR($B205=0,$B205=""),"",IF(AND($E$3="1st"),'Marks Entry class 1st'!AM204,IF(AND($E$3="2nd"),'Marks Entry class 2nd'!AM204,"")))</f>
        <v/>
      </c>
      <c r="BX205" s="55" t="str">
        <f t="shared" si="224"/>
        <v/>
      </c>
      <c r="BY205" s="51" t="str">
        <f t="shared" si="225"/>
        <v/>
      </c>
      <c r="BZ205" s="89">
        <f t="shared" si="226"/>
        <v>0</v>
      </c>
      <c r="CA205" s="89" t="str">
        <f t="shared" si="227"/>
        <v/>
      </c>
      <c r="CB205" s="89" t="str">
        <f t="shared" si="228"/>
        <v/>
      </c>
      <c r="CC205" s="89" t="str">
        <f t="shared" si="229"/>
        <v/>
      </c>
      <c r="CD205" s="89" t="str">
        <f t="shared" si="230"/>
        <v/>
      </c>
      <c r="CE205" s="93" t="str">
        <f t="shared" si="231"/>
        <v/>
      </c>
      <c r="CF205" s="105" t="str">
        <f>IF(OR($B205=0,$B205=""),"",IF(AND($E$3="1st"),'Marks Entry class 1st'!AN204,IF(AND($E$3="2nd"),'Marks Entry class 2nd'!AN204,"")))</f>
        <v/>
      </c>
      <c r="CG205" s="105" t="str">
        <f>IF(OR($B205=0,$B205=""),"",IF(AND($E$3="1st"),'Marks Entry class 1st'!AO204,IF(AND($E$3="2nd"),'Marks Entry class 2nd'!AO204,"")))</f>
        <v/>
      </c>
      <c r="CH205" s="106" t="str">
        <f t="shared" si="232"/>
        <v/>
      </c>
      <c r="CI205" s="107">
        <f t="shared" si="233"/>
        <v>0</v>
      </c>
      <c r="CJ205" s="107" t="str">
        <f t="shared" si="234"/>
        <v/>
      </c>
      <c r="CK205" s="107" t="str">
        <f t="shared" si="235"/>
        <v/>
      </c>
      <c r="CL205" s="92" t="str">
        <f t="shared" si="236"/>
        <v/>
      </c>
      <c r="CM205" s="105" t="str">
        <f>IF(OR($B205=0,$B205=""),"",IF(AND($E$3="1st"),'Marks Entry class 1st'!AP204,IF(AND($E$3="2nd"),'Marks Entry class 2nd'!AP204,"")))</f>
        <v/>
      </c>
      <c r="CN205" s="105" t="str">
        <f>IF(OR($B205=0,$B205=""),"",IF(AND($E$3="1st"),'Marks Entry class 1st'!AQ204,IF(AND($E$3="2nd"),'Marks Entry class 2nd'!AQ204,"")))</f>
        <v/>
      </c>
      <c r="CO205" s="106" t="str">
        <f t="shared" si="237"/>
        <v/>
      </c>
      <c r="CP205" s="107">
        <f t="shared" si="238"/>
        <v>0</v>
      </c>
      <c r="CQ205" s="107" t="str">
        <f t="shared" si="239"/>
        <v/>
      </c>
      <c r="CR205" s="107" t="str">
        <f t="shared" si="240"/>
        <v/>
      </c>
      <c r="CS205" s="92" t="str">
        <f t="shared" si="241"/>
        <v/>
      </c>
      <c r="CT205" s="105" t="str">
        <f>IF(OR($B205=0,$B205=""),"",IF(AND($E$3="1st"),'Marks Entry class 1st'!AR204,IF(AND($E$3="2nd"),'Marks Entry class 2nd'!AR204,"")))</f>
        <v/>
      </c>
      <c r="CU205" s="105" t="str">
        <f>IF(OR($B205=0,$B205=""),"",IF(AND($E$3="1st"),'Marks Entry class 1st'!AS204,IF(AND($E$3="2nd"),'Marks Entry class 2nd'!AS204,"")))</f>
        <v/>
      </c>
      <c r="CV205" s="106" t="str">
        <f t="shared" si="242"/>
        <v/>
      </c>
      <c r="CW205" s="107">
        <f t="shared" si="243"/>
        <v>0</v>
      </c>
      <c r="CX205" s="107" t="str">
        <f t="shared" si="244"/>
        <v/>
      </c>
      <c r="CY205" s="107" t="str">
        <f t="shared" si="245"/>
        <v/>
      </c>
      <c r="CZ205" s="92" t="str">
        <f t="shared" si="246"/>
        <v/>
      </c>
      <c r="DA205" s="105" t="str">
        <f>IF(OR($B205=0,$B205=""),"",IF(AND($E$3="1st"),'Marks Entry class 1st'!AT204,IF(AND($E$3="2nd"),'Marks Entry class 2nd'!AT204,"")))</f>
        <v/>
      </c>
      <c r="DB205" s="105" t="str">
        <f>IF(OR($B205=0,$B205=""),"",IF(AND($E$3="1st"),'Marks Entry class 1st'!AU204,IF(AND($E$3="2nd"),'Marks Entry class 2nd'!AU204,"")))</f>
        <v/>
      </c>
      <c r="DC205" s="357" t="str">
        <f t="shared" si="247"/>
        <v/>
      </c>
      <c r="DD205" s="93" t="str">
        <f t="shared" si="248"/>
        <v/>
      </c>
      <c r="DE205" s="105" t="str">
        <f>IF(OR($B205=0,$B205=""),"",IF(AND($E$3="1st"),'Marks Entry class 1st'!AV204,IF(AND($E$3="2nd"),'Marks Entry class 2nd'!AV204,"")))</f>
        <v/>
      </c>
      <c r="DF205" s="105" t="str">
        <f>IF(OR($B205=0,$B205=""),"",IF(AND($E$3="1st"),'Marks Entry class 1st'!AW204,IF(AND($E$3="2nd"),'Marks Entry class 2nd'!AW204,"")))</f>
        <v/>
      </c>
      <c r="DG205" s="357" t="str">
        <f t="shared" si="249"/>
        <v/>
      </c>
      <c r="DH205" s="93" t="str">
        <f t="shared" si="250"/>
        <v/>
      </c>
      <c r="DI205" s="63" t="str">
        <f t="shared" si="251"/>
        <v/>
      </c>
      <c r="DJ205" s="359" t="str">
        <f t="shared" si="252"/>
        <v/>
      </c>
      <c r="DK205" s="67" t="str">
        <f t="shared" si="253"/>
        <v/>
      </c>
      <c r="DL205" s="68" t="str">
        <f t="shared" si="254"/>
        <v/>
      </c>
      <c r="DM205" s="381" t="str">
        <f>IFERROR(IF(B205="NSO","NSO",IF(OR(D205="",G205="",F205="",B205="",DI205=0),"",IF('Master sheet'!$D$14="Hindi","कक्षोंन्नति","Promoted"))),"")</f>
        <v/>
      </c>
      <c r="DN205" s="42" t="str">
        <f>IF(OR(B205=0,B205=""),"",IF(AND($E$3="1st"),'Marks Entry class 1st'!AX204,IF(AND($E$3="2nd"),'Marks Entry class 2nd'!AX204,"")))</f>
        <v/>
      </c>
      <c r="DO205" s="42" t="str">
        <f>IF(OR(B205=0,B205=""),"",IF(AND($E$3="1st"),'Marks Entry class 1st'!AY204,IF(AND($E$3="2nd"),'Marks Entry class 2nd'!AY204,"")))</f>
        <v/>
      </c>
      <c r="DP205" s="214" t="str">
        <f t="shared" si="255"/>
        <v/>
      </c>
      <c r="DQ205" s="43"/>
      <c r="DX205" s="44">
        <f>IF(AND($E$3="1st"),'Marks Entry class 1st'!I204,IF(AND($E$3="2nd"),'Marks Entry class 2nd'!I204,""))</f>
        <v>0</v>
      </c>
    </row>
    <row r="206" spans="1:128" ht="18.95" customHeight="1">
      <c r="A206" s="56">
        <v>199</v>
      </c>
      <c r="B206" s="261" t="str">
        <f>IF(OR(DX206=0,DX206=""),"",IF(AND($E$3="1st"),'Marks Entry class 1st'!I205,IF(AND($E$3="2nd"),'Marks Entry class 2nd'!I205,"")))</f>
        <v/>
      </c>
      <c r="C206" s="57" t="str">
        <f>IF(OR($B206=0,$B206=""),"",IF(AND($E$3="1st"),'Marks Entry class 1st'!B205,IF(AND($E$3="2nd"),'Marks Entry class 2nd'!B205,"")))</f>
        <v/>
      </c>
      <c r="D206" s="57" t="str">
        <f>IF(OR($B206=0,$B206=""),"",IF(AND($E$3="1st"),'Marks Entry class 1st'!C205,IF(AND($E$3="2nd"),'Marks Entry class 2nd'!C205,"")))</f>
        <v/>
      </c>
      <c r="E206" s="396" t="str">
        <f>IF(OR(B206=0,B206=""),"",IF(AND($E$3="1st"),'Marks Entry class 1st'!E205,IF(AND($E$3="2nd"),'Marks Entry class 2nd'!E205,"")))</f>
        <v/>
      </c>
      <c r="F206" s="260" t="str">
        <f>IF(OR(B206=0,B206=""),"",IF(AND($E$3="1st"),'Marks Entry class 1st'!D205,IF(AND($E$3="2nd"),'Marks Entry class 2nd'!D205,"")))</f>
        <v/>
      </c>
      <c r="G206" s="398" t="str">
        <f>IF(OR($B206=0,$B206=""),"",IF(AND($E$3="1st"),'Marks Entry class 1st'!F205,IF(AND($E$3="2nd"),'Marks Entry class 2nd'!F205,"")))</f>
        <v/>
      </c>
      <c r="H206" s="398" t="str">
        <f>IF(OR($B206=0,$B206=""),"",IF(AND($E$3="1st"),'Marks Entry class 1st'!G205,IF(AND($E$3="2nd"),'Marks Entry class 2nd'!G205,"")))</f>
        <v/>
      </c>
      <c r="I206" s="398" t="str">
        <f>IF(OR($B206=0,$B206=""),"",IF(AND($E$3="1st"),'Marks Entry class 1st'!H205,IF(AND($E$3="2nd"),'Marks Entry class 2nd'!H205,"")))</f>
        <v/>
      </c>
      <c r="J206" s="229" t="str">
        <f>IF(OR($B206=0,$B206=""),"",IF(AND($E$3="1st"),'Marks Entry class 1st'!J205,IF(AND($E$3="2nd"),'Marks Entry class 2nd'!J205,"")))</f>
        <v/>
      </c>
      <c r="K206" s="229" t="str">
        <f>IF(OR($B206=0,$B206=""),"",IF(AND($E$3="1st"),'Marks Entry class 1st'!K205,IF(AND($E$3="2nd"),'Marks Entry class 2nd'!K205,"")))</f>
        <v/>
      </c>
      <c r="L206" s="105"/>
      <c r="M206" s="105"/>
      <c r="N206" s="105"/>
      <c r="O206" s="51"/>
      <c r="P206" s="105" t="str">
        <f>IF(OR($B206=0,$B206=""),"",IF(AND($E$3="1st"),'Marks Entry class 1st'!O205,IF(AND($E$3="2nd"),'Marks Entry class 2nd'!O205,"")))</f>
        <v/>
      </c>
      <c r="Q206" s="105" t="str">
        <f>IF(OR($B206=0,$B206=""),"",IF(AND($E$3="1st"),'Marks Entry class 1st'!P205,IF(AND($E$3="2nd"),'Marks Entry class 2nd'!P205,"")))</f>
        <v/>
      </c>
      <c r="R206" s="54" t="str">
        <f t="shared" si="192"/>
        <v/>
      </c>
      <c r="S206" s="51">
        <f t="shared" si="193"/>
        <v>0</v>
      </c>
      <c r="T206" s="105" t="str">
        <f>IF(OR($B206=0,$B206=""),"",IF(AND($E$3="1st"),'Marks Entry class 1st'!Q205,IF(AND($E$3="2nd"),'Marks Entry class 2nd'!Q205,"")))</f>
        <v/>
      </c>
      <c r="U206" s="105" t="str">
        <f>IF(OR($B206=0,$B206=""),"",IF(AND($E$3="1st"),'Marks Entry class 1st'!R205,IF(AND($E$3="2nd"),'Marks Entry class 2nd'!R205,"")))</f>
        <v/>
      </c>
      <c r="V206" s="55" t="str">
        <f t="shared" si="194"/>
        <v/>
      </c>
      <c r="W206" s="51" t="str">
        <f t="shared" si="195"/>
        <v/>
      </c>
      <c r="X206" s="89">
        <f t="shared" si="196"/>
        <v>0</v>
      </c>
      <c r="Y206" s="89" t="str">
        <f t="shared" si="197"/>
        <v/>
      </c>
      <c r="Z206" s="89" t="str">
        <f t="shared" si="198"/>
        <v/>
      </c>
      <c r="AA206" s="89" t="str">
        <f t="shared" si="199"/>
        <v/>
      </c>
      <c r="AB206" s="89" t="str">
        <f t="shared" si="200"/>
        <v/>
      </c>
      <c r="AC206" s="93" t="str">
        <f t="shared" si="201"/>
        <v/>
      </c>
      <c r="AD206" s="105"/>
      <c r="AE206" s="105"/>
      <c r="AF206" s="105"/>
      <c r="AG206" s="51"/>
      <c r="AH206" s="105" t="str">
        <f>IF(OR($B206=0,$B206=""),"",IF(AND($E$3="1st"),'Marks Entry class 1st'!V205,IF(AND($E$3="2nd"),'Marks Entry class 2nd'!V205,"")))</f>
        <v/>
      </c>
      <c r="AI206" s="105" t="str">
        <f>IF(OR($B206=0,$B206=""),"",IF(AND($E$3="1st"),'Marks Entry class 1st'!W205,IF(AND($E$3="2nd"),'Marks Entry class 2nd'!W205,"")))</f>
        <v/>
      </c>
      <c r="AJ206" s="54" t="str">
        <f t="shared" si="202"/>
        <v/>
      </c>
      <c r="AK206" s="51">
        <f t="shared" si="203"/>
        <v>0</v>
      </c>
      <c r="AL206" s="105" t="str">
        <f>IF(OR($B206=0,$B206=""),"",IF(AND($E$3="1st"),'Marks Entry class 1st'!X205,IF(AND($E$3="2nd"),'Marks Entry class 2nd'!X205,"")))</f>
        <v/>
      </c>
      <c r="AM206" s="105" t="str">
        <f>IF(OR($B206=0,$B206=""),"",IF(AND($E$3="1st"),'Marks Entry class 1st'!Y205,IF(AND($E$3="2nd"),'Marks Entry class 2nd'!Y205,"")))</f>
        <v/>
      </c>
      <c r="AN206" s="55" t="str">
        <f t="shared" si="204"/>
        <v/>
      </c>
      <c r="AO206" s="51" t="str">
        <f t="shared" si="205"/>
        <v/>
      </c>
      <c r="AP206" s="89">
        <f t="shared" si="206"/>
        <v>0</v>
      </c>
      <c r="AQ206" s="89" t="str">
        <f t="shared" si="207"/>
        <v/>
      </c>
      <c r="AR206" s="89" t="str">
        <f t="shared" si="208"/>
        <v/>
      </c>
      <c r="AS206" s="89" t="str">
        <f t="shared" si="209"/>
        <v/>
      </c>
      <c r="AT206" s="89" t="str">
        <f t="shared" si="210"/>
        <v/>
      </c>
      <c r="AU206" s="93" t="str">
        <f t="shared" si="211"/>
        <v/>
      </c>
      <c r="AV206" s="105"/>
      <c r="AW206" s="105"/>
      <c r="AX206" s="105"/>
      <c r="AY206" s="51"/>
      <c r="AZ206" s="105" t="str">
        <f>IF(OR($B206=0,$B206=""),"",IF(AND($E$3="1st"),'Marks Entry class 1st'!AC205,IF(AND($E$3="2nd"),'Marks Entry class 2nd'!AC205,"")))</f>
        <v/>
      </c>
      <c r="BA206" s="105" t="str">
        <f>IF(OR($B206=0,$B206=""),"",IF(AND($E$3="1st"),'Marks Entry class 1st'!AD205,IF(AND($E$3="2nd"),'Marks Entry class 2nd'!AD205,"")))</f>
        <v/>
      </c>
      <c r="BB206" s="54" t="str">
        <f t="shared" si="212"/>
        <v/>
      </c>
      <c r="BC206" s="51">
        <f t="shared" si="213"/>
        <v>0</v>
      </c>
      <c r="BD206" s="105" t="str">
        <f>IF(OR($B206=0,$B206=""),"",IF(AND($E$3="1st"),'Marks Entry class 1st'!AE205,IF(AND($E$3="2nd"),'Marks Entry class 2nd'!AE205,"")))</f>
        <v/>
      </c>
      <c r="BE206" s="105" t="str">
        <f>IF(OR($B206=0,$B206=""),"",IF(AND($E$3="1st"),'Marks Entry class 1st'!AF205,IF(AND($E$3="2nd"),'Marks Entry class 2nd'!AF205,"")))</f>
        <v/>
      </c>
      <c r="BF206" s="55" t="str">
        <f t="shared" si="214"/>
        <v/>
      </c>
      <c r="BG206" s="51" t="str">
        <f t="shared" si="215"/>
        <v/>
      </c>
      <c r="BH206" s="89">
        <f t="shared" si="216"/>
        <v>0</v>
      </c>
      <c r="BI206" s="89" t="str">
        <f t="shared" si="217"/>
        <v/>
      </c>
      <c r="BJ206" s="89" t="str">
        <f t="shared" si="218"/>
        <v/>
      </c>
      <c r="BK206" s="89" t="str">
        <f t="shared" si="219"/>
        <v/>
      </c>
      <c r="BL206" s="89" t="str">
        <f t="shared" si="220"/>
        <v/>
      </c>
      <c r="BM206" s="93" t="str">
        <f t="shared" si="221"/>
        <v/>
      </c>
      <c r="BN206" s="105"/>
      <c r="BO206" s="105"/>
      <c r="BP206" s="105"/>
      <c r="BQ206" s="51"/>
      <c r="BR206" s="105" t="str">
        <f>IF(OR($B206=0,$B206=""),"",IF(AND($E$3="1st"),'Marks Entry class 1st'!AJ205,IF(AND($E$3="2nd"),'Marks Entry class 2nd'!AJ205,"")))</f>
        <v/>
      </c>
      <c r="BS206" s="105" t="str">
        <f>IF(OR($B206=0,$B206=""),"",IF(AND($E$3="1st"),'Marks Entry class 1st'!AK205,IF(AND($E$3="2nd"),'Marks Entry class 2nd'!AK205,"")))</f>
        <v/>
      </c>
      <c r="BT206" s="54" t="str">
        <f t="shared" si="222"/>
        <v/>
      </c>
      <c r="BU206" s="51">
        <f t="shared" si="223"/>
        <v>0</v>
      </c>
      <c r="BV206" s="105" t="str">
        <f>IF(OR($B206=0,$B206=""),"",IF(AND($E$3="1st"),'Marks Entry class 1st'!AL205,IF(AND($E$3="2nd"),'Marks Entry class 2nd'!AL205,"")))</f>
        <v/>
      </c>
      <c r="BW206" s="105" t="str">
        <f>IF(OR($B206=0,$B206=""),"",IF(AND($E$3="1st"),'Marks Entry class 1st'!AM205,IF(AND($E$3="2nd"),'Marks Entry class 2nd'!AM205,"")))</f>
        <v/>
      </c>
      <c r="BX206" s="55" t="str">
        <f t="shared" si="224"/>
        <v/>
      </c>
      <c r="BY206" s="51" t="str">
        <f t="shared" si="225"/>
        <v/>
      </c>
      <c r="BZ206" s="89">
        <f t="shared" si="226"/>
        <v>0</v>
      </c>
      <c r="CA206" s="89" t="str">
        <f t="shared" si="227"/>
        <v/>
      </c>
      <c r="CB206" s="89" t="str">
        <f t="shared" si="228"/>
        <v/>
      </c>
      <c r="CC206" s="89" t="str">
        <f t="shared" si="229"/>
        <v/>
      </c>
      <c r="CD206" s="89" t="str">
        <f t="shared" si="230"/>
        <v/>
      </c>
      <c r="CE206" s="93" t="str">
        <f t="shared" si="231"/>
        <v/>
      </c>
      <c r="CF206" s="105" t="str">
        <f>IF(OR($B206=0,$B206=""),"",IF(AND($E$3="1st"),'Marks Entry class 1st'!AN205,IF(AND($E$3="2nd"),'Marks Entry class 2nd'!AN205,"")))</f>
        <v/>
      </c>
      <c r="CG206" s="105" t="str">
        <f>IF(OR($B206=0,$B206=""),"",IF(AND($E$3="1st"),'Marks Entry class 1st'!AO205,IF(AND($E$3="2nd"),'Marks Entry class 2nd'!AO205,"")))</f>
        <v/>
      </c>
      <c r="CH206" s="106" t="str">
        <f t="shared" si="232"/>
        <v/>
      </c>
      <c r="CI206" s="107">
        <f t="shared" si="233"/>
        <v>0</v>
      </c>
      <c r="CJ206" s="107" t="str">
        <f t="shared" si="234"/>
        <v/>
      </c>
      <c r="CK206" s="107" t="str">
        <f t="shared" si="235"/>
        <v/>
      </c>
      <c r="CL206" s="92" t="str">
        <f t="shared" si="236"/>
        <v/>
      </c>
      <c r="CM206" s="105" t="str">
        <f>IF(OR($B206=0,$B206=""),"",IF(AND($E$3="1st"),'Marks Entry class 1st'!AP205,IF(AND($E$3="2nd"),'Marks Entry class 2nd'!AP205,"")))</f>
        <v/>
      </c>
      <c r="CN206" s="105" t="str">
        <f>IF(OR($B206=0,$B206=""),"",IF(AND($E$3="1st"),'Marks Entry class 1st'!AQ205,IF(AND($E$3="2nd"),'Marks Entry class 2nd'!AQ205,"")))</f>
        <v/>
      </c>
      <c r="CO206" s="106" t="str">
        <f t="shared" si="237"/>
        <v/>
      </c>
      <c r="CP206" s="107">
        <f t="shared" si="238"/>
        <v>0</v>
      </c>
      <c r="CQ206" s="107" t="str">
        <f t="shared" si="239"/>
        <v/>
      </c>
      <c r="CR206" s="107" t="str">
        <f t="shared" si="240"/>
        <v/>
      </c>
      <c r="CS206" s="92" t="str">
        <f t="shared" si="241"/>
        <v/>
      </c>
      <c r="CT206" s="105" t="str">
        <f>IF(OR($B206=0,$B206=""),"",IF(AND($E$3="1st"),'Marks Entry class 1st'!AR205,IF(AND($E$3="2nd"),'Marks Entry class 2nd'!AR205,"")))</f>
        <v/>
      </c>
      <c r="CU206" s="105" t="str">
        <f>IF(OR($B206=0,$B206=""),"",IF(AND($E$3="1st"),'Marks Entry class 1st'!AS205,IF(AND($E$3="2nd"),'Marks Entry class 2nd'!AS205,"")))</f>
        <v/>
      </c>
      <c r="CV206" s="106" t="str">
        <f t="shared" si="242"/>
        <v/>
      </c>
      <c r="CW206" s="107">
        <f t="shared" si="243"/>
        <v>0</v>
      </c>
      <c r="CX206" s="107" t="str">
        <f t="shared" si="244"/>
        <v/>
      </c>
      <c r="CY206" s="107" t="str">
        <f t="shared" si="245"/>
        <v/>
      </c>
      <c r="CZ206" s="92" t="str">
        <f t="shared" si="246"/>
        <v/>
      </c>
      <c r="DA206" s="105" t="str">
        <f>IF(OR($B206=0,$B206=""),"",IF(AND($E$3="1st"),'Marks Entry class 1st'!AT205,IF(AND($E$3="2nd"),'Marks Entry class 2nd'!AT205,"")))</f>
        <v/>
      </c>
      <c r="DB206" s="105" t="str">
        <f>IF(OR($B206=0,$B206=""),"",IF(AND($E$3="1st"),'Marks Entry class 1st'!AU205,IF(AND($E$3="2nd"),'Marks Entry class 2nd'!AU205,"")))</f>
        <v/>
      </c>
      <c r="DC206" s="357" t="str">
        <f t="shared" si="247"/>
        <v/>
      </c>
      <c r="DD206" s="93" t="str">
        <f t="shared" si="248"/>
        <v/>
      </c>
      <c r="DE206" s="105" t="str">
        <f>IF(OR($B206=0,$B206=""),"",IF(AND($E$3="1st"),'Marks Entry class 1st'!AV205,IF(AND($E$3="2nd"),'Marks Entry class 2nd'!AV205,"")))</f>
        <v/>
      </c>
      <c r="DF206" s="105" t="str">
        <f>IF(OR($B206=0,$B206=""),"",IF(AND($E$3="1st"),'Marks Entry class 1st'!AW205,IF(AND($E$3="2nd"),'Marks Entry class 2nd'!AW205,"")))</f>
        <v/>
      </c>
      <c r="DG206" s="357" t="str">
        <f t="shared" si="249"/>
        <v/>
      </c>
      <c r="DH206" s="93" t="str">
        <f t="shared" si="250"/>
        <v/>
      </c>
      <c r="DI206" s="63" t="str">
        <f t="shared" si="251"/>
        <v/>
      </c>
      <c r="DJ206" s="359" t="str">
        <f t="shared" si="252"/>
        <v/>
      </c>
      <c r="DK206" s="67" t="str">
        <f t="shared" si="253"/>
        <v/>
      </c>
      <c r="DL206" s="68" t="str">
        <f t="shared" si="254"/>
        <v/>
      </c>
      <c r="DM206" s="381" t="str">
        <f>IFERROR(IF(B206="NSO","NSO",IF(OR(D206="",G206="",F206="",B206="",DI206=0),"",IF('Master sheet'!$D$14="Hindi","कक्षोंन्नति","Promoted"))),"")</f>
        <v/>
      </c>
      <c r="DN206" s="42" t="str">
        <f>IF(OR(B206=0,B206=""),"",IF(AND($E$3="1st"),'Marks Entry class 1st'!AX205,IF(AND($E$3="2nd"),'Marks Entry class 2nd'!AX205,"")))</f>
        <v/>
      </c>
      <c r="DO206" s="42" t="str">
        <f>IF(OR(B206=0,B206=""),"",IF(AND($E$3="1st"),'Marks Entry class 1st'!AY205,IF(AND($E$3="2nd"),'Marks Entry class 2nd'!AY205,"")))</f>
        <v/>
      </c>
      <c r="DP206" s="214" t="str">
        <f t="shared" si="255"/>
        <v/>
      </c>
      <c r="DQ206" s="43"/>
      <c r="DX206" s="44">
        <f>IF(AND($E$3="1st"),'Marks Entry class 1st'!I205,IF(AND($E$3="2nd"),'Marks Entry class 2nd'!I205,""))</f>
        <v>0</v>
      </c>
    </row>
    <row r="207" spans="1:128" ht="18.95" customHeight="1">
      <c r="A207" s="56">
        <v>200</v>
      </c>
      <c r="B207" s="261" t="str">
        <f>IF(OR(DX207=0,DX207=""),"",IF(AND($E$3="1st"),'Marks Entry class 1st'!I206,IF(AND($E$3="2nd"),'Marks Entry class 2nd'!I206,"")))</f>
        <v/>
      </c>
      <c r="C207" s="57" t="str">
        <f>IF(OR($B207=0,$B207=""),"",IF(AND($E$3="1st"),'Marks Entry class 1st'!B206,IF(AND($E$3="2nd"),'Marks Entry class 2nd'!B206,"")))</f>
        <v/>
      </c>
      <c r="D207" s="57" t="str">
        <f>IF(OR($B207=0,$B207=""),"",IF(AND($E$3="1st"),'Marks Entry class 1st'!C206,IF(AND($E$3="2nd"),'Marks Entry class 2nd'!C206,"")))</f>
        <v/>
      </c>
      <c r="E207" s="396" t="str">
        <f>IF(OR(B207=0,B207=""),"",IF(AND($E$3="1st"),'Marks Entry class 1st'!E206,IF(AND($E$3="2nd"),'Marks Entry class 2nd'!E206,"")))</f>
        <v/>
      </c>
      <c r="F207" s="260" t="str">
        <f>IF(OR(B207=0,B207=""),"",IF(AND($E$3="1st"),'Marks Entry class 1st'!D206,IF(AND($E$3="2nd"),'Marks Entry class 2nd'!D206,"")))</f>
        <v/>
      </c>
      <c r="G207" s="398" t="str">
        <f>IF(OR($B207=0,$B207=""),"",IF(AND($E$3="1st"),'Marks Entry class 1st'!F206,IF(AND($E$3="2nd"),'Marks Entry class 2nd'!F206,"")))</f>
        <v/>
      </c>
      <c r="H207" s="398" t="str">
        <f>IF(OR($B207=0,$B207=""),"",IF(AND($E$3="1st"),'Marks Entry class 1st'!G206,IF(AND($E$3="2nd"),'Marks Entry class 2nd'!G206,"")))</f>
        <v/>
      </c>
      <c r="I207" s="398" t="str">
        <f>IF(OR($B207=0,$B207=""),"",IF(AND($E$3="1st"),'Marks Entry class 1st'!H206,IF(AND($E$3="2nd"),'Marks Entry class 2nd'!H206,"")))</f>
        <v/>
      </c>
      <c r="J207" s="229" t="str">
        <f>IF(OR($B207=0,$B207=""),"",IF(AND($E$3="1st"),'Marks Entry class 1st'!J206,IF(AND($E$3="2nd"),'Marks Entry class 2nd'!J206,"")))</f>
        <v/>
      </c>
      <c r="K207" s="229" t="str">
        <f>IF(OR($B207=0,$B207=""),"",IF(AND($E$3="1st"),'Marks Entry class 1st'!K206,IF(AND($E$3="2nd"),'Marks Entry class 2nd'!K206,"")))</f>
        <v/>
      </c>
      <c r="L207" s="105"/>
      <c r="M207" s="105"/>
      <c r="N207" s="105"/>
      <c r="O207" s="51"/>
      <c r="P207" s="105" t="str">
        <f>IF(OR($B207=0,$B207=""),"",IF(AND($E$3="1st"),'Marks Entry class 1st'!O206,IF(AND($E$3="2nd"),'Marks Entry class 2nd'!O206,"")))</f>
        <v/>
      </c>
      <c r="Q207" s="105" t="str">
        <f>IF(OR($B207=0,$B207=""),"",IF(AND($E$3="1st"),'Marks Entry class 1st'!P206,IF(AND($E$3="2nd"),'Marks Entry class 2nd'!P206,"")))</f>
        <v/>
      </c>
      <c r="R207" s="54" t="str">
        <f t="shared" si="192"/>
        <v/>
      </c>
      <c r="S207" s="51">
        <f t="shared" si="193"/>
        <v>0</v>
      </c>
      <c r="T207" s="105" t="str">
        <f>IF(OR($B207=0,$B207=""),"",IF(AND($E$3="1st"),'Marks Entry class 1st'!Q206,IF(AND($E$3="2nd"),'Marks Entry class 2nd'!Q206,"")))</f>
        <v/>
      </c>
      <c r="U207" s="105" t="str">
        <f>IF(OR($B207=0,$B207=""),"",IF(AND($E$3="1st"),'Marks Entry class 1st'!R206,IF(AND($E$3="2nd"),'Marks Entry class 2nd'!R206,"")))</f>
        <v/>
      </c>
      <c r="V207" s="55" t="str">
        <f t="shared" si="194"/>
        <v/>
      </c>
      <c r="W207" s="51" t="str">
        <f t="shared" si="195"/>
        <v/>
      </c>
      <c r="X207" s="89">
        <f t="shared" si="196"/>
        <v>0</v>
      </c>
      <c r="Y207" s="89" t="str">
        <f t="shared" si="197"/>
        <v/>
      </c>
      <c r="Z207" s="89" t="str">
        <f t="shared" si="198"/>
        <v/>
      </c>
      <c r="AA207" s="89" t="str">
        <f t="shared" si="199"/>
        <v/>
      </c>
      <c r="AB207" s="89" t="str">
        <f t="shared" si="200"/>
        <v/>
      </c>
      <c r="AC207" s="93" t="str">
        <f t="shared" si="201"/>
        <v/>
      </c>
      <c r="AD207" s="105"/>
      <c r="AE207" s="105"/>
      <c r="AF207" s="105"/>
      <c r="AG207" s="51"/>
      <c r="AH207" s="105" t="str">
        <f>IF(OR($B207=0,$B207=""),"",IF(AND($E$3="1st"),'Marks Entry class 1st'!V206,IF(AND($E$3="2nd"),'Marks Entry class 2nd'!V206,"")))</f>
        <v/>
      </c>
      <c r="AI207" s="105" t="str">
        <f>IF(OR($B207=0,$B207=""),"",IF(AND($E$3="1st"),'Marks Entry class 1st'!W206,IF(AND($E$3="2nd"),'Marks Entry class 2nd'!W206,"")))</f>
        <v/>
      </c>
      <c r="AJ207" s="54" t="str">
        <f t="shared" si="202"/>
        <v/>
      </c>
      <c r="AK207" s="51">
        <f t="shared" si="203"/>
        <v>0</v>
      </c>
      <c r="AL207" s="105" t="str">
        <f>IF(OR($B207=0,$B207=""),"",IF(AND($E$3="1st"),'Marks Entry class 1st'!X206,IF(AND($E$3="2nd"),'Marks Entry class 2nd'!X206,"")))</f>
        <v/>
      </c>
      <c r="AM207" s="105" t="str">
        <f>IF(OR($B207=0,$B207=""),"",IF(AND($E$3="1st"),'Marks Entry class 1st'!Y206,IF(AND($E$3="2nd"),'Marks Entry class 2nd'!Y206,"")))</f>
        <v/>
      </c>
      <c r="AN207" s="55" t="str">
        <f t="shared" si="204"/>
        <v/>
      </c>
      <c r="AO207" s="51" t="str">
        <f t="shared" si="205"/>
        <v/>
      </c>
      <c r="AP207" s="89">
        <f t="shared" si="206"/>
        <v>0</v>
      </c>
      <c r="AQ207" s="89" t="str">
        <f t="shared" si="207"/>
        <v/>
      </c>
      <c r="AR207" s="89" t="str">
        <f t="shared" si="208"/>
        <v/>
      </c>
      <c r="AS207" s="89" t="str">
        <f>IF(OR($B207="NSO",$B207="",AL207=""),"",IF(OR(AR207="AB",AL207="ab"),"AB",IF(AL207="ML","RE",IF(AND(AO207&gt;=36%*AQ207,AL207&gt;=20%*$AL$7),"P",IF(AND(AO207&gt;=34%*AQ207,AL207&gt;=20%*$AL$7),"G2",IF(AND(AO207&gt;=31%*AQ207,AL207&gt;=20%*$AL$7),"G1",IF(AND(AO207&gt;=25%*AQ207,AL207&gt;=20%*$AL$7),"S","F")))))))</f>
        <v/>
      </c>
      <c r="AT207" s="89" t="str">
        <f t="shared" si="210"/>
        <v/>
      </c>
      <c r="AU207" s="93" t="str">
        <f t="shared" si="211"/>
        <v/>
      </c>
      <c r="AV207" s="105"/>
      <c r="AW207" s="105"/>
      <c r="AX207" s="105"/>
      <c r="AY207" s="51"/>
      <c r="AZ207" s="105" t="str">
        <f>IF(OR($B207=0,$B207=""),"",IF(AND($E$3="1st"),'Marks Entry class 1st'!AC206,IF(AND($E$3="2nd"),'Marks Entry class 2nd'!AC206,"")))</f>
        <v/>
      </c>
      <c r="BA207" s="105" t="str">
        <f>IF(OR($B207=0,$B207=""),"",IF(AND($E$3="1st"),'Marks Entry class 1st'!AD206,IF(AND($E$3="2nd"),'Marks Entry class 2nd'!AD206,"")))</f>
        <v/>
      </c>
      <c r="BB207" s="54" t="str">
        <f t="shared" si="212"/>
        <v/>
      </c>
      <c r="BC207" s="51">
        <f t="shared" si="213"/>
        <v>0</v>
      </c>
      <c r="BD207" s="105" t="str">
        <f>IF(OR($B207=0,$B207=""),"",IF(AND($E$3="1st"),'Marks Entry class 1st'!AE206,IF(AND($E$3="2nd"),'Marks Entry class 2nd'!AE206,"")))</f>
        <v/>
      </c>
      <c r="BE207" s="105" t="str">
        <f>IF(OR($B207=0,$B207=""),"",IF(AND($E$3="1st"),'Marks Entry class 1st'!AF206,IF(AND($E$3="2nd"),'Marks Entry class 2nd'!AF206,"")))</f>
        <v/>
      </c>
      <c r="BF207" s="55" t="str">
        <f t="shared" si="214"/>
        <v/>
      </c>
      <c r="BG207" s="51" t="str">
        <f t="shared" si="215"/>
        <v/>
      </c>
      <c r="BH207" s="89">
        <f t="shared" si="216"/>
        <v>0</v>
      </c>
      <c r="BI207" s="89" t="str">
        <f t="shared" si="217"/>
        <v/>
      </c>
      <c r="BJ207" s="89" t="str">
        <f t="shared" si="218"/>
        <v/>
      </c>
      <c r="BK207" s="89" t="str">
        <f t="shared" si="219"/>
        <v/>
      </c>
      <c r="BL207" s="89" t="str">
        <f t="shared" si="220"/>
        <v/>
      </c>
      <c r="BM207" s="93" t="str">
        <f t="shared" si="221"/>
        <v/>
      </c>
      <c r="BN207" s="105"/>
      <c r="BO207" s="105"/>
      <c r="BP207" s="105"/>
      <c r="BQ207" s="51"/>
      <c r="BR207" s="105" t="str">
        <f>IF(OR($B207=0,$B207=""),"",IF(AND($E$3="1st"),'Marks Entry class 1st'!AJ206,IF(AND($E$3="2nd"),'Marks Entry class 2nd'!AJ206,"")))</f>
        <v/>
      </c>
      <c r="BS207" s="105" t="str">
        <f>IF(OR($B207=0,$B207=""),"",IF(AND($E$3="1st"),'Marks Entry class 1st'!AK206,IF(AND($E$3="2nd"),'Marks Entry class 2nd'!AK206,"")))</f>
        <v/>
      </c>
      <c r="BT207" s="54" t="str">
        <f t="shared" si="222"/>
        <v/>
      </c>
      <c r="BU207" s="51">
        <f t="shared" si="223"/>
        <v>0</v>
      </c>
      <c r="BV207" s="105" t="str">
        <f>IF(OR($B207=0,$B207=""),"",IF(AND($E$3="1st"),'Marks Entry class 1st'!AL206,IF(AND($E$3="2nd"),'Marks Entry class 2nd'!AL206,"")))</f>
        <v/>
      </c>
      <c r="BW207" s="105" t="str">
        <f>IF(OR($B207=0,$B207=""),"",IF(AND($E$3="1st"),'Marks Entry class 1st'!AM206,IF(AND($E$3="2nd"),'Marks Entry class 2nd'!AM206,"")))</f>
        <v/>
      </c>
      <c r="BX207" s="55" t="str">
        <f t="shared" si="224"/>
        <v/>
      </c>
      <c r="BY207" s="51" t="str">
        <f t="shared" si="225"/>
        <v/>
      </c>
      <c r="BZ207" s="89">
        <f t="shared" si="226"/>
        <v>0</v>
      </c>
      <c r="CA207" s="89" t="str">
        <f t="shared" si="227"/>
        <v/>
      </c>
      <c r="CB207" s="89" t="str">
        <f t="shared" si="228"/>
        <v/>
      </c>
      <c r="CC207" s="89" t="str">
        <f t="shared" si="229"/>
        <v/>
      </c>
      <c r="CD207" s="89" t="str">
        <f t="shared" si="230"/>
        <v/>
      </c>
      <c r="CE207" s="93" t="str">
        <f t="shared" si="231"/>
        <v/>
      </c>
      <c r="CF207" s="105" t="str">
        <f>IF(OR($B207=0,$B207=""),"",IF(AND($E$3="1st"),'Marks Entry class 1st'!AN206,IF(AND($E$3="2nd"),'Marks Entry class 2nd'!AN206,"")))</f>
        <v/>
      </c>
      <c r="CG207" s="105" t="str">
        <f>IF(OR($B207=0,$B207=""),"",IF(AND($E$3="1st"),'Marks Entry class 1st'!AO206,IF(AND($E$3="2nd"),'Marks Entry class 2nd'!AO206,"")))</f>
        <v/>
      </c>
      <c r="CH207" s="106" t="str">
        <f t="shared" si="232"/>
        <v/>
      </c>
      <c r="CI207" s="107">
        <f t="shared" si="233"/>
        <v>0</v>
      </c>
      <c r="CJ207" s="107" t="str">
        <f t="shared" si="234"/>
        <v/>
      </c>
      <c r="CK207" s="107" t="str">
        <f t="shared" si="235"/>
        <v/>
      </c>
      <c r="CL207" s="92" t="str">
        <f t="shared" si="236"/>
        <v/>
      </c>
      <c r="CM207" s="105" t="str">
        <f>IF(OR($B207=0,$B207=""),"",IF(AND($E$3="1st"),'Marks Entry class 1st'!AP206,IF(AND($E$3="2nd"),'Marks Entry class 2nd'!AP206,"")))</f>
        <v/>
      </c>
      <c r="CN207" s="105" t="str">
        <f>IF(OR($B207=0,$B207=""),"",IF(AND($E$3="1st"),'Marks Entry class 1st'!AQ206,IF(AND($E$3="2nd"),'Marks Entry class 2nd'!AQ206,"")))</f>
        <v/>
      </c>
      <c r="CO207" s="106" t="str">
        <f t="shared" si="237"/>
        <v/>
      </c>
      <c r="CP207" s="107">
        <f t="shared" si="238"/>
        <v>0</v>
      </c>
      <c r="CQ207" s="107" t="str">
        <f t="shared" si="239"/>
        <v/>
      </c>
      <c r="CR207" s="107" t="str">
        <f t="shared" si="240"/>
        <v/>
      </c>
      <c r="CS207" s="92" t="str">
        <f t="shared" si="241"/>
        <v/>
      </c>
      <c r="CT207" s="105" t="str">
        <f>IF(OR($B207=0,$B207=""),"",IF(AND($E$3="1st"),'Marks Entry class 1st'!AR206,IF(AND($E$3="2nd"),'Marks Entry class 2nd'!AR206,"")))</f>
        <v/>
      </c>
      <c r="CU207" s="105" t="str">
        <f>IF(OR($B207=0,$B207=""),"",IF(AND($E$3="1st"),'Marks Entry class 1st'!AS206,IF(AND($E$3="2nd"),'Marks Entry class 2nd'!AS206,"")))</f>
        <v/>
      </c>
      <c r="CV207" s="106" t="str">
        <f t="shared" si="242"/>
        <v/>
      </c>
      <c r="CW207" s="107">
        <f t="shared" si="243"/>
        <v>0</v>
      </c>
      <c r="CX207" s="107" t="str">
        <f t="shared" si="244"/>
        <v/>
      </c>
      <c r="CY207" s="107" t="str">
        <f t="shared" si="245"/>
        <v/>
      </c>
      <c r="CZ207" s="92" t="str">
        <f t="shared" si="246"/>
        <v/>
      </c>
      <c r="DA207" s="105" t="str">
        <f>IF(OR($B207=0,$B207=""),"",IF(AND($E$3="1st"),'Marks Entry class 1st'!AT206,IF(AND($E$3="2nd"),'Marks Entry class 2nd'!AT206,"")))</f>
        <v/>
      </c>
      <c r="DB207" s="105" t="str">
        <f>IF(OR($B207=0,$B207=""),"",IF(AND($E$3="1st"),'Marks Entry class 1st'!AU206,IF(AND($E$3="2nd"),'Marks Entry class 2nd'!AU206,"")))</f>
        <v/>
      </c>
      <c r="DC207" s="357" t="str">
        <f t="shared" si="247"/>
        <v/>
      </c>
      <c r="DD207" s="93" t="str">
        <f t="shared" si="248"/>
        <v/>
      </c>
      <c r="DE207" s="105" t="str">
        <f>IF(OR($B207=0,$B207=""),"",IF(AND($E$3="1st"),'Marks Entry class 1st'!AV206,IF(AND($E$3="2nd"),'Marks Entry class 2nd'!AV206,"")))</f>
        <v/>
      </c>
      <c r="DF207" s="105" t="str">
        <f>IF(OR($B207=0,$B207=""),"",IF(AND($E$3="1st"),'Marks Entry class 1st'!AW206,IF(AND($E$3="2nd"),'Marks Entry class 2nd'!AW206,"")))</f>
        <v/>
      </c>
      <c r="DG207" s="357" t="str">
        <f t="shared" si="249"/>
        <v/>
      </c>
      <c r="DH207" s="93" t="str">
        <f t="shared" si="250"/>
        <v/>
      </c>
      <c r="DI207" s="63" t="str">
        <f t="shared" si="251"/>
        <v/>
      </c>
      <c r="DJ207" s="359" t="str">
        <f t="shared" si="252"/>
        <v/>
      </c>
      <c r="DK207" s="67" t="str">
        <f t="shared" si="253"/>
        <v/>
      </c>
      <c r="DL207" s="68" t="str">
        <f t="shared" si="254"/>
        <v/>
      </c>
      <c r="DM207" s="381" t="str">
        <f>IFERROR(IF(B207="NSO","NSO",IF(OR(D207="",G207="",F207="",B207="",DI207=0),"",IF('Master sheet'!$D$14="Hindi","कक्षोंन्नति","Promoted"))),"")</f>
        <v/>
      </c>
      <c r="DN207" s="42" t="str">
        <f>IF(OR(B207=0,B207=""),"",IF(AND($E$3="1st"),'Marks Entry class 1st'!AX206,IF(AND($E$3="2nd"),'Marks Entry class 2nd'!AX206,"")))</f>
        <v/>
      </c>
      <c r="DO207" s="42" t="str">
        <f>IF(OR(B207=0,B207=""),"",IF(AND($E$3="1st"),'Marks Entry class 1st'!AY206,IF(AND($E$3="2nd"),'Marks Entry class 2nd'!AY206,"")))</f>
        <v/>
      </c>
      <c r="DP207" s="214" t="str">
        <f t="shared" si="255"/>
        <v/>
      </c>
      <c r="DQ207" s="43"/>
      <c r="DX207" s="44">
        <f>IF(AND($E$3="1st"),'Marks Entry class 1st'!I206,IF(AND($E$3="2nd"),'Marks Entry class 2nd'!I206,""))</f>
        <v>0</v>
      </c>
    </row>
    <row r="208" spans="1:128" s="99" customFormat="1" ht="24.75" customHeight="1">
      <c r="A208" s="694" t="str">
        <f>IF('Master sheet'!D14="Hindi","विषयवार सांख्यिकी सूचना","Subject-Wise Result Statistics")</f>
        <v>विषयवार सांख्यिकी सूचना</v>
      </c>
      <c r="B208" s="694"/>
      <c r="C208" s="694"/>
      <c r="D208" s="694"/>
      <c r="E208" s="694"/>
      <c r="F208" s="694"/>
      <c r="G208" s="694"/>
      <c r="H208" s="696" t="str">
        <f>IF('Master sheet'!D14="Hindi","विषय का नाम :","Subject Name :")</f>
        <v>विषय का नाम :</v>
      </c>
      <c r="I208" s="696"/>
      <c r="J208" s="108" t="s">
        <v>105</v>
      </c>
      <c r="K208" s="636" t="str">
        <f>IF('Master sheet'!$D$14="Hindi","हिंदी","Hindi")</f>
        <v>हिंदी</v>
      </c>
      <c r="L208" s="636"/>
      <c r="M208" s="636"/>
      <c r="N208" s="636"/>
      <c r="O208" s="636"/>
      <c r="P208" s="636"/>
      <c r="Q208" s="636"/>
      <c r="R208" s="636"/>
      <c r="S208" s="636"/>
      <c r="T208" s="636"/>
      <c r="U208" s="636"/>
      <c r="V208" s="636"/>
      <c r="W208" s="636"/>
      <c r="AC208" s="109"/>
      <c r="AD208" s="636" t="str">
        <f>IF('Master sheet'!$D$14="Hindi","अंग्रेजी","English")</f>
        <v>अंग्रेजी</v>
      </c>
      <c r="AE208" s="636"/>
      <c r="AF208" s="636"/>
      <c r="AG208" s="636"/>
      <c r="AH208" s="636"/>
      <c r="AI208" s="636"/>
      <c r="AJ208" s="636"/>
      <c r="AK208" s="636"/>
      <c r="AL208" s="636"/>
      <c r="AM208" s="636"/>
      <c r="AN208" s="636"/>
      <c r="AO208" s="636"/>
      <c r="AP208" s="636"/>
      <c r="AQ208" s="636"/>
      <c r="AU208" s="109"/>
      <c r="AV208" s="636" t="str">
        <f>IF('Master sheet'!$D$14="Hindi","गणित","Maths")</f>
        <v>गणित</v>
      </c>
      <c r="AW208" s="636"/>
      <c r="AX208" s="636"/>
      <c r="AY208" s="636"/>
      <c r="AZ208" s="636"/>
      <c r="BA208" s="636"/>
      <c r="BB208" s="636"/>
      <c r="BC208" s="636"/>
      <c r="BD208" s="636"/>
      <c r="BE208" s="636"/>
      <c r="BF208" s="636"/>
      <c r="BG208" s="636"/>
      <c r="BH208" s="636"/>
      <c r="BI208" s="636"/>
      <c r="BM208" s="109"/>
      <c r="BN208" s="636" t="str">
        <f>IF('Master sheet'!$D$14="Hindi","पर्यावरण अध्ययन","EVS")</f>
        <v>पर्यावरण अध्ययन</v>
      </c>
      <c r="BO208" s="636"/>
      <c r="BP208" s="636"/>
      <c r="BQ208" s="636"/>
      <c r="BR208" s="636"/>
      <c r="BS208" s="636"/>
      <c r="BT208" s="636"/>
      <c r="BU208" s="636"/>
      <c r="BV208" s="636"/>
      <c r="BW208" s="636"/>
      <c r="BX208" s="636"/>
      <c r="BY208" s="636"/>
      <c r="BZ208" s="636"/>
      <c r="CA208" s="636"/>
      <c r="CE208" s="109"/>
      <c r="CF208" s="622" t="str">
        <f>IF('Master sheet'!$D$14="Hindi","कार्यानुभव","WORK EXP.")</f>
        <v>कार्यानुभव</v>
      </c>
      <c r="CG208" s="622"/>
      <c r="CH208" s="622"/>
      <c r="CI208" s="622"/>
      <c r="CJ208" s="622"/>
      <c r="CK208" s="622"/>
      <c r="CL208" s="622"/>
      <c r="CM208" s="622" t="str">
        <f>IF('Master sheet'!$D$14="Hindi","कला शिक्षा","ART EDU.")</f>
        <v>कला शिक्षा</v>
      </c>
      <c r="CN208" s="622"/>
      <c r="CO208" s="622"/>
      <c r="CP208" s="622"/>
      <c r="CQ208" s="622"/>
      <c r="CR208" s="622"/>
      <c r="CS208" s="622"/>
      <c r="CT208" s="622" t="str">
        <f>IF('Master sheet'!$D$14="Hindi","स्वा. एवं शा. शिक्षा","HE.&amp;PH. EDU.")</f>
        <v>स्वा. एवं शा. शिक्षा</v>
      </c>
      <c r="CU208" s="622"/>
      <c r="CV208" s="622"/>
      <c r="CW208" s="622"/>
      <c r="CX208" s="622"/>
      <c r="CY208" s="622"/>
      <c r="CZ208" s="622"/>
      <c r="DA208" s="622" t="str">
        <f>IF(AND($E$3="1st"),UPPER('Marks Entry class 1st'!AT3),IF(AND($E$3="2nd"),UPPER('Marks Entry class 2nd'!AT3),""))</f>
        <v>COMPUTER</v>
      </c>
      <c r="DB208" s="622"/>
      <c r="DC208" s="622"/>
      <c r="DD208" s="622"/>
      <c r="DE208" s="622" t="str">
        <f>IF(AND($E$3="1st"),UPPER('Marks Entry class 1st'!AV3),IF(AND($E$3="2nd"),UPPER('Marks Entry class 2nd'!AV3),""))</f>
        <v>G.K.</v>
      </c>
      <c r="DF208" s="622"/>
      <c r="DG208" s="622"/>
      <c r="DH208" s="622"/>
      <c r="DI208" s="715" t="str">
        <f>IF('Master sheet'!$D$14="Hindi","कुल प्रविष्ट","Total appeared")</f>
        <v>कुल प्रविष्ट</v>
      </c>
      <c r="DJ208" s="716"/>
      <c r="DK208" s="717">
        <f>COUNTA(DK8:DK207)-COUNTIF(DK8:DK207,"0")-COUNTIF(DK8:DK207,"blank")-COUNTIF(DK8:DK207,"")</f>
        <v>30</v>
      </c>
      <c r="DL208" s="717"/>
      <c r="DM208" s="721" t="str">
        <f>IF('Master sheet'!$D$14="Hindi","परिणाम घोषित दिनांक","Date of result declaration")</f>
        <v>परिणाम घोषित दिनांक</v>
      </c>
      <c r="DN208" s="721"/>
      <c r="DO208" s="720">
        <f>IF('Master sheet'!D13="","",'Master sheet'!D13)</f>
        <v>45793</v>
      </c>
      <c r="DP208" s="720"/>
      <c r="DQ208" s="720"/>
    </row>
    <row r="209" spans="1:121" ht="21" customHeight="1">
      <c r="A209" s="694"/>
      <c r="B209" s="694"/>
      <c r="C209" s="694"/>
      <c r="D209" s="694"/>
      <c r="E209" s="694"/>
      <c r="F209" s="694"/>
      <c r="G209" s="694"/>
      <c r="H209" s="696" t="str">
        <f>IF('Master sheet'!D14="Hindi","विषयाध्यापक का नाम :","Name Of Subject Teacher :")</f>
        <v>विषयाध्यापक का नाम :</v>
      </c>
      <c r="I209" s="696"/>
      <c r="J209" s="108" t="s">
        <v>105</v>
      </c>
      <c r="K209" s="636" t="str">
        <f>IF(AND($E$3="1st"),UPPER('Master sheet'!H6),IF(AND($E$3="2nd"),UPPER('Master sheet'!H17),""))</f>
        <v>ABHIMANYU SINGH</v>
      </c>
      <c r="L209" s="636"/>
      <c r="M209" s="636"/>
      <c r="N209" s="636"/>
      <c r="O209" s="636"/>
      <c r="P209" s="636"/>
      <c r="Q209" s="636"/>
      <c r="R209" s="636"/>
      <c r="S209" s="636"/>
      <c r="T209" s="636"/>
      <c r="U209" s="636"/>
      <c r="V209" s="636"/>
      <c r="W209" s="636"/>
      <c r="AC209" s="110"/>
      <c r="AD209" s="636" t="str">
        <f>IF(AND($E$3="1st"),UPPER('Master sheet'!H7),IF(AND($E$3="2nd"),UPPER('Master sheet'!H18),""))</f>
        <v>SAMPAT RAJ</v>
      </c>
      <c r="AE209" s="636"/>
      <c r="AF209" s="636"/>
      <c r="AG209" s="636"/>
      <c r="AH209" s="636"/>
      <c r="AI209" s="636"/>
      <c r="AJ209" s="636"/>
      <c r="AK209" s="636"/>
      <c r="AL209" s="636"/>
      <c r="AM209" s="636"/>
      <c r="AN209" s="636"/>
      <c r="AO209" s="636"/>
      <c r="AP209" s="636"/>
      <c r="AQ209" s="636"/>
      <c r="AU209" s="110"/>
      <c r="AV209" s="636" t="str">
        <f>IF(AND($E$3="1st"),UPPER('Master sheet'!H8),IF(AND($E$3="2nd"),UPPER('Master sheet'!H19),""))</f>
        <v>PRADIP SINGH</v>
      </c>
      <c r="AW209" s="636"/>
      <c r="AX209" s="636"/>
      <c r="AY209" s="636"/>
      <c r="AZ209" s="636"/>
      <c r="BA209" s="636"/>
      <c r="BB209" s="636"/>
      <c r="BC209" s="636"/>
      <c r="BD209" s="636"/>
      <c r="BE209" s="636"/>
      <c r="BF209" s="636"/>
      <c r="BG209" s="636"/>
      <c r="BH209" s="636"/>
      <c r="BI209" s="636"/>
      <c r="BM209" s="110"/>
      <c r="BN209" s="636" t="str">
        <f>IF(AND($E$3="1st"),UPPER('Master sheet'!H9),IF(AND($E$3="2nd"),UPPER('Master sheet'!H20),""))</f>
        <v>PUSHPENDRA JAWRA</v>
      </c>
      <c r="BO209" s="636"/>
      <c r="BP209" s="636"/>
      <c r="BQ209" s="636"/>
      <c r="BR209" s="636"/>
      <c r="BS209" s="636"/>
      <c r="BT209" s="636"/>
      <c r="BU209" s="636"/>
      <c r="BV209" s="636"/>
      <c r="BW209" s="636"/>
      <c r="BX209" s="636"/>
      <c r="BY209" s="636"/>
      <c r="BZ209" s="636"/>
      <c r="CA209" s="636"/>
      <c r="CE209" s="110"/>
      <c r="CF209" s="699" t="str">
        <f>IF(AND($E$3="1st"),UPPER('Master sheet'!H10),IF(AND($E$3="2nd"),UPPER('Master sheet'!H21),""))</f>
        <v>MUKESH KUMAR</v>
      </c>
      <c r="CG209" s="700"/>
      <c r="CH209" s="700"/>
      <c r="CI209" s="700"/>
      <c r="CJ209" s="700"/>
      <c r="CK209" s="700"/>
      <c r="CL209" s="701"/>
      <c r="CM209" s="699" t="str">
        <f>IF(AND($E$3="1st"),UPPER('Master sheet'!H11),IF(AND($E$3="2nd"),UPPER('Master sheet'!H22),""))</f>
        <v>RAMESH KUMAR</v>
      </c>
      <c r="CN209" s="700"/>
      <c r="CO209" s="700"/>
      <c r="CP209" s="700"/>
      <c r="CQ209" s="700"/>
      <c r="CR209" s="700"/>
      <c r="CS209" s="701"/>
      <c r="CT209" s="699" t="str">
        <f>IF(AND($E$3="1st"),UPPER('Master sheet'!H12),IF(AND($E$3="2nd"),UPPER('Master sheet'!H23),""))</f>
        <v>RAJENDRA SEL</v>
      </c>
      <c r="CU209" s="700"/>
      <c r="CV209" s="700"/>
      <c r="CW209" s="700"/>
      <c r="CX209" s="700"/>
      <c r="CY209" s="700"/>
      <c r="CZ209" s="701"/>
      <c r="DA209" s="622" t="str">
        <f>IF(AND($E$3="1st"),UPPER('Marks Entry class 1st'!AT4),IF(AND($E$3="2nd"),UPPER('Marks Entry class 2nd'!AT4),""))</f>
        <v>MAHESH</v>
      </c>
      <c r="DB209" s="622"/>
      <c r="DC209" s="622"/>
      <c r="DD209" s="622"/>
      <c r="DE209" s="622" t="str">
        <f>IF(AND($E$3="1st"),UPPER('Marks Entry class 1st'!AV4),IF(AND($E$3="2nd"),UPPER('Marks Entry class 2nd'!AV4),""))</f>
        <v>DINESH</v>
      </c>
      <c r="DF209" s="622"/>
      <c r="DG209" s="622"/>
      <c r="DH209" s="622"/>
      <c r="DI209" s="705" t="str">
        <f>IF('Master sheet'!$D$14="Hindi","प्रथम श्रेणी","1st Div.")</f>
        <v>प्रथम श्रेणी</v>
      </c>
      <c r="DJ209" s="706"/>
      <c r="DK209" s="718">
        <f>COUNTIF(DK8:DK207,"I")</f>
        <v>30</v>
      </c>
      <c r="DL209" s="718"/>
      <c r="DM209" s="722" t="str">
        <f>IF('Master sheet'!$D$14="Hindi","परिणाम तैयारकर्ता","Signature of the maker")</f>
        <v>परिणाम तैयारकर्ता</v>
      </c>
      <c r="DN209" s="722"/>
      <c r="DO209" s="709" t="str">
        <f>CONCATENATE("( ",UPPER('Master sheet'!D19)," )")</f>
        <v>( YOGESH )</v>
      </c>
      <c r="DP209" s="710"/>
      <c r="DQ209" s="711"/>
    </row>
    <row r="210" spans="1:121" ht="21" customHeight="1">
      <c r="A210" s="694"/>
      <c r="B210" s="694"/>
      <c r="C210" s="694"/>
      <c r="D210" s="694"/>
      <c r="E210" s="694"/>
      <c r="F210" s="694"/>
      <c r="G210" s="694"/>
      <c r="H210" s="696" t="str">
        <f>IF('Master sheet'!D14="Hindi","परीक्षा में बैठने वाले विद्यार्थियों की संख्या :","No. of students appeared :")</f>
        <v>परीक्षा में बैठने वाले विद्यार्थियों की संख्या :</v>
      </c>
      <c r="I210" s="696"/>
      <c r="J210" s="108" t="s">
        <v>105</v>
      </c>
      <c r="K210" s="695">
        <f>IF(AND(K208="",K209=""),"",COUNTA(AA8:AA207)-COUNTIF(B8:B207,"NSO")-COUNTIF(AA8:AA207,"AB")-COUNTIF(AA8:AA207,""))</f>
        <v>30</v>
      </c>
      <c r="L210" s="695"/>
      <c r="M210" s="695"/>
      <c r="N210" s="695"/>
      <c r="O210" s="695"/>
      <c r="P210" s="695"/>
      <c r="Q210" s="695"/>
      <c r="R210" s="695"/>
      <c r="S210" s="695"/>
      <c r="T210" s="695"/>
      <c r="U210" s="695"/>
      <c r="V210" s="695"/>
      <c r="W210" s="695"/>
      <c r="AC210" s="110"/>
      <c r="AD210" s="695">
        <f>IF(AND(AD208="",AD209=""),"",COUNTA(AS8:AS207)-COUNTIF(B8:B207,"NSO")-COUNTIF(AS8:AS207,"AB")-COUNTIF(AS8:AS207,""))</f>
        <v>30</v>
      </c>
      <c r="AE210" s="695"/>
      <c r="AF210" s="695"/>
      <c r="AG210" s="695"/>
      <c r="AH210" s="695"/>
      <c r="AI210" s="695"/>
      <c r="AJ210" s="695"/>
      <c r="AK210" s="695"/>
      <c r="AL210" s="695"/>
      <c r="AM210" s="695"/>
      <c r="AN210" s="695"/>
      <c r="AO210" s="695"/>
      <c r="AP210" s="695"/>
      <c r="AQ210" s="695"/>
      <c r="AU210" s="110"/>
      <c r="AV210" s="695">
        <f>IF(AND(AV208="",AV209=""),"",COUNTA(BK8:BK207)-COUNTIF(B8:B207,"NSO")-COUNTIF(BK8:BK207,"AB")-COUNTIF(BK8:BK207,""))</f>
        <v>30</v>
      </c>
      <c r="AW210" s="695"/>
      <c r="AX210" s="695"/>
      <c r="AY210" s="695"/>
      <c r="AZ210" s="695"/>
      <c r="BA210" s="695"/>
      <c r="BB210" s="695"/>
      <c r="BC210" s="695"/>
      <c r="BD210" s="695"/>
      <c r="BE210" s="695"/>
      <c r="BF210" s="695"/>
      <c r="BG210" s="695"/>
      <c r="BH210" s="695"/>
      <c r="BI210" s="695"/>
      <c r="BM210" s="110"/>
      <c r="BN210" s="695">
        <f>IF(AND(BN208="",BN209=""),"",COUNTA(CC8:CC207)-COUNTIF(B8:B207,"NSO")-COUNTIF(CC8:CC207,"AB")-COUNTIF(CC8:CC207,""))</f>
        <v>30</v>
      </c>
      <c r="BO210" s="695"/>
      <c r="BP210" s="695"/>
      <c r="BQ210" s="695"/>
      <c r="BR210" s="695"/>
      <c r="BS210" s="695"/>
      <c r="BT210" s="695"/>
      <c r="BU210" s="695"/>
      <c r="BV210" s="695"/>
      <c r="BW210" s="695"/>
      <c r="BX210" s="695"/>
      <c r="BY210" s="695"/>
      <c r="BZ210" s="695"/>
      <c r="CA210" s="695"/>
      <c r="CE210" s="110"/>
      <c r="CF210" s="699">
        <f>IF(AND(CF208="",CF209=""),"",COUNTA(CK8:CK207)-COUNTIF(B8:B207,"NSO")-COUNTIF(CK8:CK207,"AB")-COUNTIF(CK8:CK207,""))</f>
        <v>11</v>
      </c>
      <c r="CG210" s="700"/>
      <c r="CH210" s="700"/>
      <c r="CI210" s="700"/>
      <c r="CJ210" s="700"/>
      <c r="CK210" s="700"/>
      <c r="CL210" s="701"/>
      <c r="CM210" s="699">
        <f>IF(AND(CM208="",CM209=""),"",COUNTA(CR8:CR207)-COUNTIF(B8:B207,"NSO")-COUNTIF(CR8:CR207,"AB")-COUNTIF(CR8:CR207,""))</f>
        <v>16</v>
      </c>
      <c r="CN210" s="700"/>
      <c r="CO210" s="700"/>
      <c r="CP210" s="700"/>
      <c r="CQ210" s="700"/>
      <c r="CR210" s="700"/>
      <c r="CS210" s="701"/>
      <c r="CT210" s="699">
        <f>IF(AND(CT208="",CT209=""),"",COUNTA(CY8:CY207)-COUNTIF(B8:B207,"NSO")-COUNTIF(CY8:CY207,"AB")-COUNTIF(CY8:CY207,""))</f>
        <v>19</v>
      </c>
      <c r="CU210" s="700"/>
      <c r="CV210" s="700"/>
      <c r="CW210" s="700"/>
      <c r="CX210" s="700"/>
      <c r="CY210" s="700"/>
      <c r="CZ210" s="701"/>
      <c r="DA210" s="620">
        <f>IF(AND(DA208="",DA209=""),"",COUNTA(DD8:DD207)-COUNTIF(B8:B207,"NSO")-COUNTIF(DD8:DD207,"AB")-COUNTIF(DD8:DD207,""))</f>
        <v>0</v>
      </c>
      <c r="DB210" s="620"/>
      <c r="DC210" s="620"/>
      <c r="DD210" s="620"/>
      <c r="DE210" s="620">
        <f>IF(AND(DE208="",DE209=""),"",COUNTA(DH8:DH207)-COUNTIF(B8:B207,"NSO")-COUNTIF(DH8:DH207,"AB")-COUNTIF(DH8:DH207,""))</f>
        <v>0</v>
      </c>
      <c r="DF210" s="620"/>
      <c r="DG210" s="620"/>
      <c r="DH210" s="620"/>
      <c r="DI210" s="705" t="str">
        <f>IF('Master sheet'!$D$14="Hindi","द्वितीय श्रेणी","2nd Div.")</f>
        <v>द्वितीय श्रेणी</v>
      </c>
      <c r="DJ210" s="706"/>
      <c r="DK210" s="718">
        <f>COUNTIF(DK8:DK207,"II")</f>
        <v>0</v>
      </c>
      <c r="DL210" s="718"/>
      <c r="DM210" s="722"/>
      <c r="DN210" s="722"/>
      <c r="DO210" s="712"/>
      <c r="DP210" s="713"/>
      <c r="DQ210" s="714"/>
    </row>
    <row r="211" spans="1:121" ht="21" customHeight="1">
      <c r="A211" s="694"/>
      <c r="B211" s="694"/>
      <c r="C211" s="694"/>
      <c r="D211" s="694"/>
      <c r="E211" s="694"/>
      <c r="F211" s="694"/>
      <c r="G211" s="694"/>
      <c r="H211" s="697" t="str">
        <f>IF('Master sheet'!$D$14="Hindi","ग्रेड :","Grade :")</f>
        <v>ग्रेड :</v>
      </c>
      <c r="I211" s="697"/>
      <c r="J211" s="108" t="s">
        <v>105</v>
      </c>
      <c r="K211" s="689" t="s">
        <v>6</v>
      </c>
      <c r="L211" s="689"/>
      <c r="M211" s="689"/>
      <c r="N211" s="689"/>
      <c r="O211" s="689" t="s">
        <v>107</v>
      </c>
      <c r="P211" s="689"/>
      <c r="Q211" s="334" t="s">
        <v>108</v>
      </c>
      <c r="R211" s="334" t="s">
        <v>109</v>
      </c>
      <c r="S211" s="689" t="s">
        <v>222</v>
      </c>
      <c r="T211" s="689"/>
      <c r="U211" s="690" t="s">
        <v>106</v>
      </c>
      <c r="V211" s="691"/>
      <c r="W211" s="692"/>
      <c r="AC211" s="110"/>
      <c r="AD211" s="689" t="s">
        <v>6</v>
      </c>
      <c r="AE211" s="689"/>
      <c r="AF211" s="689" t="s">
        <v>107</v>
      </c>
      <c r="AG211" s="689"/>
      <c r="AH211" s="334" t="s">
        <v>6</v>
      </c>
      <c r="AI211" s="334" t="s">
        <v>107</v>
      </c>
      <c r="AJ211" s="334" t="s">
        <v>108</v>
      </c>
      <c r="AK211" s="334" t="s">
        <v>109</v>
      </c>
      <c r="AL211" s="334" t="s">
        <v>222</v>
      </c>
      <c r="AM211" s="334"/>
      <c r="AN211" s="690" t="s">
        <v>106</v>
      </c>
      <c r="AO211" s="691"/>
      <c r="AP211" s="692"/>
      <c r="AQ211" s="111"/>
      <c r="AU211" s="110"/>
      <c r="AV211" s="689" t="s">
        <v>6</v>
      </c>
      <c r="AW211" s="689"/>
      <c r="AX211" s="689" t="s">
        <v>107</v>
      </c>
      <c r="AY211" s="689"/>
      <c r="AZ211" s="334" t="s">
        <v>6</v>
      </c>
      <c r="BA211" s="334" t="s">
        <v>107</v>
      </c>
      <c r="BB211" s="334" t="s">
        <v>108</v>
      </c>
      <c r="BC211" s="334" t="s">
        <v>109</v>
      </c>
      <c r="BD211" s="334" t="s">
        <v>222</v>
      </c>
      <c r="BE211" s="334"/>
      <c r="BF211" s="690" t="s">
        <v>106</v>
      </c>
      <c r="BG211" s="691"/>
      <c r="BH211" s="692"/>
      <c r="BI211" s="111"/>
      <c r="BM211" s="110"/>
      <c r="BN211" s="689" t="s">
        <v>6</v>
      </c>
      <c r="BO211" s="689"/>
      <c r="BP211" s="689" t="s">
        <v>107</v>
      </c>
      <c r="BQ211" s="689"/>
      <c r="BR211" s="334" t="s">
        <v>6</v>
      </c>
      <c r="BS211" s="334" t="s">
        <v>107</v>
      </c>
      <c r="BT211" s="334" t="s">
        <v>108</v>
      </c>
      <c r="BU211" s="334" t="s">
        <v>109</v>
      </c>
      <c r="BV211" s="334" t="s">
        <v>222</v>
      </c>
      <c r="BW211" s="334"/>
      <c r="BX211" s="690" t="s">
        <v>106</v>
      </c>
      <c r="BY211" s="691"/>
      <c r="BZ211" s="692"/>
      <c r="CA211" s="111"/>
      <c r="CE211" s="110"/>
      <c r="CF211" s="213" t="s">
        <v>134</v>
      </c>
      <c r="CG211" s="213" t="s">
        <v>6</v>
      </c>
      <c r="CH211" s="213" t="s">
        <v>107</v>
      </c>
      <c r="CI211" s="112" t="s">
        <v>108</v>
      </c>
      <c r="CJ211" s="112" t="s">
        <v>109</v>
      </c>
      <c r="CK211" s="112" t="s">
        <v>222</v>
      </c>
      <c r="CL211" s="112" t="s">
        <v>106</v>
      </c>
      <c r="CM211" s="213" t="s">
        <v>134</v>
      </c>
      <c r="CN211" s="213" t="s">
        <v>6</v>
      </c>
      <c r="CO211" s="213" t="s">
        <v>107</v>
      </c>
      <c r="CP211" s="112" t="s">
        <v>108</v>
      </c>
      <c r="CQ211" s="112" t="s">
        <v>109</v>
      </c>
      <c r="CR211" s="112" t="s">
        <v>222</v>
      </c>
      <c r="CS211" s="112" t="s">
        <v>106</v>
      </c>
      <c r="CT211" s="213" t="s">
        <v>134</v>
      </c>
      <c r="CU211" s="213" t="s">
        <v>6</v>
      </c>
      <c r="CV211" s="213" t="s">
        <v>107</v>
      </c>
      <c r="CW211" s="112" t="s">
        <v>108</v>
      </c>
      <c r="CX211" s="112" t="s">
        <v>109</v>
      </c>
      <c r="CY211" s="112" t="s">
        <v>222</v>
      </c>
      <c r="CZ211" s="112" t="s">
        <v>106</v>
      </c>
      <c r="DA211" s="213" t="s">
        <v>6</v>
      </c>
      <c r="DB211" s="213" t="s">
        <v>107</v>
      </c>
      <c r="DC211" s="112" t="s">
        <v>108</v>
      </c>
      <c r="DD211" s="112" t="s">
        <v>109</v>
      </c>
      <c r="DE211" s="213" t="s">
        <v>6</v>
      </c>
      <c r="DF211" s="213" t="s">
        <v>107</v>
      </c>
      <c r="DG211" s="112" t="s">
        <v>108</v>
      </c>
      <c r="DH211" s="112" t="s">
        <v>109</v>
      </c>
      <c r="DI211" s="705" t="str">
        <f>IF('Master sheet'!$D$14="Hindi","तृतीय श्रेणी","3rd Div.")</f>
        <v>तृतीय श्रेणी</v>
      </c>
      <c r="DJ211" s="706"/>
      <c r="DK211" s="718">
        <f>COUNTIF(DK8:DK207,"III")</f>
        <v>0</v>
      </c>
      <c r="DL211" s="718"/>
      <c r="DM211" s="722" t="str">
        <f>IF('Master sheet'!$D$14="Hindi","हस्ताक्षर कक्षाध्यापक","Signature of the class teacher")</f>
        <v>हस्ताक्षर कक्षाध्यापक</v>
      </c>
      <c r="DN211" s="722"/>
      <c r="DO211" s="709" t="str">
        <f>IF(AND($E$3="1st"),CONCATENATE("( ",UPPER('Master sheet'!H13)," )"),IF(AND($E$3="2nd"),CONCATENATE("( ",UPPER('Master sheet'!H24)," )"),""))</f>
        <v>( PUSHPENDRA JAWRA )</v>
      </c>
      <c r="DP211" s="710"/>
      <c r="DQ211" s="711"/>
    </row>
    <row r="212" spans="1:121" ht="21" customHeight="1">
      <c r="A212" s="694"/>
      <c r="B212" s="694"/>
      <c r="C212" s="694"/>
      <c r="D212" s="694"/>
      <c r="E212" s="694"/>
      <c r="F212" s="694"/>
      <c r="G212" s="694"/>
      <c r="H212" s="696" t="str">
        <f>IF('Master sheet'!$D$14="Hindi","ग्रेडवार उत्तीर्ण विद्यार्थी :","Total Passed Grade wise :")</f>
        <v>ग्रेडवार उत्तीर्ण विद्यार्थी :</v>
      </c>
      <c r="I212" s="696"/>
      <c r="J212" s="108" t="s">
        <v>105</v>
      </c>
      <c r="K212" s="685">
        <f>IF(AND(K208="",K209=""),"",COUNTIF(AC8:AC207,"A"))</f>
        <v>0</v>
      </c>
      <c r="L212" s="685"/>
      <c r="M212" s="685"/>
      <c r="N212" s="685"/>
      <c r="O212" s="685">
        <f>IF(AND(K208="",K209=""),"",COUNTIF(AC8:AC207,"B"))</f>
        <v>16</v>
      </c>
      <c r="P212" s="685"/>
      <c r="Q212" s="333">
        <f>IF(AND(K208="",K209=""),"",COUNTIF(AC8:AC207,"C"))</f>
        <v>14</v>
      </c>
      <c r="R212" s="333">
        <f>IF(AND(K208="",K209=""),"",COUNTIF(AC8:AC207,"D"))</f>
        <v>0</v>
      </c>
      <c r="S212" s="685">
        <f>IF(AND(K208="",K209=""),"",COUNTIF(AC8:AC207,"E"))</f>
        <v>0</v>
      </c>
      <c r="T212" s="685"/>
      <c r="U212" s="686">
        <f>IF(AND(K208="",K209=""),"",SUM(K212,O212,R212,Q212,S212))</f>
        <v>30</v>
      </c>
      <c r="V212" s="687"/>
      <c r="W212" s="688"/>
      <c r="AC212" s="110"/>
      <c r="AD212" s="685">
        <f>IF(AND(AD208="",AD209=""),"",COUNTIF(AU8:AU207,"A"))</f>
        <v>25</v>
      </c>
      <c r="AE212" s="685"/>
      <c r="AF212" s="685">
        <f>IF(AND(AD208="",AD209=""),"",COUNTIF(AU8:AU207,"B"))</f>
        <v>5</v>
      </c>
      <c r="AG212" s="685"/>
      <c r="AH212" s="333">
        <f>IF(AND(AD208="",AD209=""),"",COUNTIF(AU8:AU207,"A"))</f>
        <v>25</v>
      </c>
      <c r="AI212" s="333">
        <f>IF(AND(AD208="",AD209=""),"",COUNTIF(AU8:AU207,"B"))</f>
        <v>5</v>
      </c>
      <c r="AJ212" s="333">
        <f>IF(AND(AD208="",AD209=""),"",COUNTIF(AU8:AU207,"C"))</f>
        <v>0</v>
      </c>
      <c r="AK212" s="333">
        <f>IF(AND(AD208="",AD209=""),"",COUNTIF(AU8:AU207,"D"))</f>
        <v>0</v>
      </c>
      <c r="AL212" s="333">
        <f>IF(AND(AD208="",AD209=""),"",COUNTIF(AU8:AU207,"E"))</f>
        <v>0</v>
      </c>
      <c r="AM212" s="333"/>
      <c r="AN212" s="686">
        <f>IF(AND(AD208="",AD209=""),"",SUM(AH212,AI212,AJ212,AK212,AL212))</f>
        <v>30</v>
      </c>
      <c r="AO212" s="687"/>
      <c r="AP212" s="688"/>
      <c r="AQ212" s="113"/>
      <c r="AU212" s="110"/>
      <c r="AV212" s="685">
        <f>IF(AND(AV208="",AV209=""),"",COUNTIF(BM8:BM207,"A"))</f>
        <v>20</v>
      </c>
      <c r="AW212" s="685"/>
      <c r="AX212" s="685">
        <f>IF(AND(AV208="",AV209=""),"",COUNTIF(BM8:BM207,"B"))</f>
        <v>10</v>
      </c>
      <c r="AY212" s="685"/>
      <c r="AZ212" s="333">
        <f>IF(AND(AV208="",AV209=""),"",COUNTIF(BM8:BM207,"A"))</f>
        <v>20</v>
      </c>
      <c r="BA212" s="333">
        <f>IF(AND(AV208="",AV209=""),"",COUNTIF(BM8:BM207,"B"))</f>
        <v>10</v>
      </c>
      <c r="BB212" s="333">
        <f>IF(AND(AV208="",AV209=""),"",COUNTIF(BM8:BM207,"C"))</f>
        <v>0</v>
      </c>
      <c r="BC212" s="333">
        <f>IF(AND(AV208="",AV209=""),"",COUNTIF(BM8:BM207,"D"))</f>
        <v>0</v>
      </c>
      <c r="BD212" s="333">
        <f>IF(AND(AV208="",AV209=""),"",COUNTIF(BM8:BM207,"E"))</f>
        <v>0</v>
      </c>
      <c r="BE212" s="333"/>
      <c r="BF212" s="686">
        <f>IF(AND(AV208="",AV209=""),"",SUM(AZ212,BA212,BB212,BC212,BD212))</f>
        <v>30</v>
      </c>
      <c r="BG212" s="687"/>
      <c r="BH212" s="688"/>
      <c r="BI212" s="113"/>
      <c r="BM212" s="110"/>
      <c r="BN212" s="685">
        <f>IF(AND(BN208="",BN209=""),"",COUNTIF(CE8:CE207,"A"))</f>
        <v>26</v>
      </c>
      <c r="BO212" s="685"/>
      <c r="BP212" s="685">
        <f>IF(AND(BN208="",BN209=""),"",COUNTIF(CE8:CE207,"B"))</f>
        <v>3</v>
      </c>
      <c r="BQ212" s="685"/>
      <c r="BR212" s="333">
        <f>IF(AND(BN208="",BN209=""),"",COUNTIF(CE8:CE207,"A"))</f>
        <v>26</v>
      </c>
      <c r="BS212" s="333">
        <f>IF(AND(BN208="",BN209=""),"",COUNTIF(CE8:CE207,"B"))</f>
        <v>3</v>
      </c>
      <c r="BT212" s="333">
        <f>IF(AND(BN208="",BN209=""),"",COUNTIF(CE8:CE207,"C"))</f>
        <v>1</v>
      </c>
      <c r="BU212" s="333">
        <f>IF(AND(BN208="",BN209=""),"",COUNTIF(CE8:CE207,"D"))</f>
        <v>0</v>
      </c>
      <c r="BV212" s="333">
        <f>IF(AND(BN208="",BN209=""),"",COUNTIF(CE8:CE207,"E"))</f>
        <v>0</v>
      </c>
      <c r="BW212" s="333"/>
      <c r="BX212" s="686">
        <f>IF(AND(BN208="",BN209=""),"",SUM(BR212,BS212,BT212,BU212,BV212))</f>
        <v>30</v>
      </c>
      <c r="BY212" s="687"/>
      <c r="BZ212" s="688"/>
      <c r="CA212" s="113"/>
      <c r="CE212" s="110"/>
      <c r="CF212" s="114">
        <f>IF(AND(CF208="",CF209=""),"",COUNTIF(CL8:CL207,"A+"))</f>
        <v>3</v>
      </c>
      <c r="CG212" s="114">
        <f>IF(AND(CF208="",CF209=""),"",COUNTIF(CL8:CL207,"A"))</f>
        <v>7</v>
      </c>
      <c r="CH212" s="114">
        <f>IF(AND(CF208="",CF209=""),"",COUNTIF(CL8:CL207,"B"))</f>
        <v>0</v>
      </c>
      <c r="CI212" s="114">
        <f>IF(AND(CF208="",CF209=""),"",COUNTIF(CL8:CL207,"C"))</f>
        <v>1</v>
      </c>
      <c r="CJ212" s="114">
        <f>IF(AND(CF208="",CF209=""),"",COUNTIF(CL8:CL207,"D"))</f>
        <v>0</v>
      </c>
      <c r="CK212" s="114">
        <f>IF(AND(CF208="",CF209=""),"",COUNTIF(CL8:CL207,"E"))</f>
        <v>0</v>
      </c>
      <c r="CL212" s="115">
        <f>IF(AND(CF208="",CF209=""),"",SUM(CF212,CG212,CJ212,CH212,CI212,CK212))</f>
        <v>11</v>
      </c>
      <c r="CM212" s="114">
        <f>IF(AND(CM208="",CM209=""),"",COUNTIF(CS8:CS207,"A+"))</f>
        <v>0</v>
      </c>
      <c r="CN212" s="114">
        <f>IF(AND(CM208="",CM209=""),"",COUNTIF(CS8:CS207,"A"))</f>
        <v>1</v>
      </c>
      <c r="CO212" s="114">
        <f>IF(AND(CM208="",CM209=""),"",COUNTIF(CS8:CS207,"B"))</f>
        <v>12</v>
      </c>
      <c r="CP212" s="114">
        <f>IF(AND(CM208="",CM209=""),"",COUNTIF(CS8:CS207,"C"))</f>
        <v>2</v>
      </c>
      <c r="CQ212" s="114">
        <f>IF(AND(CM208="",CM209=""),"",COUNTIF(CS8:CS207,"D"))</f>
        <v>1</v>
      </c>
      <c r="CR212" s="114">
        <f>IF(AND(CM208="",CM209=""),"",COUNTIF(CS8:CS207,"E"))</f>
        <v>0</v>
      </c>
      <c r="CS212" s="115">
        <f>IF(AND(CM208="",CM209=""),"",SUM(CM212,CN212,CO212,CP212,CQ212,CR212))</f>
        <v>16</v>
      </c>
      <c r="CT212" s="114">
        <f>IF(AND(CT208="",CT209=""),"",COUNTIF(CZ8:CZ207,"A+"))</f>
        <v>0</v>
      </c>
      <c r="CU212" s="114">
        <f>IF(AND(CT208="",CT209=""),"",COUNTIF(CZ8:CZ207,"A"))</f>
        <v>9</v>
      </c>
      <c r="CV212" s="114">
        <f>IF(AND(CT208="",CT209=""),"",COUNTIF(CZ8:CZ207,"B"))</f>
        <v>3</v>
      </c>
      <c r="CW212" s="114">
        <f>IF(AND(CT208="",CT209=""),"",COUNTIF(CZ8:CZ207,"C"))</f>
        <v>5</v>
      </c>
      <c r="CX212" s="114">
        <f>IF(AND(CT208="",CT209=""),"",COUNTIF(CZ8:CZ207,"D"))</f>
        <v>1</v>
      </c>
      <c r="CY212" s="114">
        <f>IF(AND(CT208="",CT209=""),"",COUNTIF(CZ8:CZ207,"E"))</f>
        <v>0</v>
      </c>
      <c r="CZ212" s="115">
        <f>IF(AND(CT208="",CT209=""),"",SUM(CT212,CU212,CV212,CW212,CX212,CY212))</f>
        <v>18</v>
      </c>
      <c r="DA212" s="335">
        <f>IF(AND(DA208="",DA209=""),"",COUNTIF(DD8:DD207,"A"))</f>
        <v>0</v>
      </c>
      <c r="DB212" s="335">
        <f>IF(AND(DA208="",DA209=""),"",COUNTIF(DD8:DD207,"B"))</f>
        <v>0</v>
      </c>
      <c r="DC212" s="335">
        <f>IF(AND(DA208="",DA209=""),"",COUNTIF(DD8:DD207,"C"))</f>
        <v>0</v>
      </c>
      <c r="DD212" s="335">
        <f>IF(AND(DA208="",DA209=""),"",COUNTIF(DD8:DD207,"D"))</f>
        <v>0</v>
      </c>
      <c r="DE212" s="335">
        <f>IF(AND(DE208="",DE209=""),"",COUNTIF(DH8:DH207,"A"))</f>
        <v>0</v>
      </c>
      <c r="DF212" s="335">
        <f>IF(AND(DE208="",DE209=""),"",COUNTIF(DH8:DH207,"B"))</f>
        <v>0</v>
      </c>
      <c r="DG212" s="335">
        <f>IF(AND(DE208="",DE209=""),"",COUNTIF(DH8:DH207,"C"))</f>
        <v>0</v>
      </c>
      <c r="DH212" s="335">
        <f>IF(AND(DE208="",DE209=""),"",COUNTIF(DH8:DH207,"D"))</f>
        <v>0</v>
      </c>
      <c r="DI212" s="705" t="str">
        <f>IF('Master sheet'!$D$14="Hindi","कुल उत्तीर्ण","Total Pass")</f>
        <v>कुल उत्तीर्ण</v>
      </c>
      <c r="DJ212" s="706"/>
      <c r="DK212" s="719">
        <f>SUM(DK209:DL211)</f>
        <v>30</v>
      </c>
      <c r="DL212" s="719"/>
      <c r="DM212" s="722"/>
      <c r="DN212" s="722"/>
      <c r="DO212" s="712"/>
      <c r="DP212" s="713"/>
      <c r="DQ212" s="714"/>
    </row>
    <row r="213" spans="1:121" ht="21" customHeight="1">
      <c r="A213" s="694"/>
      <c r="B213" s="694"/>
      <c r="C213" s="694"/>
      <c r="D213" s="694"/>
      <c r="E213" s="694"/>
      <c r="F213" s="694"/>
      <c r="G213" s="694"/>
      <c r="H213" s="696" t="str">
        <f>IF('Master sheet'!$D$14="Hindi","कुल उत्तीर्ण प्रतिशत में  :","Total Pass  %  :")</f>
        <v>कुल उत्तीर्ण प्रतिशत में  :</v>
      </c>
      <c r="I213" s="696"/>
      <c r="J213" s="108" t="s">
        <v>105</v>
      </c>
      <c r="K213" s="693">
        <f>IF(AND(K208="",K209=""),"",IF(K210=0,0,U212/K210*100))</f>
        <v>100</v>
      </c>
      <c r="L213" s="693"/>
      <c r="M213" s="693"/>
      <c r="N213" s="693"/>
      <c r="O213" s="693"/>
      <c r="P213" s="693"/>
      <c r="Q213" s="693"/>
      <c r="R213" s="693"/>
      <c r="S213" s="693"/>
      <c r="T213" s="693"/>
      <c r="U213" s="693"/>
      <c r="V213" s="693"/>
      <c r="W213" s="693"/>
      <c r="AC213" s="110"/>
      <c r="AD213" s="693">
        <f>IF(AND(AD208="",AD209=""),"",IF(AD210=0,0,AN212/AD210*100))</f>
        <v>100</v>
      </c>
      <c r="AE213" s="693"/>
      <c r="AF213" s="693"/>
      <c r="AG213" s="693"/>
      <c r="AH213" s="693"/>
      <c r="AI213" s="693"/>
      <c r="AJ213" s="693"/>
      <c r="AK213" s="693"/>
      <c r="AL213" s="693"/>
      <c r="AM213" s="693"/>
      <c r="AN213" s="693"/>
      <c r="AO213" s="693"/>
      <c r="AP213" s="693"/>
      <c r="AQ213" s="693"/>
      <c r="AU213" s="110"/>
      <c r="AV213" s="693">
        <f>IF(AND(AV208="",AV209=""),"",IF(AV210=0,0,BF212/AV210*100))</f>
        <v>100</v>
      </c>
      <c r="AW213" s="693"/>
      <c r="AX213" s="693"/>
      <c r="AY213" s="693"/>
      <c r="AZ213" s="693"/>
      <c r="BA213" s="693"/>
      <c r="BB213" s="693"/>
      <c r="BC213" s="693"/>
      <c r="BD213" s="693"/>
      <c r="BE213" s="693"/>
      <c r="BF213" s="693"/>
      <c r="BG213" s="693"/>
      <c r="BH213" s="693"/>
      <c r="BI213" s="693"/>
      <c r="BM213" s="110"/>
      <c r="BN213" s="693">
        <f>IF(AND(BN208="",BN209=""),"",IF(BN210=0,0,BX212/BN210*100))</f>
        <v>100</v>
      </c>
      <c r="BO213" s="693"/>
      <c r="BP213" s="693"/>
      <c r="BQ213" s="693"/>
      <c r="BR213" s="693"/>
      <c r="BS213" s="693"/>
      <c r="BT213" s="693"/>
      <c r="BU213" s="693"/>
      <c r="BV213" s="693"/>
      <c r="BW213" s="693"/>
      <c r="BX213" s="693"/>
      <c r="BY213" s="693"/>
      <c r="BZ213" s="693"/>
      <c r="CA213" s="693"/>
      <c r="CE213" s="110"/>
      <c r="CF213" s="623">
        <f>IF(AND(CF208="",CF209=""),"",IF(CL212=0,0,CL212/CF210*100))</f>
        <v>100</v>
      </c>
      <c r="CG213" s="624"/>
      <c r="CH213" s="624"/>
      <c r="CI213" s="624"/>
      <c r="CJ213" s="624"/>
      <c r="CK213" s="624"/>
      <c r="CL213" s="702"/>
      <c r="CM213" s="623">
        <f>IF(AND(CM208="",CM209=""),"",IF(CS212=0,0,CS212/CM210*100))</f>
        <v>100</v>
      </c>
      <c r="CN213" s="624"/>
      <c r="CO213" s="624"/>
      <c r="CP213" s="624"/>
      <c r="CQ213" s="624"/>
      <c r="CR213" s="624"/>
      <c r="CS213" s="702"/>
      <c r="CT213" s="623">
        <f>IF(AND(CT208="",CT209=""),"",IF(CZ212=0,0,CZ212/CT210*100))</f>
        <v>94.73684210526315</v>
      </c>
      <c r="CU213" s="624"/>
      <c r="CV213" s="624"/>
      <c r="CW213" s="624"/>
      <c r="CX213" s="624"/>
      <c r="CY213" s="624"/>
      <c r="CZ213" s="702"/>
      <c r="DA213" s="623" t="e">
        <f>IF(AND(DA209="",DA210=""),"",SUM(DA212:DD212)/DA210*100)</f>
        <v>#DIV/0!</v>
      </c>
      <c r="DB213" s="624"/>
      <c r="DC213" s="624"/>
      <c r="DD213" s="624"/>
      <c r="DE213" s="623" t="e">
        <f>IF(AND(DE209="",DE210=""),"",SUM(DE212:DH212)/DE210*100)</f>
        <v>#DIV/0!</v>
      </c>
      <c r="DF213" s="624"/>
      <c r="DG213" s="624"/>
      <c r="DH213" s="624"/>
      <c r="DI213" s="705" t="str">
        <f>IF('Master sheet'!$D$14="Hindi","पूरक","Supp.")</f>
        <v>पूरक</v>
      </c>
      <c r="DJ213" s="706"/>
      <c r="DK213" s="723">
        <f>COUNTIF(DK8:DK207,"Supplementary")</f>
        <v>0</v>
      </c>
      <c r="DL213" s="723"/>
      <c r="DM213" s="722" t="str">
        <f>IF('Master sheet'!$D$14="Hindi","हस्ताक्षर जांचकर्ता","Signature of the checker")</f>
        <v>हस्ताक्षर जांचकर्ता</v>
      </c>
      <c r="DN213" s="722"/>
      <c r="DO213" s="709" t="str">
        <f>CONCATENATE("( ",UPPER('Master sheet'!D18)," )")</f>
        <v>( RAKESH KUMAR )</v>
      </c>
      <c r="DP213" s="710"/>
      <c r="DQ213" s="711"/>
    </row>
    <row r="214" spans="1:121" ht="21" customHeight="1">
      <c r="A214" s="694"/>
      <c r="B214" s="694"/>
      <c r="C214" s="694"/>
      <c r="D214" s="694"/>
      <c r="E214" s="694"/>
      <c r="F214" s="694"/>
      <c r="G214" s="694"/>
      <c r="H214" s="696" t="str">
        <f>IF('Master sheet'!$D$14="Hindi","पूरक परीक्षा  :","Supplementary   :")</f>
        <v>पूरक परीक्षा  :</v>
      </c>
      <c r="I214" s="696"/>
      <c r="J214" s="108" t="s">
        <v>105</v>
      </c>
      <c r="K214" s="684">
        <f>IF(AND(K208="",K209=""),"",COUNTIF(AA8:AA207,"S"))</f>
        <v>0</v>
      </c>
      <c r="L214" s="684"/>
      <c r="M214" s="684"/>
      <c r="N214" s="684"/>
      <c r="O214" s="684"/>
      <c r="P214" s="684"/>
      <c r="Q214" s="684"/>
      <c r="R214" s="684"/>
      <c r="S214" s="684"/>
      <c r="T214" s="684"/>
      <c r="U214" s="684"/>
      <c r="V214" s="684"/>
      <c r="W214" s="684"/>
      <c r="AC214" s="110"/>
      <c r="AD214" s="684">
        <f>IF(AND(AD208="",AD209=""),"",COUNTIF(AS8:AS207,"S"))</f>
        <v>0</v>
      </c>
      <c r="AE214" s="684"/>
      <c r="AF214" s="684"/>
      <c r="AG214" s="684"/>
      <c r="AH214" s="684"/>
      <c r="AI214" s="684"/>
      <c r="AJ214" s="684"/>
      <c r="AK214" s="684"/>
      <c r="AL214" s="684"/>
      <c r="AM214" s="684"/>
      <c r="AN214" s="684"/>
      <c r="AO214" s="684"/>
      <c r="AP214" s="684"/>
      <c r="AQ214" s="684"/>
      <c r="AU214" s="110"/>
      <c r="AV214" s="684">
        <f>IF(AND(AV208="",AV209=""),"",COUNTIF(BK8:BK207,"S"))</f>
        <v>0</v>
      </c>
      <c r="AW214" s="684"/>
      <c r="AX214" s="684"/>
      <c r="AY214" s="684"/>
      <c r="AZ214" s="684"/>
      <c r="BA214" s="684"/>
      <c r="BB214" s="684"/>
      <c r="BC214" s="684"/>
      <c r="BD214" s="684"/>
      <c r="BE214" s="684"/>
      <c r="BF214" s="684"/>
      <c r="BG214" s="684"/>
      <c r="BH214" s="684"/>
      <c r="BI214" s="684"/>
      <c r="BM214" s="110"/>
      <c r="BN214" s="684">
        <f>IF(AND(BN208="",BN209=""),"",COUNTIF(CC8:CC207,"S"))</f>
        <v>0</v>
      </c>
      <c r="BO214" s="684"/>
      <c r="BP214" s="684"/>
      <c r="BQ214" s="684"/>
      <c r="BR214" s="684"/>
      <c r="BS214" s="684"/>
      <c r="BT214" s="684"/>
      <c r="BU214" s="684"/>
      <c r="BV214" s="684"/>
      <c r="BW214" s="684"/>
      <c r="BX214" s="684"/>
      <c r="BY214" s="684"/>
      <c r="BZ214" s="684"/>
      <c r="CA214" s="684"/>
      <c r="CE214" s="110"/>
      <c r="CF214" s="620">
        <f>IF(AND(CF208="",CF209=""),"",COUNTIF(CK8:CK207,"S"))</f>
        <v>0</v>
      </c>
      <c r="CG214" s="620"/>
      <c r="CH214" s="620"/>
      <c r="CI214" s="620"/>
      <c r="CJ214" s="620"/>
      <c r="CK214" s="620"/>
      <c r="CL214" s="620"/>
      <c r="CM214" s="620">
        <f>IF(AND(CM208="",CM209=""),"",COUNTIF(CR8:CR207,"S"))</f>
        <v>0</v>
      </c>
      <c r="CN214" s="620"/>
      <c r="CO214" s="620"/>
      <c r="CP214" s="620"/>
      <c r="CQ214" s="620"/>
      <c r="CR214" s="620"/>
      <c r="CS214" s="620"/>
      <c r="CT214" s="620">
        <f>IF(AND(CT208="",CT209=""),"",COUNTIF(CY8:CY207,"S"))</f>
        <v>1</v>
      </c>
      <c r="CU214" s="620"/>
      <c r="CV214" s="620"/>
      <c r="CW214" s="620"/>
      <c r="CX214" s="620"/>
      <c r="CY214" s="620"/>
      <c r="CZ214" s="620"/>
      <c r="DA214" s="620">
        <f>IF(AND(DA208="",DA209=""),"",COUNTIF(DD8:DD207,"E"))</f>
        <v>0</v>
      </c>
      <c r="DB214" s="620"/>
      <c r="DC214" s="620"/>
      <c r="DD214" s="620"/>
      <c r="DE214" s="620">
        <f>IF(AND(DE208="",DE209=""),"",COUNTIF(DH8:DH207,"E"))</f>
        <v>0</v>
      </c>
      <c r="DF214" s="620"/>
      <c r="DG214" s="620"/>
      <c r="DH214" s="620"/>
      <c r="DI214" s="705" t="str">
        <f>IF('Master sheet'!$D$14="Hindi","अनुतीर्ण","Failed")</f>
        <v>अनुतीर्ण</v>
      </c>
      <c r="DJ214" s="706"/>
      <c r="DK214" s="717">
        <f>COUNTIF(DK8:DK207,"Fail")</f>
        <v>0</v>
      </c>
      <c r="DL214" s="717"/>
      <c r="DM214" s="722"/>
      <c r="DN214" s="722"/>
      <c r="DO214" s="712"/>
      <c r="DP214" s="713"/>
      <c r="DQ214" s="714"/>
    </row>
    <row r="215" spans="1:121" ht="21" customHeight="1">
      <c r="A215" s="694"/>
      <c r="B215" s="694"/>
      <c r="C215" s="694"/>
      <c r="D215" s="694"/>
      <c r="E215" s="694"/>
      <c r="F215" s="694"/>
      <c r="G215" s="694"/>
      <c r="H215" s="698" t="str">
        <f>IF('Master sheet'!$D$14="Hindi","अनुतीर्ण  :","Failed   :")</f>
        <v>अनुतीर्ण  :</v>
      </c>
      <c r="I215" s="698"/>
      <c r="J215" s="108" t="s">
        <v>105</v>
      </c>
      <c r="K215" s="684">
        <f>IF(AND(K208="",K209=""),"",COUNTIF(AA8:AA207,"F"))</f>
        <v>0</v>
      </c>
      <c r="L215" s="684"/>
      <c r="M215" s="684"/>
      <c r="N215" s="684"/>
      <c r="O215" s="684"/>
      <c r="P215" s="684"/>
      <c r="Q215" s="684"/>
      <c r="R215" s="684"/>
      <c r="S215" s="684"/>
      <c r="T215" s="684"/>
      <c r="U215" s="684"/>
      <c r="V215" s="684"/>
      <c r="W215" s="684"/>
      <c r="AC215" s="110"/>
      <c r="AD215" s="684">
        <f>IF(AND(AD208="",AD209=""),"",COUNTIF(AS8:AS207,"F"))</f>
        <v>0</v>
      </c>
      <c r="AE215" s="684"/>
      <c r="AF215" s="684"/>
      <c r="AG215" s="684"/>
      <c r="AH215" s="684"/>
      <c r="AI215" s="684"/>
      <c r="AJ215" s="684"/>
      <c r="AK215" s="684"/>
      <c r="AL215" s="684"/>
      <c r="AM215" s="684"/>
      <c r="AN215" s="684"/>
      <c r="AO215" s="684"/>
      <c r="AP215" s="684"/>
      <c r="AQ215" s="684"/>
      <c r="AU215" s="110"/>
      <c r="AV215" s="684">
        <f>IF(AND(AV208="",AV209=""),"",COUNTIF(BK8:BK207,"F"))</f>
        <v>0</v>
      </c>
      <c r="AW215" s="684"/>
      <c r="AX215" s="684"/>
      <c r="AY215" s="684"/>
      <c r="AZ215" s="684"/>
      <c r="BA215" s="684"/>
      <c r="BB215" s="684"/>
      <c r="BC215" s="684"/>
      <c r="BD215" s="684"/>
      <c r="BE215" s="684"/>
      <c r="BF215" s="684"/>
      <c r="BG215" s="684"/>
      <c r="BH215" s="684"/>
      <c r="BI215" s="684"/>
      <c r="BM215" s="110"/>
      <c r="BN215" s="684">
        <f>IF(AND(BN208="",BN209=""),"",COUNTIF(CC8:CC207,"F"))</f>
        <v>0</v>
      </c>
      <c r="BO215" s="684"/>
      <c r="BP215" s="684"/>
      <c r="BQ215" s="684"/>
      <c r="BR215" s="684"/>
      <c r="BS215" s="684"/>
      <c r="BT215" s="684"/>
      <c r="BU215" s="684"/>
      <c r="BV215" s="684"/>
      <c r="BW215" s="684"/>
      <c r="BX215" s="684"/>
      <c r="BY215" s="684"/>
      <c r="BZ215" s="684"/>
      <c r="CA215" s="684"/>
      <c r="CE215" s="110"/>
      <c r="CF215" s="620">
        <f>IF(AND(CF208="",CF209=""),"",COUNTIF(CK8:CK207,"F"))</f>
        <v>0</v>
      </c>
      <c r="CG215" s="620"/>
      <c r="CH215" s="620"/>
      <c r="CI215" s="620"/>
      <c r="CJ215" s="620"/>
      <c r="CK215" s="620"/>
      <c r="CL215" s="620"/>
      <c r="CM215" s="620">
        <f>IF(AND(CM208="",CM209=""),"",COUNTIF(CR8:CR207,"F"))</f>
        <v>0</v>
      </c>
      <c r="CN215" s="620"/>
      <c r="CO215" s="620"/>
      <c r="CP215" s="620"/>
      <c r="CQ215" s="620"/>
      <c r="CR215" s="620"/>
      <c r="CS215" s="620"/>
      <c r="CT215" s="620">
        <f>IF(AND(CT208="",CT209=""),"",COUNTIF(CY8:CY207,"AB"))</f>
        <v>0</v>
      </c>
      <c r="CU215" s="620"/>
      <c r="CV215" s="620"/>
      <c r="CW215" s="620"/>
      <c r="CX215" s="620"/>
      <c r="CY215" s="620"/>
      <c r="CZ215" s="620"/>
      <c r="DA215" s="620">
        <v>0</v>
      </c>
      <c r="DB215" s="620"/>
      <c r="DC215" s="620"/>
      <c r="DD215" s="620"/>
      <c r="DE215" s="620">
        <v>0</v>
      </c>
      <c r="DF215" s="620"/>
      <c r="DG215" s="620"/>
      <c r="DH215" s="620"/>
      <c r="DI215" s="705" t="str">
        <f>IF('Master sheet'!$D$14="Hindi","उत्तीर्ण %","Pass %")</f>
        <v>उत्तीर्ण %</v>
      </c>
      <c r="DJ215" s="706"/>
      <c r="DK215" s="703">
        <f>IF(DK208=0,0,DK212/DK208*100)</f>
        <v>100</v>
      </c>
      <c r="DL215" s="703"/>
      <c r="DM215" s="722" t="str">
        <f>IF('Master sheet'!$D$14="Hindi","हस्ताक्षर परीक्षा प्रभारी","Signature of the exam. Incharge")</f>
        <v>हस्ताक्षर परीक्षा प्रभारी</v>
      </c>
      <c r="DN215" s="722"/>
      <c r="DO215" s="709" t="str">
        <f>CONCATENATE("( ",UPPER('Master sheet'!D17)," )")</f>
        <v>( SURESH KUMAR )</v>
      </c>
      <c r="DP215" s="710"/>
      <c r="DQ215" s="711"/>
    </row>
    <row r="216" spans="1:121" ht="21" customHeight="1">
      <c r="A216" s="694"/>
      <c r="B216" s="694"/>
      <c r="C216" s="694"/>
      <c r="D216" s="694"/>
      <c r="E216" s="694"/>
      <c r="F216" s="694"/>
      <c r="G216" s="694"/>
      <c r="H216" s="698" t="str">
        <f>IF('Master sheet'!$D$14="Hindi","पुनः परीक्षा तक परिणाम रोका गया  :","Result with held until re-exam  :")</f>
        <v>पुनः परीक्षा तक परिणाम रोका गया  :</v>
      </c>
      <c r="I216" s="698"/>
      <c r="J216" s="108" t="s">
        <v>105</v>
      </c>
      <c r="K216" s="684">
        <f>IF(AND(K208="",K209=""),"",COUNTIF(AA8:AA207,"RW"))</f>
        <v>0</v>
      </c>
      <c r="L216" s="684"/>
      <c r="M216" s="684"/>
      <c r="N216" s="684"/>
      <c r="O216" s="684"/>
      <c r="P216" s="684"/>
      <c r="Q216" s="684"/>
      <c r="R216" s="684"/>
      <c r="S216" s="684"/>
      <c r="T216" s="684"/>
      <c r="U216" s="684"/>
      <c r="V216" s="684"/>
      <c r="W216" s="684"/>
      <c r="AC216" s="110"/>
      <c r="AD216" s="684">
        <f>IF(AND(AD208="",AD209=""),"",COUNTIF(AS8:AS207,"RW"))</f>
        <v>0</v>
      </c>
      <c r="AE216" s="684"/>
      <c r="AF216" s="684"/>
      <c r="AG216" s="684"/>
      <c r="AH216" s="684"/>
      <c r="AI216" s="684"/>
      <c r="AJ216" s="684"/>
      <c r="AK216" s="684"/>
      <c r="AL216" s="684"/>
      <c r="AM216" s="684"/>
      <c r="AN216" s="684"/>
      <c r="AO216" s="684"/>
      <c r="AP216" s="684"/>
      <c r="AQ216" s="684"/>
      <c r="AU216" s="110"/>
      <c r="AV216" s="684">
        <f>IF(AND(AV208="",AV209=""),"",COUNTIF(BK8:BK207,"RW"))</f>
        <v>0</v>
      </c>
      <c r="AW216" s="684"/>
      <c r="AX216" s="684"/>
      <c r="AY216" s="684"/>
      <c r="AZ216" s="684"/>
      <c r="BA216" s="684"/>
      <c r="BB216" s="684"/>
      <c r="BC216" s="684"/>
      <c r="BD216" s="684"/>
      <c r="BE216" s="684"/>
      <c r="BF216" s="684"/>
      <c r="BG216" s="684"/>
      <c r="BH216" s="684"/>
      <c r="BI216" s="684"/>
      <c r="BM216" s="110"/>
      <c r="BN216" s="684">
        <f>IF(AND(BN208="",BN209=""),"",COUNTIF(CC8:CC207,"RW"))</f>
        <v>0</v>
      </c>
      <c r="BO216" s="684"/>
      <c r="BP216" s="684"/>
      <c r="BQ216" s="684"/>
      <c r="BR216" s="684"/>
      <c r="BS216" s="684"/>
      <c r="BT216" s="684"/>
      <c r="BU216" s="684"/>
      <c r="BV216" s="684"/>
      <c r="BW216" s="684"/>
      <c r="BX216" s="684"/>
      <c r="BY216" s="684"/>
      <c r="BZ216" s="684"/>
      <c r="CA216" s="684"/>
      <c r="CE216" s="110"/>
      <c r="CF216" s="620">
        <f>IF(AND(CF208="",CF209=""),"",COUNTIF(CK8:CK207,"RW"))</f>
        <v>0</v>
      </c>
      <c r="CG216" s="620"/>
      <c r="CH216" s="620"/>
      <c r="CI216" s="620"/>
      <c r="CJ216" s="620"/>
      <c r="CK216" s="620"/>
      <c r="CL216" s="620"/>
      <c r="CM216" s="620">
        <f>IF(AND(CM208="",CM209=""),"",COUNTIF(CR8:CR207,"RW"))</f>
        <v>0</v>
      </c>
      <c r="CN216" s="620"/>
      <c r="CO216" s="620"/>
      <c r="CP216" s="620"/>
      <c r="CQ216" s="620"/>
      <c r="CR216" s="620"/>
      <c r="CS216" s="620"/>
      <c r="CT216" s="620">
        <f>IF(AND(CT208="",CT209=""),"",COUNTIF(CY8:CY207,"RW"))</f>
        <v>0</v>
      </c>
      <c r="CU216" s="620"/>
      <c r="CV216" s="620"/>
      <c r="CW216" s="620"/>
      <c r="CX216" s="620"/>
      <c r="CY216" s="620"/>
      <c r="CZ216" s="620"/>
      <c r="DA216" s="620">
        <v>0</v>
      </c>
      <c r="DB216" s="620"/>
      <c r="DC216" s="620"/>
      <c r="DD216" s="620"/>
      <c r="DE216" s="620">
        <v>0</v>
      </c>
      <c r="DF216" s="620"/>
      <c r="DG216" s="620"/>
      <c r="DH216" s="620"/>
      <c r="DI216" s="705" t="str">
        <f>IF('Master sheet'!$D$14="Hindi","पुनः परीक्षा","Re-Exam")</f>
        <v>पुनः परीक्षा</v>
      </c>
      <c r="DJ216" s="706"/>
      <c r="DK216" s="704">
        <f>COUNTIF(DM8:DM207,"Re-Exam")</f>
        <v>0</v>
      </c>
      <c r="DL216" s="704"/>
      <c r="DM216" s="722"/>
      <c r="DN216" s="722"/>
      <c r="DO216" s="712"/>
      <c r="DP216" s="713"/>
      <c r="DQ216" s="714"/>
    </row>
    <row r="217" spans="1:121" ht="21" customHeight="1">
      <c r="A217" s="694"/>
      <c r="B217" s="694"/>
      <c r="C217" s="694"/>
      <c r="D217" s="694"/>
      <c r="E217" s="694"/>
      <c r="F217" s="694"/>
      <c r="G217" s="694"/>
      <c r="H217" s="696" t="str">
        <f>IF('Master sheet'!$D$14="Hindi","अनुपस्थित  :","Absence  :")</f>
        <v>अनुपस्थित  :</v>
      </c>
      <c r="I217" s="696"/>
      <c r="J217" s="108" t="s">
        <v>105</v>
      </c>
      <c r="K217" s="684">
        <f>IF(AND(K208="",K209=""),"",COUNTIF(AA8:AA207,"AB"))</f>
        <v>0</v>
      </c>
      <c r="L217" s="684"/>
      <c r="M217" s="684"/>
      <c r="N217" s="684"/>
      <c r="O217" s="684"/>
      <c r="P217" s="684"/>
      <c r="Q217" s="684"/>
      <c r="R217" s="684"/>
      <c r="S217" s="684"/>
      <c r="T217" s="684"/>
      <c r="U217" s="684"/>
      <c r="V217" s="684"/>
      <c r="W217" s="684"/>
      <c r="AC217" s="110"/>
      <c r="AD217" s="684">
        <f>IF(AND(AD208="",AD209=""),"",COUNTIF(AS8:AS207,"AB"))</f>
        <v>0</v>
      </c>
      <c r="AE217" s="684"/>
      <c r="AF217" s="684"/>
      <c r="AG217" s="684"/>
      <c r="AH217" s="684"/>
      <c r="AI217" s="684"/>
      <c r="AJ217" s="684"/>
      <c r="AK217" s="684"/>
      <c r="AL217" s="684"/>
      <c r="AM217" s="684"/>
      <c r="AN217" s="684"/>
      <c r="AO217" s="684"/>
      <c r="AP217" s="684"/>
      <c r="AQ217" s="684"/>
      <c r="AU217" s="110"/>
      <c r="AV217" s="684">
        <f>IF(AND(AV208="",AV209=""),"",COUNTIF(BK8:BK207,"AB"))</f>
        <v>0</v>
      </c>
      <c r="AW217" s="684"/>
      <c r="AX217" s="684"/>
      <c r="AY217" s="684"/>
      <c r="AZ217" s="684"/>
      <c r="BA217" s="684"/>
      <c r="BB217" s="684"/>
      <c r="BC217" s="684"/>
      <c r="BD217" s="684"/>
      <c r="BE217" s="684"/>
      <c r="BF217" s="684"/>
      <c r="BG217" s="684"/>
      <c r="BH217" s="684"/>
      <c r="BI217" s="684"/>
      <c r="BM217" s="110"/>
      <c r="BN217" s="684">
        <f>IF(AND(BN208="",BN209=""),"",COUNTIF(CC8:CC207,"AB"))</f>
        <v>0</v>
      </c>
      <c r="BO217" s="684"/>
      <c r="BP217" s="684"/>
      <c r="BQ217" s="684"/>
      <c r="BR217" s="684"/>
      <c r="BS217" s="684"/>
      <c r="BT217" s="684"/>
      <c r="BU217" s="684"/>
      <c r="BV217" s="684"/>
      <c r="BW217" s="684"/>
      <c r="BX217" s="684"/>
      <c r="BY217" s="684"/>
      <c r="BZ217" s="684"/>
      <c r="CA217" s="684"/>
      <c r="CE217" s="110"/>
      <c r="CF217" s="620">
        <f>IF(AND(CF208="",CF209=""),"",COUNTIF(CK8:CK207,"AB"))</f>
        <v>3</v>
      </c>
      <c r="CG217" s="620"/>
      <c r="CH217" s="620"/>
      <c r="CI217" s="620"/>
      <c r="CJ217" s="620"/>
      <c r="CK217" s="620"/>
      <c r="CL217" s="620"/>
      <c r="CM217" s="620">
        <f>IF(AND(CM208="",CM209=""),"",COUNTIF(CR8:CR207,"AB"))</f>
        <v>0</v>
      </c>
      <c r="CN217" s="620"/>
      <c r="CO217" s="620"/>
      <c r="CP217" s="620"/>
      <c r="CQ217" s="620"/>
      <c r="CR217" s="620"/>
      <c r="CS217" s="620"/>
      <c r="CT217" s="620">
        <f>IF(AND(CT208="",CT209=""),"",COUNTIF(CY8:CY207,"AB"))</f>
        <v>0</v>
      </c>
      <c r="CU217" s="620"/>
      <c r="CV217" s="620"/>
      <c r="CW217" s="620"/>
      <c r="CX217" s="620"/>
      <c r="CY217" s="620"/>
      <c r="CZ217" s="620"/>
      <c r="DA217" s="620">
        <v>0</v>
      </c>
      <c r="DB217" s="620"/>
      <c r="DC217" s="620"/>
      <c r="DD217" s="620"/>
      <c r="DE217" s="620">
        <v>0</v>
      </c>
      <c r="DF217" s="620"/>
      <c r="DG217" s="620"/>
      <c r="DH217" s="620"/>
      <c r="DI217" s="705" t="str">
        <f>IF('Master sheet'!$D$14="Hindi","नाम पृथक","NSO")</f>
        <v>नाम पृथक</v>
      </c>
      <c r="DJ217" s="706"/>
      <c r="DK217" s="707">
        <f>COUNTIF(B8:B207,"NSO")</f>
        <v>0</v>
      </c>
      <c r="DL217" s="707"/>
      <c r="DM217" s="722" t="str">
        <f>IF('Master sheet'!$D$14="Hindi","हस्ताक्षर संस्था प्रधान","Head of Institute's Signature")</f>
        <v>हस्ताक्षर संस्था प्रधान</v>
      </c>
      <c r="DN217" s="722"/>
      <c r="DO217" s="709" t="str">
        <f>CONCATENATE("( ",UPPER('Master sheet'!D15)," )")</f>
        <v>( USHA PALIYA )</v>
      </c>
      <c r="DP217" s="710"/>
      <c r="DQ217" s="711"/>
    </row>
    <row r="218" spans="1:121" ht="21" customHeight="1">
      <c r="A218" s="694"/>
      <c r="B218" s="694"/>
      <c r="C218" s="694"/>
      <c r="D218" s="694"/>
      <c r="E218" s="694"/>
      <c r="F218" s="694"/>
      <c r="G218" s="694"/>
      <c r="H218" s="696" t="str">
        <f>IF('Master sheet'!$D$14="Hindi","पुनः परीक्षा वाले विद्यार्थियों की संख्या  :","No. of students for re-exam.  :")</f>
        <v>पुनः परीक्षा वाले विद्यार्थियों की संख्या  :</v>
      </c>
      <c r="I218" s="696"/>
      <c r="J218" s="108" t="s">
        <v>105</v>
      </c>
      <c r="K218" s="684">
        <f>IF(AND(K208="",K209=""),"",COUNTIF(AA8:AA207,"RE"))</f>
        <v>0</v>
      </c>
      <c r="L218" s="684"/>
      <c r="M218" s="684"/>
      <c r="N218" s="684"/>
      <c r="O218" s="684"/>
      <c r="P218" s="684"/>
      <c r="Q218" s="684"/>
      <c r="R218" s="684"/>
      <c r="S218" s="684"/>
      <c r="T218" s="684"/>
      <c r="U218" s="684"/>
      <c r="V218" s="684"/>
      <c r="W218" s="684"/>
      <c r="AC218" s="116"/>
      <c r="AD218" s="684">
        <f>IF(AND(AD208="",AD209=""),"",COUNTIF(AS8:AS207,"RE"))</f>
        <v>0</v>
      </c>
      <c r="AE218" s="684"/>
      <c r="AF218" s="684"/>
      <c r="AG218" s="684"/>
      <c r="AH218" s="684"/>
      <c r="AI218" s="684"/>
      <c r="AJ218" s="684"/>
      <c r="AK218" s="684"/>
      <c r="AL218" s="684"/>
      <c r="AM218" s="684"/>
      <c r="AN218" s="684"/>
      <c r="AO218" s="684"/>
      <c r="AP218" s="684"/>
      <c r="AQ218" s="684"/>
      <c r="AU218" s="116"/>
      <c r="AV218" s="684">
        <f>IF(AND(AV208="",AV209=""),"",COUNTIF(BK8:BK207,"RE"))</f>
        <v>0</v>
      </c>
      <c r="AW218" s="684"/>
      <c r="AX218" s="684"/>
      <c r="AY218" s="684"/>
      <c r="AZ218" s="684"/>
      <c r="BA218" s="684"/>
      <c r="BB218" s="684"/>
      <c r="BC218" s="684"/>
      <c r="BD218" s="684"/>
      <c r="BE218" s="684"/>
      <c r="BF218" s="684"/>
      <c r="BG218" s="684"/>
      <c r="BH218" s="684"/>
      <c r="BI218" s="684"/>
      <c r="BM218" s="116"/>
      <c r="BN218" s="684">
        <f>IF(AND(BN208="",BN209=""),"",COUNTIF(CC8:CC207,"RE"))</f>
        <v>0</v>
      </c>
      <c r="BO218" s="684"/>
      <c r="BP218" s="684"/>
      <c r="BQ218" s="684"/>
      <c r="BR218" s="684"/>
      <c r="BS218" s="684"/>
      <c r="BT218" s="684"/>
      <c r="BU218" s="684"/>
      <c r="BV218" s="684"/>
      <c r="BW218" s="684"/>
      <c r="BX218" s="684"/>
      <c r="BY218" s="684"/>
      <c r="BZ218" s="684"/>
      <c r="CA218" s="684"/>
      <c r="CE218" s="116"/>
      <c r="CF218" s="620">
        <f>IF(AND(CF208="",CF209=""),"",COUNTIF(CK8:CK207,"RE"))</f>
        <v>0</v>
      </c>
      <c r="CG218" s="620"/>
      <c r="CH218" s="620"/>
      <c r="CI218" s="620"/>
      <c r="CJ218" s="620"/>
      <c r="CK218" s="620"/>
      <c r="CL218" s="620"/>
      <c r="CM218" s="620">
        <f>IF(AND(CM208="",CM209=""),"",COUNTIF(CR8:CR207,"RE"))</f>
        <v>0</v>
      </c>
      <c r="CN218" s="620"/>
      <c r="CO218" s="620"/>
      <c r="CP218" s="620"/>
      <c r="CQ218" s="620"/>
      <c r="CR218" s="620"/>
      <c r="CS218" s="620"/>
      <c r="CT218" s="620">
        <f>IF(AND(CT208="",CT209=""),"",COUNTIF(CY8:CY207,"RE"))</f>
        <v>0</v>
      </c>
      <c r="CU218" s="620"/>
      <c r="CV218" s="620"/>
      <c r="CW218" s="620"/>
      <c r="CX218" s="620"/>
      <c r="CY218" s="620"/>
      <c r="CZ218" s="620"/>
      <c r="DA218" s="620">
        <v>0</v>
      </c>
      <c r="DB218" s="620"/>
      <c r="DC218" s="620"/>
      <c r="DD218" s="620"/>
      <c r="DE218" s="620">
        <v>0</v>
      </c>
      <c r="DF218" s="620"/>
      <c r="DG218" s="620"/>
      <c r="DH218" s="620"/>
      <c r="DI218" s="705" t="str">
        <f>IF('Master sheet'!$D$14="Hindi","कुल योग","Total")</f>
        <v>कुल योग</v>
      </c>
      <c r="DJ218" s="706"/>
      <c r="DK218" s="708">
        <f>DK212+DK213+DK214+DK216+DK217</f>
        <v>30</v>
      </c>
      <c r="DL218" s="708"/>
      <c r="DM218" s="722"/>
      <c r="DN218" s="722"/>
      <c r="DO218" s="712"/>
      <c r="DP218" s="713"/>
      <c r="DQ218" s="714"/>
    </row>
    <row r="226" spans="14:18">
      <c r="N226" s="45"/>
      <c r="O226" s="45"/>
      <c r="P226" s="45"/>
      <c r="Q226" s="45"/>
      <c r="R226" s="45"/>
    </row>
    <row r="227" spans="14:18" ht="15" customHeight="1">
      <c r="N227" s="266"/>
      <c r="O227" s="266"/>
      <c r="P227" s="45"/>
      <c r="Q227" s="266"/>
      <c r="R227" s="266"/>
    </row>
    <row r="228" spans="14:18">
      <c r="N228" s="45"/>
      <c r="O228" s="45"/>
      <c r="P228" s="45"/>
      <c r="Q228" s="45"/>
      <c r="R228" s="45"/>
    </row>
    <row r="229" spans="14:18">
      <c r="N229" s="45"/>
      <c r="O229" s="45"/>
      <c r="P229" s="45"/>
      <c r="Q229" s="45"/>
      <c r="R229" s="45"/>
    </row>
  </sheetData>
  <sheetProtection password="D49F" sheet="1" objects="1" scenarios="1" formatCells="0" formatColumns="0" formatRows="0"/>
  <mergeCells count="273">
    <mergeCell ref="DO213:DQ214"/>
    <mergeCell ref="DO215:DQ216"/>
    <mergeCell ref="DO217:DQ218"/>
    <mergeCell ref="DI208:DJ208"/>
    <mergeCell ref="DI209:DJ209"/>
    <mergeCell ref="DI210:DJ210"/>
    <mergeCell ref="DI211:DJ211"/>
    <mergeCell ref="DI212:DJ212"/>
    <mergeCell ref="DK208:DL208"/>
    <mergeCell ref="DK209:DL209"/>
    <mergeCell ref="DK210:DL210"/>
    <mergeCell ref="DK211:DL211"/>
    <mergeCell ref="DK212:DL212"/>
    <mergeCell ref="DO208:DQ208"/>
    <mergeCell ref="DM208:DN208"/>
    <mergeCell ref="DM209:DN210"/>
    <mergeCell ref="DM211:DN212"/>
    <mergeCell ref="DO209:DQ210"/>
    <mergeCell ref="DO211:DQ212"/>
    <mergeCell ref="DM213:DN214"/>
    <mergeCell ref="DM215:DN216"/>
    <mergeCell ref="DM217:DN218"/>
    <mergeCell ref="DK213:DL213"/>
    <mergeCell ref="DK214:DL214"/>
    <mergeCell ref="DK215:DL215"/>
    <mergeCell ref="DK216:DL216"/>
    <mergeCell ref="BN209:CA209"/>
    <mergeCell ref="BN210:CA210"/>
    <mergeCell ref="DI216:DJ216"/>
    <mergeCell ref="DI217:DJ217"/>
    <mergeCell ref="DI218:DJ218"/>
    <mergeCell ref="DK217:DL217"/>
    <mergeCell ref="DK218:DL218"/>
    <mergeCell ref="CT217:CZ217"/>
    <mergeCell ref="CT218:CZ218"/>
    <mergeCell ref="CM209:CS209"/>
    <mergeCell ref="CM210:CS210"/>
    <mergeCell ref="CM213:CS213"/>
    <mergeCell ref="CM214:CS214"/>
    <mergeCell ref="CM215:CS215"/>
    <mergeCell ref="DI213:DJ213"/>
    <mergeCell ref="DI214:DJ214"/>
    <mergeCell ref="DI215:DJ215"/>
    <mergeCell ref="CF209:CL209"/>
    <mergeCell ref="CF210:CL210"/>
    <mergeCell ref="CF213:CL213"/>
    <mergeCell ref="CF215:CL215"/>
    <mergeCell ref="CF216:CL216"/>
    <mergeCell ref="CF217:CL217"/>
    <mergeCell ref="BN216:CA216"/>
    <mergeCell ref="BN217:CA217"/>
    <mergeCell ref="CM218:CS218"/>
    <mergeCell ref="CT208:CZ208"/>
    <mergeCell ref="CT209:CZ209"/>
    <mergeCell ref="CT210:CZ210"/>
    <mergeCell ref="CT213:CZ213"/>
    <mergeCell ref="CT214:CZ214"/>
    <mergeCell ref="CT215:CZ215"/>
    <mergeCell ref="CT216:CZ216"/>
    <mergeCell ref="CF214:CL214"/>
    <mergeCell ref="CF218:CL218"/>
    <mergeCell ref="CM216:CS216"/>
    <mergeCell ref="CM217:CS217"/>
    <mergeCell ref="CM208:CS208"/>
    <mergeCell ref="CF208:CL208"/>
    <mergeCell ref="AD216:AQ216"/>
    <mergeCell ref="AD217:AQ217"/>
    <mergeCell ref="AD213:AQ213"/>
    <mergeCell ref="AD214:AQ214"/>
    <mergeCell ref="AD215:AQ215"/>
    <mergeCell ref="H212:I212"/>
    <mergeCell ref="AD218:AQ218"/>
    <mergeCell ref="H216:I216"/>
    <mergeCell ref="H217:I217"/>
    <mergeCell ref="H215:I215"/>
    <mergeCell ref="AD208:AQ208"/>
    <mergeCell ref="AD209:AQ209"/>
    <mergeCell ref="H213:I213"/>
    <mergeCell ref="H214:I214"/>
    <mergeCell ref="AD210:AQ210"/>
    <mergeCell ref="AN212:AP212"/>
    <mergeCell ref="AV211:AW211"/>
    <mergeCell ref="AX211:AY211"/>
    <mergeCell ref="AV213:BI213"/>
    <mergeCell ref="AV214:BI214"/>
    <mergeCell ref="AV208:BI208"/>
    <mergeCell ref="AV209:BI209"/>
    <mergeCell ref="AV210:BI210"/>
    <mergeCell ref="BF211:BH211"/>
    <mergeCell ref="S212:T212"/>
    <mergeCell ref="U212:W212"/>
    <mergeCell ref="AD211:AE211"/>
    <mergeCell ref="AF211:AG211"/>
    <mergeCell ref="AN211:AP211"/>
    <mergeCell ref="AD212:AE212"/>
    <mergeCell ref="AF212:AG212"/>
    <mergeCell ref="A208:G218"/>
    <mergeCell ref="K208:W208"/>
    <mergeCell ref="K209:W209"/>
    <mergeCell ref="K210:W210"/>
    <mergeCell ref="K213:W213"/>
    <mergeCell ref="K214:W214"/>
    <mergeCell ref="K215:W215"/>
    <mergeCell ref="K216:W216"/>
    <mergeCell ref="K217:W217"/>
    <mergeCell ref="K218:W218"/>
    <mergeCell ref="H208:I208"/>
    <mergeCell ref="H209:I209"/>
    <mergeCell ref="H210:I210"/>
    <mergeCell ref="H211:I211"/>
    <mergeCell ref="O211:P211"/>
    <mergeCell ref="O212:P212"/>
    <mergeCell ref="H218:I218"/>
    <mergeCell ref="K211:L211"/>
    <mergeCell ref="M211:N211"/>
    <mergeCell ref="S211:T211"/>
    <mergeCell ref="U211:W211"/>
    <mergeCell ref="K212:L212"/>
    <mergeCell ref="M212:N212"/>
    <mergeCell ref="AV218:BI218"/>
    <mergeCell ref="BN215:CA215"/>
    <mergeCell ref="BN218:CA218"/>
    <mergeCell ref="BN214:CA214"/>
    <mergeCell ref="BN213:CA213"/>
    <mergeCell ref="AV216:BI216"/>
    <mergeCell ref="AV212:AW212"/>
    <mergeCell ref="AX212:AY212"/>
    <mergeCell ref="BF212:BH212"/>
    <mergeCell ref="AV217:BI217"/>
    <mergeCell ref="BY5:BY6"/>
    <mergeCell ref="AV215:BI215"/>
    <mergeCell ref="BN212:BO212"/>
    <mergeCell ref="BP212:BQ212"/>
    <mergeCell ref="BX212:BZ212"/>
    <mergeCell ref="BN211:BO211"/>
    <mergeCell ref="BP211:BQ211"/>
    <mergeCell ref="BX211:BZ211"/>
    <mergeCell ref="BH5:BH6"/>
    <mergeCell ref="BG5:BG6"/>
    <mergeCell ref="DQ4:DQ7"/>
    <mergeCell ref="CH5:CH6"/>
    <mergeCell ref="CL5:CL6"/>
    <mergeCell ref="CM5:CM6"/>
    <mergeCell ref="CN5:CN6"/>
    <mergeCell ref="CU5:CU6"/>
    <mergeCell ref="CV5:CV6"/>
    <mergeCell ref="CZ5:CZ6"/>
    <mergeCell ref="CO5:CO6"/>
    <mergeCell ref="CS5:CS6"/>
    <mergeCell ref="DM4:DM7"/>
    <mergeCell ref="CT4:CV4"/>
    <mergeCell ref="DI4:DI6"/>
    <mergeCell ref="DN4:DO5"/>
    <mergeCell ref="CY5:CY6"/>
    <mergeCell ref="CT5:CT6"/>
    <mergeCell ref="CM4:CO4"/>
    <mergeCell ref="DL4:DL7"/>
    <mergeCell ref="DK4:DK7"/>
    <mergeCell ref="DJ4:DJ7"/>
    <mergeCell ref="DO6:DO7"/>
    <mergeCell ref="CX5:CX6"/>
    <mergeCell ref="CW5:CW6"/>
    <mergeCell ref="DP4:DP7"/>
    <mergeCell ref="A3:D3"/>
    <mergeCell ref="G3:I3"/>
    <mergeCell ref="AH3:AU3"/>
    <mergeCell ref="P5:R5"/>
    <mergeCell ref="S5:S6"/>
    <mergeCell ref="Z5:Z6"/>
    <mergeCell ref="AA5:AA6"/>
    <mergeCell ref="AB5:AB6"/>
    <mergeCell ref="T5:V5"/>
    <mergeCell ref="W5:W6"/>
    <mergeCell ref="E5:E7"/>
    <mergeCell ref="AC5:AC6"/>
    <mergeCell ref="AQ5:AQ6"/>
    <mergeCell ref="AR5:AR6"/>
    <mergeCell ref="AH5:AJ5"/>
    <mergeCell ref="A2:E2"/>
    <mergeCell ref="F2:Q2"/>
    <mergeCell ref="C5:C7"/>
    <mergeCell ref="B5:B7"/>
    <mergeCell ref="L4:O4"/>
    <mergeCell ref="AD4:AF4"/>
    <mergeCell ref="CP5:CP6"/>
    <mergeCell ref="CQ5:CQ6"/>
    <mergeCell ref="CR5:CR6"/>
    <mergeCell ref="A5:A7"/>
    <mergeCell ref="D5:D7"/>
    <mergeCell ref="AU5:AU6"/>
    <mergeCell ref="F5:F7"/>
    <mergeCell ref="G5:G7"/>
    <mergeCell ref="H5:H7"/>
    <mergeCell ref="I5:I7"/>
    <mergeCell ref="A4:K4"/>
    <mergeCell ref="AK5:AK6"/>
    <mergeCell ref="AP5:AP6"/>
    <mergeCell ref="X5:X6"/>
    <mergeCell ref="Y5:Y6"/>
    <mergeCell ref="CI5:CI6"/>
    <mergeCell ref="BN4:BP4"/>
    <mergeCell ref="BC5:BC6"/>
    <mergeCell ref="AH2:AU2"/>
    <mergeCell ref="AD5:AG5"/>
    <mergeCell ref="AL5:AN5"/>
    <mergeCell ref="AO5:AO6"/>
    <mergeCell ref="AV5:AY5"/>
    <mergeCell ref="AZ5:BB5"/>
    <mergeCell ref="BD5:BF5"/>
    <mergeCell ref="J3:P3"/>
    <mergeCell ref="L5:O5"/>
    <mergeCell ref="AV4:AX4"/>
    <mergeCell ref="S4:AC4"/>
    <mergeCell ref="P4:R4"/>
    <mergeCell ref="AH4:AJ4"/>
    <mergeCell ref="AK4:AU4"/>
    <mergeCell ref="CJ5:CJ6"/>
    <mergeCell ref="CK5:CK6"/>
    <mergeCell ref="BN208:CA208"/>
    <mergeCell ref="BI5:BI6"/>
    <mergeCell ref="BJ5:BJ6"/>
    <mergeCell ref="BK5:BK6"/>
    <mergeCell ref="AS5:AS6"/>
    <mergeCell ref="AT5:AT6"/>
    <mergeCell ref="DA4:DD4"/>
    <mergeCell ref="CF4:CH4"/>
    <mergeCell ref="BM5:BM6"/>
    <mergeCell ref="BL5:BL6"/>
    <mergeCell ref="BN5:BQ5"/>
    <mergeCell ref="CG5:CG6"/>
    <mergeCell ref="BZ5:BZ6"/>
    <mergeCell ref="CE5:CE6"/>
    <mergeCell ref="CA5:CA6"/>
    <mergeCell ref="CB5:CB6"/>
    <mergeCell ref="CC5:CC6"/>
    <mergeCell ref="CD5:CD6"/>
    <mergeCell ref="CF5:CF6"/>
    <mergeCell ref="BR5:BT5"/>
    <mergeCell ref="BU5:BU6"/>
    <mergeCell ref="BV5:BX5"/>
    <mergeCell ref="DE4:DH4"/>
    <mergeCell ref="DA5:DA6"/>
    <mergeCell ref="DB5:DB6"/>
    <mergeCell ref="DC5:DC6"/>
    <mergeCell ref="DD5:DD6"/>
    <mergeCell ref="DE5:DE6"/>
    <mergeCell ref="DF5:DF6"/>
    <mergeCell ref="DG5:DG6"/>
    <mergeCell ref="DH5:DH6"/>
    <mergeCell ref="DA215:DD215"/>
    <mergeCell ref="DE215:DH215"/>
    <mergeCell ref="DA216:DD216"/>
    <mergeCell ref="DE216:DH216"/>
    <mergeCell ref="DA217:DD217"/>
    <mergeCell ref="DE217:DH217"/>
    <mergeCell ref="DA218:DD218"/>
    <mergeCell ref="DE218:DH218"/>
    <mergeCell ref="G1:AN1"/>
    <mergeCell ref="DA208:DD208"/>
    <mergeCell ref="DE208:DH208"/>
    <mergeCell ref="DA209:DD209"/>
    <mergeCell ref="DE209:DH209"/>
    <mergeCell ref="DA210:DD210"/>
    <mergeCell ref="DE210:DH210"/>
    <mergeCell ref="DA213:DD213"/>
    <mergeCell ref="DE213:DH213"/>
    <mergeCell ref="DA214:DD214"/>
    <mergeCell ref="DE214:DH214"/>
    <mergeCell ref="AZ4:BB4"/>
    <mergeCell ref="BC4:BM4"/>
    <mergeCell ref="BR4:BT4"/>
    <mergeCell ref="BU4:CE4"/>
    <mergeCell ref="DA3:DH3"/>
  </mergeCells>
  <conditionalFormatting sqref="AN7:AO7 BF7:BG7 BX7:BY7 AG7:AG207 AY7:AY207 O7:O207 BQ7:BQ207 R7:S207 V7:AB207 AJ7:AK207 AN8:AN207 AO7:AT207 BB7:BC207 BF8:BF207 BG7:BL207 BT7:BU207 BX8:BX207 BY7:CD207 CV7:CY207 CO7:CR207 CH7:CK207">
    <cfRule type="cellIs" dxfId="91" priority="52" operator="equal">
      <formula>0</formula>
    </cfRule>
  </conditionalFormatting>
  <conditionalFormatting sqref="DM8:DM207">
    <cfRule type="cellIs" dxfId="90" priority="28" stopIfTrue="1" operator="equal">
      <formula>"NSO"</formula>
    </cfRule>
    <cfRule type="expression" dxfId="89" priority="48" stopIfTrue="1">
      <formula>$DM8="Promoted"</formula>
    </cfRule>
    <cfRule type="expression" dxfId="88" priority="15" stopIfTrue="1">
      <formula>$DM8="कक्षोंन्नति"</formula>
    </cfRule>
  </conditionalFormatting>
  <conditionalFormatting sqref="DO209:DP209 DK209 DM209 DO211:DP211 DO213:DP213 DO215:DP215 DO217:DP217">
    <cfRule type="containsText" dxfId="87" priority="45" operator="containsText" text="jk">
      <formula>NOT(ISERROR(SEARCH("jk",DK209)))</formula>
    </cfRule>
    <cfRule type="containsText" dxfId="86" priority="46" operator="containsText" text="fo">
      <formula>NOT(ISERROR(SEARCH("fo",DK209)))</formula>
    </cfRule>
    <cfRule type="containsText" dxfId="85" priority="47" operator="containsText" text="f'k">
      <formula>NOT(ISERROR(SEARCH("f'k",DK209)))</formula>
    </cfRule>
  </conditionalFormatting>
  <conditionalFormatting sqref="B8:B207">
    <cfRule type="cellIs" dxfId="84" priority="29" stopIfTrue="1" operator="equal">
      <formula>"NSO"</formula>
    </cfRule>
  </conditionalFormatting>
  <conditionalFormatting sqref="DL8:DL207">
    <cfRule type="cellIs" dxfId="83" priority="18" stopIfTrue="1" operator="equal">
      <formula>3</formula>
    </cfRule>
    <cfRule type="cellIs" dxfId="82" priority="19" stopIfTrue="1" operator="equal">
      <formula>2</formula>
    </cfRule>
    <cfRule type="cellIs" dxfId="81" priority="20" stopIfTrue="1" operator="lessThan">
      <formula>2</formula>
    </cfRule>
  </conditionalFormatting>
  <conditionalFormatting sqref="DC7">
    <cfRule type="cellIs" dxfId="80" priority="17" operator="equal">
      <formula>0</formula>
    </cfRule>
  </conditionalFormatting>
  <conditionalFormatting sqref="DG7">
    <cfRule type="cellIs" dxfId="79" priority="16" operator="equal">
      <formula>0</formula>
    </cfRule>
  </conditionalFormatting>
  <conditionalFormatting sqref="BS8:BS207">
    <cfRule type="cellIs" dxfId="78" priority="14" operator="equal">
      <formula>0</formula>
    </cfRule>
  </conditionalFormatting>
  <conditionalFormatting sqref="BW8:BW207">
    <cfRule type="cellIs" dxfId="77" priority="13" operator="equal">
      <formula>0</formula>
    </cfRule>
  </conditionalFormatting>
  <conditionalFormatting sqref="BV8:BW207">
    <cfRule type="cellIs" dxfId="76" priority="12" operator="equal">
      <formula>0</formula>
    </cfRule>
  </conditionalFormatting>
  <conditionalFormatting sqref="BR8:BS207">
    <cfRule type="cellIs" dxfId="75" priority="11" operator="equal">
      <formula>0</formula>
    </cfRule>
  </conditionalFormatting>
  <conditionalFormatting sqref="CF8:CG207">
    <cfRule type="cellIs" dxfId="74" priority="10" operator="equal">
      <formula>0</formula>
    </cfRule>
  </conditionalFormatting>
  <conditionalFormatting sqref="CF8:CG207">
    <cfRule type="cellIs" dxfId="73" priority="9" operator="equal">
      <formula>0</formula>
    </cfRule>
  </conditionalFormatting>
  <conditionalFormatting sqref="CM8:CN207">
    <cfRule type="cellIs" dxfId="72" priority="8" operator="equal">
      <formula>0</formula>
    </cfRule>
  </conditionalFormatting>
  <conditionalFormatting sqref="CM8:CN207">
    <cfRule type="cellIs" dxfId="71" priority="7" operator="equal">
      <formula>0</formula>
    </cfRule>
  </conditionalFormatting>
  <conditionalFormatting sqref="CT8:CU207">
    <cfRule type="cellIs" dxfId="70" priority="6" operator="equal">
      <formula>0</formula>
    </cfRule>
  </conditionalFormatting>
  <conditionalFormatting sqref="CT8:CU207">
    <cfRule type="cellIs" dxfId="69" priority="5" operator="equal">
      <formula>0</formula>
    </cfRule>
  </conditionalFormatting>
  <conditionalFormatting sqref="DA8:DB207">
    <cfRule type="cellIs" dxfId="68" priority="4" operator="equal">
      <formula>0</formula>
    </cfRule>
  </conditionalFormatting>
  <conditionalFormatting sqref="DA8:DB207">
    <cfRule type="cellIs" dxfId="67" priority="3" operator="equal">
      <formula>0</formula>
    </cfRule>
  </conditionalFormatting>
  <conditionalFormatting sqref="DE8:DF207">
    <cfRule type="cellIs" dxfId="66" priority="2" operator="equal">
      <formula>0</formula>
    </cfRule>
  </conditionalFormatting>
  <conditionalFormatting sqref="DE8:DF207">
    <cfRule type="cellIs" dxfId="65" priority="1" operator="equal">
      <formula>0</formula>
    </cfRule>
  </conditionalFormatting>
  <dataValidations count="1">
    <dataValidation type="list" allowBlank="1" showInputMessage="1" showErrorMessage="1" sqref="E3">
      <formula1>"1st, 2nd"</formula1>
    </dataValidation>
  </dataValidations>
  <pageMargins left="0.3" right="0.2" top="0.25" bottom="0.25" header="0.3" footer="0.3"/>
  <pageSetup paperSize="9" scale="65" fitToHeight="20" orientation="landscape"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AK219"/>
  <sheetViews>
    <sheetView showGridLines="0" view="pageBreakPreview" zoomScaleSheetLayoutView="100" workbookViewId="0">
      <selection activeCell="X43" sqref="X43"/>
    </sheetView>
  </sheetViews>
  <sheetFormatPr defaultRowHeight="15"/>
  <cols>
    <col min="1" max="1" width="5" style="44" customWidth="1"/>
    <col min="2" max="2" width="7.25" style="44" customWidth="1"/>
    <col min="3" max="3" width="7.875" style="44" customWidth="1"/>
    <col min="4" max="4" width="10.875" style="44" customWidth="1"/>
    <col min="5" max="5" width="18.25" style="44" customWidth="1"/>
    <col min="6" max="6" width="18.75" style="44" customWidth="1"/>
    <col min="7" max="7" width="16.75" style="44" customWidth="1"/>
    <col min="8" max="8" width="6.625" style="44" customWidth="1"/>
    <col min="9" max="9" width="5.375" style="44" customWidth="1"/>
    <col min="10" max="17" width="4.625" style="44" customWidth="1"/>
    <col min="18" max="20" width="4.625" style="44" hidden="1" customWidth="1"/>
    <col min="21" max="23" width="4.625" style="44" customWidth="1"/>
    <col min="24" max="35" width="9" style="44"/>
    <col min="36" max="37" width="9" style="44" hidden="1" customWidth="1"/>
    <col min="38" max="16384" width="9" style="44"/>
  </cols>
  <sheetData>
    <row r="1" spans="1:36" ht="34.5" customHeight="1">
      <c r="A1" s="725" t="str">
        <f>IF('Master sheet'!D14="Hindi",CONCATENATE("विद्यालय का नाम :-","  ",'Master sheet'!D8),CONCATENATE("School Name :-","  ",'Master sheet'!D7))</f>
        <v xml:space="preserve">विद्यालय का नाम :-  महात्मा गाँधी राजकीय विद्यालय (अंग्रेजी माध्यम) बर, पाली </v>
      </c>
      <c r="B1" s="725"/>
      <c r="C1" s="725"/>
      <c r="D1" s="725"/>
      <c r="E1" s="725"/>
      <c r="F1" s="725"/>
      <c r="G1" s="725"/>
      <c r="H1" s="725"/>
      <c r="I1" s="725"/>
      <c r="J1" s="725"/>
      <c r="K1" s="725"/>
      <c r="L1" s="725"/>
      <c r="M1" s="725"/>
      <c r="N1" s="725"/>
      <c r="O1" s="725"/>
      <c r="P1" s="725"/>
      <c r="Q1" s="725"/>
      <c r="R1" s="725"/>
      <c r="S1" s="725"/>
      <c r="T1" s="725"/>
      <c r="U1" s="725"/>
      <c r="V1" s="725"/>
      <c r="W1" s="725"/>
    </row>
    <row r="2" spans="1:36" ht="23.25" customHeight="1">
      <c r="A2" s="726" t="s">
        <v>245</v>
      </c>
      <c r="B2" s="726"/>
      <c r="C2" s="726"/>
      <c r="D2" s="726"/>
      <c r="E2" s="726"/>
      <c r="F2" s="726"/>
      <c r="G2" s="726"/>
      <c r="H2" s="726"/>
      <c r="I2" s="726"/>
      <c r="J2" s="726"/>
      <c r="K2" s="726"/>
      <c r="L2" s="726"/>
      <c r="M2" s="726"/>
      <c r="N2" s="726"/>
      <c r="O2" s="726"/>
      <c r="P2" s="726"/>
      <c r="Q2" s="726"/>
      <c r="R2" s="726"/>
      <c r="S2" s="726"/>
      <c r="T2" s="726"/>
      <c r="U2" s="726"/>
      <c r="V2" s="726"/>
      <c r="W2" s="726"/>
    </row>
    <row r="3" spans="1:36" ht="23.25" customHeight="1">
      <c r="A3" s="401"/>
      <c r="B3" s="727" t="str">
        <f>IF('Master sheet'!D14="Hindi","कक्षा  :-","CLASS :- ")</f>
        <v>कक्षा  :-</v>
      </c>
      <c r="C3" s="727"/>
      <c r="D3" s="404" t="str">
        <f>IF('Result Sheet'!E3="","",'Result Sheet'!E3)</f>
        <v>2nd</v>
      </c>
      <c r="E3" s="401"/>
      <c r="F3" s="405" t="str">
        <f>IF('Master sheet'!D14="Hindi","सत्र :- ","Session :- ")</f>
        <v xml:space="preserve">सत्र :- </v>
      </c>
      <c r="G3" s="406" t="str">
        <f>IF('Master sheet'!D12="","",'Master sheet'!D12)</f>
        <v>2024-2025</v>
      </c>
      <c r="H3" s="401"/>
      <c r="I3" s="405"/>
      <c r="J3" s="727" t="str">
        <f>IF('Master sheet'!$D$14="Hindi","विषय :-","Subject :-")</f>
        <v>विषय :-</v>
      </c>
      <c r="K3" s="727"/>
      <c r="L3" s="727"/>
      <c r="M3" s="727"/>
      <c r="N3" s="728" t="s">
        <v>45</v>
      </c>
      <c r="O3" s="728"/>
      <c r="P3" s="728"/>
      <c r="Q3" s="728"/>
      <c r="R3" s="728"/>
      <c r="S3" s="728"/>
      <c r="T3" s="728"/>
      <c r="U3" s="728"/>
      <c r="V3" s="728"/>
      <c r="W3" s="728"/>
    </row>
    <row r="4" spans="1:36" ht="9.75" customHeight="1">
      <c r="A4" s="401"/>
      <c r="B4" s="407"/>
      <c r="C4" s="407"/>
      <c r="D4" s="401"/>
      <c r="E4" s="401"/>
      <c r="F4" s="408"/>
      <c r="G4" s="406"/>
      <c r="H4" s="401"/>
      <c r="I4" s="405"/>
      <c r="J4" s="405"/>
      <c r="K4" s="405"/>
      <c r="L4" s="405"/>
      <c r="M4" s="405"/>
      <c r="N4" s="409"/>
      <c r="O4" s="409"/>
      <c r="P4" s="409"/>
      <c r="Q4" s="409"/>
      <c r="R4" s="409"/>
      <c r="S4" s="409"/>
      <c r="T4" s="409"/>
      <c r="U4" s="409"/>
      <c r="V4" s="409"/>
      <c r="W4" s="409"/>
    </row>
    <row r="5" spans="1:36" ht="26.25" customHeight="1">
      <c r="A5" s="745" t="str">
        <f>IF('Master sheet'!D14="Hindi","क्र. स.","Sr. No. ")</f>
        <v>क्र. स.</v>
      </c>
      <c r="B5" s="745" t="str">
        <f>IF('Master sheet'!D14="Hindi","नामांक","Roll No.")</f>
        <v>नामांक</v>
      </c>
      <c r="C5" s="745" t="str">
        <f>IF('Master sheet'!D14="Hindi","प्रवेशांक","SR. NO.")</f>
        <v>प्रवेशांक</v>
      </c>
      <c r="D5" s="724" t="str">
        <f>IF('Master sheet'!D14="Hindi","जन्म दिनांक","Date of Birth")</f>
        <v>जन्म दिनांक</v>
      </c>
      <c r="E5" s="724" t="str">
        <f>IF('Master sheet'!D14="Hindi","विद्यार्थी का नाम","Student's Name")</f>
        <v>विद्यार्थी का नाम</v>
      </c>
      <c r="F5" s="724" t="str">
        <f>IF('Master sheet'!D14="Hindi","पिता का नाम","Father's Name")</f>
        <v>पिता का नाम</v>
      </c>
      <c r="G5" s="724" t="str">
        <f>IF('Master sheet'!D14="Hindi","माता का नाम ","Mother's Name")</f>
        <v xml:space="preserve">माता का नाम </v>
      </c>
      <c r="H5" s="738" t="str">
        <f>IF('Master sheet'!D14="Hindi","वर्ग  ","Category")</f>
        <v xml:space="preserve">वर्ग  </v>
      </c>
      <c r="I5" s="741" t="str">
        <f>IF('Master sheet'!D14="Hindi","लिंग ","Gender")</f>
        <v xml:space="preserve">लिंग </v>
      </c>
      <c r="J5" s="736" t="str">
        <f>IF('Master sheet'!$D$14="Hindi","अर्द्धवार्षिक","Half Yearly")</f>
        <v>अर्द्धवार्षिक</v>
      </c>
      <c r="K5" s="736"/>
      <c r="L5" s="736"/>
      <c r="M5" s="744" t="str">
        <f>IF('Master sheet'!$D$14="Hindi","अर्द्ध वा. तक योग","Total Till H.Y.")</f>
        <v>अर्द्ध वा. तक योग</v>
      </c>
      <c r="N5" s="736" t="str">
        <f>IF('Master sheet'!$D$14="Hindi","वार्षिक","Yearly")</f>
        <v>वार्षिक</v>
      </c>
      <c r="O5" s="736"/>
      <c r="P5" s="736"/>
      <c r="Q5" s="737" t="str">
        <f>IF('Master sheet'!$D$14="Hindi","विषय कुल योग ","Subject Total")</f>
        <v xml:space="preserve">विषय कुल योग </v>
      </c>
      <c r="R5" s="729" t="s">
        <v>100</v>
      </c>
      <c r="S5" s="729" t="s">
        <v>101</v>
      </c>
      <c r="T5" s="729" t="s">
        <v>102</v>
      </c>
      <c r="U5" s="729" t="s">
        <v>103</v>
      </c>
      <c r="V5" s="729" t="s">
        <v>104</v>
      </c>
      <c r="W5" s="730" t="str">
        <f>IF('Master sheet'!$D$14="Hindi","ग्रेड","Grade")</f>
        <v>ग्रेड</v>
      </c>
      <c r="Z5" s="748" t="s">
        <v>246</v>
      </c>
      <c r="AA5" s="748"/>
      <c r="AB5" s="748"/>
      <c r="AC5" s="748"/>
      <c r="AD5" s="748"/>
    </row>
    <row r="6" spans="1:36" ht="73.5" customHeight="1">
      <c r="A6" s="746"/>
      <c r="B6" s="746"/>
      <c r="C6" s="746"/>
      <c r="D6" s="724"/>
      <c r="E6" s="724"/>
      <c r="F6" s="724"/>
      <c r="G6" s="724"/>
      <c r="H6" s="739"/>
      <c r="I6" s="742"/>
      <c r="J6" s="410" t="str">
        <f>IF('Master sheet'!$D$14="Hindi","लिखित","Written")</f>
        <v>लिखित</v>
      </c>
      <c r="K6" s="410" t="str">
        <f>IF('Master sheet'!$D$14="Hindi","मौखिक","Oral")</f>
        <v>मौखिक</v>
      </c>
      <c r="L6" s="410" t="str">
        <f>IF('Master sheet'!$D$14="Hindi","अर्द्ध वा. योग","H.Y. Total")</f>
        <v>अर्द्ध वा. योग</v>
      </c>
      <c r="M6" s="744"/>
      <c r="N6" s="410" t="str">
        <f>IF('Master sheet'!$D$14="Hindi","लिखित","Written")</f>
        <v>लिखित</v>
      </c>
      <c r="O6" s="410" t="str">
        <f>IF('Master sheet'!$D$14="Hindi","मौखिक","Oral")</f>
        <v>मौखिक</v>
      </c>
      <c r="P6" s="410" t="str">
        <f>IF('Master sheet'!$D$14="Hindi","वार्षिक योग","Yearly Total")</f>
        <v>वार्षिक योग</v>
      </c>
      <c r="Q6" s="737"/>
      <c r="R6" s="729"/>
      <c r="S6" s="729"/>
      <c r="T6" s="729"/>
      <c r="U6" s="729"/>
      <c r="V6" s="729"/>
      <c r="W6" s="731">
        <v>0</v>
      </c>
      <c r="Z6" s="748"/>
      <c r="AA6" s="748"/>
      <c r="AB6" s="748"/>
      <c r="AC6" s="748"/>
      <c r="AD6" s="748"/>
    </row>
    <row r="7" spans="1:36" ht="17.25" customHeight="1">
      <c r="A7" s="747"/>
      <c r="B7" s="747"/>
      <c r="C7" s="747"/>
      <c r="D7" s="724"/>
      <c r="E7" s="724"/>
      <c r="F7" s="724"/>
      <c r="G7" s="724"/>
      <c r="H7" s="740"/>
      <c r="I7" s="743"/>
      <c r="J7" s="411">
        <f>IF($N$3=$AJ$8,'Result Sheet'!P7,IF($N$3=$AJ$9,'Result Sheet'!AH7,IF($N$3=$AJ$10,'Result Sheet'!AZ7,IF($N$3=$AJ$11,'Result Sheet'!BR7,""))))</f>
        <v>15</v>
      </c>
      <c r="K7" s="411">
        <f>IF($N$3=$AJ$8,'Result Sheet'!Q7,IF($N$3=$AJ$9,'Result Sheet'!AI7,IF($N$3=$AJ$10,'Result Sheet'!BA7,IF($N$3=$AJ$11,'Result Sheet'!BS7,""))))</f>
        <v>35</v>
      </c>
      <c r="L7" s="412">
        <f>IF(OR(D3="",N3=""),"",IF(AND(K7="NA",J7="NA"),"NA",IF($N$3=$AJ$12,'Result Sheet'!CF7,IF($N$3=$AJ$13,'Result Sheet'!CM7,IF($N$3=$AJ$14,'Result Sheet'!CT7,IF($N$3=$AJ$15,'Result Sheet'!DA7,IF($N$3=$AJ$16,'Result Sheet'!DE7,SUM(J7:K7))))))))</f>
        <v>50</v>
      </c>
      <c r="M7" s="413">
        <f>IF(L7="","",IF(AND(L7="NA"),"NA",SUM(L7)))</f>
        <v>50</v>
      </c>
      <c r="N7" s="411">
        <f>IF($N$3=$AJ$8,'Result Sheet'!T7,IF($N$3=$AJ$9,'Result Sheet'!AL7,IF($N$3=$AJ$10,'Result Sheet'!BD7,IF($N$3=$AJ$11,'Result Sheet'!BV7,""))))</f>
        <v>15</v>
      </c>
      <c r="O7" s="411">
        <f>IF($N$3=$AJ$8,'Result Sheet'!U7,IF($N$3=$AJ$9,'Result Sheet'!AM7,IF($N$3=$AJ$10,'Result Sheet'!BE7,IF($N$3=$AJ$11,'Result Sheet'!BW7,""))))</f>
        <v>35</v>
      </c>
      <c r="P7" s="414">
        <f>IF(OR(D3="",N3=""),"",IF(AND(N7="NA",O7="NA"),"NA",IF($N$3=$AJ$12,'Result Sheet'!CG7,IF($N$3=$AJ$13,'Result Sheet'!CN7,IF($N$3=$AJ$14,'Result Sheet'!CU7,IF($N$3=$AJ$15,'Result Sheet'!DB7,IF($N$3=$AJ$16,'Result Sheet'!DF7,SUM(N7:O7))))))))</f>
        <v>50</v>
      </c>
      <c r="Q7" s="413">
        <f>IF(P7="","",SUM(M7,P7))</f>
        <v>100</v>
      </c>
      <c r="R7" s="413"/>
      <c r="S7" s="413"/>
      <c r="T7" s="413"/>
      <c r="U7" s="413"/>
      <c r="V7" s="413"/>
      <c r="W7" s="415"/>
    </row>
    <row r="8" spans="1:36" ht="18" customHeight="1">
      <c r="A8" s="416">
        <f>IF('Result Sheet'!A8="","",'Result Sheet'!A8)</f>
        <v>1</v>
      </c>
      <c r="B8" s="417">
        <f>IF(OR($D$3="",$N$3=""),"",IF('Result Sheet'!B8="","",'Result Sheet'!B8))</f>
        <v>201</v>
      </c>
      <c r="C8" s="418">
        <f>IF(OR($D$3="",$N$3=""),"",IF('Result Sheet'!F8="","",'Result Sheet'!F8))</f>
        <v>936</v>
      </c>
      <c r="D8" s="419" t="str">
        <f>IF(OR($D$3="",$N$3=""),"",IF('Result Sheet'!E8="","",'Result Sheet'!E8))</f>
        <v>28-10-2014</v>
      </c>
      <c r="E8" s="420" t="str">
        <f>IF(OR($D$3="",$N$3=""),"",IF('Result Sheet'!G8="","",'Result Sheet'!G8))</f>
        <v>AAKIFA BANO</v>
      </c>
      <c r="F8" s="420" t="str">
        <f>IF(OR($D$3="",$N$3=""),"",IF('Result Sheet'!H8="","",'Result Sheet'!H8))</f>
        <v>SHABBIR MOHAMMAD</v>
      </c>
      <c r="G8" s="420" t="str">
        <f>IF(OR($D$3="",$N$3=""),"",IF('Result Sheet'!I8="","",'Result Sheet'!I8))</f>
        <v>HEENA KOUSER</v>
      </c>
      <c r="H8" s="421" t="str">
        <f>IF(OR($D$3="",$N$3=""),"",IF('Result Sheet'!K8="","",'Result Sheet'!K8))</f>
        <v>OBC</v>
      </c>
      <c r="I8" s="422" t="str">
        <f>IF(OR($D$3="",$N$3=""),"",IF('Result Sheet'!J8="","",'Result Sheet'!J8))</f>
        <v>F</v>
      </c>
      <c r="J8" s="423">
        <f>IF($N$3=$AJ$8,'Result Sheet'!P8,IF($N$3=$AJ$9,'Result Sheet'!AH8,IF($N$3=$AJ$10,'Result Sheet'!AZ8,IF($N$3=$AJ$11,'Result Sheet'!BR8,""))))</f>
        <v>15</v>
      </c>
      <c r="K8" s="423">
        <f>IF($N$3=$AJ$8,'Result Sheet'!Q8,IF($N$3=$AJ$9,'Result Sheet'!AI8,IF($N$3=$AJ$10,'Result Sheet'!BA8,IF($N$3=$AJ$11,'Result Sheet'!BS8,""))))</f>
        <v>30</v>
      </c>
      <c r="L8" s="424">
        <f>IF(OR($D$3="",$N$3=""),"",IF(B8="","",IF(AND(K8="NA",J8="NA"),"NA",IF($N$3=$AJ$12,'Result Sheet'!CF8,IF($N$3=$AJ$13,'Result Sheet'!CM8,IF($N$3=$AJ$14,'Result Sheet'!CT8,IF($N$3=$AJ$15,'Result Sheet'!DA8,IF($N$3=$AJ$16,'Result Sheet'!DE8,SUM(J8:K8)))))))))</f>
        <v>45</v>
      </c>
      <c r="M8" s="425">
        <f>IF(L8="","",IF(AND(L8="NA"),"NA",IF(AND(L8="AB"),"AB",SUM(L8))))</f>
        <v>45</v>
      </c>
      <c r="N8" s="426">
        <f>IF($N$3=$AJ$8,'Result Sheet'!T8,IF($N$3=$AJ$9,'Result Sheet'!AL8,IF($N$3=$AJ$10,'Result Sheet'!BD8,IF($N$3=$AJ$11,'Result Sheet'!BV8,""))))</f>
        <v>10</v>
      </c>
      <c r="O8" s="426">
        <f>IF($N$3=$AJ$8,'Result Sheet'!U8,IF($N$3=$AJ$9,'Result Sheet'!AM8,IF($N$3=$AJ$10,'Result Sheet'!BE8,IF($N$3=$AJ$11,'Result Sheet'!BW8,""))))</f>
        <v>30</v>
      </c>
      <c r="P8" s="427">
        <f>IF(OR($D$3="",$N$3=""),"",IF(B8="","",IF(AND(N8="NA",O8="NA"),"NA",IF($N$3=$AJ$12,'Result Sheet'!CG8,IF($N$3=$AJ$13,'Result Sheet'!CN8,IF($N$3=$AJ$14,'Result Sheet'!CU8,IF($N$3=$AJ$15,'Result Sheet'!DB8,IF($N$3=$AJ$16,'Result Sheet'!DF8,SUM(N8:O8)))))))))</f>
        <v>40</v>
      </c>
      <c r="Q8" s="425">
        <f>IF(P8="","",IF(AND(M8="AB",P8="AB"),"AB",SUM(M8,P8)))</f>
        <v>85</v>
      </c>
      <c r="R8" s="428">
        <f>COUNTIF(O8,"ML")*$O$7+(COUNTIF(J8,"ML")*$J$7)+(COUNTIF(K8,"ML")*$K$7)+(COUNTIF(N8,"ML")*$N$7)</f>
        <v>0</v>
      </c>
      <c r="S8" s="428">
        <f>IF(OR(B8="NSO",B8=0,B8=""),"",IF(OR($N$3=$AJ$12,$N$3=$AJ$13,$N$3=$AJ$14,$N$3=$AJ$15,$N$3=$AJ$16),$Q$7,IF(OR($N$3=$AJ$9,$N$3=$AJ$11),IF(AND(J8="NA",K8="NA"),50-R8,IF(AND(J8="ML",K8="ML"),50-R8,IF(AND(N8="ML",O8="ML"),50-R8,100-R8))),IF(AND(J8="NA",K8="NA"),100-R8,IF(AND(J8="ML",K8="ML"),100-R8,IF(AND(N8="ML",O8="ML"),100-R8,200-R8))))))</f>
        <v>100</v>
      </c>
      <c r="T8" s="428" t="str">
        <f>IF(AND(OR(N8="ab",N8="ml"),OR(J8="ab",J8="ml"),OR(J8="ab",J8="ml")),"AB",IF(AND(OR(N8="ab",N8="ml"),OR(J8="ab",J8="ml"),OR(N8="ab",N8="ml")),"AB",IF(AND(OR(N8="ab",N8="ml"),OR(J8="ab",J8="ml"),OR(J8="ab",J8="ml")),"AB",IF(AND(OR(N8="ab",N8="ml"),OR(J8="ab",J8="ml"),OR(N8="ab",N8="ml")),"AB",""))))</f>
        <v/>
      </c>
      <c r="U8" s="428" t="str">
        <f>IF(OR(B8="NSO",B8="",$N$3=""),"",IF(Q8=0,"",IF(OR($N$3=$AJ$12,$N$3=$AJ$13,$N$3=$AJ$14,$N$3=$AJ$15,$N$3=$AJ$16),"P",IF(OR(T8="AB",P8="ab"),"AB",IF(P8="ML","RE",IF(AND(Q8&gt;=36%*S8,N8&gt;=$N$7*20%),"P",IF(AND(Q8&gt;=34%*S8,N8&gt;=$N$7*20%),"G2",IF(AND(Q8&gt;=31%*S8,N8&gt;=$N$7*20%),"G1",IF(AND(Q8&gt;=25%*S8,N8&gt;=$N$7*20%),"S","F")))))))))</f>
        <v>P</v>
      </c>
      <c r="V8" s="429" t="str">
        <f>IF(OR(U8="",U8=0,U8="S",U8="RE",U8="F",U8="AB"),"",IF(Q8&gt;=75%*S8,"I",IF(Q8&gt;=60%*S8,"I",IF(Q8&gt;=48%*S8,"II",IF(Q8&gt;=36%*S8,"III","")))))</f>
        <v>I</v>
      </c>
      <c r="W8" s="430" t="str">
        <f>IF(Q8="","",IF(OR(U8="",U8=0,U8="RE",U8="AB",B8="NSO"),"",IF(OR($N$3=$AJ$12,$N$3=$AJ$13,$N$3=$AJ$14),IF(Q8&gt;90%*S8,"A+",IF(Q8&gt;75%*S8,"A",IF(Q8&gt;=60%*S8,"B",IF(Q8&gt;=40%*S8,"C","D")))),IF(Q8&gt;85%*S8,"A",IF(Q8&gt;70%*S8,"B",IF(Q8&gt;=50%*S8,"C",IF(Q8&gt;=30%*S8,"D","E")))))))</f>
        <v>B</v>
      </c>
      <c r="Z8" s="749" t="s">
        <v>277</v>
      </c>
      <c r="AA8" s="749"/>
      <c r="AB8" s="749"/>
      <c r="AC8" s="749"/>
      <c r="AD8" s="749"/>
      <c r="AE8" s="749"/>
      <c r="AJ8" s="44" t="str">
        <f>'Result Sheet'!P4</f>
        <v>हिंदी</v>
      </c>
    </row>
    <row r="9" spans="1:36" ht="18" customHeight="1">
      <c r="A9" s="416">
        <f>IF('Result Sheet'!A9="","",'Result Sheet'!A9)</f>
        <v>2</v>
      </c>
      <c r="B9" s="417">
        <f>IF(OR($D$3="",$N$3=""),"",IF('Result Sheet'!B9="","",'Result Sheet'!B9))</f>
        <v>202</v>
      </c>
      <c r="C9" s="418">
        <f>IF(OR($D$3="",$N$3=""),"",IF('Result Sheet'!F9="","",'Result Sheet'!F9))</f>
        <v>944</v>
      </c>
      <c r="D9" s="419">
        <f>IF(OR($D$3="",$N$3=""),"",IF('Result Sheet'!E9="","",'Result Sheet'!E9))</f>
        <v>42005</v>
      </c>
      <c r="E9" s="420" t="str">
        <f>IF(OR($D$3="",$N$3=""),"",IF('Result Sheet'!G9="","",'Result Sheet'!G9))</f>
        <v>ANUJ GIRI</v>
      </c>
      <c r="F9" s="420" t="str">
        <f>IF(OR($D$3="",$N$3=""),"",IF('Result Sheet'!H9="","",'Result Sheet'!H9))</f>
        <v>BHAGWAT GIRI</v>
      </c>
      <c r="G9" s="420" t="str">
        <f>IF(OR($D$3="",$N$3=""),"",IF('Result Sheet'!I9="","",'Result Sheet'!I9))</f>
        <v>KANTA DEVI</v>
      </c>
      <c r="H9" s="421" t="str">
        <f>IF(OR($D$3="",$N$3=""),"",IF('Result Sheet'!K9="","",'Result Sheet'!K9))</f>
        <v>OBC</v>
      </c>
      <c r="I9" s="422" t="str">
        <f>IF(OR($D$3="",$N$3=""),"",IF('Result Sheet'!J9="","",'Result Sheet'!J9))</f>
        <v>M</v>
      </c>
      <c r="J9" s="423">
        <f>IF($N$3=$AJ$8,'Result Sheet'!P9,IF($N$3=$AJ$9,'Result Sheet'!AH9,IF($N$3=$AJ$10,'Result Sheet'!AZ9,IF($N$3=$AJ$11,'Result Sheet'!BR9,""))))</f>
        <v>12</v>
      </c>
      <c r="K9" s="423">
        <f>IF($N$3=$AJ$8,'Result Sheet'!Q9,IF($N$3=$AJ$9,'Result Sheet'!AI9,IF($N$3=$AJ$10,'Result Sheet'!BA9,IF($N$3=$AJ$11,'Result Sheet'!BS9,""))))</f>
        <v>31</v>
      </c>
      <c r="L9" s="424">
        <f>IF(OR($D$3="",$N$3=""),"",IF(B9="","",IF(AND(K9="NA",J9="NA"),"NA",IF($N$3=$AJ$12,'Result Sheet'!CF9,IF($N$3=$AJ$13,'Result Sheet'!CM9,IF($N$3=$AJ$14,'Result Sheet'!CT9,IF($N$3=$AJ$15,'Result Sheet'!DA9,IF($N$3=$AJ$16,'Result Sheet'!DE9,SUM(J9:K9)))))))))</f>
        <v>43</v>
      </c>
      <c r="M9" s="425">
        <f t="shared" ref="M9:M72" si="0">IF(L9="","",IF(AND(L9="NA"),"NA",IF(AND(L9="AB"),"AB",SUM(L9))))</f>
        <v>43</v>
      </c>
      <c r="N9" s="426">
        <f>IF($N$3=$AJ$8,'Result Sheet'!T9,IF($N$3=$AJ$9,'Result Sheet'!AL9,IF($N$3=$AJ$10,'Result Sheet'!BD9,IF($N$3=$AJ$11,'Result Sheet'!BV9,""))))</f>
        <v>10</v>
      </c>
      <c r="O9" s="426">
        <f>IF($N$3=$AJ$8,'Result Sheet'!U9,IF($N$3=$AJ$9,'Result Sheet'!AM9,IF($N$3=$AJ$10,'Result Sheet'!BE9,IF($N$3=$AJ$11,'Result Sheet'!BW9,""))))</f>
        <v>31</v>
      </c>
      <c r="P9" s="427">
        <f>IF(OR($D$3="",$N$3=""),"",IF(B9="","",IF(AND(N9="NA",O9="NA"),"NA",IF($N$3=$AJ$12,'Result Sheet'!CG9,IF($N$3=$AJ$13,'Result Sheet'!CN9,IF($N$3=$AJ$14,'Result Sheet'!CU9,IF($N$3=$AJ$15,'Result Sheet'!DB9,IF($N$3=$AJ$16,'Result Sheet'!DF9,SUM(N9:O9)))))))))</f>
        <v>41</v>
      </c>
      <c r="Q9" s="425">
        <f t="shared" ref="Q9:Q72" si="1">IF(P9="","",IF(AND(M9="AB",P9="AB"),"AB",SUM(M9,P9)))</f>
        <v>84</v>
      </c>
      <c r="R9" s="428">
        <f t="shared" ref="R9:R72" si="2">COUNTIF(O9,"ML")*$O$7+(COUNTIF(J9,"ML")*$J$7)+(COUNTIF(K9,"ML")*$K$7)+(COUNTIF(N9,"ML")*$N$7)</f>
        <v>0</v>
      </c>
      <c r="S9" s="428">
        <f t="shared" ref="S9:S72" si="3">IF(OR(B9="NSO",B9=0,B9=""),"",IF(OR($N$3=$AJ$12,$N$3=$AJ$13,$N$3=$AJ$14,$N$3=$AJ$15,$N$3=$AJ$16),$Q$7,IF(OR($N$3=$AJ$9,$N$3=$AJ$11),IF(AND(J9="NA",K9="NA"),50-R9,IF(AND(J9="ML",K9="ML"),50-R9,IF(AND(N9="ML",O9="ML"),50-R9,100-R9))),IF(AND(J9="NA",K9="NA"),100-R9,IF(AND(J9="ML",K9="ML"),100-R9,IF(AND(N9="ML",O9="ML"),100-R9,200-R9))))))</f>
        <v>100</v>
      </c>
      <c r="T9" s="428" t="str">
        <f t="shared" ref="T9:T72" si="4">IF(AND(OR(N9="ab",N9="ml"),OR(J9="ab",J9="ml"),OR(J9="ab",J9="ml")),"AB",IF(AND(OR(N9="ab",N9="ml"),OR(J9="ab",J9="ml"),OR(N9="ab",N9="ml")),"AB",IF(AND(OR(N9="ab",N9="ml"),OR(J9="ab",J9="ml"),OR(J9="ab",J9="ml")),"AB",IF(AND(OR(N9="ab",N9="ml"),OR(J9="ab",J9="ml"),OR(N9="ab",N9="ml")),"AB",""))))</f>
        <v/>
      </c>
      <c r="U9" s="428" t="str">
        <f t="shared" ref="U9:U72" si="5">IF(OR(B9="NSO",B9="",$N$3=""),"",IF(Q9=0,"",IF(OR($N$3=$AJ$12,$N$3=$AJ$13,$N$3=$AJ$14,$N$3=$AJ$15,$N$3=$AJ$16),"P",IF(OR(T9="AB",P9="ab"),"AB",IF(P9="ML","RE",IF(AND(Q9&gt;=36%*S9,N9&gt;=$N$7*20%),"P",IF(AND(Q9&gt;=34%*S9,N9&gt;=$N$7*20%),"G2",IF(AND(Q9&gt;=31%*S9,N9&gt;=$N$7*20%),"G1",IF(AND(Q9&gt;=25%*S9,N9&gt;=$N$7*20%),"S","F")))))))))</f>
        <v>P</v>
      </c>
      <c r="V9" s="429" t="str">
        <f t="shared" ref="V9:V72" si="6">IF(OR(U9="",U9=0,U9="S",U9="RE",U9="F",U9="AB"),"",IF(Q9&gt;=75%*S9,"I",IF(Q9&gt;=60%*S9,"I",IF(Q9&gt;=48%*S9,"II",IF(Q9&gt;=36%*S9,"III","")))))</f>
        <v>I</v>
      </c>
      <c r="W9" s="430" t="str">
        <f t="shared" ref="W9:W72" si="7">IF(Q9="","",IF(OR(U9="",U9=0,U9="RE",U9="AB",B9="NSO"),"",IF(OR($N$3=$AJ$12,$N$3=$AJ$13,$N$3=$AJ$14),IF(Q9&gt;90%*S9,"A+",IF(Q9&gt;75%*S9,"A",IF(Q9&gt;=60%*S9,"B",IF(Q9&gt;=40%*S9,"C","D")))),IF(Q9&gt;85%*S9,"A",IF(Q9&gt;70%*S9,"B",IF(Q9&gt;=50%*S9,"C",IF(Q9&gt;=30%*S9,"D","E")))))))</f>
        <v>B</v>
      </c>
      <c r="Z9" s="749"/>
      <c r="AA9" s="749"/>
      <c r="AB9" s="749"/>
      <c r="AC9" s="749"/>
      <c r="AD9" s="749"/>
      <c r="AE9" s="749"/>
      <c r="AJ9" s="44" t="str">
        <f>'Result Sheet'!AH4</f>
        <v>अंग्रेजी</v>
      </c>
    </row>
    <row r="10" spans="1:36" ht="18" customHeight="1">
      <c r="A10" s="416">
        <f>IF('Result Sheet'!A10="","",'Result Sheet'!A10)</f>
        <v>3</v>
      </c>
      <c r="B10" s="417">
        <f>IF(OR($D$3="",$N$3=""),"",IF('Result Sheet'!B10="","",'Result Sheet'!B10))</f>
        <v>203</v>
      </c>
      <c r="C10" s="418">
        <f>IF(OR($D$3="",$N$3=""),"",IF('Result Sheet'!F10="","",'Result Sheet'!F10))</f>
        <v>934</v>
      </c>
      <c r="D10" s="419">
        <f>IF(OR($D$3="",$N$3=""),"",IF('Result Sheet'!E10="","",'Result Sheet'!E10))</f>
        <v>42348</v>
      </c>
      <c r="E10" s="420" t="str">
        <f>IF(OR($D$3="",$N$3=""),"",IF('Result Sheet'!G10="","",'Result Sheet'!G10))</f>
        <v>ARMAN HUSSAIN</v>
      </c>
      <c r="F10" s="420" t="str">
        <f>IF(OR($D$3="",$N$3=""),"",IF('Result Sheet'!H10="","",'Result Sheet'!H10))</f>
        <v>AARIF HUSSAIN</v>
      </c>
      <c r="G10" s="420" t="str">
        <f>IF(OR($D$3="",$N$3=""),"",IF('Result Sheet'!I10="","",'Result Sheet'!I10))</f>
        <v>SALMA BANO</v>
      </c>
      <c r="H10" s="421" t="str">
        <f>IF(OR($D$3="",$N$3=""),"",IF('Result Sheet'!K10="","",'Result Sheet'!K10))</f>
        <v>OBC</v>
      </c>
      <c r="I10" s="422" t="str">
        <f>IF(OR($D$3="",$N$3=""),"",IF('Result Sheet'!J10="","",'Result Sheet'!J10))</f>
        <v>M</v>
      </c>
      <c r="J10" s="423">
        <f>IF($N$3=$AJ$8,'Result Sheet'!P10,IF($N$3=$AJ$9,'Result Sheet'!AH10,IF($N$3=$AJ$10,'Result Sheet'!AZ10,IF($N$3=$AJ$11,'Result Sheet'!BR10,""))))</f>
        <v>13</v>
      </c>
      <c r="K10" s="423">
        <f>IF($N$3=$AJ$8,'Result Sheet'!Q10,IF($N$3=$AJ$9,'Result Sheet'!AI10,IF($N$3=$AJ$10,'Result Sheet'!BA10,IF($N$3=$AJ$11,'Result Sheet'!BS10,""))))</f>
        <v>30</v>
      </c>
      <c r="L10" s="424">
        <f>IF(OR($D$3="",$N$3=""),"",IF(B10="","",IF(AND(K10="NA",J10="NA"),"NA",IF($N$3=$AJ$12,'Result Sheet'!CF10,IF($N$3=$AJ$13,'Result Sheet'!CM10,IF($N$3=$AJ$14,'Result Sheet'!CT10,IF($N$3=$AJ$15,'Result Sheet'!DA10,IF($N$3=$AJ$16,'Result Sheet'!DE10,SUM(J10:K10)))))))))</f>
        <v>43</v>
      </c>
      <c r="M10" s="425">
        <f t="shared" si="0"/>
        <v>43</v>
      </c>
      <c r="N10" s="426">
        <f>IF($N$3=$AJ$8,'Result Sheet'!T10,IF($N$3=$AJ$9,'Result Sheet'!AL10,IF($N$3=$AJ$10,'Result Sheet'!BD10,IF($N$3=$AJ$11,'Result Sheet'!BV10,""))))</f>
        <v>11</v>
      </c>
      <c r="O10" s="426">
        <f>IF($N$3=$AJ$8,'Result Sheet'!U10,IF($N$3=$AJ$9,'Result Sheet'!AM10,IF($N$3=$AJ$10,'Result Sheet'!BE10,IF($N$3=$AJ$11,'Result Sheet'!BW10,""))))</f>
        <v>32</v>
      </c>
      <c r="P10" s="427">
        <f>IF(OR($D$3="",$N$3=""),"",IF(B10="","",IF(AND(N10="NA",O10="NA"),"NA",IF($N$3=$AJ$12,'Result Sheet'!CG10,IF($N$3=$AJ$13,'Result Sheet'!CN10,IF($N$3=$AJ$14,'Result Sheet'!CU10,IF($N$3=$AJ$15,'Result Sheet'!DB10,IF($N$3=$AJ$16,'Result Sheet'!DF10,SUM(N10:O10)))))))))</f>
        <v>43</v>
      </c>
      <c r="Q10" s="425">
        <f t="shared" si="1"/>
        <v>86</v>
      </c>
      <c r="R10" s="428">
        <f t="shared" si="2"/>
        <v>0</v>
      </c>
      <c r="S10" s="428">
        <f t="shared" si="3"/>
        <v>100</v>
      </c>
      <c r="T10" s="428" t="str">
        <f t="shared" si="4"/>
        <v/>
      </c>
      <c r="U10" s="428" t="str">
        <f t="shared" si="5"/>
        <v>P</v>
      </c>
      <c r="V10" s="429" t="str">
        <f t="shared" si="6"/>
        <v>I</v>
      </c>
      <c r="W10" s="430" t="str">
        <f t="shared" si="7"/>
        <v>A</v>
      </c>
      <c r="Z10" s="750" t="s">
        <v>247</v>
      </c>
      <c r="AA10" s="750"/>
      <c r="AB10" s="750"/>
      <c r="AC10" s="750"/>
      <c r="AD10" s="750"/>
      <c r="AE10" s="750"/>
      <c r="AJ10" s="44" t="str">
        <f>'Result Sheet'!AZ4</f>
        <v>गणित</v>
      </c>
    </row>
    <row r="11" spans="1:36" ht="18" customHeight="1">
      <c r="A11" s="416">
        <f>IF('Result Sheet'!A11="","",'Result Sheet'!A11)</f>
        <v>4</v>
      </c>
      <c r="B11" s="417">
        <f>IF(OR($D$3="",$N$3=""),"",IF('Result Sheet'!B11="","",'Result Sheet'!B11))</f>
        <v>204</v>
      </c>
      <c r="C11" s="418">
        <f>IF(OR($D$3="",$N$3=""),"",IF('Result Sheet'!F11="","",'Result Sheet'!F11))</f>
        <v>926</v>
      </c>
      <c r="D11" s="419">
        <f>IF(OR($D$3="",$N$3=""),"",IF('Result Sheet'!E11="","",'Result Sheet'!E11))</f>
        <v>42491</v>
      </c>
      <c r="E11" s="420" t="str">
        <f>IF(OR($D$3="",$N$3=""),"",IF('Result Sheet'!G11="","",'Result Sheet'!G11))</f>
        <v>ARMAN SHAH</v>
      </c>
      <c r="F11" s="420" t="str">
        <f>IF(OR($D$3="",$N$3=""),"",IF('Result Sheet'!H11="","",'Result Sheet'!H11))</f>
        <v>JAKIR SHAH</v>
      </c>
      <c r="G11" s="420" t="str">
        <f>IF(OR($D$3="",$N$3=""),"",IF('Result Sheet'!I11="","",'Result Sheet'!I11))</f>
        <v>HEENA BANU</v>
      </c>
      <c r="H11" s="421" t="str">
        <f>IF(OR($D$3="",$N$3=""),"",IF('Result Sheet'!K11="","",'Result Sheet'!K11))</f>
        <v>OBC</v>
      </c>
      <c r="I11" s="422" t="str">
        <f>IF(OR($D$3="",$N$3=""),"",IF('Result Sheet'!J11="","",'Result Sheet'!J11))</f>
        <v>M</v>
      </c>
      <c r="J11" s="423">
        <f>IF($N$3=$AJ$8,'Result Sheet'!P11,IF($N$3=$AJ$9,'Result Sheet'!AH11,IF($N$3=$AJ$10,'Result Sheet'!AZ11,IF($N$3=$AJ$11,'Result Sheet'!BR11,""))))</f>
        <v>14</v>
      </c>
      <c r="K11" s="423">
        <f>IF($N$3=$AJ$8,'Result Sheet'!Q11,IF($N$3=$AJ$9,'Result Sheet'!AI11,IF($N$3=$AJ$10,'Result Sheet'!BA11,IF($N$3=$AJ$11,'Result Sheet'!BS11,""))))</f>
        <v>32</v>
      </c>
      <c r="L11" s="424">
        <f>IF(OR($D$3="",$N$3=""),"",IF(B11="","",IF(AND(K11="NA",J11="NA"),"NA",IF($N$3=$AJ$12,'Result Sheet'!CF11,IF($N$3=$AJ$13,'Result Sheet'!CM11,IF($N$3=$AJ$14,'Result Sheet'!CT11,IF($N$3=$AJ$15,'Result Sheet'!DA11,IF($N$3=$AJ$16,'Result Sheet'!DE11,SUM(J11:K11)))))))))</f>
        <v>46</v>
      </c>
      <c r="M11" s="425">
        <f t="shared" si="0"/>
        <v>46</v>
      </c>
      <c r="N11" s="426">
        <f>IF($N$3=$AJ$8,'Result Sheet'!T11,IF($N$3=$AJ$9,'Result Sheet'!AL11,IF($N$3=$AJ$10,'Result Sheet'!BD11,IF($N$3=$AJ$11,'Result Sheet'!BV11,""))))</f>
        <v>12</v>
      </c>
      <c r="O11" s="426">
        <f>IF($N$3=$AJ$8,'Result Sheet'!U11,IF($N$3=$AJ$9,'Result Sheet'!AM11,IF($N$3=$AJ$10,'Result Sheet'!BE11,IF($N$3=$AJ$11,'Result Sheet'!BW11,""))))</f>
        <v>30</v>
      </c>
      <c r="P11" s="427">
        <f>IF(OR($D$3="",$N$3=""),"",IF(B11="","",IF(AND(N11="NA",O11="NA"),"NA",IF($N$3=$AJ$12,'Result Sheet'!CG11,IF($N$3=$AJ$13,'Result Sheet'!CN11,IF($N$3=$AJ$14,'Result Sheet'!CU11,IF($N$3=$AJ$15,'Result Sheet'!DB11,IF($N$3=$AJ$16,'Result Sheet'!DF11,SUM(N11:O11)))))))))</f>
        <v>42</v>
      </c>
      <c r="Q11" s="425">
        <f t="shared" si="1"/>
        <v>88</v>
      </c>
      <c r="R11" s="428">
        <f t="shared" si="2"/>
        <v>0</v>
      </c>
      <c r="S11" s="428">
        <f t="shared" si="3"/>
        <v>100</v>
      </c>
      <c r="T11" s="428" t="str">
        <f t="shared" si="4"/>
        <v/>
      </c>
      <c r="U11" s="428" t="str">
        <f t="shared" si="5"/>
        <v>P</v>
      </c>
      <c r="V11" s="429" t="str">
        <f t="shared" si="6"/>
        <v>I</v>
      </c>
      <c r="W11" s="430" t="str">
        <f t="shared" si="7"/>
        <v>A</v>
      </c>
      <c r="AJ11" s="44" t="str">
        <f>'Result Sheet'!BR4</f>
        <v>पर्यावरण अध्ययन</v>
      </c>
    </row>
    <row r="12" spans="1:36" ht="18" customHeight="1">
      <c r="A12" s="416">
        <f>IF('Result Sheet'!A12="","",'Result Sheet'!A12)</f>
        <v>5</v>
      </c>
      <c r="B12" s="417">
        <f>IF(OR($D$3="",$N$3=""),"",IF('Result Sheet'!B12="","",'Result Sheet'!B12))</f>
        <v>205</v>
      </c>
      <c r="C12" s="418">
        <f>IF(OR($D$3="",$N$3=""),"",IF('Result Sheet'!F12="","",'Result Sheet'!F12))</f>
        <v>951</v>
      </c>
      <c r="D12" s="419" t="str">
        <f>IF(OR($D$3="",$N$3=""),"",IF('Result Sheet'!E12="","",'Result Sheet'!E12))</f>
        <v>25-08-2015</v>
      </c>
      <c r="E12" s="420" t="str">
        <f>IF(OR($D$3="",$N$3=""),"",IF('Result Sheet'!G12="","",'Result Sheet'!G12))</f>
        <v>BHAVYANSH SINGH CHOUHAN</v>
      </c>
      <c r="F12" s="420" t="str">
        <f>IF(OR($D$3="",$N$3=""),"",IF('Result Sheet'!H12="","",'Result Sheet'!H12))</f>
        <v>AJIT SINGH</v>
      </c>
      <c r="G12" s="420" t="str">
        <f>IF(OR($D$3="",$N$3=""),"",IF('Result Sheet'!I12="","",'Result Sheet'!I12))</f>
        <v>MEENA</v>
      </c>
      <c r="H12" s="421" t="str">
        <f>IF(OR($D$3="",$N$3=""),"",IF('Result Sheet'!K12="","",'Result Sheet'!K12))</f>
        <v>OBC</v>
      </c>
      <c r="I12" s="422" t="str">
        <f>IF(OR($D$3="",$N$3=""),"",IF('Result Sheet'!J12="","",'Result Sheet'!J12))</f>
        <v>M</v>
      </c>
      <c r="J12" s="423">
        <f>IF($N$3=$AJ$8,'Result Sheet'!P12,IF($N$3=$AJ$9,'Result Sheet'!AH12,IF($N$3=$AJ$10,'Result Sheet'!AZ12,IF($N$3=$AJ$11,'Result Sheet'!BR12,""))))</f>
        <v>15</v>
      </c>
      <c r="K12" s="423">
        <f>IF($N$3=$AJ$8,'Result Sheet'!Q12,IF($N$3=$AJ$9,'Result Sheet'!AI12,IF($N$3=$AJ$10,'Result Sheet'!BA12,IF($N$3=$AJ$11,'Result Sheet'!BS12,""))))</f>
        <v>31</v>
      </c>
      <c r="L12" s="424">
        <f>IF(OR($D$3="",$N$3=""),"",IF(B12="","",IF(AND(K12="NA",J12="NA"),"NA",IF($N$3=$AJ$12,'Result Sheet'!CF12,IF($N$3=$AJ$13,'Result Sheet'!CM12,IF($N$3=$AJ$14,'Result Sheet'!CT12,IF($N$3=$AJ$15,'Result Sheet'!DA12,IF($N$3=$AJ$16,'Result Sheet'!DE12,SUM(J12:K12)))))))))</f>
        <v>46</v>
      </c>
      <c r="M12" s="425">
        <f t="shared" si="0"/>
        <v>46</v>
      </c>
      <c r="N12" s="426">
        <f>IF($N$3=$AJ$8,'Result Sheet'!T12,IF($N$3=$AJ$9,'Result Sheet'!AL12,IF($N$3=$AJ$10,'Result Sheet'!BD12,IF($N$3=$AJ$11,'Result Sheet'!BV12,""))))</f>
        <v>12</v>
      </c>
      <c r="O12" s="426">
        <f>IF($N$3=$AJ$8,'Result Sheet'!U12,IF($N$3=$AJ$9,'Result Sheet'!AM12,IF($N$3=$AJ$10,'Result Sheet'!BE12,IF($N$3=$AJ$11,'Result Sheet'!BW12,""))))</f>
        <v>32</v>
      </c>
      <c r="P12" s="427">
        <f>IF(OR($D$3="",$N$3=""),"",IF(B12="","",IF(AND(N12="NA",O12="NA"),"NA",IF($N$3=$AJ$12,'Result Sheet'!CG12,IF($N$3=$AJ$13,'Result Sheet'!CN12,IF($N$3=$AJ$14,'Result Sheet'!CU12,IF($N$3=$AJ$15,'Result Sheet'!DB12,IF($N$3=$AJ$16,'Result Sheet'!DF12,SUM(N12:O12)))))))))</f>
        <v>44</v>
      </c>
      <c r="Q12" s="425">
        <f t="shared" si="1"/>
        <v>90</v>
      </c>
      <c r="R12" s="428">
        <f t="shared" si="2"/>
        <v>0</v>
      </c>
      <c r="S12" s="428">
        <f t="shared" si="3"/>
        <v>100</v>
      </c>
      <c r="T12" s="428" t="str">
        <f t="shared" si="4"/>
        <v/>
      </c>
      <c r="U12" s="428" t="str">
        <f t="shared" si="5"/>
        <v>P</v>
      </c>
      <c r="V12" s="429" t="str">
        <f t="shared" si="6"/>
        <v>I</v>
      </c>
      <c r="W12" s="430" t="str">
        <f t="shared" si="7"/>
        <v>A</v>
      </c>
      <c r="AJ12" s="44" t="str">
        <f>'Result Sheet'!CF4</f>
        <v>कार्यानुभव</v>
      </c>
    </row>
    <row r="13" spans="1:36" ht="18" customHeight="1">
      <c r="A13" s="416">
        <f>IF('Result Sheet'!A13="","",'Result Sheet'!A13)</f>
        <v>6</v>
      </c>
      <c r="B13" s="417">
        <f>IF(OR($D$3="",$N$3=""),"",IF('Result Sheet'!B13="","",'Result Sheet'!B13))</f>
        <v>206</v>
      </c>
      <c r="C13" s="418">
        <f>IF(OR($D$3="",$N$3=""),"",IF('Result Sheet'!F13="","",'Result Sheet'!F13))</f>
        <v>939</v>
      </c>
      <c r="D13" s="419" t="str">
        <f>IF(OR($D$3="",$N$3=""),"",IF('Result Sheet'!E13="","",'Result Sheet'!E13))</f>
        <v>16-06-2014</v>
      </c>
      <c r="E13" s="420" t="str">
        <f>IF(OR($D$3="",$N$3=""),"",IF('Result Sheet'!G13="","",'Result Sheet'!G13))</f>
        <v>BHUMIKA BAGRI</v>
      </c>
      <c r="F13" s="420" t="str">
        <f>IF(OR($D$3="",$N$3=""),"",IF('Result Sheet'!H13="","",'Result Sheet'!H13))</f>
        <v>MUKESH BAGRI</v>
      </c>
      <c r="G13" s="420" t="str">
        <f>IF(OR($D$3="",$N$3=""),"",IF('Result Sheet'!I13="","",'Result Sheet'!I13))</f>
        <v>SEEMA BAGRI</v>
      </c>
      <c r="H13" s="421" t="str">
        <f>IF(OR($D$3="",$N$3=""),"",IF('Result Sheet'!K13="","",'Result Sheet'!K13))</f>
        <v>OBC</v>
      </c>
      <c r="I13" s="422" t="str">
        <f>IF(OR($D$3="",$N$3=""),"",IF('Result Sheet'!J13="","",'Result Sheet'!J13))</f>
        <v>F</v>
      </c>
      <c r="J13" s="423">
        <f>IF($N$3=$AJ$8,'Result Sheet'!P13,IF($N$3=$AJ$9,'Result Sheet'!AH13,IF($N$3=$AJ$10,'Result Sheet'!AZ13,IF($N$3=$AJ$11,'Result Sheet'!BR13,""))))</f>
        <v>12</v>
      </c>
      <c r="K13" s="423">
        <f>IF($N$3=$AJ$8,'Result Sheet'!Q13,IF($N$3=$AJ$9,'Result Sheet'!AI13,IF($N$3=$AJ$10,'Result Sheet'!BA13,IF($N$3=$AJ$11,'Result Sheet'!BS13,""))))</f>
        <v>30</v>
      </c>
      <c r="L13" s="424">
        <f>IF(OR($D$3="",$N$3=""),"",IF(B13="","",IF(AND(K13="NA",J13="NA"),"NA",IF($N$3=$AJ$12,'Result Sheet'!CF13,IF($N$3=$AJ$13,'Result Sheet'!CM13,IF($N$3=$AJ$14,'Result Sheet'!CT13,IF($N$3=$AJ$15,'Result Sheet'!DA13,IF($N$3=$AJ$16,'Result Sheet'!DE13,SUM(J13:K13)))))))))</f>
        <v>42</v>
      </c>
      <c r="M13" s="425">
        <f t="shared" si="0"/>
        <v>42</v>
      </c>
      <c r="N13" s="426">
        <f>IF($N$3=$AJ$8,'Result Sheet'!T13,IF($N$3=$AJ$9,'Result Sheet'!AL13,IF($N$3=$AJ$10,'Result Sheet'!BD13,IF($N$3=$AJ$11,'Result Sheet'!BV13,""))))</f>
        <v>10</v>
      </c>
      <c r="O13" s="426">
        <f>IF($N$3=$AJ$8,'Result Sheet'!U13,IF($N$3=$AJ$9,'Result Sheet'!AM13,IF($N$3=$AJ$10,'Result Sheet'!BE13,IF($N$3=$AJ$11,'Result Sheet'!BW13,""))))</f>
        <v>31</v>
      </c>
      <c r="P13" s="427">
        <f>IF(OR($D$3="",$N$3=""),"",IF(B13="","",IF(AND(N13="NA",O13="NA"),"NA",IF($N$3=$AJ$12,'Result Sheet'!CG13,IF($N$3=$AJ$13,'Result Sheet'!CN13,IF($N$3=$AJ$14,'Result Sheet'!CU13,IF($N$3=$AJ$15,'Result Sheet'!DB13,IF($N$3=$AJ$16,'Result Sheet'!DF13,SUM(N13:O13)))))))))</f>
        <v>41</v>
      </c>
      <c r="Q13" s="425">
        <f t="shared" si="1"/>
        <v>83</v>
      </c>
      <c r="R13" s="428">
        <f t="shared" si="2"/>
        <v>0</v>
      </c>
      <c r="S13" s="428">
        <f t="shared" si="3"/>
        <v>100</v>
      </c>
      <c r="T13" s="428" t="str">
        <f t="shared" si="4"/>
        <v/>
      </c>
      <c r="U13" s="428" t="str">
        <f t="shared" si="5"/>
        <v>P</v>
      </c>
      <c r="V13" s="429" t="str">
        <f t="shared" si="6"/>
        <v>I</v>
      </c>
      <c r="W13" s="430" t="str">
        <f t="shared" si="7"/>
        <v>B</v>
      </c>
      <c r="AJ13" s="44" t="str">
        <f>'Result Sheet'!CM4</f>
        <v>कला शिक्षा</v>
      </c>
    </row>
    <row r="14" spans="1:36" ht="18" customHeight="1">
      <c r="A14" s="416">
        <f>IF('Result Sheet'!A14="","",'Result Sheet'!A14)</f>
        <v>7</v>
      </c>
      <c r="B14" s="417">
        <f>IF(OR($D$3="",$N$3=""),"",IF('Result Sheet'!B14="","",'Result Sheet'!B14))</f>
        <v>207</v>
      </c>
      <c r="C14" s="418">
        <f>IF(OR($D$3="",$N$3=""),"",IF('Result Sheet'!F14="","",'Result Sheet'!F14))</f>
        <v>942</v>
      </c>
      <c r="D14" s="419" t="str">
        <f>IF(OR($D$3="",$N$3=""),"",IF('Result Sheet'!E14="","",'Result Sheet'!E14))</f>
        <v>28-09-2015</v>
      </c>
      <c r="E14" s="420" t="str">
        <f>IF(OR($D$3="",$N$3=""),"",IF('Result Sheet'!G14="","",'Result Sheet'!G14))</f>
        <v>DAKSH PRAJAPAT</v>
      </c>
      <c r="F14" s="420" t="str">
        <f>IF(OR($D$3="",$N$3=""),"",IF('Result Sheet'!H14="","",'Result Sheet'!H14))</f>
        <v>PRAKASH PRAJAPAT</v>
      </c>
      <c r="G14" s="420" t="str">
        <f>IF(OR($D$3="",$N$3=""),"",IF('Result Sheet'!I14="","",'Result Sheet'!I14))</f>
        <v>REKHA PRAJAPATI</v>
      </c>
      <c r="H14" s="421" t="str">
        <f>IF(OR($D$3="",$N$3=""),"",IF('Result Sheet'!K14="","",'Result Sheet'!K14))</f>
        <v>OBC</v>
      </c>
      <c r="I14" s="422" t="str">
        <f>IF(OR($D$3="",$N$3=""),"",IF('Result Sheet'!J14="","",'Result Sheet'!J14))</f>
        <v>M</v>
      </c>
      <c r="J14" s="423">
        <f>IF($N$3=$AJ$8,'Result Sheet'!P14,IF($N$3=$AJ$9,'Result Sheet'!AH14,IF($N$3=$AJ$10,'Result Sheet'!AZ14,IF($N$3=$AJ$11,'Result Sheet'!BR14,""))))</f>
        <v>13</v>
      </c>
      <c r="K14" s="423">
        <f>IF($N$3=$AJ$8,'Result Sheet'!Q14,IF($N$3=$AJ$9,'Result Sheet'!AI14,IF($N$3=$AJ$10,'Result Sheet'!BA14,IF($N$3=$AJ$11,'Result Sheet'!BS14,""))))</f>
        <v>32</v>
      </c>
      <c r="L14" s="424">
        <f>IF(OR($D$3="",$N$3=""),"",IF(B14="","",IF(AND(K14="NA",J14="NA"),"NA",IF($N$3=$AJ$12,'Result Sheet'!CF14,IF($N$3=$AJ$13,'Result Sheet'!CM14,IF($N$3=$AJ$14,'Result Sheet'!CT14,IF($N$3=$AJ$15,'Result Sheet'!DA14,IF($N$3=$AJ$16,'Result Sheet'!DE14,SUM(J14:K14)))))))))</f>
        <v>45</v>
      </c>
      <c r="M14" s="425">
        <f t="shared" si="0"/>
        <v>45</v>
      </c>
      <c r="N14" s="426">
        <f>IF($N$3=$AJ$8,'Result Sheet'!T14,IF($N$3=$AJ$9,'Result Sheet'!AL14,IF($N$3=$AJ$10,'Result Sheet'!BD14,IF($N$3=$AJ$11,'Result Sheet'!BV14,""))))</f>
        <v>12</v>
      </c>
      <c r="O14" s="426">
        <f>IF($N$3=$AJ$8,'Result Sheet'!U14,IF($N$3=$AJ$9,'Result Sheet'!AM14,IF($N$3=$AJ$10,'Result Sheet'!BE14,IF($N$3=$AJ$11,'Result Sheet'!BW14,""))))</f>
        <v>34</v>
      </c>
      <c r="P14" s="427">
        <f>IF(OR($D$3="",$N$3=""),"",IF(B14="","",IF(AND(N14="NA",O14="NA"),"NA",IF($N$3=$AJ$12,'Result Sheet'!CG14,IF($N$3=$AJ$13,'Result Sheet'!CN14,IF($N$3=$AJ$14,'Result Sheet'!CU14,IF($N$3=$AJ$15,'Result Sheet'!DB14,IF($N$3=$AJ$16,'Result Sheet'!DF14,SUM(N14:O14)))))))))</f>
        <v>46</v>
      </c>
      <c r="Q14" s="425">
        <f t="shared" si="1"/>
        <v>91</v>
      </c>
      <c r="R14" s="428">
        <f>COUNTIF(O14,"ML")*$O$7+(COUNTIF(J14,"ML")*$J$7)+(COUNTIF(K14,"ML")*$K$7)+(COUNTIF(N14,"ML")*$N$7)</f>
        <v>0</v>
      </c>
      <c r="S14" s="428">
        <f t="shared" si="3"/>
        <v>100</v>
      </c>
      <c r="T14" s="428" t="str">
        <f t="shared" si="4"/>
        <v/>
      </c>
      <c r="U14" s="428" t="str">
        <f t="shared" si="5"/>
        <v>P</v>
      </c>
      <c r="V14" s="429" t="str">
        <f t="shared" si="6"/>
        <v>I</v>
      </c>
      <c r="W14" s="430" t="str">
        <f t="shared" si="7"/>
        <v>A</v>
      </c>
      <c r="AJ14" s="44" t="str">
        <f>'Result Sheet'!CT4</f>
        <v>स्वा. एवं शा. शिक्षा</v>
      </c>
    </row>
    <row r="15" spans="1:36" ht="18" customHeight="1">
      <c r="A15" s="416">
        <f>IF('Result Sheet'!A15="","",'Result Sheet'!A15)</f>
        <v>8</v>
      </c>
      <c r="B15" s="417">
        <f>IF(OR($D$3="",$N$3=""),"",IF('Result Sheet'!B15="","",'Result Sheet'!B15))</f>
        <v>208</v>
      </c>
      <c r="C15" s="418">
        <f>IF(OR($D$3="",$N$3=""),"",IF('Result Sheet'!F15="","",'Result Sheet'!F15))</f>
        <v>925</v>
      </c>
      <c r="D15" s="419" t="str">
        <f>IF(OR($D$3="",$N$3=""),"",IF('Result Sheet'!E15="","",'Result Sheet'!E15))</f>
        <v>26-10-2015</v>
      </c>
      <c r="E15" s="420" t="str">
        <f>IF(OR($D$3="",$N$3=""),"",IF('Result Sheet'!G15="","",'Result Sheet'!G15))</f>
        <v>DIVYA BAGRI</v>
      </c>
      <c r="F15" s="420" t="str">
        <f>IF(OR($D$3="",$N$3=""),"",IF('Result Sheet'!H15="","",'Result Sheet'!H15))</f>
        <v>MUKESH</v>
      </c>
      <c r="G15" s="420" t="str">
        <f>IF(OR($D$3="",$N$3=""),"",IF('Result Sheet'!I15="","",'Result Sheet'!I15))</f>
        <v>SEEMA</v>
      </c>
      <c r="H15" s="421" t="str">
        <f>IF(OR($D$3="",$N$3=""),"",IF('Result Sheet'!K15="","",'Result Sheet'!K15))</f>
        <v>OBC</v>
      </c>
      <c r="I15" s="422" t="str">
        <f>IF(OR($D$3="",$N$3=""),"",IF('Result Sheet'!J15="","",'Result Sheet'!J15))</f>
        <v>F</v>
      </c>
      <c r="J15" s="423">
        <f>IF($N$3=$AJ$8,'Result Sheet'!P15,IF($N$3=$AJ$9,'Result Sheet'!AH15,IF($N$3=$AJ$10,'Result Sheet'!AZ15,IF($N$3=$AJ$11,'Result Sheet'!BR15,""))))</f>
        <v>10</v>
      </c>
      <c r="K15" s="423">
        <f>IF($N$3=$AJ$8,'Result Sheet'!Q15,IF($N$3=$AJ$9,'Result Sheet'!AI15,IF($N$3=$AJ$10,'Result Sheet'!BA15,IF($N$3=$AJ$11,'Result Sheet'!BS15,""))))</f>
        <v>31</v>
      </c>
      <c r="L15" s="424">
        <f>IF(OR($D$3="",$N$3=""),"",IF(B15="","",IF(AND(K15="NA",J15="NA"),"NA",IF($N$3=$AJ$12,'Result Sheet'!CF15,IF($N$3=$AJ$13,'Result Sheet'!CM15,IF($N$3=$AJ$14,'Result Sheet'!CT15,IF($N$3=$AJ$15,'Result Sheet'!DA15,IF($N$3=$AJ$16,'Result Sheet'!DE15,SUM(J15:K15)))))))))</f>
        <v>41</v>
      </c>
      <c r="M15" s="425">
        <f t="shared" si="0"/>
        <v>41</v>
      </c>
      <c r="N15" s="426">
        <f>IF($N$3=$AJ$8,'Result Sheet'!T15,IF($N$3=$AJ$9,'Result Sheet'!AL15,IF($N$3=$AJ$10,'Result Sheet'!BD15,IF($N$3=$AJ$11,'Result Sheet'!BV15,""))))</f>
        <v>14</v>
      </c>
      <c r="O15" s="426">
        <f>IF($N$3=$AJ$8,'Result Sheet'!U15,IF($N$3=$AJ$9,'Result Sheet'!AM15,IF($N$3=$AJ$10,'Result Sheet'!BE15,IF($N$3=$AJ$11,'Result Sheet'!BW15,""))))</f>
        <v>32</v>
      </c>
      <c r="P15" s="427">
        <f>IF(OR($D$3="",$N$3=""),"",IF(B15="","",IF(AND(N15="NA",O15="NA"),"NA",IF($N$3=$AJ$12,'Result Sheet'!CG15,IF($N$3=$AJ$13,'Result Sheet'!CN15,IF($N$3=$AJ$14,'Result Sheet'!CU15,IF($N$3=$AJ$15,'Result Sheet'!DB15,IF($N$3=$AJ$16,'Result Sheet'!DF15,SUM(N15:O15)))))))))</f>
        <v>46</v>
      </c>
      <c r="Q15" s="425">
        <f t="shared" si="1"/>
        <v>87</v>
      </c>
      <c r="R15" s="428">
        <f t="shared" si="2"/>
        <v>0</v>
      </c>
      <c r="S15" s="428">
        <f t="shared" si="3"/>
        <v>100</v>
      </c>
      <c r="T15" s="428" t="str">
        <f t="shared" si="4"/>
        <v/>
      </c>
      <c r="U15" s="428" t="str">
        <f t="shared" si="5"/>
        <v>P</v>
      </c>
      <c r="V15" s="429" t="str">
        <f t="shared" si="6"/>
        <v>I</v>
      </c>
      <c r="W15" s="430" t="str">
        <f t="shared" si="7"/>
        <v>A</v>
      </c>
      <c r="AJ15" s="44" t="str">
        <f>IF('Result Sheet'!DA4="","",'Result Sheet'!DA4)</f>
        <v>COMPUTER</v>
      </c>
    </row>
    <row r="16" spans="1:36" ht="18" customHeight="1">
      <c r="A16" s="416">
        <f>IF('Result Sheet'!A16="","",'Result Sheet'!A16)</f>
        <v>9</v>
      </c>
      <c r="B16" s="417">
        <f>IF(OR($D$3="",$N$3=""),"",IF('Result Sheet'!B16="","",'Result Sheet'!B16))</f>
        <v>209</v>
      </c>
      <c r="C16" s="418">
        <f>IF(OR($D$3="",$N$3=""),"",IF('Result Sheet'!F16="","",'Result Sheet'!F16))</f>
        <v>952</v>
      </c>
      <c r="D16" s="419">
        <f>IF(OR($D$3="",$N$3=""),"",IF('Result Sheet'!E16="","",'Result Sheet'!E16))</f>
        <v>42047</v>
      </c>
      <c r="E16" s="420" t="str">
        <f>IF(OR($D$3="",$N$3=""),"",IF('Result Sheet'!G16="","",'Result Sheet'!G16))</f>
        <v>DUSHYANT DAYAMA</v>
      </c>
      <c r="F16" s="420" t="str">
        <f>IF(OR($D$3="",$N$3=""),"",IF('Result Sheet'!H16="","",'Result Sheet'!H16))</f>
        <v>BASANT KUMAR DAYAMA</v>
      </c>
      <c r="G16" s="420" t="str">
        <f>IF(OR($D$3="",$N$3=""),"",IF('Result Sheet'!I16="","",'Result Sheet'!I16))</f>
        <v>PUSHPA DAYAMA</v>
      </c>
      <c r="H16" s="421" t="str">
        <f>IF(OR($D$3="",$N$3=""),"",IF('Result Sheet'!K16="","",'Result Sheet'!K16))</f>
        <v>SC</v>
      </c>
      <c r="I16" s="422" t="str">
        <f>IF(OR($D$3="",$N$3=""),"",IF('Result Sheet'!J16="","",'Result Sheet'!J16))</f>
        <v>M</v>
      </c>
      <c r="J16" s="423">
        <f>IF($N$3=$AJ$8,'Result Sheet'!P16,IF($N$3=$AJ$9,'Result Sheet'!AH16,IF($N$3=$AJ$10,'Result Sheet'!AZ16,IF($N$3=$AJ$11,'Result Sheet'!BR16,""))))</f>
        <v>14</v>
      </c>
      <c r="K16" s="423">
        <f>IF($N$3=$AJ$8,'Result Sheet'!Q16,IF($N$3=$AJ$9,'Result Sheet'!AI16,IF($N$3=$AJ$10,'Result Sheet'!BA16,IF($N$3=$AJ$11,'Result Sheet'!BS16,""))))</f>
        <v>30</v>
      </c>
      <c r="L16" s="424">
        <f>IF(OR($D$3="",$N$3=""),"",IF(B16="","",IF(AND(K16="NA",J16="NA"),"NA",IF($N$3=$AJ$12,'Result Sheet'!CF16,IF($N$3=$AJ$13,'Result Sheet'!CM16,IF($N$3=$AJ$14,'Result Sheet'!CT16,IF($N$3=$AJ$15,'Result Sheet'!DA16,IF($N$3=$AJ$16,'Result Sheet'!DE16,SUM(J16:K16)))))))))</f>
        <v>44</v>
      </c>
      <c r="M16" s="425">
        <f t="shared" si="0"/>
        <v>44</v>
      </c>
      <c r="N16" s="426">
        <f>IF($N$3=$AJ$8,'Result Sheet'!T16,IF($N$3=$AJ$9,'Result Sheet'!AL16,IF($N$3=$AJ$10,'Result Sheet'!BD16,IF($N$3=$AJ$11,'Result Sheet'!BV16,""))))</f>
        <v>10</v>
      </c>
      <c r="O16" s="426">
        <f>IF($N$3=$AJ$8,'Result Sheet'!U16,IF($N$3=$AJ$9,'Result Sheet'!AM16,IF($N$3=$AJ$10,'Result Sheet'!BE16,IF($N$3=$AJ$11,'Result Sheet'!BW16,""))))</f>
        <v>31</v>
      </c>
      <c r="P16" s="427">
        <f>IF(OR($D$3="",$N$3=""),"",IF(B16="","",IF(AND(N16="NA",O16="NA"),"NA",IF($N$3=$AJ$12,'Result Sheet'!CG16,IF($N$3=$AJ$13,'Result Sheet'!CN16,IF($N$3=$AJ$14,'Result Sheet'!CU16,IF($N$3=$AJ$15,'Result Sheet'!DB16,IF($N$3=$AJ$16,'Result Sheet'!DF16,SUM(N16:O16)))))))))</f>
        <v>41</v>
      </c>
      <c r="Q16" s="425">
        <f t="shared" si="1"/>
        <v>85</v>
      </c>
      <c r="R16" s="428">
        <f t="shared" si="2"/>
        <v>0</v>
      </c>
      <c r="S16" s="428">
        <f t="shared" si="3"/>
        <v>100</v>
      </c>
      <c r="T16" s="428" t="str">
        <f t="shared" si="4"/>
        <v/>
      </c>
      <c r="U16" s="428" t="str">
        <f t="shared" si="5"/>
        <v>P</v>
      </c>
      <c r="V16" s="429" t="str">
        <f t="shared" si="6"/>
        <v>I</v>
      </c>
      <c r="W16" s="430" t="str">
        <f t="shared" si="7"/>
        <v>B</v>
      </c>
      <c r="AJ16" s="44" t="str">
        <f>IF('Result Sheet'!DE4="","",'Result Sheet'!DE4)</f>
        <v>G.K.</v>
      </c>
    </row>
    <row r="17" spans="1:23">
      <c r="A17" s="416">
        <f>IF('Result Sheet'!A17="","",'Result Sheet'!A17)</f>
        <v>10</v>
      </c>
      <c r="B17" s="417">
        <f>IF(OR($D$3="",$N$3=""),"",IF('Result Sheet'!B17="","",'Result Sheet'!B17))</f>
        <v>210</v>
      </c>
      <c r="C17" s="418">
        <f>IF(OR($D$3="",$N$3=""),"",IF('Result Sheet'!F17="","",'Result Sheet'!F17))</f>
        <v>931</v>
      </c>
      <c r="D17" s="419" t="str">
        <f>IF(OR($D$3="",$N$3=""),"",IF('Result Sheet'!E17="","",'Result Sheet'!E17))</f>
        <v>23-10-2015</v>
      </c>
      <c r="E17" s="420" t="str">
        <f>IF(OR($D$3="",$N$3=""),"",IF('Result Sheet'!G17="","",'Result Sheet'!G17))</f>
        <v>GUNEET CHOUHAN</v>
      </c>
      <c r="F17" s="420" t="str">
        <f>IF(OR($D$3="",$N$3=""),"",IF('Result Sheet'!H17="","",'Result Sheet'!H17))</f>
        <v>KAILASH CHOUHAN</v>
      </c>
      <c r="G17" s="420" t="str">
        <f>IF(OR($D$3="",$N$3=""),"",IF('Result Sheet'!I17="","",'Result Sheet'!I17))</f>
        <v>PUSHPA DEVI</v>
      </c>
      <c r="H17" s="421" t="str">
        <f>IF(OR($D$3="",$N$3=""),"",IF('Result Sheet'!K17="","",'Result Sheet'!K17))</f>
        <v>OBC</v>
      </c>
      <c r="I17" s="422" t="str">
        <f>IF(OR($D$3="",$N$3=""),"",IF('Result Sheet'!J17="","",'Result Sheet'!J17))</f>
        <v>M</v>
      </c>
      <c r="J17" s="423">
        <f>IF($N$3=$AJ$8,'Result Sheet'!P17,IF($N$3=$AJ$9,'Result Sheet'!AH17,IF($N$3=$AJ$10,'Result Sheet'!AZ17,IF($N$3=$AJ$11,'Result Sheet'!BR17,""))))</f>
        <v>14</v>
      </c>
      <c r="K17" s="423">
        <f>IF($N$3=$AJ$8,'Result Sheet'!Q17,IF($N$3=$AJ$9,'Result Sheet'!AI17,IF($N$3=$AJ$10,'Result Sheet'!BA17,IF($N$3=$AJ$11,'Result Sheet'!BS17,""))))</f>
        <v>32</v>
      </c>
      <c r="L17" s="424">
        <f>IF(OR($D$3="",$N$3=""),"",IF(B17="","",IF(AND(K17="NA",J17="NA"),"NA",IF($N$3=$AJ$12,'Result Sheet'!CF17,IF($N$3=$AJ$13,'Result Sheet'!CM17,IF($N$3=$AJ$14,'Result Sheet'!CT17,IF($N$3=$AJ$15,'Result Sheet'!DA17,IF($N$3=$AJ$16,'Result Sheet'!DE17,SUM(J17:K17)))))))))</f>
        <v>46</v>
      </c>
      <c r="M17" s="425">
        <f t="shared" si="0"/>
        <v>46</v>
      </c>
      <c r="N17" s="426">
        <f>IF($N$3=$AJ$8,'Result Sheet'!T17,IF($N$3=$AJ$9,'Result Sheet'!AL17,IF($N$3=$AJ$10,'Result Sheet'!BD17,IF($N$3=$AJ$11,'Result Sheet'!BV17,""))))</f>
        <v>12</v>
      </c>
      <c r="O17" s="426">
        <f>IF($N$3=$AJ$8,'Result Sheet'!U17,IF($N$3=$AJ$9,'Result Sheet'!AM17,IF($N$3=$AJ$10,'Result Sheet'!BE17,IF($N$3=$AJ$11,'Result Sheet'!BW17,""))))</f>
        <v>30</v>
      </c>
      <c r="P17" s="427">
        <f>IF(OR($D$3="",$N$3=""),"",IF(B17="","",IF(AND(N17="NA",O17="NA"),"NA",IF($N$3=$AJ$12,'Result Sheet'!CG17,IF($N$3=$AJ$13,'Result Sheet'!CN17,IF($N$3=$AJ$14,'Result Sheet'!CU17,IF($N$3=$AJ$15,'Result Sheet'!DB17,IF($N$3=$AJ$16,'Result Sheet'!DF17,SUM(N17:O17)))))))))</f>
        <v>42</v>
      </c>
      <c r="Q17" s="425">
        <f t="shared" si="1"/>
        <v>88</v>
      </c>
      <c r="R17" s="428">
        <f t="shared" si="2"/>
        <v>0</v>
      </c>
      <c r="S17" s="428">
        <f t="shared" si="3"/>
        <v>100</v>
      </c>
      <c r="T17" s="428" t="str">
        <f t="shared" si="4"/>
        <v/>
      </c>
      <c r="U17" s="428" t="str">
        <f t="shared" si="5"/>
        <v>P</v>
      </c>
      <c r="V17" s="429" t="str">
        <f t="shared" si="6"/>
        <v>I</v>
      </c>
      <c r="W17" s="430" t="str">
        <f t="shared" si="7"/>
        <v>A</v>
      </c>
    </row>
    <row r="18" spans="1:23">
      <c r="A18" s="416">
        <f>IF('Result Sheet'!A18="","",'Result Sheet'!A18)</f>
        <v>11</v>
      </c>
      <c r="B18" s="417">
        <f>IF(OR($D$3="",$N$3=""),"",IF('Result Sheet'!B18="","",'Result Sheet'!B18))</f>
        <v>211</v>
      </c>
      <c r="C18" s="418">
        <f>IF(OR($D$3="",$N$3=""),"",IF('Result Sheet'!F18="","",'Result Sheet'!F18))</f>
        <v>923</v>
      </c>
      <c r="D18" s="419" t="str">
        <f>IF(OR($D$3="",$N$3=""),"",IF('Result Sheet'!E18="","",'Result Sheet'!E18))</f>
        <v>23-10-2015</v>
      </c>
      <c r="E18" s="420" t="str">
        <f>IF(OR($D$3="",$N$3=""),"",IF('Result Sheet'!G18="","",'Result Sheet'!G18))</f>
        <v>GUNJAN TAK</v>
      </c>
      <c r="F18" s="420" t="str">
        <f>IF(OR($D$3="",$N$3=""),"",IF('Result Sheet'!H18="","",'Result Sheet'!H18))</f>
        <v>DINESH KUMAR TAK</v>
      </c>
      <c r="G18" s="420" t="str">
        <f>IF(OR($D$3="",$N$3=""),"",IF('Result Sheet'!I18="","",'Result Sheet'!I18))</f>
        <v>SHARDA TAK</v>
      </c>
      <c r="H18" s="421" t="str">
        <f>IF(OR($D$3="",$N$3=""),"",IF('Result Sheet'!K18="","",'Result Sheet'!K18))</f>
        <v>OBC</v>
      </c>
      <c r="I18" s="422" t="str">
        <f>IF(OR($D$3="",$N$3=""),"",IF('Result Sheet'!J18="","",'Result Sheet'!J18))</f>
        <v>F</v>
      </c>
      <c r="J18" s="423">
        <f>IF($N$3=$AJ$8,'Result Sheet'!P18,IF($N$3=$AJ$9,'Result Sheet'!AH18,IF($N$3=$AJ$10,'Result Sheet'!AZ18,IF($N$3=$AJ$11,'Result Sheet'!BR18,""))))</f>
        <v>14</v>
      </c>
      <c r="K18" s="423">
        <f>IF($N$3=$AJ$8,'Result Sheet'!Q18,IF($N$3=$AJ$9,'Result Sheet'!AI18,IF($N$3=$AJ$10,'Result Sheet'!BA18,IF($N$3=$AJ$11,'Result Sheet'!BS18,""))))</f>
        <v>32</v>
      </c>
      <c r="L18" s="424">
        <f>IF(OR($D$3="",$N$3=""),"",IF(B18="","",IF(AND(K18="NA",J18="NA"),"NA",IF($N$3=$AJ$12,'Result Sheet'!CF18,IF($N$3=$AJ$13,'Result Sheet'!CM18,IF($N$3=$AJ$14,'Result Sheet'!CT18,IF($N$3=$AJ$15,'Result Sheet'!DA18,IF($N$3=$AJ$16,'Result Sheet'!DE18,SUM(J18:K18)))))))))</f>
        <v>46</v>
      </c>
      <c r="M18" s="425">
        <f t="shared" si="0"/>
        <v>46</v>
      </c>
      <c r="N18" s="426">
        <f>IF($N$3=$AJ$8,'Result Sheet'!T18,IF($N$3=$AJ$9,'Result Sheet'!AL18,IF($N$3=$AJ$10,'Result Sheet'!BD18,IF($N$3=$AJ$11,'Result Sheet'!BV18,""))))</f>
        <v>13</v>
      </c>
      <c r="O18" s="426">
        <f>IF($N$3=$AJ$8,'Result Sheet'!U18,IF($N$3=$AJ$9,'Result Sheet'!AM18,IF($N$3=$AJ$10,'Result Sheet'!BE18,IF($N$3=$AJ$11,'Result Sheet'!BW18,""))))</f>
        <v>32</v>
      </c>
      <c r="P18" s="427">
        <f>IF(OR($D$3="",$N$3=""),"",IF(B18="","",IF(AND(N18="NA",O18="NA"),"NA",IF($N$3=$AJ$12,'Result Sheet'!CG18,IF($N$3=$AJ$13,'Result Sheet'!CN18,IF($N$3=$AJ$14,'Result Sheet'!CU18,IF($N$3=$AJ$15,'Result Sheet'!DB18,IF($N$3=$AJ$16,'Result Sheet'!DF18,SUM(N18:O18)))))))))</f>
        <v>45</v>
      </c>
      <c r="Q18" s="425">
        <f t="shared" si="1"/>
        <v>91</v>
      </c>
      <c r="R18" s="428">
        <f t="shared" si="2"/>
        <v>0</v>
      </c>
      <c r="S18" s="428">
        <f t="shared" si="3"/>
        <v>100</v>
      </c>
      <c r="T18" s="428" t="str">
        <f t="shared" si="4"/>
        <v/>
      </c>
      <c r="U18" s="428" t="str">
        <f t="shared" si="5"/>
        <v>P</v>
      </c>
      <c r="V18" s="429" t="str">
        <f t="shared" si="6"/>
        <v>I</v>
      </c>
      <c r="W18" s="430" t="str">
        <f t="shared" si="7"/>
        <v>A</v>
      </c>
    </row>
    <row r="19" spans="1:23">
      <c r="A19" s="416">
        <f>IF('Result Sheet'!A19="","",'Result Sheet'!A19)</f>
        <v>12</v>
      </c>
      <c r="B19" s="417">
        <f>IF(OR($D$3="",$N$3=""),"",IF('Result Sheet'!B19="","",'Result Sheet'!B19))</f>
        <v>212</v>
      </c>
      <c r="C19" s="418">
        <f>IF(OR($D$3="",$N$3=""),"",IF('Result Sheet'!F19="","",'Result Sheet'!F19))</f>
        <v>949</v>
      </c>
      <c r="D19" s="419" t="str">
        <f>IF(OR($D$3="",$N$3=""),"",IF('Result Sheet'!E19="","",'Result Sheet'!E19))</f>
        <v>30-10-2014</v>
      </c>
      <c r="E19" s="420" t="str">
        <f>IF(OR($D$3="",$N$3=""),"",IF('Result Sheet'!G19="","",'Result Sheet'!G19))</f>
        <v>JAGRAT SOLANKI</v>
      </c>
      <c r="F19" s="420" t="str">
        <f>IF(OR($D$3="",$N$3=""),"",IF('Result Sheet'!H19="","",'Result Sheet'!H19))</f>
        <v>KRISHAN KAMAL SOLANKI</v>
      </c>
      <c r="G19" s="420" t="str">
        <f>IF(OR($D$3="",$N$3=""),"",IF('Result Sheet'!I19="","",'Result Sheet'!I19))</f>
        <v>GEETA DEVI</v>
      </c>
      <c r="H19" s="421" t="str">
        <f>IF(OR($D$3="",$N$3=""),"",IF('Result Sheet'!K19="","",'Result Sheet'!K19))</f>
        <v>OBC</v>
      </c>
      <c r="I19" s="422" t="str">
        <f>IF(OR($D$3="",$N$3=""),"",IF('Result Sheet'!J19="","",'Result Sheet'!J19))</f>
        <v>M</v>
      </c>
      <c r="J19" s="423">
        <f>IF($N$3=$AJ$8,'Result Sheet'!P19,IF($N$3=$AJ$9,'Result Sheet'!AH19,IF($N$3=$AJ$10,'Result Sheet'!AZ19,IF($N$3=$AJ$11,'Result Sheet'!BR19,""))))</f>
        <v>14</v>
      </c>
      <c r="K19" s="423">
        <f>IF($N$3=$AJ$8,'Result Sheet'!Q19,IF($N$3=$AJ$9,'Result Sheet'!AI19,IF($N$3=$AJ$10,'Result Sheet'!BA19,IF($N$3=$AJ$11,'Result Sheet'!BS19,""))))</f>
        <v>32</v>
      </c>
      <c r="L19" s="424">
        <f>IF(OR($D$3="",$N$3=""),"",IF(B19="","",IF(AND(K19="NA",J19="NA"),"NA",IF($N$3=$AJ$12,'Result Sheet'!CF19,IF($N$3=$AJ$13,'Result Sheet'!CM19,IF($N$3=$AJ$14,'Result Sheet'!CT19,IF($N$3=$AJ$15,'Result Sheet'!DA19,IF($N$3=$AJ$16,'Result Sheet'!DE19,SUM(J19:K19)))))))))</f>
        <v>46</v>
      </c>
      <c r="M19" s="425">
        <f t="shared" si="0"/>
        <v>46</v>
      </c>
      <c r="N19" s="426">
        <f>IF($N$3=$AJ$8,'Result Sheet'!T19,IF($N$3=$AJ$9,'Result Sheet'!AL19,IF($N$3=$AJ$10,'Result Sheet'!BD19,IF($N$3=$AJ$11,'Result Sheet'!BV19,""))))</f>
        <v>10</v>
      </c>
      <c r="O19" s="426">
        <f>IF($N$3=$AJ$8,'Result Sheet'!U19,IF($N$3=$AJ$9,'Result Sheet'!AM19,IF($N$3=$AJ$10,'Result Sheet'!BE19,IF($N$3=$AJ$11,'Result Sheet'!BW19,""))))</f>
        <v>32</v>
      </c>
      <c r="P19" s="427">
        <f>IF(OR($D$3="",$N$3=""),"",IF(B19="","",IF(AND(N19="NA",O19="NA"),"NA",IF($N$3=$AJ$12,'Result Sheet'!CG19,IF($N$3=$AJ$13,'Result Sheet'!CN19,IF($N$3=$AJ$14,'Result Sheet'!CU19,IF($N$3=$AJ$15,'Result Sheet'!DB19,IF($N$3=$AJ$16,'Result Sheet'!DF19,SUM(N19:O19)))))))))</f>
        <v>42</v>
      </c>
      <c r="Q19" s="425">
        <f t="shared" si="1"/>
        <v>88</v>
      </c>
      <c r="R19" s="428">
        <f t="shared" si="2"/>
        <v>0</v>
      </c>
      <c r="S19" s="428">
        <f t="shared" si="3"/>
        <v>100</v>
      </c>
      <c r="T19" s="428" t="str">
        <f t="shared" si="4"/>
        <v/>
      </c>
      <c r="U19" s="428" t="str">
        <f t="shared" si="5"/>
        <v>P</v>
      </c>
      <c r="V19" s="429" t="str">
        <f t="shared" si="6"/>
        <v>I</v>
      </c>
      <c r="W19" s="430" t="str">
        <f t="shared" si="7"/>
        <v>A</v>
      </c>
    </row>
    <row r="20" spans="1:23">
      <c r="A20" s="416">
        <f>IF('Result Sheet'!A20="","",'Result Sheet'!A20)</f>
        <v>13</v>
      </c>
      <c r="B20" s="417">
        <f>IF(OR($D$3="",$N$3=""),"",IF('Result Sheet'!B20="","",'Result Sheet'!B20))</f>
        <v>213</v>
      </c>
      <c r="C20" s="418">
        <f>IF(OR($D$3="",$N$3=""),"",IF('Result Sheet'!F20="","",'Result Sheet'!F20))</f>
        <v>933</v>
      </c>
      <c r="D20" s="419" t="str">
        <f>IF(OR($D$3="",$N$3=""),"",IF('Result Sheet'!E20="","",'Result Sheet'!E20))</f>
        <v>26-05-2014</v>
      </c>
      <c r="E20" s="420" t="str">
        <f>IF(OR($D$3="",$N$3=""),"",IF('Result Sheet'!G20="","",'Result Sheet'!G20))</f>
        <v>JOYA KHAN</v>
      </c>
      <c r="F20" s="420" t="str">
        <f>IF(OR($D$3="",$N$3=""),"",IF('Result Sheet'!H20="","",'Result Sheet'!H20))</f>
        <v>BARGAT KHAN</v>
      </c>
      <c r="G20" s="420" t="str">
        <f>IF(OR($D$3="",$N$3=""),"",IF('Result Sheet'!I20="","",'Result Sheet'!I20))</f>
        <v>MADINA BANO</v>
      </c>
      <c r="H20" s="421" t="str">
        <f>IF(OR($D$3="",$N$3=""),"",IF('Result Sheet'!K20="","",'Result Sheet'!K20))</f>
        <v>OBC</v>
      </c>
      <c r="I20" s="422" t="str">
        <f>IF(OR($D$3="",$N$3=""),"",IF('Result Sheet'!J20="","",'Result Sheet'!J20))</f>
        <v>F</v>
      </c>
      <c r="J20" s="423">
        <f>IF($N$3=$AJ$8,'Result Sheet'!P20,IF($N$3=$AJ$9,'Result Sheet'!AH20,IF($N$3=$AJ$10,'Result Sheet'!AZ20,IF($N$3=$AJ$11,'Result Sheet'!BR20,""))))</f>
        <v>14</v>
      </c>
      <c r="K20" s="423">
        <f>IF($N$3=$AJ$8,'Result Sheet'!Q20,IF($N$3=$AJ$9,'Result Sheet'!AI20,IF($N$3=$AJ$10,'Result Sheet'!BA20,IF($N$3=$AJ$11,'Result Sheet'!BS20,""))))</f>
        <v>32</v>
      </c>
      <c r="L20" s="424">
        <f>IF(OR($D$3="",$N$3=""),"",IF(B20="","",IF(AND(K20="NA",J20="NA"),"NA",IF($N$3=$AJ$12,'Result Sheet'!CF20,IF($N$3=$AJ$13,'Result Sheet'!CM20,IF($N$3=$AJ$14,'Result Sheet'!CT20,IF($N$3=$AJ$15,'Result Sheet'!DA20,IF($N$3=$AJ$16,'Result Sheet'!DE20,SUM(J20:K20)))))))))</f>
        <v>46</v>
      </c>
      <c r="M20" s="425">
        <f t="shared" si="0"/>
        <v>46</v>
      </c>
      <c r="N20" s="426">
        <f>IF($N$3=$AJ$8,'Result Sheet'!T20,IF($N$3=$AJ$9,'Result Sheet'!AL20,IF($N$3=$AJ$10,'Result Sheet'!BD20,IF($N$3=$AJ$11,'Result Sheet'!BV20,""))))</f>
        <v>10</v>
      </c>
      <c r="O20" s="426">
        <f>IF($N$3=$AJ$8,'Result Sheet'!U20,IF($N$3=$AJ$9,'Result Sheet'!AM20,IF($N$3=$AJ$10,'Result Sheet'!BE20,IF($N$3=$AJ$11,'Result Sheet'!BW20,""))))</f>
        <v>30</v>
      </c>
      <c r="P20" s="427">
        <f>IF(OR($D$3="",$N$3=""),"",IF(B20="","",IF(AND(N20="NA",O20="NA"),"NA",IF($N$3=$AJ$12,'Result Sheet'!CG20,IF($N$3=$AJ$13,'Result Sheet'!CN20,IF($N$3=$AJ$14,'Result Sheet'!CU20,IF($N$3=$AJ$15,'Result Sheet'!DB20,IF($N$3=$AJ$16,'Result Sheet'!DF20,SUM(N20:O20)))))))))</f>
        <v>40</v>
      </c>
      <c r="Q20" s="425">
        <f t="shared" si="1"/>
        <v>86</v>
      </c>
      <c r="R20" s="428">
        <f t="shared" si="2"/>
        <v>0</v>
      </c>
      <c r="S20" s="428">
        <f t="shared" si="3"/>
        <v>100</v>
      </c>
      <c r="T20" s="428" t="str">
        <f t="shared" si="4"/>
        <v/>
      </c>
      <c r="U20" s="428" t="str">
        <f t="shared" si="5"/>
        <v>P</v>
      </c>
      <c r="V20" s="429" t="str">
        <f t="shared" si="6"/>
        <v>I</v>
      </c>
      <c r="W20" s="430" t="str">
        <f t="shared" si="7"/>
        <v>A</v>
      </c>
    </row>
    <row r="21" spans="1:23">
      <c r="A21" s="416">
        <f>IF('Result Sheet'!A21="","",'Result Sheet'!A21)</f>
        <v>14</v>
      </c>
      <c r="B21" s="417">
        <f>IF(OR($D$3="",$N$3=""),"",IF('Result Sheet'!B21="","",'Result Sheet'!B21))</f>
        <v>214</v>
      </c>
      <c r="C21" s="418">
        <f>IF(OR($D$3="",$N$3=""),"",IF('Result Sheet'!F21="","",'Result Sheet'!F21))</f>
        <v>946</v>
      </c>
      <c r="D21" s="419" t="str">
        <f>IF(OR($D$3="",$N$3=""),"",IF('Result Sheet'!E21="","",'Result Sheet'!E21))</f>
        <v>18-02-2015</v>
      </c>
      <c r="E21" s="420" t="str">
        <f>IF(OR($D$3="",$N$3=""),"",IF('Result Sheet'!G21="","",'Result Sheet'!G21))</f>
        <v>JOYA KHAN</v>
      </c>
      <c r="F21" s="420" t="str">
        <f>IF(OR($D$3="",$N$3=""),"",IF('Result Sheet'!H21="","",'Result Sheet'!H21))</f>
        <v>SAHIMAN LOHAR</v>
      </c>
      <c r="G21" s="420" t="str">
        <f>IF(OR($D$3="",$N$3=""),"",IF('Result Sheet'!I21="","",'Result Sheet'!I21))</f>
        <v>SABINA BANO</v>
      </c>
      <c r="H21" s="421" t="str">
        <f>IF(OR($D$3="",$N$3=""),"",IF('Result Sheet'!K21="","",'Result Sheet'!K21))</f>
        <v>OBC</v>
      </c>
      <c r="I21" s="422" t="str">
        <f>IF(OR($D$3="",$N$3=""),"",IF('Result Sheet'!J21="","",'Result Sheet'!J21))</f>
        <v>F</v>
      </c>
      <c r="J21" s="423">
        <f>IF($N$3=$AJ$8,'Result Sheet'!P21,IF($N$3=$AJ$9,'Result Sheet'!AH21,IF($N$3=$AJ$10,'Result Sheet'!AZ21,IF($N$3=$AJ$11,'Result Sheet'!BR21,""))))</f>
        <v>14</v>
      </c>
      <c r="K21" s="423">
        <f>IF($N$3=$AJ$8,'Result Sheet'!Q21,IF($N$3=$AJ$9,'Result Sheet'!AI21,IF($N$3=$AJ$10,'Result Sheet'!BA21,IF($N$3=$AJ$11,'Result Sheet'!BS21,""))))</f>
        <v>32</v>
      </c>
      <c r="L21" s="424">
        <f>IF(OR($D$3="",$N$3=""),"",IF(B21="","",IF(AND(K21="NA",J21="NA"),"NA",IF($N$3=$AJ$12,'Result Sheet'!CF21,IF($N$3=$AJ$13,'Result Sheet'!CM21,IF($N$3=$AJ$14,'Result Sheet'!CT21,IF($N$3=$AJ$15,'Result Sheet'!DA21,IF($N$3=$AJ$16,'Result Sheet'!DE21,SUM(J21:K21)))))))))</f>
        <v>46</v>
      </c>
      <c r="M21" s="425">
        <f t="shared" si="0"/>
        <v>46</v>
      </c>
      <c r="N21" s="426">
        <f>IF($N$3=$AJ$8,'Result Sheet'!T21,IF($N$3=$AJ$9,'Result Sheet'!AL21,IF($N$3=$AJ$10,'Result Sheet'!BD21,IF($N$3=$AJ$11,'Result Sheet'!BV21,""))))</f>
        <v>10</v>
      </c>
      <c r="O21" s="426">
        <f>IF($N$3=$AJ$8,'Result Sheet'!U21,IF($N$3=$AJ$9,'Result Sheet'!AM21,IF($N$3=$AJ$10,'Result Sheet'!BE21,IF($N$3=$AJ$11,'Result Sheet'!BW21,""))))</f>
        <v>32</v>
      </c>
      <c r="P21" s="427">
        <f>IF(OR($D$3="",$N$3=""),"",IF(B21="","",IF(AND(N21="NA",O21="NA"),"NA",IF($N$3=$AJ$12,'Result Sheet'!CG21,IF($N$3=$AJ$13,'Result Sheet'!CN21,IF($N$3=$AJ$14,'Result Sheet'!CU21,IF($N$3=$AJ$15,'Result Sheet'!DB21,IF($N$3=$AJ$16,'Result Sheet'!DF21,SUM(N21:O21)))))))))</f>
        <v>42</v>
      </c>
      <c r="Q21" s="425">
        <f t="shared" si="1"/>
        <v>88</v>
      </c>
      <c r="R21" s="428">
        <f t="shared" si="2"/>
        <v>0</v>
      </c>
      <c r="S21" s="428">
        <f t="shared" si="3"/>
        <v>100</v>
      </c>
      <c r="T21" s="428" t="str">
        <f t="shared" si="4"/>
        <v/>
      </c>
      <c r="U21" s="428" t="str">
        <f t="shared" si="5"/>
        <v>P</v>
      </c>
      <c r="V21" s="429" t="str">
        <f t="shared" si="6"/>
        <v>I</v>
      </c>
      <c r="W21" s="430" t="str">
        <f t="shared" si="7"/>
        <v>A</v>
      </c>
    </row>
    <row r="22" spans="1:23">
      <c r="A22" s="416">
        <f>IF('Result Sheet'!A22="","",'Result Sheet'!A22)</f>
        <v>15</v>
      </c>
      <c r="B22" s="417">
        <f>IF(OR($D$3="",$N$3=""),"",IF('Result Sheet'!B22="","",'Result Sheet'!B22))</f>
        <v>215</v>
      </c>
      <c r="C22" s="418">
        <f>IF(OR($D$3="",$N$3=""),"",IF('Result Sheet'!F22="","",'Result Sheet'!F22))</f>
        <v>935</v>
      </c>
      <c r="D22" s="419" t="str">
        <f>IF(OR($D$3="",$N$3=""),"",IF('Result Sheet'!E22="","",'Result Sheet'!E22))</f>
        <v>24-09-2015</v>
      </c>
      <c r="E22" s="420" t="str">
        <f>IF(OR($D$3="",$N$3=""),"",IF('Result Sheet'!G22="","",'Result Sheet'!G22))</f>
        <v>KHUSHVEER SINGH</v>
      </c>
      <c r="F22" s="420" t="str">
        <f>IF(OR($D$3="",$N$3=""),"",IF('Result Sheet'!H22="","",'Result Sheet'!H22))</f>
        <v>PUSA RAM</v>
      </c>
      <c r="G22" s="420" t="str">
        <f>IF(OR($D$3="",$N$3=""),"",IF('Result Sheet'!I22="","",'Result Sheet'!I22))</f>
        <v>POOJA</v>
      </c>
      <c r="H22" s="421" t="str">
        <f>IF(OR($D$3="",$N$3=""),"",IF('Result Sheet'!K22="","",'Result Sheet'!K22))</f>
        <v>SC</v>
      </c>
      <c r="I22" s="422" t="str">
        <f>IF(OR($D$3="",$N$3=""),"",IF('Result Sheet'!J22="","",'Result Sheet'!J22))</f>
        <v>M</v>
      </c>
      <c r="J22" s="423">
        <f>IF($N$3=$AJ$8,'Result Sheet'!P22,IF($N$3=$AJ$9,'Result Sheet'!AH22,IF($N$3=$AJ$10,'Result Sheet'!AZ22,IF($N$3=$AJ$11,'Result Sheet'!BR22,""))))</f>
        <v>14</v>
      </c>
      <c r="K22" s="423">
        <f>IF($N$3=$AJ$8,'Result Sheet'!Q22,IF($N$3=$AJ$9,'Result Sheet'!AI22,IF($N$3=$AJ$10,'Result Sheet'!BA22,IF($N$3=$AJ$11,'Result Sheet'!BS22,""))))</f>
        <v>32</v>
      </c>
      <c r="L22" s="424">
        <f>IF(OR($D$3="",$N$3=""),"",IF(B22="","",IF(AND(K22="NA",J22="NA"),"NA",IF($N$3=$AJ$12,'Result Sheet'!CF22,IF($N$3=$AJ$13,'Result Sheet'!CM22,IF($N$3=$AJ$14,'Result Sheet'!CT22,IF($N$3=$AJ$15,'Result Sheet'!DA22,IF($N$3=$AJ$16,'Result Sheet'!DE22,SUM(J22:K22)))))))))</f>
        <v>46</v>
      </c>
      <c r="M22" s="425">
        <f t="shared" si="0"/>
        <v>46</v>
      </c>
      <c r="N22" s="426">
        <f>IF($N$3=$AJ$8,'Result Sheet'!T22,IF($N$3=$AJ$9,'Result Sheet'!AL22,IF($N$3=$AJ$10,'Result Sheet'!BD22,IF($N$3=$AJ$11,'Result Sheet'!BV22,""))))</f>
        <v>10</v>
      </c>
      <c r="O22" s="426">
        <f>IF($N$3=$AJ$8,'Result Sheet'!U22,IF($N$3=$AJ$9,'Result Sheet'!AM22,IF($N$3=$AJ$10,'Result Sheet'!BE22,IF($N$3=$AJ$11,'Result Sheet'!BW22,""))))</f>
        <v>30</v>
      </c>
      <c r="P22" s="427">
        <f>IF(OR($D$3="",$N$3=""),"",IF(B22="","",IF(AND(N22="NA",O22="NA"),"NA",IF($N$3=$AJ$12,'Result Sheet'!CG22,IF($N$3=$AJ$13,'Result Sheet'!CN22,IF($N$3=$AJ$14,'Result Sheet'!CU22,IF($N$3=$AJ$15,'Result Sheet'!DB22,IF($N$3=$AJ$16,'Result Sheet'!DF22,SUM(N22:O22)))))))))</f>
        <v>40</v>
      </c>
      <c r="Q22" s="425">
        <f t="shared" si="1"/>
        <v>86</v>
      </c>
      <c r="R22" s="428">
        <f t="shared" si="2"/>
        <v>0</v>
      </c>
      <c r="S22" s="428">
        <f t="shared" si="3"/>
        <v>100</v>
      </c>
      <c r="T22" s="428" t="str">
        <f t="shared" si="4"/>
        <v/>
      </c>
      <c r="U22" s="428" t="str">
        <f t="shared" si="5"/>
        <v>P</v>
      </c>
      <c r="V22" s="429" t="str">
        <f t="shared" si="6"/>
        <v>I</v>
      </c>
      <c r="W22" s="430" t="str">
        <f t="shared" si="7"/>
        <v>A</v>
      </c>
    </row>
    <row r="23" spans="1:23">
      <c r="A23" s="416">
        <f>IF('Result Sheet'!A23="","",'Result Sheet'!A23)</f>
        <v>16</v>
      </c>
      <c r="B23" s="417">
        <f>IF(OR($D$3="",$N$3=""),"",IF('Result Sheet'!B23="","",'Result Sheet'!B23))</f>
        <v>216</v>
      </c>
      <c r="C23" s="418">
        <f>IF(OR($D$3="",$N$3=""),"",IF('Result Sheet'!F23="","",'Result Sheet'!F23))</f>
        <v>940</v>
      </c>
      <c r="D23" s="419" t="str">
        <f>IF(OR($D$3="",$N$3=""),"",IF('Result Sheet'!E23="","",'Result Sheet'!E23))</f>
        <v>21-01-2016</v>
      </c>
      <c r="E23" s="420" t="str">
        <f>IF(OR($D$3="",$N$3=""),"",IF('Result Sheet'!G23="","",'Result Sheet'!G23))</f>
        <v>KINJAL SAINI</v>
      </c>
      <c r="F23" s="420" t="str">
        <f>IF(OR($D$3="",$N$3=""),"",IF('Result Sheet'!H23="","",'Result Sheet'!H23))</f>
        <v>DURGESH CHAND BAGRI</v>
      </c>
      <c r="G23" s="420" t="str">
        <f>IF(OR($D$3="",$N$3=""),"",IF('Result Sheet'!I23="","",'Result Sheet'!I23))</f>
        <v>PUSHPA DEVI</v>
      </c>
      <c r="H23" s="421" t="str">
        <f>IF(OR($D$3="",$N$3=""),"",IF('Result Sheet'!K23="","",'Result Sheet'!K23))</f>
        <v>OBC</v>
      </c>
      <c r="I23" s="422" t="str">
        <f>IF(OR($D$3="",$N$3=""),"",IF('Result Sheet'!J23="","",'Result Sheet'!J23))</f>
        <v>F</v>
      </c>
      <c r="J23" s="423">
        <f>IF($N$3=$AJ$8,'Result Sheet'!P23,IF($N$3=$AJ$9,'Result Sheet'!AH23,IF($N$3=$AJ$10,'Result Sheet'!AZ23,IF($N$3=$AJ$11,'Result Sheet'!BR23,""))))</f>
        <v>14</v>
      </c>
      <c r="K23" s="423">
        <f>IF($N$3=$AJ$8,'Result Sheet'!Q23,IF($N$3=$AJ$9,'Result Sheet'!AI23,IF($N$3=$AJ$10,'Result Sheet'!BA23,IF($N$3=$AJ$11,'Result Sheet'!BS23,""))))</f>
        <v>32</v>
      </c>
      <c r="L23" s="424">
        <f>IF(OR($D$3="",$N$3=""),"",IF(B23="","",IF(AND(K23="NA",J23="NA"),"NA",IF($N$3=$AJ$12,'Result Sheet'!CF23,IF($N$3=$AJ$13,'Result Sheet'!CM23,IF($N$3=$AJ$14,'Result Sheet'!CT23,IF($N$3=$AJ$15,'Result Sheet'!DA23,IF($N$3=$AJ$16,'Result Sheet'!DE23,SUM(J23:K23)))))))))</f>
        <v>46</v>
      </c>
      <c r="M23" s="425">
        <f t="shared" si="0"/>
        <v>46</v>
      </c>
      <c r="N23" s="426">
        <f>IF($N$3=$AJ$8,'Result Sheet'!T23,IF($N$3=$AJ$9,'Result Sheet'!AL23,IF($N$3=$AJ$10,'Result Sheet'!BD23,IF($N$3=$AJ$11,'Result Sheet'!BV23,""))))</f>
        <v>10</v>
      </c>
      <c r="O23" s="426">
        <f>IF($N$3=$AJ$8,'Result Sheet'!U23,IF($N$3=$AJ$9,'Result Sheet'!AM23,IF($N$3=$AJ$10,'Result Sheet'!BE23,IF($N$3=$AJ$11,'Result Sheet'!BW23,""))))</f>
        <v>32</v>
      </c>
      <c r="P23" s="427">
        <f>IF(OR($D$3="",$N$3=""),"",IF(B23="","",IF(AND(N23="NA",O23="NA"),"NA",IF($N$3=$AJ$12,'Result Sheet'!CG23,IF($N$3=$AJ$13,'Result Sheet'!CN23,IF($N$3=$AJ$14,'Result Sheet'!CU23,IF($N$3=$AJ$15,'Result Sheet'!DB23,IF($N$3=$AJ$16,'Result Sheet'!DF23,SUM(N23:O23)))))))))</f>
        <v>42</v>
      </c>
      <c r="Q23" s="425">
        <f t="shared" si="1"/>
        <v>88</v>
      </c>
      <c r="R23" s="428">
        <f t="shared" si="2"/>
        <v>0</v>
      </c>
      <c r="S23" s="428">
        <f t="shared" si="3"/>
        <v>100</v>
      </c>
      <c r="T23" s="428" t="str">
        <f t="shared" si="4"/>
        <v/>
      </c>
      <c r="U23" s="428" t="str">
        <f t="shared" si="5"/>
        <v>P</v>
      </c>
      <c r="V23" s="429" t="str">
        <f t="shared" si="6"/>
        <v>I</v>
      </c>
      <c r="W23" s="430" t="str">
        <f t="shared" si="7"/>
        <v>A</v>
      </c>
    </row>
    <row r="24" spans="1:23">
      <c r="A24" s="416">
        <f>IF('Result Sheet'!A24="","",'Result Sheet'!A24)</f>
        <v>17</v>
      </c>
      <c r="B24" s="417">
        <f>IF(OR($D$3="",$N$3=""),"",IF('Result Sheet'!B24="","",'Result Sheet'!B24))</f>
        <v>217</v>
      </c>
      <c r="C24" s="418">
        <f>IF(OR($D$3="",$N$3=""),"",IF('Result Sheet'!F24="","",'Result Sheet'!F24))</f>
        <v>924</v>
      </c>
      <c r="D24" s="419" t="str">
        <f>IF(OR($D$3="",$N$3=""),"",IF('Result Sheet'!E24="","",'Result Sheet'!E24))</f>
        <v>14-02-2016</v>
      </c>
      <c r="E24" s="420" t="str">
        <f>IF(OR($D$3="",$N$3=""),"",IF('Result Sheet'!G24="","",'Result Sheet'!G24))</f>
        <v>LUCKY PRAJAPATI</v>
      </c>
      <c r="F24" s="420" t="str">
        <f>IF(OR($D$3="",$N$3=""),"",IF('Result Sheet'!H24="","",'Result Sheet'!H24))</f>
        <v>NAR SINGH</v>
      </c>
      <c r="G24" s="420" t="str">
        <f>IF(OR($D$3="",$N$3=""),"",IF('Result Sheet'!I24="","",'Result Sheet'!I24))</f>
        <v>BHAWNA</v>
      </c>
      <c r="H24" s="421" t="str">
        <f>IF(OR($D$3="",$N$3=""),"",IF('Result Sheet'!K24="","",'Result Sheet'!K24))</f>
        <v>OBC</v>
      </c>
      <c r="I24" s="422" t="str">
        <f>IF(OR($D$3="",$N$3=""),"",IF('Result Sheet'!J24="","",'Result Sheet'!J24))</f>
        <v>M</v>
      </c>
      <c r="J24" s="423">
        <f>IF($N$3=$AJ$8,'Result Sheet'!P24,IF($N$3=$AJ$9,'Result Sheet'!AH24,IF($N$3=$AJ$10,'Result Sheet'!AZ24,IF($N$3=$AJ$11,'Result Sheet'!BR24,""))))</f>
        <v>14</v>
      </c>
      <c r="K24" s="423">
        <f>IF($N$3=$AJ$8,'Result Sheet'!Q24,IF($N$3=$AJ$9,'Result Sheet'!AI24,IF($N$3=$AJ$10,'Result Sheet'!BA24,IF($N$3=$AJ$11,'Result Sheet'!BS24,""))))</f>
        <v>32</v>
      </c>
      <c r="L24" s="424">
        <f>IF(OR($D$3="",$N$3=""),"",IF(B24="","",IF(AND(K24="NA",J24="NA"),"NA",IF($N$3=$AJ$12,'Result Sheet'!CF24,IF($N$3=$AJ$13,'Result Sheet'!CM24,IF($N$3=$AJ$14,'Result Sheet'!CT24,IF($N$3=$AJ$15,'Result Sheet'!DA24,IF($N$3=$AJ$16,'Result Sheet'!DE24,SUM(J24:K24)))))))))</f>
        <v>46</v>
      </c>
      <c r="M24" s="425">
        <f t="shared" si="0"/>
        <v>46</v>
      </c>
      <c r="N24" s="426">
        <f>IF($N$3=$AJ$8,'Result Sheet'!T24,IF($N$3=$AJ$9,'Result Sheet'!AL24,IF($N$3=$AJ$10,'Result Sheet'!BD24,IF($N$3=$AJ$11,'Result Sheet'!BV24,""))))</f>
        <v>10</v>
      </c>
      <c r="O24" s="426">
        <f>IF($N$3=$AJ$8,'Result Sheet'!U24,IF($N$3=$AJ$9,'Result Sheet'!AM24,IF($N$3=$AJ$10,'Result Sheet'!BE24,IF($N$3=$AJ$11,'Result Sheet'!BW24,""))))</f>
        <v>31</v>
      </c>
      <c r="P24" s="427">
        <f>IF(OR($D$3="",$N$3=""),"",IF(B24="","",IF(AND(N24="NA",O24="NA"),"NA",IF($N$3=$AJ$12,'Result Sheet'!CG24,IF($N$3=$AJ$13,'Result Sheet'!CN24,IF($N$3=$AJ$14,'Result Sheet'!CU24,IF($N$3=$AJ$15,'Result Sheet'!DB24,IF($N$3=$AJ$16,'Result Sheet'!DF24,SUM(N24:O24)))))))))</f>
        <v>41</v>
      </c>
      <c r="Q24" s="425">
        <f t="shared" si="1"/>
        <v>87</v>
      </c>
      <c r="R24" s="428">
        <f t="shared" si="2"/>
        <v>0</v>
      </c>
      <c r="S24" s="428">
        <f t="shared" si="3"/>
        <v>100</v>
      </c>
      <c r="T24" s="428" t="str">
        <f t="shared" si="4"/>
        <v/>
      </c>
      <c r="U24" s="428" t="str">
        <f t="shared" si="5"/>
        <v>P</v>
      </c>
      <c r="V24" s="429" t="str">
        <f t="shared" si="6"/>
        <v>I</v>
      </c>
      <c r="W24" s="430" t="str">
        <f t="shared" si="7"/>
        <v>A</v>
      </c>
    </row>
    <row r="25" spans="1:23" ht="21">
      <c r="A25" s="416">
        <f>IF('Result Sheet'!A25="","",'Result Sheet'!A25)</f>
        <v>18</v>
      </c>
      <c r="B25" s="417">
        <f>IF(OR($D$3="",$N$3=""),"",IF('Result Sheet'!B25="","",'Result Sheet'!B25))</f>
        <v>218</v>
      </c>
      <c r="C25" s="418">
        <f>IF(OR($D$3="",$N$3=""),"",IF('Result Sheet'!F25="","",'Result Sheet'!F25))</f>
        <v>921</v>
      </c>
      <c r="D25" s="419">
        <f>IF(OR($D$3="",$N$3=""),"",IF('Result Sheet'!E25="","",'Result Sheet'!E25))</f>
        <v>42008</v>
      </c>
      <c r="E25" s="420" t="str">
        <f>IF(OR($D$3="",$N$3=""),"",IF('Result Sheet'!G25="","",'Result Sheet'!G25))</f>
        <v>MAHENDRA PARTAP SINGH CHUNDAWAT</v>
      </c>
      <c r="F25" s="420" t="str">
        <f>IF(OR($D$3="",$N$3=""),"",IF('Result Sheet'!H25="","",'Result Sheet'!H25))</f>
        <v>CHANDRA SINGH CHUNDAWAT</v>
      </c>
      <c r="G25" s="420" t="str">
        <f>IF(OR($D$3="",$N$3=""),"",IF('Result Sheet'!I25="","",'Result Sheet'!I25))</f>
        <v>RITU KANWAR</v>
      </c>
      <c r="H25" s="421" t="str">
        <f>IF(OR($D$3="",$N$3=""),"",IF('Result Sheet'!K25="","",'Result Sheet'!K25))</f>
        <v>GEN</v>
      </c>
      <c r="I25" s="422" t="str">
        <f>IF(OR($D$3="",$N$3=""),"",IF('Result Sheet'!J25="","",'Result Sheet'!J25))</f>
        <v>M</v>
      </c>
      <c r="J25" s="423">
        <f>IF($N$3=$AJ$8,'Result Sheet'!P25,IF($N$3=$AJ$9,'Result Sheet'!AH25,IF($N$3=$AJ$10,'Result Sheet'!AZ25,IF($N$3=$AJ$11,'Result Sheet'!BR25,""))))</f>
        <v>14</v>
      </c>
      <c r="K25" s="423">
        <f>IF($N$3=$AJ$8,'Result Sheet'!Q25,IF($N$3=$AJ$9,'Result Sheet'!AI25,IF($N$3=$AJ$10,'Result Sheet'!BA25,IF($N$3=$AJ$11,'Result Sheet'!BS25,""))))</f>
        <v>32</v>
      </c>
      <c r="L25" s="424">
        <f>IF(OR($D$3="",$N$3=""),"",IF(B25="","",IF(AND(K25="NA",J25="NA"),"NA",IF($N$3=$AJ$12,'Result Sheet'!CF25,IF($N$3=$AJ$13,'Result Sheet'!CM25,IF($N$3=$AJ$14,'Result Sheet'!CT25,IF($N$3=$AJ$15,'Result Sheet'!DA25,IF($N$3=$AJ$16,'Result Sheet'!DE25,SUM(J25:K25)))))))))</f>
        <v>46</v>
      </c>
      <c r="M25" s="425">
        <f t="shared" si="0"/>
        <v>46</v>
      </c>
      <c r="N25" s="426">
        <f>IF($N$3=$AJ$8,'Result Sheet'!T25,IF($N$3=$AJ$9,'Result Sheet'!AL25,IF($N$3=$AJ$10,'Result Sheet'!BD25,IF($N$3=$AJ$11,'Result Sheet'!BV25,""))))</f>
        <v>10</v>
      </c>
      <c r="O25" s="426">
        <f>IF($N$3=$AJ$8,'Result Sheet'!U25,IF($N$3=$AJ$9,'Result Sheet'!AM25,IF($N$3=$AJ$10,'Result Sheet'!BE25,IF($N$3=$AJ$11,'Result Sheet'!BW25,""))))</f>
        <v>30</v>
      </c>
      <c r="P25" s="427">
        <f>IF(OR($D$3="",$N$3=""),"",IF(B25="","",IF(AND(N25="NA",O25="NA"),"NA",IF($N$3=$AJ$12,'Result Sheet'!CG25,IF($N$3=$AJ$13,'Result Sheet'!CN25,IF($N$3=$AJ$14,'Result Sheet'!CU25,IF($N$3=$AJ$15,'Result Sheet'!DB25,IF($N$3=$AJ$16,'Result Sheet'!DF25,SUM(N25:O25)))))))))</f>
        <v>40</v>
      </c>
      <c r="Q25" s="425">
        <f t="shared" si="1"/>
        <v>86</v>
      </c>
      <c r="R25" s="428">
        <f t="shared" si="2"/>
        <v>0</v>
      </c>
      <c r="S25" s="428">
        <f t="shared" si="3"/>
        <v>100</v>
      </c>
      <c r="T25" s="428" t="str">
        <f t="shared" si="4"/>
        <v/>
      </c>
      <c r="U25" s="428" t="str">
        <f t="shared" si="5"/>
        <v>P</v>
      </c>
      <c r="V25" s="429" t="str">
        <f t="shared" si="6"/>
        <v>I</v>
      </c>
      <c r="W25" s="430" t="str">
        <f t="shared" si="7"/>
        <v>A</v>
      </c>
    </row>
    <row r="26" spans="1:23">
      <c r="A26" s="416">
        <f>IF('Result Sheet'!A26="","",'Result Sheet'!A26)</f>
        <v>19</v>
      </c>
      <c r="B26" s="417">
        <f>IF(OR($D$3="",$N$3=""),"",IF('Result Sheet'!B26="","",'Result Sheet'!B26))</f>
        <v>219</v>
      </c>
      <c r="C26" s="418">
        <f>IF(OR($D$3="",$N$3=""),"",IF('Result Sheet'!F26="","",'Result Sheet'!F26))</f>
        <v>948</v>
      </c>
      <c r="D26" s="419">
        <f>IF(OR($D$3="",$N$3=""),"",IF('Result Sheet'!E26="","",'Result Sheet'!E26))</f>
        <v>42257</v>
      </c>
      <c r="E26" s="420" t="str">
        <f>IF(OR($D$3="",$N$3=""),"",IF('Result Sheet'!G26="","",'Result Sheet'!G26))</f>
        <v>MANVEER GURJAR</v>
      </c>
      <c r="F26" s="420" t="str">
        <f>IF(OR($D$3="",$N$3=""),"",IF('Result Sheet'!H26="","",'Result Sheet'!H26))</f>
        <v>VIKRAM SINGH</v>
      </c>
      <c r="G26" s="420" t="str">
        <f>IF(OR($D$3="",$N$3=""),"",IF('Result Sheet'!I26="","",'Result Sheet'!I26))</f>
        <v>BARKHA</v>
      </c>
      <c r="H26" s="421" t="str">
        <f>IF(OR($D$3="",$N$3=""),"",IF('Result Sheet'!K26="","",'Result Sheet'!K26))</f>
        <v>SBC</v>
      </c>
      <c r="I26" s="422" t="str">
        <f>IF(OR($D$3="",$N$3=""),"",IF('Result Sheet'!J26="","",'Result Sheet'!J26))</f>
        <v>M</v>
      </c>
      <c r="J26" s="423">
        <f>IF($N$3=$AJ$8,'Result Sheet'!P26,IF($N$3=$AJ$9,'Result Sheet'!AH26,IF($N$3=$AJ$10,'Result Sheet'!AZ26,IF($N$3=$AJ$11,'Result Sheet'!BR26,""))))</f>
        <v>14</v>
      </c>
      <c r="K26" s="423">
        <f>IF($N$3=$AJ$8,'Result Sheet'!Q26,IF($N$3=$AJ$9,'Result Sheet'!AI26,IF($N$3=$AJ$10,'Result Sheet'!BA26,IF($N$3=$AJ$11,'Result Sheet'!BS26,""))))</f>
        <v>32</v>
      </c>
      <c r="L26" s="424">
        <f>IF(OR($D$3="",$N$3=""),"",IF(B26="","",IF(AND(K26="NA",J26="NA"),"NA",IF($N$3=$AJ$12,'Result Sheet'!CF26,IF($N$3=$AJ$13,'Result Sheet'!CM26,IF($N$3=$AJ$14,'Result Sheet'!CT26,IF($N$3=$AJ$15,'Result Sheet'!DA26,IF($N$3=$AJ$16,'Result Sheet'!DE26,SUM(J26:K26)))))))))</f>
        <v>46</v>
      </c>
      <c r="M26" s="425">
        <f t="shared" si="0"/>
        <v>46</v>
      </c>
      <c r="N26" s="426">
        <f>IF($N$3=$AJ$8,'Result Sheet'!T26,IF($N$3=$AJ$9,'Result Sheet'!AL26,IF($N$3=$AJ$10,'Result Sheet'!BD26,IF($N$3=$AJ$11,'Result Sheet'!BV26,""))))</f>
        <v>10</v>
      </c>
      <c r="O26" s="426">
        <f>IF($N$3=$AJ$8,'Result Sheet'!U26,IF($N$3=$AJ$9,'Result Sheet'!AM26,IF($N$3=$AJ$10,'Result Sheet'!BE26,IF($N$3=$AJ$11,'Result Sheet'!BW26,""))))</f>
        <v>30</v>
      </c>
      <c r="P26" s="427">
        <f>IF(OR($D$3="",$N$3=""),"",IF(B26="","",IF(AND(N26="NA",O26="NA"),"NA",IF($N$3=$AJ$12,'Result Sheet'!CG26,IF($N$3=$AJ$13,'Result Sheet'!CN26,IF($N$3=$AJ$14,'Result Sheet'!CU26,IF($N$3=$AJ$15,'Result Sheet'!DB26,IF($N$3=$AJ$16,'Result Sheet'!DF26,SUM(N26:O26)))))))))</f>
        <v>40</v>
      </c>
      <c r="Q26" s="425">
        <f t="shared" si="1"/>
        <v>86</v>
      </c>
      <c r="R26" s="428">
        <f t="shared" si="2"/>
        <v>0</v>
      </c>
      <c r="S26" s="428">
        <f t="shared" si="3"/>
        <v>100</v>
      </c>
      <c r="T26" s="428" t="str">
        <f t="shared" si="4"/>
        <v/>
      </c>
      <c r="U26" s="428" t="str">
        <f t="shared" si="5"/>
        <v>P</v>
      </c>
      <c r="V26" s="429" t="str">
        <f t="shared" si="6"/>
        <v>I</v>
      </c>
      <c r="W26" s="430" t="str">
        <f t="shared" si="7"/>
        <v>A</v>
      </c>
    </row>
    <row r="27" spans="1:23">
      <c r="A27" s="416">
        <f>IF('Result Sheet'!A27="","",'Result Sheet'!A27)</f>
        <v>20</v>
      </c>
      <c r="B27" s="417">
        <f>IF(OR($D$3="",$N$3=""),"",IF('Result Sheet'!B27="","",'Result Sheet'!B27))</f>
        <v>220</v>
      </c>
      <c r="C27" s="418">
        <f>IF(OR($D$3="",$N$3=""),"",IF('Result Sheet'!F27="","",'Result Sheet'!F27))</f>
        <v>943</v>
      </c>
      <c r="D27" s="419" t="str">
        <f>IF(OR($D$3="",$N$3=""),"",IF('Result Sheet'!E27="","",'Result Sheet'!E27))</f>
        <v>13-01-2015</v>
      </c>
      <c r="E27" s="420" t="str">
        <f>IF(OR($D$3="",$N$3=""),"",IF('Result Sheet'!G27="","",'Result Sheet'!G27))</f>
        <v>PALAK DAMER</v>
      </c>
      <c r="F27" s="420" t="str">
        <f>IF(OR($D$3="",$N$3=""),"",IF('Result Sheet'!H27="","",'Result Sheet'!H27))</f>
        <v>GOVIND LAL</v>
      </c>
      <c r="G27" s="420" t="str">
        <f>IF(OR($D$3="",$N$3=""),"",IF('Result Sheet'!I27="","",'Result Sheet'!I27))</f>
        <v>LEELA</v>
      </c>
      <c r="H27" s="421" t="str">
        <f>IF(OR($D$3="",$N$3=""),"",IF('Result Sheet'!K27="","",'Result Sheet'!K27))</f>
        <v>SC</v>
      </c>
      <c r="I27" s="422" t="str">
        <f>IF(OR($D$3="",$N$3=""),"",IF('Result Sheet'!J27="","",'Result Sheet'!J27))</f>
        <v>F</v>
      </c>
      <c r="J27" s="423">
        <f>IF($N$3=$AJ$8,'Result Sheet'!P27,IF($N$3=$AJ$9,'Result Sheet'!AH27,IF($N$3=$AJ$10,'Result Sheet'!AZ27,IF($N$3=$AJ$11,'Result Sheet'!BR27,""))))</f>
        <v>14</v>
      </c>
      <c r="K27" s="423">
        <f>IF($N$3=$AJ$8,'Result Sheet'!Q27,IF($N$3=$AJ$9,'Result Sheet'!AI27,IF($N$3=$AJ$10,'Result Sheet'!BA27,IF($N$3=$AJ$11,'Result Sheet'!BS27,""))))</f>
        <v>32</v>
      </c>
      <c r="L27" s="424">
        <f>IF(OR($D$3="",$N$3=""),"",IF(B27="","",IF(AND(K27="NA",J27="NA"),"NA",IF($N$3=$AJ$12,'Result Sheet'!CF27,IF($N$3=$AJ$13,'Result Sheet'!CM27,IF($N$3=$AJ$14,'Result Sheet'!CT27,IF($N$3=$AJ$15,'Result Sheet'!DA27,IF($N$3=$AJ$16,'Result Sheet'!DE27,SUM(J27:K27)))))))))</f>
        <v>46</v>
      </c>
      <c r="M27" s="425">
        <f t="shared" si="0"/>
        <v>46</v>
      </c>
      <c r="N27" s="426">
        <f>IF($N$3=$AJ$8,'Result Sheet'!T27,IF($N$3=$AJ$9,'Result Sheet'!AL27,IF($N$3=$AJ$10,'Result Sheet'!BD27,IF($N$3=$AJ$11,'Result Sheet'!BV27,""))))</f>
        <v>10</v>
      </c>
      <c r="O27" s="426">
        <f>IF($N$3=$AJ$8,'Result Sheet'!U27,IF($N$3=$AJ$9,'Result Sheet'!AM27,IF($N$3=$AJ$10,'Result Sheet'!BE27,IF($N$3=$AJ$11,'Result Sheet'!BW27,""))))</f>
        <v>30</v>
      </c>
      <c r="P27" s="427">
        <f>IF(OR($D$3="",$N$3=""),"",IF(B27="","",IF(AND(N27="NA",O27="NA"),"NA",IF($N$3=$AJ$12,'Result Sheet'!CG27,IF($N$3=$AJ$13,'Result Sheet'!CN27,IF($N$3=$AJ$14,'Result Sheet'!CU27,IF($N$3=$AJ$15,'Result Sheet'!DB27,IF($N$3=$AJ$16,'Result Sheet'!DF27,SUM(N27:O27)))))))))</f>
        <v>40</v>
      </c>
      <c r="Q27" s="425">
        <f t="shared" si="1"/>
        <v>86</v>
      </c>
      <c r="R27" s="428">
        <f t="shared" si="2"/>
        <v>0</v>
      </c>
      <c r="S27" s="428">
        <f t="shared" si="3"/>
        <v>100</v>
      </c>
      <c r="T27" s="428" t="str">
        <f t="shared" si="4"/>
        <v/>
      </c>
      <c r="U27" s="428" t="str">
        <f t="shared" si="5"/>
        <v>P</v>
      </c>
      <c r="V27" s="429" t="str">
        <f t="shared" si="6"/>
        <v>I</v>
      </c>
      <c r="W27" s="430" t="str">
        <f t="shared" si="7"/>
        <v>A</v>
      </c>
    </row>
    <row r="28" spans="1:23">
      <c r="A28" s="416">
        <f>IF('Result Sheet'!A28="","",'Result Sheet'!A28)</f>
        <v>21</v>
      </c>
      <c r="B28" s="417">
        <f>IF(OR($D$3="",$N$3=""),"",IF('Result Sheet'!B28="","",'Result Sheet'!B28))</f>
        <v>221</v>
      </c>
      <c r="C28" s="418">
        <f>IF(OR($D$3="",$N$3=""),"",IF('Result Sheet'!F28="","",'Result Sheet'!F28))</f>
        <v>929</v>
      </c>
      <c r="D28" s="419" t="str">
        <f>IF(OR($D$3="",$N$3=""),"",IF('Result Sheet'!E28="","",'Result Sheet'!E28))</f>
        <v>21-10-2014</v>
      </c>
      <c r="E28" s="420" t="str">
        <f>IF(OR($D$3="",$N$3=""),"",IF('Result Sheet'!G28="","",'Result Sheet'!G28))</f>
        <v>PAWAN CHOUHAN</v>
      </c>
      <c r="F28" s="420" t="str">
        <f>IF(OR($D$3="",$N$3=""),"",IF('Result Sheet'!H28="","",'Result Sheet'!H28))</f>
        <v>NARENDRA SINGH</v>
      </c>
      <c r="G28" s="420" t="str">
        <f>IF(OR($D$3="",$N$3=""),"",IF('Result Sheet'!I28="","",'Result Sheet'!I28))</f>
        <v>SHOBHA</v>
      </c>
      <c r="H28" s="421" t="str">
        <f>IF(OR($D$3="",$N$3=""),"",IF('Result Sheet'!K28="","",'Result Sheet'!K28))</f>
        <v>OBC</v>
      </c>
      <c r="I28" s="422" t="str">
        <f>IF(OR($D$3="",$N$3=""),"",IF('Result Sheet'!J28="","",'Result Sheet'!J28))</f>
        <v>M</v>
      </c>
      <c r="J28" s="423">
        <f>IF($N$3=$AJ$8,'Result Sheet'!P28,IF($N$3=$AJ$9,'Result Sheet'!AH28,IF($N$3=$AJ$10,'Result Sheet'!AZ28,IF($N$3=$AJ$11,'Result Sheet'!BR28,""))))</f>
        <v>14</v>
      </c>
      <c r="K28" s="423">
        <f>IF($N$3=$AJ$8,'Result Sheet'!Q28,IF($N$3=$AJ$9,'Result Sheet'!AI28,IF($N$3=$AJ$10,'Result Sheet'!BA28,IF($N$3=$AJ$11,'Result Sheet'!BS28,""))))</f>
        <v>32</v>
      </c>
      <c r="L28" s="424">
        <f>IF(OR($D$3="",$N$3=""),"",IF(B28="","",IF(AND(K28="NA",J28="NA"),"NA",IF($N$3=$AJ$12,'Result Sheet'!CF28,IF($N$3=$AJ$13,'Result Sheet'!CM28,IF($N$3=$AJ$14,'Result Sheet'!CT28,IF($N$3=$AJ$15,'Result Sheet'!DA28,IF($N$3=$AJ$16,'Result Sheet'!DE28,SUM(J28:K28)))))))))</f>
        <v>46</v>
      </c>
      <c r="M28" s="425">
        <f t="shared" si="0"/>
        <v>46</v>
      </c>
      <c r="N28" s="426">
        <f>IF($N$3=$AJ$8,'Result Sheet'!T28,IF($N$3=$AJ$9,'Result Sheet'!AL28,IF($N$3=$AJ$10,'Result Sheet'!BD28,IF($N$3=$AJ$11,'Result Sheet'!BV28,""))))</f>
        <v>10</v>
      </c>
      <c r="O28" s="426">
        <f>IF($N$3=$AJ$8,'Result Sheet'!U28,IF($N$3=$AJ$9,'Result Sheet'!AM28,IF($N$3=$AJ$10,'Result Sheet'!BE28,IF($N$3=$AJ$11,'Result Sheet'!BW28,""))))</f>
        <v>30</v>
      </c>
      <c r="P28" s="427">
        <f>IF(OR($D$3="",$N$3=""),"",IF(B28="","",IF(AND(N28="NA",O28="NA"),"NA",IF($N$3=$AJ$12,'Result Sheet'!CG28,IF($N$3=$AJ$13,'Result Sheet'!CN28,IF($N$3=$AJ$14,'Result Sheet'!CU28,IF($N$3=$AJ$15,'Result Sheet'!DB28,IF($N$3=$AJ$16,'Result Sheet'!DF28,SUM(N28:O28)))))))))</f>
        <v>40</v>
      </c>
      <c r="Q28" s="425">
        <f t="shared" si="1"/>
        <v>86</v>
      </c>
      <c r="R28" s="428">
        <f t="shared" si="2"/>
        <v>0</v>
      </c>
      <c r="S28" s="428">
        <f t="shared" si="3"/>
        <v>100</v>
      </c>
      <c r="T28" s="428" t="str">
        <f t="shared" si="4"/>
        <v/>
      </c>
      <c r="U28" s="428" t="str">
        <f t="shared" si="5"/>
        <v>P</v>
      </c>
      <c r="V28" s="429" t="str">
        <f t="shared" si="6"/>
        <v>I</v>
      </c>
      <c r="W28" s="430" t="str">
        <f t="shared" si="7"/>
        <v>A</v>
      </c>
    </row>
    <row r="29" spans="1:23">
      <c r="A29" s="416">
        <f>IF('Result Sheet'!A29="","",'Result Sheet'!A29)</f>
        <v>22</v>
      </c>
      <c r="B29" s="417">
        <f>IF(OR($D$3="",$N$3=""),"",IF('Result Sheet'!B29="","",'Result Sheet'!B29))</f>
        <v>222</v>
      </c>
      <c r="C29" s="418">
        <f>IF(OR($D$3="",$N$3=""),"",IF('Result Sheet'!F29="","",'Result Sheet'!F29))</f>
        <v>932</v>
      </c>
      <c r="D29" s="419" t="str">
        <f>IF(OR($D$3="",$N$3=""),"",IF('Result Sheet'!E29="","",'Result Sheet'!E29))</f>
        <v>15-11-2014</v>
      </c>
      <c r="E29" s="420" t="str">
        <f>IF(OR($D$3="",$N$3=""),"",IF('Result Sheet'!G29="","",'Result Sheet'!G29))</f>
        <v>PRAGYA</v>
      </c>
      <c r="F29" s="420" t="str">
        <f>IF(OR($D$3="",$N$3=""),"",IF('Result Sheet'!H29="","",'Result Sheet'!H29))</f>
        <v>SUGANDAS</v>
      </c>
      <c r="G29" s="420" t="str">
        <f>IF(OR($D$3="",$N$3=""),"",IF('Result Sheet'!I29="","",'Result Sheet'!I29))</f>
        <v>ANITA</v>
      </c>
      <c r="H29" s="421" t="str">
        <f>IF(OR($D$3="",$N$3=""),"",IF('Result Sheet'!K29="","",'Result Sheet'!K29))</f>
        <v>OBC</v>
      </c>
      <c r="I29" s="422" t="str">
        <f>IF(OR($D$3="",$N$3=""),"",IF('Result Sheet'!J29="","",'Result Sheet'!J29))</f>
        <v>F</v>
      </c>
      <c r="J29" s="423">
        <f>IF($N$3=$AJ$8,'Result Sheet'!P29,IF($N$3=$AJ$9,'Result Sheet'!AH29,IF($N$3=$AJ$10,'Result Sheet'!AZ29,IF($N$3=$AJ$11,'Result Sheet'!BR29,""))))</f>
        <v>14</v>
      </c>
      <c r="K29" s="423">
        <f>IF($N$3=$AJ$8,'Result Sheet'!Q29,IF($N$3=$AJ$9,'Result Sheet'!AI29,IF($N$3=$AJ$10,'Result Sheet'!BA29,IF($N$3=$AJ$11,'Result Sheet'!BS29,""))))</f>
        <v>32</v>
      </c>
      <c r="L29" s="424">
        <f>IF(OR($D$3="",$N$3=""),"",IF(B29="","",IF(AND(K29="NA",J29="NA"),"NA",IF($N$3=$AJ$12,'Result Sheet'!CF29,IF($N$3=$AJ$13,'Result Sheet'!CM29,IF($N$3=$AJ$14,'Result Sheet'!CT29,IF($N$3=$AJ$15,'Result Sheet'!DA29,IF($N$3=$AJ$16,'Result Sheet'!DE29,SUM(J29:K29)))))))))</f>
        <v>46</v>
      </c>
      <c r="M29" s="425">
        <f t="shared" si="0"/>
        <v>46</v>
      </c>
      <c r="N29" s="426">
        <f>IF($N$3=$AJ$8,'Result Sheet'!T29,IF($N$3=$AJ$9,'Result Sheet'!AL29,IF($N$3=$AJ$10,'Result Sheet'!BD29,IF($N$3=$AJ$11,'Result Sheet'!BV29,""))))</f>
        <v>10</v>
      </c>
      <c r="O29" s="426">
        <f>IF($N$3=$AJ$8,'Result Sheet'!U29,IF($N$3=$AJ$9,'Result Sheet'!AM29,IF($N$3=$AJ$10,'Result Sheet'!BE29,IF($N$3=$AJ$11,'Result Sheet'!BW29,""))))</f>
        <v>30</v>
      </c>
      <c r="P29" s="427">
        <f>IF(OR($D$3="",$N$3=""),"",IF(B29="","",IF(AND(N29="NA",O29="NA"),"NA",IF($N$3=$AJ$12,'Result Sheet'!CG29,IF($N$3=$AJ$13,'Result Sheet'!CN29,IF($N$3=$AJ$14,'Result Sheet'!CU29,IF($N$3=$AJ$15,'Result Sheet'!DB29,IF($N$3=$AJ$16,'Result Sheet'!DF29,SUM(N29:O29)))))))))</f>
        <v>40</v>
      </c>
      <c r="Q29" s="425">
        <f t="shared" si="1"/>
        <v>86</v>
      </c>
      <c r="R29" s="428">
        <f t="shared" si="2"/>
        <v>0</v>
      </c>
      <c r="S29" s="428">
        <f t="shared" si="3"/>
        <v>100</v>
      </c>
      <c r="T29" s="428" t="str">
        <f t="shared" si="4"/>
        <v/>
      </c>
      <c r="U29" s="428" t="str">
        <f t="shared" si="5"/>
        <v>P</v>
      </c>
      <c r="V29" s="429" t="str">
        <f t="shared" si="6"/>
        <v>I</v>
      </c>
      <c r="W29" s="430" t="str">
        <f t="shared" si="7"/>
        <v>A</v>
      </c>
    </row>
    <row r="30" spans="1:23">
      <c r="A30" s="416">
        <f>IF('Result Sheet'!A30="","",'Result Sheet'!A30)</f>
        <v>23</v>
      </c>
      <c r="B30" s="417">
        <f>IF(OR($D$3="",$N$3=""),"",IF('Result Sheet'!B30="","",'Result Sheet'!B30))</f>
        <v>223</v>
      </c>
      <c r="C30" s="418">
        <f>IF(OR($D$3="",$N$3=""),"",IF('Result Sheet'!F30="","",'Result Sheet'!F30))</f>
        <v>927</v>
      </c>
      <c r="D30" s="419" t="str">
        <f>IF(OR($D$3="",$N$3=""),"",IF('Result Sheet'!E30="","",'Result Sheet'!E30))</f>
        <v>31-01-2016</v>
      </c>
      <c r="E30" s="420" t="str">
        <f>IF(OR($D$3="",$N$3=""),"",IF('Result Sheet'!G30="","",'Result Sheet'!G30))</f>
        <v>PRAMOD BHATI</v>
      </c>
      <c r="F30" s="420" t="str">
        <f>IF(OR($D$3="",$N$3=""),"",IF('Result Sheet'!H30="","",'Result Sheet'!H30))</f>
        <v>PANKAJ</v>
      </c>
      <c r="G30" s="420" t="str">
        <f>IF(OR($D$3="",$N$3=""),"",IF('Result Sheet'!I30="","",'Result Sheet'!I30))</f>
        <v>PINKI</v>
      </c>
      <c r="H30" s="421" t="str">
        <f>IF(OR($D$3="",$N$3=""),"",IF('Result Sheet'!K30="","",'Result Sheet'!K30))</f>
        <v>OBC</v>
      </c>
      <c r="I30" s="422" t="str">
        <f>IF(OR($D$3="",$N$3=""),"",IF('Result Sheet'!J30="","",'Result Sheet'!J30))</f>
        <v>M</v>
      </c>
      <c r="J30" s="423">
        <f>IF($N$3=$AJ$8,'Result Sheet'!P30,IF($N$3=$AJ$9,'Result Sheet'!AH30,IF($N$3=$AJ$10,'Result Sheet'!AZ30,IF($N$3=$AJ$11,'Result Sheet'!BR30,""))))</f>
        <v>14</v>
      </c>
      <c r="K30" s="423">
        <f>IF($N$3=$AJ$8,'Result Sheet'!Q30,IF($N$3=$AJ$9,'Result Sheet'!AI30,IF($N$3=$AJ$10,'Result Sheet'!BA30,IF($N$3=$AJ$11,'Result Sheet'!BS30,""))))</f>
        <v>32</v>
      </c>
      <c r="L30" s="424">
        <f>IF(OR($D$3="",$N$3=""),"",IF(B30="","",IF(AND(K30="NA",J30="NA"),"NA",IF($N$3=$AJ$12,'Result Sheet'!CF30,IF($N$3=$AJ$13,'Result Sheet'!CM30,IF($N$3=$AJ$14,'Result Sheet'!CT30,IF($N$3=$AJ$15,'Result Sheet'!DA30,IF($N$3=$AJ$16,'Result Sheet'!DE30,SUM(J30:K30)))))))))</f>
        <v>46</v>
      </c>
      <c r="M30" s="425">
        <f t="shared" si="0"/>
        <v>46</v>
      </c>
      <c r="N30" s="426">
        <f>IF($N$3=$AJ$8,'Result Sheet'!T30,IF($N$3=$AJ$9,'Result Sheet'!AL30,IF($N$3=$AJ$10,'Result Sheet'!BD30,IF($N$3=$AJ$11,'Result Sheet'!BV30,""))))</f>
        <v>10</v>
      </c>
      <c r="O30" s="426">
        <f>IF($N$3=$AJ$8,'Result Sheet'!U30,IF($N$3=$AJ$9,'Result Sheet'!AM30,IF($N$3=$AJ$10,'Result Sheet'!BE30,IF($N$3=$AJ$11,'Result Sheet'!BW30,""))))</f>
        <v>30</v>
      </c>
      <c r="P30" s="427">
        <f>IF(OR($D$3="",$N$3=""),"",IF(B30="","",IF(AND(N30="NA",O30="NA"),"NA",IF($N$3=$AJ$12,'Result Sheet'!CG30,IF($N$3=$AJ$13,'Result Sheet'!CN30,IF($N$3=$AJ$14,'Result Sheet'!CU30,IF($N$3=$AJ$15,'Result Sheet'!DB30,IF($N$3=$AJ$16,'Result Sheet'!DF30,SUM(N30:O30)))))))))</f>
        <v>40</v>
      </c>
      <c r="Q30" s="425">
        <f t="shared" si="1"/>
        <v>86</v>
      </c>
      <c r="R30" s="428">
        <f t="shared" si="2"/>
        <v>0</v>
      </c>
      <c r="S30" s="428">
        <f t="shared" si="3"/>
        <v>100</v>
      </c>
      <c r="T30" s="428" t="str">
        <f t="shared" si="4"/>
        <v/>
      </c>
      <c r="U30" s="428" t="str">
        <f t="shared" si="5"/>
        <v>P</v>
      </c>
      <c r="V30" s="429" t="str">
        <f t="shared" si="6"/>
        <v>I</v>
      </c>
      <c r="W30" s="430" t="str">
        <f t="shared" si="7"/>
        <v>A</v>
      </c>
    </row>
    <row r="31" spans="1:23">
      <c r="A31" s="416">
        <f>IF('Result Sheet'!A31="","",'Result Sheet'!A31)</f>
        <v>24</v>
      </c>
      <c r="B31" s="417">
        <f>IF(OR($D$3="",$N$3=""),"",IF('Result Sheet'!B31="","",'Result Sheet'!B31))</f>
        <v>224</v>
      </c>
      <c r="C31" s="418">
        <f>IF(OR($D$3="",$N$3=""),"",IF('Result Sheet'!F31="","",'Result Sheet'!F31))</f>
        <v>938</v>
      </c>
      <c r="D31" s="419" t="str">
        <f>IF(OR($D$3="",$N$3=""),"",IF('Result Sheet'!E31="","",'Result Sheet'!E31))</f>
        <v>24-06-2015</v>
      </c>
      <c r="E31" s="420" t="str">
        <f>IF(OR($D$3="",$N$3=""),"",IF('Result Sheet'!G31="","",'Result Sheet'!G31))</f>
        <v>PRAVEEN GURJAR</v>
      </c>
      <c r="F31" s="420" t="str">
        <f>IF(OR($D$3="",$N$3=""),"",IF('Result Sheet'!H31="","",'Result Sheet'!H31))</f>
        <v>SUKHDEV</v>
      </c>
      <c r="G31" s="420" t="str">
        <f>IF(OR($D$3="",$N$3=""),"",IF('Result Sheet'!I31="","",'Result Sheet'!I31))</f>
        <v>MANJU DEVI</v>
      </c>
      <c r="H31" s="421" t="str">
        <f>IF(OR($D$3="",$N$3=""),"",IF('Result Sheet'!K31="","",'Result Sheet'!K31))</f>
        <v>SBC</v>
      </c>
      <c r="I31" s="422" t="str">
        <f>IF(OR($D$3="",$N$3=""),"",IF('Result Sheet'!J31="","",'Result Sheet'!J31))</f>
        <v>M</v>
      </c>
      <c r="J31" s="423">
        <f>IF($N$3=$AJ$8,'Result Sheet'!P31,IF($N$3=$AJ$9,'Result Sheet'!AH31,IF($N$3=$AJ$10,'Result Sheet'!AZ31,IF($N$3=$AJ$11,'Result Sheet'!BR31,""))))</f>
        <v>14</v>
      </c>
      <c r="K31" s="423">
        <f>IF($N$3=$AJ$8,'Result Sheet'!Q31,IF($N$3=$AJ$9,'Result Sheet'!AI31,IF($N$3=$AJ$10,'Result Sheet'!BA31,IF($N$3=$AJ$11,'Result Sheet'!BS31,""))))</f>
        <v>32</v>
      </c>
      <c r="L31" s="424">
        <f>IF(OR($D$3="",$N$3=""),"",IF(B31="","",IF(AND(K31="NA",J31="NA"),"NA",IF($N$3=$AJ$12,'Result Sheet'!CF31,IF($N$3=$AJ$13,'Result Sheet'!CM31,IF($N$3=$AJ$14,'Result Sheet'!CT31,IF($N$3=$AJ$15,'Result Sheet'!DA31,IF($N$3=$AJ$16,'Result Sheet'!DE31,SUM(J31:K31)))))))))</f>
        <v>46</v>
      </c>
      <c r="M31" s="425">
        <f t="shared" si="0"/>
        <v>46</v>
      </c>
      <c r="N31" s="426">
        <f>IF($N$3=$AJ$8,'Result Sheet'!T31,IF($N$3=$AJ$9,'Result Sheet'!AL31,IF($N$3=$AJ$10,'Result Sheet'!BD31,IF($N$3=$AJ$11,'Result Sheet'!BV31,""))))</f>
        <v>10</v>
      </c>
      <c r="O31" s="426">
        <f>IF($N$3=$AJ$8,'Result Sheet'!U31,IF($N$3=$AJ$9,'Result Sheet'!AM31,IF($N$3=$AJ$10,'Result Sheet'!BE31,IF($N$3=$AJ$11,'Result Sheet'!BW31,""))))</f>
        <v>30</v>
      </c>
      <c r="P31" s="427">
        <f>IF(OR($D$3="",$N$3=""),"",IF(B31="","",IF(AND(N31="NA",O31="NA"),"NA",IF($N$3=$AJ$12,'Result Sheet'!CG31,IF($N$3=$AJ$13,'Result Sheet'!CN31,IF($N$3=$AJ$14,'Result Sheet'!CU31,IF($N$3=$AJ$15,'Result Sheet'!DB31,IF($N$3=$AJ$16,'Result Sheet'!DF31,SUM(N31:O31)))))))))</f>
        <v>40</v>
      </c>
      <c r="Q31" s="425">
        <f t="shared" si="1"/>
        <v>86</v>
      </c>
      <c r="R31" s="428">
        <f t="shared" si="2"/>
        <v>0</v>
      </c>
      <c r="S31" s="428">
        <f t="shared" si="3"/>
        <v>100</v>
      </c>
      <c r="T31" s="428" t="str">
        <f t="shared" si="4"/>
        <v/>
      </c>
      <c r="U31" s="428" t="str">
        <f t="shared" si="5"/>
        <v>P</v>
      </c>
      <c r="V31" s="429" t="str">
        <f t="shared" si="6"/>
        <v>I</v>
      </c>
      <c r="W31" s="430" t="str">
        <f t="shared" si="7"/>
        <v>A</v>
      </c>
    </row>
    <row r="32" spans="1:23">
      <c r="A32" s="416">
        <f>IF('Result Sheet'!A32="","",'Result Sheet'!A32)</f>
        <v>25</v>
      </c>
      <c r="B32" s="417">
        <f>IF(OR($D$3="",$N$3=""),"",IF('Result Sheet'!B32="","",'Result Sheet'!B32))</f>
        <v>225</v>
      </c>
      <c r="C32" s="418">
        <f>IF(OR($D$3="",$N$3=""),"",IF('Result Sheet'!F32="","",'Result Sheet'!F32))</f>
        <v>950</v>
      </c>
      <c r="D32" s="419" t="str">
        <f>IF(OR($D$3="",$N$3=""),"",IF('Result Sheet'!E32="","",'Result Sheet'!E32))</f>
        <v>27-02-2016</v>
      </c>
      <c r="E32" s="420" t="str">
        <f>IF(OR($D$3="",$N$3=""),"",IF('Result Sheet'!G32="","",'Result Sheet'!G32))</f>
        <v>PRIYANSHU</v>
      </c>
      <c r="F32" s="420" t="str">
        <f>IF(OR($D$3="",$N$3=""),"",IF('Result Sheet'!H32="","",'Result Sheet'!H32))</f>
        <v>KULDEEP</v>
      </c>
      <c r="G32" s="420" t="str">
        <f>IF(OR($D$3="",$N$3=""),"",IF('Result Sheet'!I32="","",'Result Sheet'!I32))</f>
        <v>KHUSBOO MALI</v>
      </c>
      <c r="H32" s="421" t="str">
        <f>IF(OR($D$3="",$N$3=""),"",IF('Result Sheet'!K32="","",'Result Sheet'!K32))</f>
        <v>OBC</v>
      </c>
      <c r="I32" s="422" t="str">
        <f>IF(OR($D$3="",$N$3=""),"",IF('Result Sheet'!J32="","",'Result Sheet'!J32))</f>
        <v>M</v>
      </c>
      <c r="J32" s="423">
        <f>IF($N$3=$AJ$8,'Result Sheet'!P32,IF($N$3=$AJ$9,'Result Sheet'!AH32,IF($N$3=$AJ$10,'Result Sheet'!AZ32,IF($N$3=$AJ$11,'Result Sheet'!BR32,""))))</f>
        <v>14</v>
      </c>
      <c r="K32" s="423">
        <f>IF($N$3=$AJ$8,'Result Sheet'!Q32,IF($N$3=$AJ$9,'Result Sheet'!AI32,IF($N$3=$AJ$10,'Result Sheet'!BA32,IF($N$3=$AJ$11,'Result Sheet'!BS32,""))))</f>
        <v>32</v>
      </c>
      <c r="L32" s="424">
        <f>IF(OR($D$3="",$N$3=""),"",IF(B32="","",IF(AND(K32="NA",J32="NA"),"NA",IF($N$3=$AJ$12,'Result Sheet'!CF32,IF($N$3=$AJ$13,'Result Sheet'!CM32,IF($N$3=$AJ$14,'Result Sheet'!CT32,IF($N$3=$AJ$15,'Result Sheet'!DA32,IF($N$3=$AJ$16,'Result Sheet'!DE32,SUM(J32:K32)))))))))</f>
        <v>46</v>
      </c>
      <c r="M32" s="425">
        <f t="shared" si="0"/>
        <v>46</v>
      </c>
      <c r="N32" s="426">
        <f>IF($N$3=$AJ$8,'Result Sheet'!T32,IF($N$3=$AJ$9,'Result Sheet'!AL32,IF($N$3=$AJ$10,'Result Sheet'!BD32,IF($N$3=$AJ$11,'Result Sheet'!BV32,""))))</f>
        <v>10</v>
      </c>
      <c r="O32" s="426">
        <f>IF($N$3=$AJ$8,'Result Sheet'!U32,IF($N$3=$AJ$9,'Result Sheet'!AM32,IF($N$3=$AJ$10,'Result Sheet'!BE32,IF($N$3=$AJ$11,'Result Sheet'!BW32,""))))</f>
        <v>30</v>
      </c>
      <c r="P32" s="427">
        <f>IF(OR($D$3="",$N$3=""),"",IF(B32="","",IF(AND(N32="NA",O32="NA"),"NA",IF($N$3=$AJ$12,'Result Sheet'!CG32,IF($N$3=$AJ$13,'Result Sheet'!CN32,IF($N$3=$AJ$14,'Result Sheet'!CU32,IF($N$3=$AJ$15,'Result Sheet'!DB32,IF($N$3=$AJ$16,'Result Sheet'!DF32,SUM(N32:O32)))))))))</f>
        <v>40</v>
      </c>
      <c r="Q32" s="425">
        <f t="shared" si="1"/>
        <v>86</v>
      </c>
      <c r="R32" s="428">
        <f t="shared" si="2"/>
        <v>0</v>
      </c>
      <c r="S32" s="428">
        <f t="shared" si="3"/>
        <v>100</v>
      </c>
      <c r="T32" s="428" t="str">
        <f t="shared" si="4"/>
        <v/>
      </c>
      <c r="U32" s="428" t="str">
        <f t="shared" si="5"/>
        <v>P</v>
      </c>
      <c r="V32" s="429" t="str">
        <f t="shared" si="6"/>
        <v>I</v>
      </c>
      <c r="W32" s="430" t="str">
        <f t="shared" si="7"/>
        <v>A</v>
      </c>
    </row>
    <row r="33" spans="1:23">
      <c r="A33" s="416">
        <f>IF('Result Sheet'!A33="","",'Result Sheet'!A33)</f>
        <v>26</v>
      </c>
      <c r="B33" s="417">
        <f>IF(OR($D$3="",$N$3=""),"",IF('Result Sheet'!B33="","",'Result Sheet'!B33))</f>
        <v>226</v>
      </c>
      <c r="C33" s="418">
        <f>IF(OR($D$3="",$N$3=""),"",IF('Result Sheet'!F33="","",'Result Sheet'!F33))</f>
        <v>945</v>
      </c>
      <c r="D33" s="419" t="str">
        <f>IF(OR($D$3="",$N$3=""),"",IF('Result Sheet'!E33="","",'Result Sheet'!E33))</f>
        <v>22-07-2015</v>
      </c>
      <c r="E33" s="420" t="str">
        <f>IF(OR($D$3="",$N$3=""),"",IF('Result Sheet'!G33="","",'Result Sheet'!G33))</f>
        <v>PRIYANSHU RAWAT</v>
      </c>
      <c r="F33" s="420" t="str">
        <f>IF(OR($D$3="",$N$3=""),"",IF('Result Sheet'!H33="","",'Result Sheet'!H33))</f>
        <v>MANOHAR SINGH</v>
      </c>
      <c r="G33" s="420" t="str">
        <f>IF(OR($D$3="",$N$3=""),"",IF('Result Sheet'!I33="","",'Result Sheet'!I33))</f>
        <v>SAPNA</v>
      </c>
      <c r="H33" s="421" t="str">
        <f>IF(OR($D$3="",$N$3=""),"",IF('Result Sheet'!K33="","",'Result Sheet'!K33))</f>
        <v>OBC</v>
      </c>
      <c r="I33" s="422" t="str">
        <f>IF(OR($D$3="",$N$3=""),"",IF('Result Sheet'!J33="","",'Result Sheet'!J33))</f>
        <v>M</v>
      </c>
      <c r="J33" s="423">
        <f>IF($N$3=$AJ$8,'Result Sheet'!P33,IF($N$3=$AJ$9,'Result Sheet'!AH33,IF($N$3=$AJ$10,'Result Sheet'!AZ33,IF($N$3=$AJ$11,'Result Sheet'!BR33,""))))</f>
        <v>14</v>
      </c>
      <c r="K33" s="423">
        <f>IF($N$3=$AJ$8,'Result Sheet'!Q33,IF($N$3=$AJ$9,'Result Sheet'!AI33,IF($N$3=$AJ$10,'Result Sheet'!BA33,IF($N$3=$AJ$11,'Result Sheet'!BS33,""))))</f>
        <v>32</v>
      </c>
      <c r="L33" s="424">
        <f>IF(OR($D$3="",$N$3=""),"",IF(B33="","",IF(AND(K33="NA",J33="NA"),"NA",IF($N$3=$AJ$12,'Result Sheet'!CF33,IF($N$3=$AJ$13,'Result Sheet'!CM33,IF($N$3=$AJ$14,'Result Sheet'!CT33,IF($N$3=$AJ$15,'Result Sheet'!DA33,IF($N$3=$AJ$16,'Result Sheet'!DE33,SUM(J33:K33)))))))))</f>
        <v>46</v>
      </c>
      <c r="M33" s="425">
        <f t="shared" si="0"/>
        <v>46</v>
      </c>
      <c r="N33" s="426">
        <f>IF($N$3=$AJ$8,'Result Sheet'!T33,IF($N$3=$AJ$9,'Result Sheet'!AL33,IF($N$3=$AJ$10,'Result Sheet'!BD33,IF($N$3=$AJ$11,'Result Sheet'!BV33,""))))</f>
        <v>10</v>
      </c>
      <c r="O33" s="426">
        <f>IF($N$3=$AJ$8,'Result Sheet'!U33,IF($N$3=$AJ$9,'Result Sheet'!AM33,IF($N$3=$AJ$10,'Result Sheet'!BE33,IF($N$3=$AJ$11,'Result Sheet'!BW33,""))))</f>
        <v>30</v>
      </c>
      <c r="P33" s="427">
        <f>IF(OR($D$3="",$N$3=""),"",IF(B33="","",IF(AND(N33="NA",O33="NA"),"NA",IF($N$3=$AJ$12,'Result Sheet'!CG33,IF($N$3=$AJ$13,'Result Sheet'!CN33,IF($N$3=$AJ$14,'Result Sheet'!CU33,IF($N$3=$AJ$15,'Result Sheet'!DB33,IF($N$3=$AJ$16,'Result Sheet'!DF33,SUM(N33:O33)))))))))</f>
        <v>40</v>
      </c>
      <c r="Q33" s="425">
        <f t="shared" si="1"/>
        <v>86</v>
      </c>
      <c r="R33" s="428">
        <f t="shared" si="2"/>
        <v>0</v>
      </c>
      <c r="S33" s="428">
        <f t="shared" si="3"/>
        <v>100</v>
      </c>
      <c r="T33" s="428" t="str">
        <f t="shared" si="4"/>
        <v/>
      </c>
      <c r="U33" s="428" t="str">
        <f t="shared" si="5"/>
        <v>P</v>
      </c>
      <c r="V33" s="429" t="str">
        <f t="shared" si="6"/>
        <v>I</v>
      </c>
      <c r="W33" s="430" t="str">
        <f t="shared" si="7"/>
        <v>A</v>
      </c>
    </row>
    <row r="34" spans="1:23">
      <c r="A34" s="416">
        <f>IF('Result Sheet'!A34="","",'Result Sheet'!A34)</f>
        <v>27</v>
      </c>
      <c r="B34" s="417">
        <f>IF(OR($D$3="",$N$3=""),"",IF('Result Sheet'!B34="","",'Result Sheet'!B34))</f>
        <v>227</v>
      </c>
      <c r="C34" s="418">
        <f>IF(OR($D$3="",$N$3=""),"",IF('Result Sheet'!F34="","",'Result Sheet'!F34))</f>
        <v>928</v>
      </c>
      <c r="D34" s="419">
        <f>IF(OR($D$3="",$N$3=""),"",IF('Result Sheet'!E34="","",'Result Sheet'!E34))</f>
        <v>42676</v>
      </c>
      <c r="E34" s="420" t="str">
        <f>IF(OR($D$3="",$N$3=""),"",IF('Result Sheet'!G34="","",'Result Sheet'!G34))</f>
        <v>RANVEER</v>
      </c>
      <c r="F34" s="420" t="str">
        <f>IF(OR($D$3="",$N$3=""),"",IF('Result Sheet'!H34="","",'Result Sheet'!H34))</f>
        <v>TOTA RAM</v>
      </c>
      <c r="G34" s="420" t="str">
        <f>IF(OR($D$3="",$N$3=""),"",IF('Result Sheet'!I34="","",'Result Sheet'!I34))</f>
        <v>JAYA</v>
      </c>
      <c r="H34" s="421" t="str">
        <f>IF(OR($D$3="",$N$3=""),"",IF('Result Sheet'!K34="","",'Result Sheet'!K34))</f>
        <v>OBC</v>
      </c>
      <c r="I34" s="422" t="str">
        <f>IF(OR($D$3="",$N$3=""),"",IF('Result Sheet'!J34="","",'Result Sheet'!J34))</f>
        <v>M</v>
      </c>
      <c r="J34" s="423">
        <f>IF($N$3=$AJ$8,'Result Sheet'!P34,IF($N$3=$AJ$9,'Result Sheet'!AH34,IF($N$3=$AJ$10,'Result Sheet'!AZ34,IF($N$3=$AJ$11,'Result Sheet'!BR34,""))))</f>
        <v>14</v>
      </c>
      <c r="K34" s="423">
        <f>IF($N$3=$AJ$8,'Result Sheet'!Q34,IF($N$3=$AJ$9,'Result Sheet'!AI34,IF($N$3=$AJ$10,'Result Sheet'!BA34,IF($N$3=$AJ$11,'Result Sheet'!BS34,""))))</f>
        <v>32</v>
      </c>
      <c r="L34" s="424">
        <f>IF(OR($D$3="",$N$3=""),"",IF(B34="","",IF(AND(K34="NA",J34="NA"),"NA",IF($N$3=$AJ$12,'Result Sheet'!CF34,IF($N$3=$AJ$13,'Result Sheet'!CM34,IF($N$3=$AJ$14,'Result Sheet'!CT34,IF($N$3=$AJ$15,'Result Sheet'!DA34,IF($N$3=$AJ$16,'Result Sheet'!DE34,SUM(J34:K34)))))))))</f>
        <v>46</v>
      </c>
      <c r="M34" s="425">
        <f t="shared" si="0"/>
        <v>46</v>
      </c>
      <c r="N34" s="426">
        <f>IF($N$3=$AJ$8,'Result Sheet'!T34,IF($N$3=$AJ$9,'Result Sheet'!AL34,IF($N$3=$AJ$10,'Result Sheet'!BD34,IF($N$3=$AJ$11,'Result Sheet'!BV34,""))))</f>
        <v>10</v>
      </c>
      <c r="O34" s="426">
        <f>IF($N$3=$AJ$8,'Result Sheet'!U34,IF($N$3=$AJ$9,'Result Sheet'!AM34,IF($N$3=$AJ$10,'Result Sheet'!BE34,IF($N$3=$AJ$11,'Result Sheet'!BW34,""))))</f>
        <v>30</v>
      </c>
      <c r="P34" s="427">
        <f>IF(OR($D$3="",$N$3=""),"",IF(B34="","",IF(AND(N34="NA",O34="NA"),"NA",IF($N$3=$AJ$12,'Result Sheet'!CG34,IF($N$3=$AJ$13,'Result Sheet'!CN34,IF($N$3=$AJ$14,'Result Sheet'!CU34,IF($N$3=$AJ$15,'Result Sheet'!DB34,IF($N$3=$AJ$16,'Result Sheet'!DF34,SUM(N34:O34)))))))))</f>
        <v>40</v>
      </c>
      <c r="Q34" s="425">
        <f t="shared" si="1"/>
        <v>86</v>
      </c>
      <c r="R34" s="428">
        <f t="shared" si="2"/>
        <v>0</v>
      </c>
      <c r="S34" s="428">
        <f t="shared" si="3"/>
        <v>100</v>
      </c>
      <c r="T34" s="428" t="str">
        <f t="shared" si="4"/>
        <v/>
      </c>
      <c r="U34" s="428" t="str">
        <f t="shared" si="5"/>
        <v>P</v>
      </c>
      <c r="V34" s="429" t="str">
        <f t="shared" si="6"/>
        <v>I</v>
      </c>
      <c r="W34" s="430" t="str">
        <f t="shared" si="7"/>
        <v>A</v>
      </c>
    </row>
    <row r="35" spans="1:23">
      <c r="A35" s="416">
        <f>IF('Result Sheet'!A35="","",'Result Sheet'!A35)</f>
        <v>28</v>
      </c>
      <c r="B35" s="417">
        <f>IF(OR($D$3="",$N$3=""),"",IF('Result Sheet'!B35="","",'Result Sheet'!B35))</f>
        <v>228</v>
      </c>
      <c r="C35" s="418">
        <f>IF(OR($D$3="",$N$3=""),"",IF('Result Sheet'!F35="","",'Result Sheet'!F35))</f>
        <v>947</v>
      </c>
      <c r="D35" s="419" t="str">
        <f>IF(OR($D$3="",$N$3=""),"",IF('Result Sheet'!E35="","",'Result Sheet'!E35))</f>
        <v>18-07-2015</v>
      </c>
      <c r="E35" s="420" t="str">
        <f>IF(OR($D$3="",$N$3=""),"",IF('Result Sheet'!G35="","",'Result Sheet'!G35))</f>
        <v>SURAJ BHATI</v>
      </c>
      <c r="F35" s="420" t="str">
        <f>IF(OR($D$3="",$N$3=""),"",IF('Result Sheet'!H35="","",'Result Sheet'!H35))</f>
        <v>RAJURAM BHATI</v>
      </c>
      <c r="G35" s="420" t="str">
        <f>IF(OR($D$3="",$N$3=""),"",IF('Result Sheet'!I35="","",'Result Sheet'!I35))</f>
        <v>REKHA DEVI</v>
      </c>
      <c r="H35" s="421" t="str">
        <f>IF(OR($D$3="",$N$3=""),"",IF('Result Sheet'!K35="","",'Result Sheet'!K35))</f>
        <v>OBC</v>
      </c>
      <c r="I35" s="422" t="str">
        <f>IF(OR($D$3="",$N$3=""),"",IF('Result Sheet'!J35="","",'Result Sheet'!J35))</f>
        <v>M</v>
      </c>
      <c r="J35" s="423">
        <f>IF($N$3=$AJ$8,'Result Sheet'!P35,IF($N$3=$AJ$9,'Result Sheet'!AH35,IF($N$3=$AJ$10,'Result Sheet'!AZ35,IF($N$3=$AJ$11,'Result Sheet'!BR35,""))))</f>
        <v>13</v>
      </c>
      <c r="K35" s="423">
        <f>IF($N$3=$AJ$8,'Result Sheet'!Q35,IF($N$3=$AJ$9,'Result Sheet'!AI35,IF($N$3=$AJ$10,'Result Sheet'!BA35,IF($N$3=$AJ$11,'Result Sheet'!BS35,""))))</f>
        <v>32</v>
      </c>
      <c r="L35" s="424">
        <f>IF(OR($D$3="",$N$3=""),"",IF(B35="","",IF(AND(K35="NA",J35="NA"),"NA",IF($N$3=$AJ$12,'Result Sheet'!CF35,IF($N$3=$AJ$13,'Result Sheet'!CM35,IF($N$3=$AJ$14,'Result Sheet'!CT35,IF($N$3=$AJ$15,'Result Sheet'!DA35,IF($N$3=$AJ$16,'Result Sheet'!DE35,SUM(J35:K35)))))))))</f>
        <v>45</v>
      </c>
      <c r="M35" s="425">
        <f t="shared" si="0"/>
        <v>45</v>
      </c>
      <c r="N35" s="426">
        <f>IF($N$3=$AJ$8,'Result Sheet'!T35,IF($N$3=$AJ$9,'Result Sheet'!AL35,IF($N$3=$AJ$10,'Result Sheet'!BD35,IF($N$3=$AJ$11,'Result Sheet'!BV35,""))))</f>
        <v>10</v>
      </c>
      <c r="O35" s="426">
        <f>IF($N$3=$AJ$8,'Result Sheet'!U35,IF($N$3=$AJ$9,'Result Sheet'!AM35,IF($N$3=$AJ$10,'Result Sheet'!BE35,IF($N$3=$AJ$11,'Result Sheet'!BW35,""))))</f>
        <v>30</v>
      </c>
      <c r="P35" s="427">
        <f>IF(OR($D$3="",$N$3=""),"",IF(B35="","",IF(AND(N35="NA",O35="NA"),"NA",IF($N$3=$AJ$12,'Result Sheet'!CG35,IF($N$3=$AJ$13,'Result Sheet'!CN35,IF($N$3=$AJ$14,'Result Sheet'!CU35,IF($N$3=$AJ$15,'Result Sheet'!DB35,IF($N$3=$AJ$16,'Result Sheet'!DF35,SUM(N35:O35)))))))))</f>
        <v>40</v>
      </c>
      <c r="Q35" s="425">
        <f t="shared" si="1"/>
        <v>85</v>
      </c>
      <c r="R35" s="428">
        <f t="shared" si="2"/>
        <v>0</v>
      </c>
      <c r="S35" s="428">
        <f t="shared" si="3"/>
        <v>100</v>
      </c>
      <c r="T35" s="428" t="str">
        <f t="shared" si="4"/>
        <v/>
      </c>
      <c r="U35" s="428" t="str">
        <f t="shared" si="5"/>
        <v>P</v>
      </c>
      <c r="V35" s="429" t="str">
        <f t="shared" si="6"/>
        <v>I</v>
      </c>
      <c r="W35" s="430" t="str">
        <f t="shared" si="7"/>
        <v>B</v>
      </c>
    </row>
    <row r="36" spans="1:23">
      <c r="A36" s="416">
        <f>IF('Result Sheet'!A36="","",'Result Sheet'!A36)</f>
        <v>29</v>
      </c>
      <c r="B36" s="417">
        <f>IF(OR($D$3="",$N$3=""),"",IF('Result Sheet'!B36="","",'Result Sheet'!B36))</f>
        <v>229</v>
      </c>
      <c r="C36" s="418">
        <f>IF(OR($D$3="",$N$3=""),"",IF('Result Sheet'!F36="","",'Result Sheet'!F36))</f>
        <v>930</v>
      </c>
      <c r="D36" s="419" t="str">
        <f>IF(OR($D$3="",$N$3=""),"",IF('Result Sheet'!E36="","",'Result Sheet'!E36))</f>
        <v>13-03-2015</v>
      </c>
      <c r="E36" s="420" t="str">
        <f>IF(OR($D$3="",$N$3=""),"",IF('Result Sheet'!G36="","",'Result Sheet'!G36))</f>
        <v>YUVRAJ SHARMA</v>
      </c>
      <c r="F36" s="420" t="str">
        <f>IF(OR($D$3="",$N$3=""),"",IF('Result Sheet'!H36="","",'Result Sheet'!H36))</f>
        <v>ARVIND SHARMA</v>
      </c>
      <c r="G36" s="420" t="str">
        <f>IF(OR($D$3="",$N$3=""),"",IF('Result Sheet'!I36="","",'Result Sheet'!I36))</f>
        <v>ANKITA SHARMA</v>
      </c>
      <c r="H36" s="421" t="str">
        <f>IF(OR($D$3="",$N$3=""),"",IF('Result Sheet'!K36="","",'Result Sheet'!K36))</f>
        <v>OBC</v>
      </c>
      <c r="I36" s="422" t="str">
        <f>IF(OR($D$3="",$N$3=""),"",IF('Result Sheet'!J36="","",'Result Sheet'!J36))</f>
        <v>M</v>
      </c>
      <c r="J36" s="423">
        <f>IF($N$3=$AJ$8,'Result Sheet'!P36,IF($N$3=$AJ$9,'Result Sheet'!AH36,IF($N$3=$AJ$10,'Result Sheet'!AZ36,IF($N$3=$AJ$11,'Result Sheet'!BR36,""))))</f>
        <v>14</v>
      </c>
      <c r="K36" s="423">
        <f>IF($N$3=$AJ$8,'Result Sheet'!Q36,IF($N$3=$AJ$9,'Result Sheet'!AI36,IF($N$3=$AJ$10,'Result Sheet'!BA36,IF($N$3=$AJ$11,'Result Sheet'!BS36,""))))</f>
        <v>32</v>
      </c>
      <c r="L36" s="424">
        <f>IF(OR($D$3="",$N$3=""),"",IF(B36="","",IF(AND(K36="NA",J36="NA"),"NA",IF($N$3=$AJ$12,'Result Sheet'!CF36,IF($N$3=$AJ$13,'Result Sheet'!CM36,IF($N$3=$AJ$14,'Result Sheet'!CT36,IF($N$3=$AJ$15,'Result Sheet'!DA36,IF($N$3=$AJ$16,'Result Sheet'!DE36,SUM(J36:K36)))))))))</f>
        <v>46</v>
      </c>
      <c r="M36" s="425">
        <f t="shared" si="0"/>
        <v>46</v>
      </c>
      <c r="N36" s="426">
        <f>IF($N$3=$AJ$8,'Result Sheet'!T36,IF($N$3=$AJ$9,'Result Sheet'!AL36,IF($N$3=$AJ$10,'Result Sheet'!BD36,IF($N$3=$AJ$11,'Result Sheet'!BV36,""))))</f>
        <v>10</v>
      </c>
      <c r="O36" s="426">
        <f>IF($N$3=$AJ$8,'Result Sheet'!U36,IF($N$3=$AJ$9,'Result Sheet'!AM36,IF($N$3=$AJ$10,'Result Sheet'!BE36,IF($N$3=$AJ$11,'Result Sheet'!BW36,""))))</f>
        <v>30</v>
      </c>
      <c r="P36" s="427">
        <f>IF(OR($D$3="",$N$3=""),"",IF(B36="","",IF(AND(N36="NA",O36="NA"),"NA",IF($N$3=$AJ$12,'Result Sheet'!CG36,IF($N$3=$AJ$13,'Result Sheet'!CN36,IF($N$3=$AJ$14,'Result Sheet'!CU36,IF($N$3=$AJ$15,'Result Sheet'!DB36,IF($N$3=$AJ$16,'Result Sheet'!DF36,SUM(N36:O36)))))))))</f>
        <v>40</v>
      </c>
      <c r="Q36" s="425">
        <f t="shared" si="1"/>
        <v>86</v>
      </c>
      <c r="R36" s="428">
        <f t="shared" si="2"/>
        <v>0</v>
      </c>
      <c r="S36" s="428">
        <f t="shared" si="3"/>
        <v>100</v>
      </c>
      <c r="T36" s="428" t="str">
        <f t="shared" si="4"/>
        <v/>
      </c>
      <c r="U36" s="428" t="str">
        <f t="shared" si="5"/>
        <v>P</v>
      </c>
      <c r="V36" s="429" t="str">
        <f t="shared" si="6"/>
        <v>I</v>
      </c>
      <c r="W36" s="430" t="str">
        <f t="shared" si="7"/>
        <v>A</v>
      </c>
    </row>
    <row r="37" spans="1:23">
      <c r="A37" s="416">
        <f>IF('Result Sheet'!A37="","",'Result Sheet'!A37)</f>
        <v>30</v>
      </c>
      <c r="B37" s="417">
        <f>IF(OR($D$3="",$N$3=""),"",IF('Result Sheet'!B37="","",'Result Sheet'!B37))</f>
        <v>230</v>
      </c>
      <c r="C37" s="418">
        <f>IF(OR($D$3="",$N$3=""),"",IF('Result Sheet'!F37="","",'Result Sheet'!F37))</f>
        <v>941</v>
      </c>
      <c r="D37" s="419">
        <f>IF(OR($D$3="",$N$3=""),"",IF('Result Sheet'!E37="","",'Result Sheet'!E37))</f>
        <v>42219</v>
      </c>
      <c r="E37" s="420" t="str">
        <f>IF(OR($D$3="",$N$3=""),"",IF('Result Sheet'!G37="","",'Result Sheet'!G37))</f>
        <v>ZEENAT SHEIKH</v>
      </c>
      <c r="F37" s="420" t="str">
        <f>IF(OR($D$3="",$N$3=""),"",IF('Result Sheet'!H37="","",'Result Sheet'!H37))</f>
        <v>SAMEER SHEIKH</v>
      </c>
      <c r="G37" s="420" t="str">
        <f>IF(OR($D$3="",$N$3=""),"",IF('Result Sheet'!I37="","",'Result Sheet'!I37))</f>
        <v>SHABNAM KHNAM</v>
      </c>
      <c r="H37" s="421" t="str">
        <f>IF(OR($D$3="",$N$3=""),"",IF('Result Sheet'!K37="","",'Result Sheet'!K37))</f>
        <v>GEN</v>
      </c>
      <c r="I37" s="422" t="str">
        <f>IF(OR($D$3="",$N$3=""),"",IF('Result Sheet'!J37="","",'Result Sheet'!J37))</f>
        <v>F</v>
      </c>
      <c r="J37" s="423">
        <f>IF($N$3=$AJ$8,'Result Sheet'!P37,IF($N$3=$AJ$9,'Result Sheet'!AH37,IF($N$3=$AJ$10,'Result Sheet'!AZ37,IF($N$3=$AJ$11,'Result Sheet'!BR37,""))))</f>
        <v>15</v>
      </c>
      <c r="K37" s="423">
        <f>IF($N$3=$AJ$8,'Result Sheet'!Q37,IF($N$3=$AJ$9,'Result Sheet'!AI37,IF($N$3=$AJ$10,'Result Sheet'!BA37,IF($N$3=$AJ$11,'Result Sheet'!BS37,""))))</f>
        <v>32</v>
      </c>
      <c r="L37" s="424">
        <f>IF(OR($D$3="",$N$3=""),"",IF(B37="","",IF(AND(K37="NA",J37="NA"),"NA",IF($N$3=$AJ$12,'Result Sheet'!CF37,IF($N$3=$AJ$13,'Result Sheet'!CM37,IF($N$3=$AJ$14,'Result Sheet'!CT37,IF($N$3=$AJ$15,'Result Sheet'!DA37,IF($N$3=$AJ$16,'Result Sheet'!DE37,SUM(J37:K37)))))))))</f>
        <v>47</v>
      </c>
      <c r="M37" s="425">
        <f t="shared" si="0"/>
        <v>47</v>
      </c>
      <c r="N37" s="426">
        <f>IF($N$3=$AJ$8,'Result Sheet'!T37,IF($N$3=$AJ$9,'Result Sheet'!AL37,IF($N$3=$AJ$10,'Result Sheet'!BD37,IF($N$3=$AJ$11,'Result Sheet'!BV37,""))))</f>
        <v>10</v>
      </c>
      <c r="O37" s="426">
        <f>IF($N$3=$AJ$8,'Result Sheet'!U37,IF($N$3=$AJ$9,'Result Sheet'!AM37,IF($N$3=$AJ$10,'Result Sheet'!BE37,IF($N$3=$AJ$11,'Result Sheet'!BW37,""))))</f>
        <v>30</v>
      </c>
      <c r="P37" s="427">
        <f>IF(OR($D$3="",$N$3=""),"",IF(B37="","",IF(AND(N37="NA",O37="NA"),"NA",IF($N$3=$AJ$12,'Result Sheet'!CG37,IF($N$3=$AJ$13,'Result Sheet'!CN37,IF($N$3=$AJ$14,'Result Sheet'!CU37,IF($N$3=$AJ$15,'Result Sheet'!DB37,IF($N$3=$AJ$16,'Result Sheet'!DF37,SUM(N37:O37)))))))))</f>
        <v>40</v>
      </c>
      <c r="Q37" s="425">
        <f t="shared" si="1"/>
        <v>87</v>
      </c>
      <c r="R37" s="428">
        <f t="shared" si="2"/>
        <v>0</v>
      </c>
      <c r="S37" s="428">
        <f t="shared" si="3"/>
        <v>100</v>
      </c>
      <c r="T37" s="428" t="str">
        <f t="shared" si="4"/>
        <v/>
      </c>
      <c r="U37" s="428" t="str">
        <f t="shared" si="5"/>
        <v>P</v>
      </c>
      <c r="V37" s="429" t="str">
        <f t="shared" si="6"/>
        <v>I</v>
      </c>
      <c r="W37" s="430" t="str">
        <f t="shared" si="7"/>
        <v>A</v>
      </c>
    </row>
    <row r="38" spans="1:23">
      <c r="A38" s="416">
        <f>IF('Result Sheet'!A38="","",'Result Sheet'!A38)</f>
        <v>31</v>
      </c>
      <c r="B38" s="417" t="str">
        <f>IF(OR($D$3="",$N$3=""),"",IF('Result Sheet'!B38="","",'Result Sheet'!B38))</f>
        <v/>
      </c>
      <c r="C38" s="418" t="str">
        <f>IF(OR($D$3="",$N$3=""),"",IF('Result Sheet'!F38="","",'Result Sheet'!F38))</f>
        <v/>
      </c>
      <c r="D38" s="419" t="str">
        <f>IF(OR($D$3="",$N$3=""),"",IF('Result Sheet'!E38="","",'Result Sheet'!E38))</f>
        <v/>
      </c>
      <c r="E38" s="420" t="str">
        <f>IF(OR($D$3="",$N$3=""),"",IF('Result Sheet'!G38="","",'Result Sheet'!G38))</f>
        <v/>
      </c>
      <c r="F38" s="420" t="str">
        <f>IF(OR($D$3="",$N$3=""),"",IF('Result Sheet'!H38="","",'Result Sheet'!H38))</f>
        <v/>
      </c>
      <c r="G38" s="420" t="str">
        <f>IF(OR($D$3="",$N$3=""),"",IF('Result Sheet'!I38="","",'Result Sheet'!I38))</f>
        <v/>
      </c>
      <c r="H38" s="421" t="str">
        <f>IF(OR($D$3="",$N$3=""),"",IF('Result Sheet'!K38="","",'Result Sheet'!K38))</f>
        <v/>
      </c>
      <c r="I38" s="422" t="str">
        <f>IF(OR($D$3="",$N$3=""),"",IF('Result Sheet'!J38="","",'Result Sheet'!J38))</f>
        <v/>
      </c>
      <c r="J38" s="423" t="str">
        <f>IF($N$3=$AJ$8,'Result Sheet'!P38,IF($N$3=$AJ$9,'Result Sheet'!AH38,IF($N$3=$AJ$10,'Result Sheet'!AZ38,IF($N$3=$AJ$11,'Result Sheet'!BR38,""))))</f>
        <v/>
      </c>
      <c r="K38" s="423" t="str">
        <f>IF($N$3=$AJ$8,'Result Sheet'!Q38,IF($N$3=$AJ$9,'Result Sheet'!AI38,IF($N$3=$AJ$10,'Result Sheet'!BA38,IF($N$3=$AJ$11,'Result Sheet'!BS38,""))))</f>
        <v/>
      </c>
      <c r="L38" s="424" t="str">
        <f>IF(OR($D$3="",$N$3=""),"",IF(B38="","",IF(AND(K38="NA",J38="NA"),"NA",IF($N$3=$AJ$12,'Result Sheet'!CF38,IF($N$3=$AJ$13,'Result Sheet'!CM38,IF($N$3=$AJ$14,'Result Sheet'!CT38,IF($N$3=$AJ$15,'Result Sheet'!DA38,IF($N$3=$AJ$16,'Result Sheet'!DE38,SUM(J38:K38)))))))))</f>
        <v/>
      </c>
      <c r="M38" s="425" t="str">
        <f t="shared" si="0"/>
        <v/>
      </c>
      <c r="N38" s="426" t="str">
        <f>IF($N$3=$AJ$8,'Result Sheet'!T38,IF($N$3=$AJ$9,'Result Sheet'!AL38,IF($N$3=$AJ$10,'Result Sheet'!BD38,IF($N$3=$AJ$11,'Result Sheet'!BV38,""))))</f>
        <v/>
      </c>
      <c r="O38" s="426" t="str">
        <f>IF($N$3=$AJ$8,'Result Sheet'!U38,IF($N$3=$AJ$9,'Result Sheet'!AM38,IF($N$3=$AJ$10,'Result Sheet'!BE38,IF($N$3=$AJ$11,'Result Sheet'!BW38,""))))</f>
        <v/>
      </c>
      <c r="P38" s="427" t="str">
        <f>IF(OR($D$3="",$N$3=""),"",IF(B38="","",IF(AND(N38="NA",O38="NA"),"NA",IF($N$3=$AJ$12,'Result Sheet'!CG38,IF($N$3=$AJ$13,'Result Sheet'!CN38,IF($N$3=$AJ$14,'Result Sheet'!CU38,IF($N$3=$AJ$15,'Result Sheet'!DB38,IF($N$3=$AJ$16,'Result Sheet'!DF38,SUM(N38:O38)))))))))</f>
        <v/>
      </c>
      <c r="Q38" s="425" t="str">
        <f t="shared" si="1"/>
        <v/>
      </c>
      <c r="R38" s="428">
        <f t="shared" si="2"/>
        <v>0</v>
      </c>
      <c r="S38" s="428" t="str">
        <f t="shared" si="3"/>
        <v/>
      </c>
      <c r="T38" s="428" t="str">
        <f t="shared" si="4"/>
        <v/>
      </c>
      <c r="U38" s="428" t="str">
        <f t="shared" si="5"/>
        <v/>
      </c>
      <c r="V38" s="429" t="str">
        <f t="shared" si="6"/>
        <v/>
      </c>
      <c r="W38" s="430" t="str">
        <f t="shared" si="7"/>
        <v/>
      </c>
    </row>
    <row r="39" spans="1:23">
      <c r="A39" s="416">
        <f>IF('Result Sheet'!A39="","",'Result Sheet'!A39)</f>
        <v>32</v>
      </c>
      <c r="B39" s="417" t="str">
        <f>IF(OR($D$3="",$N$3=""),"",IF('Result Sheet'!B39="","",'Result Sheet'!B39))</f>
        <v/>
      </c>
      <c r="C39" s="418" t="str">
        <f>IF(OR($D$3="",$N$3=""),"",IF('Result Sheet'!F39="","",'Result Sheet'!F39))</f>
        <v/>
      </c>
      <c r="D39" s="419" t="str">
        <f>IF(OR($D$3="",$N$3=""),"",IF('Result Sheet'!E39="","",'Result Sheet'!E39))</f>
        <v/>
      </c>
      <c r="E39" s="420" t="str">
        <f>IF(OR($D$3="",$N$3=""),"",IF('Result Sheet'!G39="","",'Result Sheet'!G39))</f>
        <v/>
      </c>
      <c r="F39" s="420" t="str">
        <f>IF(OR($D$3="",$N$3=""),"",IF('Result Sheet'!H39="","",'Result Sheet'!H39))</f>
        <v/>
      </c>
      <c r="G39" s="420" t="str">
        <f>IF(OR($D$3="",$N$3=""),"",IF('Result Sheet'!I39="","",'Result Sheet'!I39))</f>
        <v/>
      </c>
      <c r="H39" s="421" t="str">
        <f>IF(OR($D$3="",$N$3=""),"",IF('Result Sheet'!K39="","",'Result Sheet'!K39))</f>
        <v/>
      </c>
      <c r="I39" s="422" t="str">
        <f>IF(OR($D$3="",$N$3=""),"",IF('Result Sheet'!J39="","",'Result Sheet'!J39))</f>
        <v/>
      </c>
      <c r="J39" s="423" t="str">
        <f>IF($N$3=$AJ$8,'Result Sheet'!P39,IF($N$3=$AJ$9,'Result Sheet'!AH39,IF($N$3=$AJ$10,'Result Sheet'!AZ39,IF($N$3=$AJ$11,'Result Sheet'!BR39,""))))</f>
        <v/>
      </c>
      <c r="K39" s="423" t="str">
        <f>IF($N$3=$AJ$8,'Result Sheet'!Q39,IF($N$3=$AJ$9,'Result Sheet'!AI39,IF($N$3=$AJ$10,'Result Sheet'!BA39,IF($N$3=$AJ$11,'Result Sheet'!BS39,""))))</f>
        <v/>
      </c>
      <c r="L39" s="424" t="str">
        <f>IF(OR($D$3="",$N$3=""),"",IF(B39="","",IF(AND(K39="NA",J39="NA"),"NA",IF($N$3=$AJ$12,'Result Sheet'!CF39,IF($N$3=$AJ$13,'Result Sheet'!CM39,IF($N$3=$AJ$14,'Result Sheet'!CT39,IF($N$3=$AJ$15,'Result Sheet'!DA39,IF($N$3=$AJ$16,'Result Sheet'!DE39,SUM(J39:K39)))))))))</f>
        <v/>
      </c>
      <c r="M39" s="425" t="str">
        <f t="shared" si="0"/>
        <v/>
      </c>
      <c r="N39" s="426" t="str">
        <f>IF($N$3=$AJ$8,'Result Sheet'!T39,IF($N$3=$AJ$9,'Result Sheet'!AL39,IF($N$3=$AJ$10,'Result Sheet'!BD39,IF($N$3=$AJ$11,'Result Sheet'!BV39,""))))</f>
        <v/>
      </c>
      <c r="O39" s="426" t="str">
        <f>IF($N$3=$AJ$8,'Result Sheet'!U39,IF($N$3=$AJ$9,'Result Sheet'!AM39,IF($N$3=$AJ$10,'Result Sheet'!BE39,IF($N$3=$AJ$11,'Result Sheet'!BW39,""))))</f>
        <v/>
      </c>
      <c r="P39" s="427" t="str">
        <f>IF(OR($D$3="",$N$3=""),"",IF(B39="","",IF(AND(N39="NA",O39="NA"),"NA",IF($N$3=$AJ$12,'Result Sheet'!CG39,IF($N$3=$AJ$13,'Result Sheet'!CN39,IF($N$3=$AJ$14,'Result Sheet'!CU39,IF($N$3=$AJ$15,'Result Sheet'!DB39,IF($N$3=$AJ$16,'Result Sheet'!DF39,SUM(N39:O39)))))))))</f>
        <v/>
      </c>
      <c r="Q39" s="425" t="str">
        <f t="shared" si="1"/>
        <v/>
      </c>
      <c r="R39" s="428">
        <f t="shared" si="2"/>
        <v>0</v>
      </c>
      <c r="S39" s="428" t="str">
        <f t="shared" si="3"/>
        <v/>
      </c>
      <c r="T39" s="428" t="str">
        <f t="shared" si="4"/>
        <v/>
      </c>
      <c r="U39" s="428" t="str">
        <f t="shared" si="5"/>
        <v/>
      </c>
      <c r="V39" s="429" t="str">
        <f t="shared" si="6"/>
        <v/>
      </c>
      <c r="W39" s="430" t="str">
        <f t="shared" si="7"/>
        <v/>
      </c>
    </row>
    <row r="40" spans="1:23">
      <c r="A40" s="416">
        <f>IF('Result Sheet'!A40="","",'Result Sheet'!A40)</f>
        <v>33</v>
      </c>
      <c r="B40" s="417" t="str">
        <f>IF(OR($D$3="",$N$3=""),"",IF('Result Sheet'!B40="","",'Result Sheet'!B40))</f>
        <v/>
      </c>
      <c r="C40" s="418" t="str">
        <f>IF(OR($D$3="",$N$3=""),"",IF('Result Sheet'!F40="","",'Result Sheet'!F40))</f>
        <v/>
      </c>
      <c r="D40" s="419" t="str">
        <f>IF(OR($D$3="",$N$3=""),"",IF('Result Sheet'!E40="","",'Result Sheet'!E40))</f>
        <v/>
      </c>
      <c r="E40" s="420" t="str">
        <f>IF(OR($D$3="",$N$3=""),"",IF('Result Sheet'!G40="","",'Result Sheet'!G40))</f>
        <v/>
      </c>
      <c r="F40" s="420" t="str">
        <f>IF(OR($D$3="",$N$3=""),"",IF('Result Sheet'!H40="","",'Result Sheet'!H40))</f>
        <v/>
      </c>
      <c r="G40" s="420" t="str">
        <f>IF(OR($D$3="",$N$3=""),"",IF('Result Sheet'!I40="","",'Result Sheet'!I40))</f>
        <v/>
      </c>
      <c r="H40" s="421" t="str">
        <f>IF(OR($D$3="",$N$3=""),"",IF('Result Sheet'!K40="","",'Result Sheet'!K40))</f>
        <v/>
      </c>
      <c r="I40" s="422" t="str">
        <f>IF(OR($D$3="",$N$3=""),"",IF('Result Sheet'!J40="","",'Result Sheet'!J40))</f>
        <v/>
      </c>
      <c r="J40" s="423" t="str">
        <f>IF($N$3=$AJ$8,'Result Sheet'!P40,IF($N$3=$AJ$9,'Result Sheet'!AH40,IF($N$3=$AJ$10,'Result Sheet'!AZ40,IF($N$3=$AJ$11,'Result Sheet'!BR40,""))))</f>
        <v/>
      </c>
      <c r="K40" s="423" t="str">
        <f>IF($N$3=$AJ$8,'Result Sheet'!Q40,IF($N$3=$AJ$9,'Result Sheet'!AI40,IF($N$3=$AJ$10,'Result Sheet'!BA40,IF($N$3=$AJ$11,'Result Sheet'!BS40,""))))</f>
        <v/>
      </c>
      <c r="L40" s="424" t="str">
        <f>IF(OR($D$3="",$N$3=""),"",IF(B40="","",IF(AND(K40="NA",J40="NA"),"NA",IF($N$3=$AJ$12,'Result Sheet'!CF40,IF($N$3=$AJ$13,'Result Sheet'!CM40,IF($N$3=$AJ$14,'Result Sheet'!CT40,IF($N$3=$AJ$15,'Result Sheet'!DA40,IF($N$3=$AJ$16,'Result Sheet'!DE40,SUM(J40:K40)))))))))</f>
        <v/>
      </c>
      <c r="M40" s="425" t="str">
        <f t="shared" si="0"/>
        <v/>
      </c>
      <c r="N40" s="426" t="str">
        <f>IF($N$3=$AJ$8,'Result Sheet'!T40,IF($N$3=$AJ$9,'Result Sheet'!AL40,IF($N$3=$AJ$10,'Result Sheet'!BD40,IF($N$3=$AJ$11,'Result Sheet'!BV40,""))))</f>
        <v/>
      </c>
      <c r="O40" s="426" t="str">
        <f>IF($N$3=$AJ$8,'Result Sheet'!U40,IF($N$3=$AJ$9,'Result Sheet'!AM40,IF($N$3=$AJ$10,'Result Sheet'!BE40,IF($N$3=$AJ$11,'Result Sheet'!BW40,""))))</f>
        <v/>
      </c>
      <c r="P40" s="427" t="str">
        <f>IF(OR($D$3="",$N$3=""),"",IF(B40="","",IF(AND(N40="NA",O40="NA"),"NA",IF($N$3=$AJ$12,'Result Sheet'!CG40,IF($N$3=$AJ$13,'Result Sheet'!CN40,IF($N$3=$AJ$14,'Result Sheet'!CU40,IF($N$3=$AJ$15,'Result Sheet'!DB40,IF($N$3=$AJ$16,'Result Sheet'!DF40,SUM(N40:O40)))))))))</f>
        <v/>
      </c>
      <c r="Q40" s="425" t="str">
        <f t="shared" si="1"/>
        <v/>
      </c>
      <c r="R40" s="428">
        <f t="shared" si="2"/>
        <v>0</v>
      </c>
      <c r="S40" s="428" t="str">
        <f t="shared" si="3"/>
        <v/>
      </c>
      <c r="T40" s="428" t="str">
        <f t="shared" si="4"/>
        <v/>
      </c>
      <c r="U40" s="428" t="str">
        <f t="shared" si="5"/>
        <v/>
      </c>
      <c r="V40" s="429" t="str">
        <f t="shared" si="6"/>
        <v/>
      </c>
      <c r="W40" s="430" t="str">
        <f t="shared" si="7"/>
        <v/>
      </c>
    </row>
    <row r="41" spans="1:23">
      <c r="A41" s="416">
        <f>IF('Result Sheet'!A41="","",'Result Sheet'!A41)</f>
        <v>34</v>
      </c>
      <c r="B41" s="417" t="str">
        <f>IF(OR($D$3="",$N$3=""),"",IF('Result Sheet'!B41="","",'Result Sheet'!B41))</f>
        <v/>
      </c>
      <c r="C41" s="418" t="str">
        <f>IF(OR($D$3="",$N$3=""),"",IF('Result Sheet'!F41="","",'Result Sheet'!F41))</f>
        <v/>
      </c>
      <c r="D41" s="419" t="str">
        <f>IF(OR($D$3="",$N$3=""),"",IF('Result Sheet'!E41="","",'Result Sheet'!E41))</f>
        <v/>
      </c>
      <c r="E41" s="420" t="str">
        <f>IF(OR($D$3="",$N$3=""),"",IF('Result Sheet'!G41="","",'Result Sheet'!G41))</f>
        <v/>
      </c>
      <c r="F41" s="420" t="str">
        <f>IF(OR($D$3="",$N$3=""),"",IF('Result Sheet'!H41="","",'Result Sheet'!H41))</f>
        <v/>
      </c>
      <c r="G41" s="420" t="str">
        <f>IF(OR($D$3="",$N$3=""),"",IF('Result Sheet'!I41="","",'Result Sheet'!I41))</f>
        <v/>
      </c>
      <c r="H41" s="421" t="str">
        <f>IF(OR($D$3="",$N$3=""),"",IF('Result Sheet'!K41="","",'Result Sheet'!K41))</f>
        <v/>
      </c>
      <c r="I41" s="422" t="str">
        <f>IF(OR($D$3="",$N$3=""),"",IF('Result Sheet'!J41="","",'Result Sheet'!J41))</f>
        <v/>
      </c>
      <c r="J41" s="423" t="str">
        <f>IF($N$3=$AJ$8,'Result Sheet'!P41,IF($N$3=$AJ$9,'Result Sheet'!AH41,IF($N$3=$AJ$10,'Result Sheet'!AZ41,IF($N$3=$AJ$11,'Result Sheet'!BR41,""))))</f>
        <v/>
      </c>
      <c r="K41" s="423" t="str">
        <f>IF($N$3=$AJ$8,'Result Sheet'!Q41,IF($N$3=$AJ$9,'Result Sheet'!AI41,IF($N$3=$AJ$10,'Result Sheet'!BA41,IF($N$3=$AJ$11,'Result Sheet'!BS41,""))))</f>
        <v/>
      </c>
      <c r="L41" s="424" t="str">
        <f>IF(OR($D$3="",$N$3=""),"",IF(B41="","",IF(AND(K41="NA",J41="NA"),"NA",IF($N$3=$AJ$12,'Result Sheet'!CF41,IF($N$3=$AJ$13,'Result Sheet'!CM41,IF($N$3=$AJ$14,'Result Sheet'!CT41,IF($N$3=$AJ$15,'Result Sheet'!DA41,IF($N$3=$AJ$16,'Result Sheet'!DE41,SUM(J41:K41)))))))))</f>
        <v/>
      </c>
      <c r="M41" s="425" t="str">
        <f t="shared" si="0"/>
        <v/>
      </c>
      <c r="N41" s="426" t="str">
        <f>IF($N$3=$AJ$8,'Result Sheet'!T41,IF($N$3=$AJ$9,'Result Sheet'!AL41,IF($N$3=$AJ$10,'Result Sheet'!BD41,IF($N$3=$AJ$11,'Result Sheet'!BV41,""))))</f>
        <v/>
      </c>
      <c r="O41" s="426" t="str">
        <f>IF($N$3=$AJ$8,'Result Sheet'!U41,IF($N$3=$AJ$9,'Result Sheet'!AM41,IF($N$3=$AJ$10,'Result Sheet'!BE41,IF($N$3=$AJ$11,'Result Sheet'!BW41,""))))</f>
        <v/>
      </c>
      <c r="P41" s="427" t="str">
        <f>IF(OR($D$3="",$N$3=""),"",IF(B41="","",IF(AND(N41="NA",O41="NA"),"NA",IF($N$3=$AJ$12,'Result Sheet'!CG41,IF($N$3=$AJ$13,'Result Sheet'!CN41,IF($N$3=$AJ$14,'Result Sheet'!CU41,IF($N$3=$AJ$15,'Result Sheet'!DB41,IF($N$3=$AJ$16,'Result Sheet'!DF41,SUM(N41:O41)))))))))</f>
        <v/>
      </c>
      <c r="Q41" s="425" t="str">
        <f t="shared" si="1"/>
        <v/>
      </c>
      <c r="R41" s="428">
        <f t="shared" si="2"/>
        <v>0</v>
      </c>
      <c r="S41" s="428" t="str">
        <f t="shared" si="3"/>
        <v/>
      </c>
      <c r="T41" s="428" t="str">
        <f t="shared" si="4"/>
        <v/>
      </c>
      <c r="U41" s="428" t="str">
        <f t="shared" si="5"/>
        <v/>
      </c>
      <c r="V41" s="429" t="str">
        <f t="shared" si="6"/>
        <v/>
      </c>
      <c r="W41" s="430" t="str">
        <f t="shared" si="7"/>
        <v/>
      </c>
    </row>
    <row r="42" spans="1:23">
      <c r="A42" s="416">
        <f>IF('Result Sheet'!A42="","",'Result Sheet'!A42)</f>
        <v>35</v>
      </c>
      <c r="B42" s="417" t="str">
        <f>IF(OR($D$3="",$N$3=""),"",IF('Result Sheet'!B42="","",'Result Sheet'!B42))</f>
        <v/>
      </c>
      <c r="C42" s="418" t="str">
        <f>IF(OR($D$3="",$N$3=""),"",IF('Result Sheet'!F42="","",'Result Sheet'!F42))</f>
        <v/>
      </c>
      <c r="D42" s="419" t="str">
        <f>IF(OR($D$3="",$N$3=""),"",IF('Result Sheet'!E42="","",'Result Sheet'!E42))</f>
        <v/>
      </c>
      <c r="E42" s="420" t="str">
        <f>IF(OR($D$3="",$N$3=""),"",IF('Result Sheet'!G42="","",'Result Sheet'!G42))</f>
        <v/>
      </c>
      <c r="F42" s="420" t="str">
        <f>IF(OR($D$3="",$N$3=""),"",IF('Result Sheet'!H42="","",'Result Sheet'!H42))</f>
        <v/>
      </c>
      <c r="G42" s="420" t="str">
        <f>IF(OR($D$3="",$N$3=""),"",IF('Result Sheet'!I42="","",'Result Sheet'!I42))</f>
        <v/>
      </c>
      <c r="H42" s="421" t="str">
        <f>IF(OR($D$3="",$N$3=""),"",IF('Result Sheet'!K42="","",'Result Sheet'!K42))</f>
        <v/>
      </c>
      <c r="I42" s="422" t="str">
        <f>IF(OR($D$3="",$N$3=""),"",IF('Result Sheet'!J42="","",'Result Sheet'!J42))</f>
        <v/>
      </c>
      <c r="J42" s="423" t="str">
        <f>IF($N$3=$AJ$8,'Result Sheet'!P42,IF($N$3=$AJ$9,'Result Sheet'!AH42,IF($N$3=$AJ$10,'Result Sheet'!AZ42,IF($N$3=$AJ$11,'Result Sheet'!BR42,""))))</f>
        <v/>
      </c>
      <c r="K42" s="423" t="str">
        <f>IF($N$3=$AJ$8,'Result Sheet'!Q42,IF($N$3=$AJ$9,'Result Sheet'!AI42,IF($N$3=$AJ$10,'Result Sheet'!BA42,IF($N$3=$AJ$11,'Result Sheet'!BS42,""))))</f>
        <v/>
      </c>
      <c r="L42" s="424" t="str">
        <f>IF(OR($D$3="",$N$3=""),"",IF(B42="","",IF(AND(K42="NA",J42="NA"),"NA",IF($N$3=$AJ$12,'Result Sheet'!CF42,IF($N$3=$AJ$13,'Result Sheet'!CM42,IF($N$3=$AJ$14,'Result Sheet'!CT42,IF($N$3=$AJ$15,'Result Sheet'!DA42,IF($N$3=$AJ$16,'Result Sheet'!DE42,SUM(J42:K42)))))))))</f>
        <v/>
      </c>
      <c r="M42" s="425" t="str">
        <f t="shared" si="0"/>
        <v/>
      </c>
      <c r="N42" s="426" t="str">
        <f>IF($N$3=$AJ$8,'Result Sheet'!T42,IF($N$3=$AJ$9,'Result Sheet'!AL42,IF($N$3=$AJ$10,'Result Sheet'!BD42,IF($N$3=$AJ$11,'Result Sheet'!BV42,""))))</f>
        <v/>
      </c>
      <c r="O42" s="426" t="str">
        <f>IF($N$3=$AJ$8,'Result Sheet'!U42,IF($N$3=$AJ$9,'Result Sheet'!AM42,IF($N$3=$AJ$10,'Result Sheet'!BE42,IF($N$3=$AJ$11,'Result Sheet'!BW42,""))))</f>
        <v/>
      </c>
      <c r="P42" s="427" t="str">
        <f>IF(OR($D$3="",$N$3=""),"",IF(B42="","",IF(AND(N42="NA",O42="NA"),"NA",IF($N$3=$AJ$12,'Result Sheet'!CG42,IF($N$3=$AJ$13,'Result Sheet'!CN42,IF($N$3=$AJ$14,'Result Sheet'!CU42,IF($N$3=$AJ$15,'Result Sheet'!DB42,IF($N$3=$AJ$16,'Result Sheet'!DF42,SUM(N42:O42)))))))))</f>
        <v/>
      </c>
      <c r="Q42" s="425" t="str">
        <f t="shared" si="1"/>
        <v/>
      </c>
      <c r="R42" s="428">
        <f t="shared" si="2"/>
        <v>0</v>
      </c>
      <c r="S42" s="428" t="str">
        <f t="shared" si="3"/>
        <v/>
      </c>
      <c r="T42" s="428" t="str">
        <f t="shared" si="4"/>
        <v/>
      </c>
      <c r="U42" s="428" t="str">
        <f t="shared" si="5"/>
        <v/>
      </c>
      <c r="V42" s="429" t="str">
        <f t="shared" si="6"/>
        <v/>
      </c>
      <c r="W42" s="430" t="str">
        <f t="shared" si="7"/>
        <v/>
      </c>
    </row>
    <row r="43" spans="1:23">
      <c r="A43" s="416">
        <f>IF('Result Sheet'!A43="","",'Result Sheet'!A43)</f>
        <v>36</v>
      </c>
      <c r="B43" s="417" t="str">
        <f>IF(OR($D$3="",$N$3=""),"",IF('Result Sheet'!B43="","",'Result Sheet'!B43))</f>
        <v/>
      </c>
      <c r="C43" s="418" t="str">
        <f>IF(OR($D$3="",$N$3=""),"",IF('Result Sheet'!F43="","",'Result Sheet'!F43))</f>
        <v/>
      </c>
      <c r="D43" s="419" t="str">
        <f>IF(OR($D$3="",$N$3=""),"",IF('Result Sheet'!E43="","",'Result Sheet'!E43))</f>
        <v/>
      </c>
      <c r="E43" s="420" t="str">
        <f>IF(OR($D$3="",$N$3=""),"",IF('Result Sheet'!G43="","",'Result Sheet'!G43))</f>
        <v/>
      </c>
      <c r="F43" s="420" t="str">
        <f>IF(OR($D$3="",$N$3=""),"",IF('Result Sheet'!H43="","",'Result Sheet'!H43))</f>
        <v/>
      </c>
      <c r="G43" s="420" t="str">
        <f>IF(OR($D$3="",$N$3=""),"",IF('Result Sheet'!I43="","",'Result Sheet'!I43))</f>
        <v/>
      </c>
      <c r="H43" s="421" t="str">
        <f>IF(OR($D$3="",$N$3=""),"",IF('Result Sheet'!K43="","",'Result Sheet'!K43))</f>
        <v/>
      </c>
      <c r="I43" s="422" t="str">
        <f>IF(OR($D$3="",$N$3=""),"",IF('Result Sheet'!J43="","",'Result Sheet'!J43))</f>
        <v/>
      </c>
      <c r="J43" s="423" t="str">
        <f>IF($N$3=$AJ$8,'Result Sheet'!P43,IF($N$3=$AJ$9,'Result Sheet'!AH43,IF($N$3=$AJ$10,'Result Sheet'!AZ43,IF($N$3=$AJ$11,'Result Sheet'!BR43,""))))</f>
        <v/>
      </c>
      <c r="K43" s="423" t="str">
        <f>IF($N$3=$AJ$8,'Result Sheet'!Q43,IF($N$3=$AJ$9,'Result Sheet'!AI43,IF($N$3=$AJ$10,'Result Sheet'!BA43,IF($N$3=$AJ$11,'Result Sheet'!BS43,""))))</f>
        <v/>
      </c>
      <c r="L43" s="424" t="str">
        <f>IF(OR($D$3="",$N$3=""),"",IF(B43="","",IF(AND(K43="NA",J43="NA"),"NA",IF($N$3=$AJ$12,'Result Sheet'!CF43,IF($N$3=$AJ$13,'Result Sheet'!CM43,IF($N$3=$AJ$14,'Result Sheet'!CT43,IF($N$3=$AJ$15,'Result Sheet'!DA43,IF($N$3=$AJ$16,'Result Sheet'!DE43,SUM(J43:K43)))))))))</f>
        <v/>
      </c>
      <c r="M43" s="425" t="str">
        <f t="shared" si="0"/>
        <v/>
      </c>
      <c r="N43" s="426" t="str">
        <f>IF($N$3=$AJ$8,'Result Sheet'!T43,IF($N$3=$AJ$9,'Result Sheet'!AL43,IF($N$3=$AJ$10,'Result Sheet'!BD43,IF($N$3=$AJ$11,'Result Sheet'!BV43,""))))</f>
        <v/>
      </c>
      <c r="O43" s="426" t="str">
        <f>IF($N$3=$AJ$8,'Result Sheet'!U43,IF($N$3=$AJ$9,'Result Sheet'!AM43,IF($N$3=$AJ$10,'Result Sheet'!BE43,IF($N$3=$AJ$11,'Result Sheet'!BW43,""))))</f>
        <v/>
      </c>
      <c r="P43" s="427" t="str">
        <f>IF(OR($D$3="",$N$3=""),"",IF(B43="","",IF(AND(N43="NA",O43="NA"),"NA",IF($N$3=$AJ$12,'Result Sheet'!CG43,IF($N$3=$AJ$13,'Result Sheet'!CN43,IF($N$3=$AJ$14,'Result Sheet'!CU43,IF($N$3=$AJ$15,'Result Sheet'!DB43,IF($N$3=$AJ$16,'Result Sheet'!DF43,SUM(N43:O43)))))))))</f>
        <v/>
      </c>
      <c r="Q43" s="425" t="str">
        <f t="shared" si="1"/>
        <v/>
      </c>
      <c r="R43" s="428">
        <f t="shared" si="2"/>
        <v>0</v>
      </c>
      <c r="S43" s="428" t="str">
        <f t="shared" si="3"/>
        <v/>
      </c>
      <c r="T43" s="428" t="str">
        <f t="shared" si="4"/>
        <v/>
      </c>
      <c r="U43" s="428" t="str">
        <f t="shared" si="5"/>
        <v/>
      </c>
      <c r="V43" s="429" t="str">
        <f t="shared" si="6"/>
        <v/>
      </c>
      <c r="W43" s="430" t="str">
        <f t="shared" si="7"/>
        <v/>
      </c>
    </row>
    <row r="44" spans="1:23">
      <c r="A44" s="416">
        <f>IF('Result Sheet'!A44="","",'Result Sheet'!A44)</f>
        <v>37</v>
      </c>
      <c r="B44" s="417" t="str">
        <f>IF(OR($D$3="",$N$3=""),"",IF('Result Sheet'!B44="","",'Result Sheet'!B44))</f>
        <v/>
      </c>
      <c r="C44" s="418" t="str">
        <f>IF(OR($D$3="",$N$3=""),"",IF('Result Sheet'!F44="","",'Result Sheet'!F44))</f>
        <v/>
      </c>
      <c r="D44" s="419" t="str">
        <f>IF(OR($D$3="",$N$3=""),"",IF('Result Sheet'!E44="","",'Result Sheet'!E44))</f>
        <v/>
      </c>
      <c r="E44" s="420" t="str">
        <f>IF(OR($D$3="",$N$3=""),"",IF('Result Sheet'!G44="","",'Result Sheet'!G44))</f>
        <v/>
      </c>
      <c r="F44" s="420" t="str">
        <f>IF(OR($D$3="",$N$3=""),"",IF('Result Sheet'!H44="","",'Result Sheet'!H44))</f>
        <v/>
      </c>
      <c r="G44" s="420" t="str">
        <f>IF(OR($D$3="",$N$3=""),"",IF('Result Sheet'!I44="","",'Result Sheet'!I44))</f>
        <v/>
      </c>
      <c r="H44" s="421" t="str">
        <f>IF(OR($D$3="",$N$3=""),"",IF('Result Sheet'!K44="","",'Result Sheet'!K44))</f>
        <v/>
      </c>
      <c r="I44" s="422" t="str">
        <f>IF(OR($D$3="",$N$3=""),"",IF('Result Sheet'!J44="","",'Result Sheet'!J44))</f>
        <v/>
      </c>
      <c r="J44" s="423" t="str">
        <f>IF($N$3=$AJ$8,'Result Sheet'!P44,IF($N$3=$AJ$9,'Result Sheet'!AH44,IF($N$3=$AJ$10,'Result Sheet'!AZ44,IF($N$3=$AJ$11,'Result Sheet'!BR44,""))))</f>
        <v/>
      </c>
      <c r="K44" s="423" t="str">
        <f>IF($N$3=$AJ$8,'Result Sheet'!Q44,IF($N$3=$AJ$9,'Result Sheet'!AI44,IF($N$3=$AJ$10,'Result Sheet'!BA44,IF($N$3=$AJ$11,'Result Sheet'!BS44,""))))</f>
        <v/>
      </c>
      <c r="L44" s="424" t="str">
        <f>IF(OR($D$3="",$N$3=""),"",IF(B44="","",IF(AND(K44="NA",J44="NA"),"NA",IF($N$3=$AJ$12,'Result Sheet'!CF44,IF($N$3=$AJ$13,'Result Sheet'!CM44,IF($N$3=$AJ$14,'Result Sheet'!CT44,IF($N$3=$AJ$15,'Result Sheet'!DA44,IF($N$3=$AJ$16,'Result Sheet'!DE44,SUM(J44:K44)))))))))</f>
        <v/>
      </c>
      <c r="M44" s="425" t="str">
        <f t="shared" si="0"/>
        <v/>
      </c>
      <c r="N44" s="426" t="str">
        <f>IF($N$3=$AJ$8,'Result Sheet'!T44,IF($N$3=$AJ$9,'Result Sheet'!AL44,IF($N$3=$AJ$10,'Result Sheet'!BD44,IF($N$3=$AJ$11,'Result Sheet'!BV44,""))))</f>
        <v/>
      </c>
      <c r="O44" s="426" t="str">
        <f>IF($N$3=$AJ$8,'Result Sheet'!U44,IF($N$3=$AJ$9,'Result Sheet'!AM44,IF($N$3=$AJ$10,'Result Sheet'!BE44,IF($N$3=$AJ$11,'Result Sheet'!BW44,""))))</f>
        <v/>
      </c>
      <c r="P44" s="427" t="str">
        <f>IF(OR($D$3="",$N$3=""),"",IF(B44="","",IF(AND(N44="NA",O44="NA"),"NA",IF($N$3=$AJ$12,'Result Sheet'!CG44,IF($N$3=$AJ$13,'Result Sheet'!CN44,IF($N$3=$AJ$14,'Result Sheet'!CU44,IF($N$3=$AJ$15,'Result Sheet'!DB44,IF($N$3=$AJ$16,'Result Sheet'!DF44,SUM(N44:O44)))))))))</f>
        <v/>
      </c>
      <c r="Q44" s="425" t="str">
        <f t="shared" si="1"/>
        <v/>
      </c>
      <c r="R44" s="428">
        <f t="shared" si="2"/>
        <v>0</v>
      </c>
      <c r="S44" s="428" t="str">
        <f t="shared" si="3"/>
        <v/>
      </c>
      <c r="T44" s="428" t="str">
        <f t="shared" si="4"/>
        <v/>
      </c>
      <c r="U44" s="428" t="str">
        <f t="shared" si="5"/>
        <v/>
      </c>
      <c r="V44" s="429" t="str">
        <f t="shared" si="6"/>
        <v/>
      </c>
      <c r="W44" s="430" t="str">
        <f t="shared" si="7"/>
        <v/>
      </c>
    </row>
    <row r="45" spans="1:23">
      <c r="A45" s="416">
        <f>IF('Result Sheet'!A45="","",'Result Sheet'!A45)</f>
        <v>38</v>
      </c>
      <c r="B45" s="417" t="str">
        <f>IF(OR($D$3="",$N$3=""),"",IF('Result Sheet'!B45="","",'Result Sheet'!B45))</f>
        <v/>
      </c>
      <c r="C45" s="418" t="str">
        <f>IF(OR($D$3="",$N$3=""),"",IF('Result Sheet'!F45="","",'Result Sheet'!F45))</f>
        <v/>
      </c>
      <c r="D45" s="419" t="str">
        <f>IF(OR($D$3="",$N$3=""),"",IF('Result Sheet'!E45="","",'Result Sheet'!E45))</f>
        <v/>
      </c>
      <c r="E45" s="420" t="str">
        <f>IF(OR($D$3="",$N$3=""),"",IF('Result Sheet'!G45="","",'Result Sheet'!G45))</f>
        <v/>
      </c>
      <c r="F45" s="420" t="str">
        <f>IF(OR($D$3="",$N$3=""),"",IF('Result Sheet'!H45="","",'Result Sheet'!H45))</f>
        <v/>
      </c>
      <c r="G45" s="420" t="str">
        <f>IF(OR($D$3="",$N$3=""),"",IF('Result Sheet'!I45="","",'Result Sheet'!I45))</f>
        <v/>
      </c>
      <c r="H45" s="421" t="str">
        <f>IF(OR($D$3="",$N$3=""),"",IF('Result Sheet'!K45="","",'Result Sheet'!K45))</f>
        <v/>
      </c>
      <c r="I45" s="422" t="str">
        <f>IF(OR($D$3="",$N$3=""),"",IF('Result Sheet'!J45="","",'Result Sheet'!J45))</f>
        <v/>
      </c>
      <c r="J45" s="423" t="str">
        <f>IF($N$3=$AJ$8,'Result Sheet'!P45,IF($N$3=$AJ$9,'Result Sheet'!AH45,IF($N$3=$AJ$10,'Result Sheet'!AZ45,IF($N$3=$AJ$11,'Result Sheet'!BR45,""))))</f>
        <v/>
      </c>
      <c r="K45" s="423" t="str">
        <f>IF($N$3=$AJ$8,'Result Sheet'!Q45,IF($N$3=$AJ$9,'Result Sheet'!AI45,IF($N$3=$AJ$10,'Result Sheet'!BA45,IF($N$3=$AJ$11,'Result Sheet'!BS45,""))))</f>
        <v/>
      </c>
      <c r="L45" s="424" t="str">
        <f>IF(OR($D$3="",$N$3=""),"",IF(B45="","",IF(AND(K45="NA",J45="NA"),"NA",IF($N$3=$AJ$12,'Result Sheet'!CF45,IF($N$3=$AJ$13,'Result Sheet'!CM45,IF($N$3=$AJ$14,'Result Sheet'!CT45,IF($N$3=$AJ$15,'Result Sheet'!DA45,IF($N$3=$AJ$16,'Result Sheet'!DE45,SUM(J45:K45)))))))))</f>
        <v/>
      </c>
      <c r="M45" s="425" t="str">
        <f t="shared" si="0"/>
        <v/>
      </c>
      <c r="N45" s="426" t="str">
        <f>IF($N$3=$AJ$8,'Result Sheet'!T45,IF($N$3=$AJ$9,'Result Sheet'!AL45,IF($N$3=$AJ$10,'Result Sheet'!BD45,IF($N$3=$AJ$11,'Result Sheet'!BV45,""))))</f>
        <v/>
      </c>
      <c r="O45" s="426" t="str">
        <f>IF($N$3=$AJ$8,'Result Sheet'!U45,IF($N$3=$AJ$9,'Result Sheet'!AM45,IF($N$3=$AJ$10,'Result Sheet'!BE45,IF($N$3=$AJ$11,'Result Sheet'!BW45,""))))</f>
        <v/>
      </c>
      <c r="P45" s="427" t="str">
        <f>IF(OR($D$3="",$N$3=""),"",IF(B45="","",IF(AND(N45="NA",O45="NA"),"NA",IF($N$3=$AJ$12,'Result Sheet'!CG45,IF($N$3=$AJ$13,'Result Sheet'!CN45,IF($N$3=$AJ$14,'Result Sheet'!CU45,IF($N$3=$AJ$15,'Result Sheet'!DB45,IF($N$3=$AJ$16,'Result Sheet'!DF45,SUM(N45:O45)))))))))</f>
        <v/>
      </c>
      <c r="Q45" s="425" t="str">
        <f t="shared" si="1"/>
        <v/>
      </c>
      <c r="R45" s="428">
        <f t="shared" si="2"/>
        <v>0</v>
      </c>
      <c r="S45" s="428" t="str">
        <f t="shared" si="3"/>
        <v/>
      </c>
      <c r="T45" s="428" t="str">
        <f t="shared" si="4"/>
        <v/>
      </c>
      <c r="U45" s="428" t="str">
        <f t="shared" si="5"/>
        <v/>
      </c>
      <c r="V45" s="429" t="str">
        <f t="shared" si="6"/>
        <v/>
      </c>
      <c r="W45" s="430" t="str">
        <f t="shared" si="7"/>
        <v/>
      </c>
    </row>
    <row r="46" spans="1:23">
      <c r="A46" s="416">
        <f>IF('Result Sheet'!A46="","",'Result Sheet'!A46)</f>
        <v>39</v>
      </c>
      <c r="B46" s="417" t="str">
        <f>IF(OR($D$3="",$N$3=""),"",IF('Result Sheet'!B46="","",'Result Sheet'!B46))</f>
        <v/>
      </c>
      <c r="C46" s="418" t="str">
        <f>IF(OR($D$3="",$N$3=""),"",IF('Result Sheet'!F46="","",'Result Sheet'!F46))</f>
        <v/>
      </c>
      <c r="D46" s="419" t="str">
        <f>IF(OR($D$3="",$N$3=""),"",IF('Result Sheet'!E46="","",'Result Sheet'!E46))</f>
        <v/>
      </c>
      <c r="E46" s="420" t="str">
        <f>IF(OR($D$3="",$N$3=""),"",IF('Result Sheet'!G46="","",'Result Sheet'!G46))</f>
        <v/>
      </c>
      <c r="F46" s="420" t="str">
        <f>IF(OR($D$3="",$N$3=""),"",IF('Result Sheet'!H46="","",'Result Sheet'!H46))</f>
        <v/>
      </c>
      <c r="G46" s="420" t="str">
        <f>IF(OR($D$3="",$N$3=""),"",IF('Result Sheet'!I46="","",'Result Sheet'!I46))</f>
        <v/>
      </c>
      <c r="H46" s="421" t="str">
        <f>IF(OR($D$3="",$N$3=""),"",IF('Result Sheet'!K46="","",'Result Sheet'!K46))</f>
        <v/>
      </c>
      <c r="I46" s="422" t="str">
        <f>IF(OR($D$3="",$N$3=""),"",IF('Result Sheet'!J46="","",'Result Sheet'!J46))</f>
        <v/>
      </c>
      <c r="J46" s="423" t="str">
        <f>IF($N$3=$AJ$8,'Result Sheet'!P46,IF($N$3=$AJ$9,'Result Sheet'!AH46,IF($N$3=$AJ$10,'Result Sheet'!AZ46,IF($N$3=$AJ$11,'Result Sheet'!BR46,""))))</f>
        <v/>
      </c>
      <c r="K46" s="423" t="str">
        <f>IF($N$3=$AJ$8,'Result Sheet'!Q46,IF($N$3=$AJ$9,'Result Sheet'!AI46,IF($N$3=$AJ$10,'Result Sheet'!BA46,IF($N$3=$AJ$11,'Result Sheet'!BS46,""))))</f>
        <v/>
      </c>
      <c r="L46" s="424" t="str">
        <f>IF(OR($D$3="",$N$3=""),"",IF(B46="","",IF(AND(K46="NA",J46="NA"),"NA",IF($N$3=$AJ$12,'Result Sheet'!CF46,IF($N$3=$AJ$13,'Result Sheet'!CM46,IF($N$3=$AJ$14,'Result Sheet'!CT46,IF($N$3=$AJ$15,'Result Sheet'!DA46,IF($N$3=$AJ$16,'Result Sheet'!DE46,SUM(J46:K46)))))))))</f>
        <v/>
      </c>
      <c r="M46" s="425" t="str">
        <f t="shared" si="0"/>
        <v/>
      </c>
      <c r="N46" s="426" t="str">
        <f>IF($N$3=$AJ$8,'Result Sheet'!T46,IF($N$3=$AJ$9,'Result Sheet'!AL46,IF($N$3=$AJ$10,'Result Sheet'!BD46,IF($N$3=$AJ$11,'Result Sheet'!BV46,""))))</f>
        <v/>
      </c>
      <c r="O46" s="426" t="str">
        <f>IF($N$3=$AJ$8,'Result Sheet'!U46,IF($N$3=$AJ$9,'Result Sheet'!AM46,IF($N$3=$AJ$10,'Result Sheet'!BE46,IF($N$3=$AJ$11,'Result Sheet'!BW46,""))))</f>
        <v/>
      </c>
      <c r="P46" s="427" t="str">
        <f>IF(OR($D$3="",$N$3=""),"",IF(B46="","",IF(AND(N46="NA",O46="NA"),"NA",IF($N$3=$AJ$12,'Result Sheet'!CG46,IF($N$3=$AJ$13,'Result Sheet'!CN46,IF($N$3=$AJ$14,'Result Sheet'!CU46,IF($N$3=$AJ$15,'Result Sheet'!DB46,IF($N$3=$AJ$16,'Result Sheet'!DF46,SUM(N46:O46)))))))))</f>
        <v/>
      </c>
      <c r="Q46" s="425" t="str">
        <f t="shared" si="1"/>
        <v/>
      </c>
      <c r="R46" s="428">
        <f t="shared" si="2"/>
        <v>0</v>
      </c>
      <c r="S46" s="428" t="str">
        <f t="shared" si="3"/>
        <v/>
      </c>
      <c r="T46" s="428" t="str">
        <f t="shared" si="4"/>
        <v/>
      </c>
      <c r="U46" s="428" t="str">
        <f t="shared" si="5"/>
        <v/>
      </c>
      <c r="V46" s="429" t="str">
        <f t="shared" si="6"/>
        <v/>
      </c>
      <c r="W46" s="430" t="str">
        <f t="shared" si="7"/>
        <v/>
      </c>
    </row>
    <row r="47" spans="1:23">
      <c r="A47" s="416">
        <f>IF('Result Sheet'!A47="","",'Result Sheet'!A47)</f>
        <v>40</v>
      </c>
      <c r="B47" s="417" t="str">
        <f>IF(OR($D$3="",$N$3=""),"",IF('Result Sheet'!B47="","",'Result Sheet'!B47))</f>
        <v/>
      </c>
      <c r="C47" s="418" t="str">
        <f>IF(OR($D$3="",$N$3=""),"",IF('Result Sheet'!F47="","",'Result Sheet'!F47))</f>
        <v/>
      </c>
      <c r="D47" s="419" t="str">
        <f>IF(OR($D$3="",$N$3=""),"",IF('Result Sheet'!E47="","",'Result Sheet'!E47))</f>
        <v/>
      </c>
      <c r="E47" s="420" t="str">
        <f>IF(OR($D$3="",$N$3=""),"",IF('Result Sheet'!G47="","",'Result Sheet'!G47))</f>
        <v/>
      </c>
      <c r="F47" s="420" t="str">
        <f>IF(OR($D$3="",$N$3=""),"",IF('Result Sheet'!H47="","",'Result Sheet'!H47))</f>
        <v/>
      </c>
      <c r="G47" s="420" t="str">
        <f>IF(OR($D$3="",$N$3=""),"",IF('Result Sheet'!I47="","",'Result Sheet'!I47))</f>
        <v/>
      </c>
      <c r="H47" s="421" t="str">
        <f>IF(OR($D$3="",$N$3=""),"",IF('Result Sheet'!K47="","",'Result Sheet'!K47))</f>
        <v/>
      </c>
      <c r="I47" s="422" t="str">
        <f>IF(OR($D$3="",$N$3=""),"",IF('Result Sheet'!J47="","",'Result Sheet'!J47))</f>
        <v/>
      </c>
      <c r="J47" s="423" t="str">
        <f>IF($N$3=$AJ$8,'Result Sheet'!P47,IF($N$3=$AJ$9,'Result Sheet'!AH47,IF($N$3=$AJ$10,'Result Sheet'!AZ47,IF($N$3=$AJ$11,'Result Sheet'!BR47,""))))</f>
        <v/>
      </c>
      <c r="K47" s="423" t="str">
        <f>IF($N$3=$AJ$8,'Result Sheet'!Q47,IF($N$3=$AJ$9,'Result Sheet'!AI47,IF($N$3=$AJ$10,'Result Sheet'!BA47,IF($N$3=$AJ$11,'Result Sheet'!BS47,""))))</f>
        <v/>
      </c>
      <c r="L47" s="424" t="str">
        <f>IF(OR($D$3="",$N$3=""),"",IF(B47="","",IF(AND(K47="NA",J47="NA"),"NA",IF($N$3=$AJ$12,'Result Sheet'!CF47,IF($N$3=$AJ$13,'Result Sheet'!CM47,IF($N$3=$AJ$14,'Result Sheet'!CT47,IF($N$3=$AJ$15,'Result Sheet'!DA47,IF($N$3=$AJ$16,'Result Sheet'!DE47,SUM(J47:K47)))))))))</f>
        <v/>
      </c>
      <c r="M47" s="425" t="str">
        <f t="shared" si="0"/>
        <v/>
      </c>
      <c r="N47" s="426" t="str">
        <f>IF($N$3=$AJ$8,'Result Sheet'!T47,IF($N$3=$AJ$9,'Result Sheet'!AL47,IF($N$3=$AJ$10,'Result Sheet'!BD47,IF($N$3=$AJ$11,'Result Sheet'!BV47,""))))</f>
        <v/>
      </c>
      <c r="O47" s="426" t="str">
        <f>IF($N$3=$AJ$8,'Result Sheet'!U47,IF($N$3=$AJ$9,'Result Sheet'!AM47,IF($N$3=$AJ$10,'Result Sheet'!BE47,IF($N$3=$AJ$11,'Result Sheet'!BW47,""))))</f>
        <v/>
      </c>
      <c r="P47" s="427" t="str">
        <f>IF(OR($D$3="",$N$3=""),"",IF(B47="","",IF(AND(N47="NA",O47="NA"),"NA",IF($N$3=$AJ$12,'Result Sheet'!CG47,IF($N$3=$AJ$13,'Result Sheet'!CN47,IF($N$3=$AJ$14,'Result Sheet'!CU47,IF($N$3=$AJ$15,'Result Sheet'!DB47,IF($N$3=$AJ$16,'Result Sheet'!DF47,SUM(N47:O47)))))))))</f>
        <v/>
      </c>
      <c r="Q47" s="425" t="str">
        <f t="shared" si="1"/>
        <v/>
      </c>
      <c r="R47" s="428">
        <f t="shared" si="2"/>
        <v>0</v>
      </c>
      <c r="S47" s="428" t="str">
        <f t="shared" si="3"/>
        <v/>
      </c>
      <c r="T47" s="428" t="str">
        <f t="shared" si="4"/>
        <v/>
      </c>
      <c r="U47" s="428" t="str">
        <f t="shared" si="5"/>
        <v/>
      </c>
      <c r="V47" s="429" t="str">
        <f t="shared" si="6"/>
        <v/>
      </c>
      <c r="W47" s="430" t="str">
        <f t="shared" si="7"/>
        <v/>
      </c>
    </row>
    <row r="48" spans="1:23">
      <c r="A48" s="416">
        <f>IF('Result Sheet'!A48="","",'Result Sheet'!A48)</f>
        <v>41</v>
      </c>
      <c r="B48" s="417" t="str">
        <f>IF(OR($D$3="",$N$3=""),"",IF('Result Sheet'!B48="","",'Result Sheet'!B48))</f>
        <v/>
      </c>
      <c r="C48" s="418" t="str">
        <f>IF(OR($D$3="",$N$3=""),"",IF('Result Sheet'!F48="","",'Result Sheet'!F48))</f>
        <v/>
      </c>
      <c r="D48" s="419" t="str">
        <f>IF(OR($D$3="",$N$3=""),"",IF('Result Sheet'!E48="","",'Result Sheet'!E48))</f>
        <v/>
      </c>
      <c r="E48" s="420" t="str">
        <f>IF(OR($D$3="",$N$3=""),"",IF('Result Sheet'!G48="","",'Result Sheet'!G48))</f>
        <v/>
      </c>
      <c r="F48" s="420" t="str">
        <f>IF(OR($D$3="",$N$3=""),"",IF('Result Sheet'!H48="","",'Result Sheet'!H48))</f>
        <v/>
      </c>
      <c r="G48" s="420" t="str">
        <f>IF(OR($D$3="",$N$3=""),"",IF('Result Sheet'!I48="","",'Result Sheet'!I48))</f>
        <v/>
      </c>
      <c r="H48" s="421" t="str">
        <f>IF(OR($D$3="",$N$3=""),"",IF('Result Sheet'!K48="","",'Result Sheet'!K48))</f>
        <v/>
      </c>
      <c r="I48" s="422" t="str">
        <f>IF(OR($D$3="",$N$3=""),"",IF('Result Sheet'!J48="","",'Result Sheet'!J48))</f>
        <v/>
      </c>
      <c r="J48" s="423" t="str">
        <f>IF($N$3=$AJ$8,'Result Sheet'!P48,IF($N$3=$AJ$9,'Result Sheet'!AH48,IF($N$3=$AJ$10,'Result Sheet'!AZ48,IF($N$3=$AJ$11,'Result Sheet'!BR48,""))))</f>
        <v/>
      </c>
      <c r="K48" s="423" t="str">
        <f>IF($N$3=$AJ$8,'Result Sheet'!Q48,IF($N$3=$AJ$9,'Result Sheet'!AI48,IF($N$3=$AJ$10,'Result Sheet'!BA48,IF($N$3=$AJ$11,'Result Sheet'!BS48,""))))</f>
        <v/>
      </c>
      <c r="L48" s="424" t="str">
        <f>IF(OR($D$3="",$N$3=""),"",IF(B48="","",IF(AND(K48="NA",J48="NA"),"NA",IF($N$3=$AJ$12,'Result Sheet'!CF48,IF($N$3=$AJ$13,'Result Sheet'!CM48,IF($N$3=$AJ$14,'Result Sheet'!CT48,IF($N$3=$AJ$15,'Result Sheet'!DA48,IF($N$3=$AJ$16,'Result Sheet'!DE48,SUM(J48:K48)))))))))</f>
        <v/>
      </c>
      <c r="M48" s="425" t="str">
        <f t="shared" si="0"/>
        <v/>
      </c>
      <c r="N48" s="426" t="str">
        <f>IF($N$3=$AJ$8,'Result Sheet'!T48,IF($N$3=$AJ$9,'Result Sheet'!AL48,IF($N$3=$AJ$10,'Result Sheet'!BD48,IF($N$3=$AJ$11,'Result Sheet'!BV48,""))))</f>
        <v/>
      </c>
      <c r="O48" s="426" t="str">
        <f>IF($N$3=$AJ$8,'Result Sheet'!U48,IF($N$3=$AJ$9,'Result Sheet'!AM48,IF($N$3=$AJ$10,'Result Sheet'!BE48,IF($N$3=$AJ$11,'Result Sheet'!BW48,""))))</f>
        <v/>
      </c>
      <c r="P48" s="427" t="str">
        <f>IF(OR($D$3="",$N$3=""),"",IF(B48="","",IF(AND(N48="NA",O48="NA"),"NA",IF($N$3=$AJ$12,'Result Sheet'!CG48,IF($N$3=$AJ$13,'Result Sheet'!CN48,IF($N$3=$AJ$14,'Result Sheet'!CU48,IF($N$3=$AJ$15,'Result Sheet'!DB48,IF($N$3=$AJ$16,'Result Sheet'!DF48,SUM(N48:O48)))))))))</f>
        <v/>
      </c>
      <c r="Q48" s="425" t="str">
        <f t="shared" si="1"/>
        <v/>
      </c>
      <c r="R48" s="428">
        <f t="shared" si="2"/>
        <v>0</v>
      </c>
      <c r="S48" s="428" t="str">
        <f t="shared" si="3"/>
        <v/>
      </c>
      <c r="T48" s="428" t="str">
        <f t="shared" si="4"/>
        <v/>
      </c>
      <c r="U48" s="428" t="str">
        <f t="shared" si="5"/>
        <v/>
      </c>
      <c r="V48" s="429" t="str">
        <f t="shared" si="6"/>
        <v/>
      </c>
      <c r="W48" s="430" t="str">
        <f t="shared" si="7"/>
        <v/>
      </c>
    </row>
    <row r="49" spans="1:23">
      <c r="A49" s="416">
        <f>IF('Result Sheet'!A49="","",'Result Sheet'!A49)</f>
        <v>42</v>
      </c>
      <c r="B49" s="417" t="str">
        <f>IF(OR($D$3="",$N$3=""),"",IF('Result Sheet'!B49="","",'Result Sheet'!B49))</f>
        <v/>
      </c>
      <c r="C49" s="418" t="str">
        <f>IF(OR($D$3="",$N$3=""),"",IF('Result Sheet'!F49="","",'Result Sheet'!F49))</f>
        <v/>
      </c>
      <c r="D49" s="419" t="str">
        <f>IF(OR($D$3="",$N$3=""),"",IF('Result Sheet'!E49="","",'Result Sheet'!E49))</f>
        <v/>
      </c>
      <c r="E49" s="420" t="str">
        <f>IF(OR($D$3="",$N$3=""),"",IF('Result Sheet'!G49="","",'Result Sheet'!G49))</f>
        <v/>
      </c>
      <c r="F49" s="420" t="str">
        <f>IF(OR($D$3="",$N$3=""),"",IF('Result Sheet'!H49="","",'Result Sheet'!H49))</f>
        <v/>
      </c>
      <c r="G49" s="420" t="str">
        <f>IF(OR($D$3="",$N$3=""),"",IF('Result Sheet'!I49="","",'Result Sheet'!I49))</f>
        <v/>
      </c>
      <c r="H49" s="421" t="str">
        <f>IF(OR($D$3="",$N$3=""),"",IF('Result Sheet'!K49="","",'Result Sheet'!K49))</f>
        <v/>
      </c>
      <c r="I49" s="422" t="str">
        <f>IF(OR($D$3="",$N$3=""),"",IF('Result Sheet'!J49="","",'Result Sheet'!J49))</f>
        <v/>
      </c>
      <c r="J49" s="423" t="str">
        <f>IF($N$3=$AJ$8,'Result Sheet'!P49,IF($N$3=$AJ$9,'Result Sheet'!AH49,IF($N$3=$AJ$10,'Result Sheet'!AZ49,IF($N$3=$AJ$11,'Result Sheet'!BR49,""))))</f>
        <v/>
      </c>
      <c r="K49" s="423" t="str">
        <f>IF($N$3=$AJ$8,'Result Sheet'!Q49,IF($N$3=$AJ$9,'Result Sheet'!AI49,IF($N$3=$AJ$10,'Result Sheet'!BA49,IF($N$3=$AJ$11,'Result Sheet'!BS49,""))))</f>
        <v/>
      </c>
      <c r="L49" s="424" t="str">
        <f>IF(OR($D$3="",$N$3=""),"",IF(B49="","",IF(AND(K49="NA",J49="NA"),"NA",IF($N$3=$AJ$12,'Result Sheet'!CF49,IF($N$3=$AJ$13,'Result Sheet'!CM49,IF($N$3=$AJ$14,'Result Sheet'!CT49,IF($N$3=$AJ$15,'Result Sheet'!DA49,IF($N$3=$AJ$16,'Result Sheet'!DE49,SUM(J49:K49)))))))))</f>
        <v/>
      </c>
      <c r="M49" s="425" t="str">
        <f t="shared" si="0"/>
        <v/>
      </c>
      <c r="N49" s="426" t="str">
        <f>IF($N$3=$AJ$8,'Result Sheet'!T49,IF($N$3=$AJ$9,'Result Sheet'!AL49,IF($N$3=$AJ$10,'Result Sheet'!BD49,IF($N$3=$AJ$11,'Result Sheet'!BV49,""))))</f>
        <v/>
      </c>
      <c r="O49" s="426" t="str">
        <f>IF($N$3=$AJ$8,'Result Sheet'!U49,IF($N$3=$AJ$9,'Result Sheet'!AM49,IF($N$3=$AJ$10,'Result Sheet'!BE49,IF($N$3=$AJ$11,'Result Sheet'!BW49,""))))</f>
        <v/>
      </c>
      <c r="P49" s="427" t="str">
        <f>IF(OR($D$3="",$N$3=""),"",IF(B49="","",IF(AND(N49="NA",O49="NA"),"NA",IF($N$3=$AJ$12,'Result Sheet'!CG49,IF($N$3=$AJ$13,'Result Sheet'!CN49,IF($N$3=$AJ$14,'Result Sheet'!CU49,IF($N$3=$AJ$15,'Result Sheet'!DB49,IF($N$3=$AJ$16,'Result Sheet'!DF49,SUM(N49:O49)))))))))</f>
        <v/>
      </c>
      <c r="Q49" s="425" t="str">
        <f t="shared" si="1"/>
        <v/>
      </c>
      <c r="R49" s="428">
        <f t="shared" si="2"/>
        <v>0</v>
      </c>
      <c r="S49" s="428" t="str">
        <f t="shared" si="3"/>
        <v/>
      </c>
      <c r="T49" s="428" t="str">
        <f t="shared" si="4"/>
        <v/>
      </c>
      <c r="U49" s="428" t="str">
        <f t="shared" si="5"/>
        <v/>
      </c>
      <c r="V49" s="429" t="str">
        <f t="shared" si="6"/>
        <v/>
      </c>
      <c r="W49" s="430" t="str">
        <f t="shared" si="7"/>
        <v/>
      </c>
    </row>
    <row r="50" spans="1:23">
      <c r="A50" s="416">
        <f>IF('Result Sheet'!A50="","",'Result Sheet'!A50)</f>
        <v>43</v>
      </c>
      <c r="B50" s="417" t="str">
        <f>IF(OR($D$3="",$N$3=""),"",IF('Result Sheet'!B50="","",'Result Sheet'!B50))</f>
        <v/>
      </c>
      <c r="C50" s="418" t="str">
        <f>IF(OR($D$3="",$N$3=""),"",IF('Result Sheet'!F50="","",'Result Sheet'!F50))</f>
        <v/>
      </c>
      <c r="D50" s="419" t="str">
        <f>IF(OR($D$3="",$N$3=""),"",IF('Result Sheet'!E50="","",'Result Sheet'!E50))</f>
        <v/>
      </c>
      <c r="E50" s="420" t="str">
        <f>IF(OR($D$3="",$N$3=""),"",IF('Result Sheet'!G50="","",'Result Sheet'!G50))</f>
        <v/>
      </c>
      <c r="F50" s="420" t="str">
        <f>IF(OR($D$3="",$N$3=""),"",IF('Result Sheet'!H50="","",'Result Sheet'!H50))</f>
        <v/>
      </c>
      <c r="G50" s="420" t="str">
        <f>IF(OR($D$3="",$N$3=""),"",IF('Result Sheet'!I50="","",'Result Sheet'!I50))</f>
        <v/>
      </c>
      <c r="H50" s="421" t="str">
        <f>IF(OR($D$3="",$N$3=""),"",IF('Result Sheet'!K50="","",'Result Sheet'!K50))</f>
        <v/>
      </c>
      <c r="I50" s="422" t="str">
        <f>IF(OR($D$3="",$N$3=""),"",IF('Result Sheet'!J50="","",'Result Sheet'!J50))</f>
        <v/>
      </c>
      <c r="J50" s="423" t="str">
        <f>IF($N$3=$AJ$8,'Result Sheet'!P50,IF($N$3=$AJ$9,'Result Sheet'!AH50,IF($N$3=$AJ$10,'Result Sheet'!AZ50,IF($N$3=$AJ$11,'Result Sheet'!BR50,""))))</f>
        <v/>
      </c>
      <c r="K50" s="423" t="str">
        <f>IF($N$3=$AJ$8,'Result Sheet'!Q50,IF($N$3=$AJ$9,'Result Sheet'!AI50,IF($N$3=$AJ$10,'Result Sheet'!BA50,IF($N$3=$AJ$11,'Result Sheet'!BS50,""))))</f>
        <v/>
      </c>
      <c r="L50" s="424" t="str">
        <f>IF(OR($D$3="",$N$3=""),"",IF(B50="","",IF(AND(K50="NA",J50="NA"),"NA",IF($N$3=$AJ$12,'Result Sheet'!CF50,IF($N$3=$AJ$13,'Result Sheet'!CM50,IF($N$3=$AJ$14,'Result Sheet'!CT50,IF($N$3=$AJ$15,'Result Sheet'!DA50,IF($N$3=$AJ$16,'Result Sheet'!DE50,SUM(J50:K50)))))))))</f>
        <v/>
      </c>
      <c r="M50" s="425" t="str">
        <f t="shared" si="0"/>
        <v/>
      </c>
      <c r="N50" s="426" t="str">
        <f>IF($N$3=$AJ$8,'Result Sheet'!T50,IF($N$3=$AJ$9,'Result Sheet'!AL50,IF($N$3=$AJ$10,'Result Sheet'!BD50,IF($N$3=$AJ$11,'Result Sheet'!BV50,""))))</f>
        <v/>
      </c>
      <c r="O50" s="426" t="str">
        <f>IF($N$3=$AJ$8,'Result Sheet'!U50,IF($N$3=$AJ$9,'Result Sheet'!AM50,IF($N$3=$AJ$10,'Result Sheet'!BE50,IF($N$3=$AJ$11,'Result Sheet'!BW50,""))))</f>
        <v/>
      </c>
      <c r="P50" s="427" t="str">
        <f>IF(OR($D$3="",$N$3=""),"",IF(B50="","",IF(AND(N50="NA",O50="NA"),"NA",IF($N$3=$AJ$12,'Result Sheet'!CG50,IF($N$3=$AJ$13,'Result Sheet'!CN50,IF($N$3=$AJ$14,'Result Sheet'!CU50,IF($N$3=$AJ$15,'Result Sheet'!DB50,IF($N$3=$AJ$16,'Result Sheet'!DF50,SUM(N50:O50)))))))))</f>
        <v/>
      </c>
      <c r="Q50" s="425" t="str">
        <f t="shared" si="1"/>
        <v/>
      </c>
      <c r="R50" s="428">
        <f t="shared" si="2"/>
        <v>0</v>
      </c>
      <c r="S50" s="428" t="str">
        <f t="shared" si="3"/>
        <v/>
      </c>
      <c r="T50" s="428" t="str">
        <f t="shared" si="4"/>
        <v/>
      </c>
      <c r="U50" s="428" t="str">
        <f t="shared" si="5"/>
        <v/>
      </c>
      <c r="V50" s="429" t="str">
        <f t="shared" si="6"/>
        <v/>
      </c>
      <c r="W50" s="430" t="str">
        <f t="shared" si="7"/>
        <v/>
      </c>
    </row>
    <row r="51" spans="1:23">
      <c r="A51" s="416">
        <f>IF('Result Sheet'!A51="","",'Result Sheet'!A51)</f>
        <v>44</v>
      </c>
      <c r="B51" s="417" t="str">
        <f>IF(OR($D$3="",$N$3=""),"",IF('Result Sheet'!B51="","",'Result Sheet'!B51))</f>
        <v/>
      </c>
      <c r="C51" s="418" t="str">
        <f>IF(OR($D$3="",$N$3=""),"",IF('Result Sheet'!F51="","",'Result Sheet'!F51))</f>
        <v/>
      </c>
      <c r="D51" s="419" t="str">
        <f>IF(OR($D$3="",$N$3=""),"",IF('Result Sheet'!E51="","",'Result Sheet'!E51))</f>
        <v/>
      </c>
      <c r="E51" s="420" t="str">
        <f>IF(OR($D$3="",$N$3=""),"",IF('Result Sheet'!G51="","",'Result Sheet'!G51))</f>
        <v/>
      </c>
      <c r="F51" s="420" t="str">
        <f>IF(OR($D$3="",$N$3=""),"",IF('Result Sheet'!H51="","",'Result Sheet'!H51))</f>
        <v/>
      </c>
      <c r="G51" s="420" t="str">
        <f>IF(OR($D$3="",$N$3=""),"",IF('Result Sheet'!I51="","",'Result Sheet'!I51))</f>
        <v/>
      </c>
      <c r="H51" s="421" t="str">
        <f>IF(OR($D$3="",$N$3=""),"",IF('Result Sheet'!K51="","",'Result Sheet'!K51))</f>
        <v/>
      </c>
      <c r="I51" s="422" t="str">
        <f>IF(OR($D$3="",$N$3=""),"",IF('Result Sheet'!J51="","",'Result Sheet'!J51))</f>
        <v/>
      </c>
      <c r="J51" s="423" t="str">
        <f>IF($N$3=$AJ$8,'Result Sheet'!P51,IF($N$3=$AJ$9,'Result Sheet'!AH51,IF($N$3=$AJ$10,'Result Sheet'!AZ51,IF($N$3=$AJ$11,'Result Sheet'!BR51,""))))</f>
        <v/>
      </c>
      <c r="K51" s="423" t="str">
        <f>IF($N$3=$AJ$8,'Result Sheet'!Q51,IF($N$3=$AJ$9,'Result Sheet'!AI51,IF($N$3=$AJ$10,'Result Sheet'!BA51,IF($N$3=$AJ$11,'Result Sheet'!BS51,""))))</f>
        <v/>
      </c>
      <c r="L51" s="424" t="str">
        <f>IF(OR($D$3="",$N$3=""),"",IF(B51="","",IF(AND(K51="NA",J51="NA"),"NA",IF($N$3=$AJ$12,'Result Sheet'!CF51,IF($N$3=$AJ$13,'Result Sheet'!CM51,IF($N$3=$AJ$14,'Result Sheet'!CT51,IF($N$3=$AJ$15,'Result Sheet'!DA51,IF($N$3=$AJ$16,'Result Sheet'!DE51,SUM(J51:K51)))))))))</f>
        <v/>
      </c>
      <c r="M51" s="425" t="str">
        <f t="shared" si="0"/>
        <v/>
      </c>
      <c r="N51" s="426" t="str">
        <f>IF($N$3=$AJ$8,'Result Sheet'!T51,IF($N$3=$AJ$9,'Result Sheet'!AL51,IF($N$3=$AJ$10,'Result Sheet'!BD51,IF($N$3=$AJ$11,'Result Sheet'!BV51,""))))</f>
        <v/>
      </c>
      <c r="O51" s="426" t="str">
        <f>IF($N$3=$AJ$8,'Result Sheet'!U51,IF($N$3=$AJ$9,'Result Sheet'!AM51,IF($N$3=$AJ$10,'Result Sheet'!BE51,IF($N$3=$AJ$11,'Result Sheet'!BW51,""))))</f>
        <v/>
      </c>
      <c r="P51" s="427" t="str">
        <f>IF(OR($D$3="",$N$3=""),"",IF(B51="","",IF(AND(N51="NA",O51="NA"),"NA",IF($N$3=$AJ$12,'Result Sheet'!CG51,IF($N$3=$AJ$13,'Result Sheet'!CN51,IF($N$3=$AJ$14,'Result Sheet'!CU51,IF($N$3=$AJ$15,'Result Sheet'!DB51,IF($N$3=$AJ$16,'Result Sheet'!DF51,SUM(N51:O51)))))))))</f>
        <v/>
      </c>
      <c r="Q51" s="425" t="str">
        <f t="shared" si="1"/>
        <v/>
      </c>
      <c r="R51" s="428">
        <f t="shared" si="2"/>
        <v>0</v>
      </c>
      <c r="S51" s="428" t="str">
        <f t="shared" si="3"/>
        <v/>
      </c>
      <c r="T51" s="428" t="str">
        <f t="shared" si="4"/>
        <v/>
      </c>
      <c r="U51" s="428" t="str">
        <f t="shared" si="5"/>
        <v/>
      </c>
      <c r="V51" s="429" t="str">
        <f t="shared" si="6"/>
        <v/>
      </c>
      <c r="W51" s="430" t="str">
        <f t="shared" si="7"/>
        <v/>
      </c>
    </row>
    <row r="52" spans="1:23">
      <c r="A52" s="416">
        <f>IF('Result Sheet'!A52="","",'Result Sheet'!A52)</f>
        <v>45</v>
      </c>
      <c r="B52" s="417" t="str">
        <f>IF(OR($D$3="",$N$3=""),"",IF('Result Sheet'!B52="","",'Result Sheet'!B52))</f>
        <v/>
      </c>
      <c r="C52" s="418" t="str">
        <f>IF(OR($D$3="",$N$3=""),"",IF('Result Sheet'!F52="","",'Result Sheet'!F52))</f>
        <v/>
      </c>
      <c r="D52" s="419" t="str">
        <f>IF(OR($D$3="",$N$3=""),"",IF('Result Sheet'!E52="","",'Result Sheet'!E52))</f>
        <v/>
      </c>
      <c r="E52" s="420" t="str">
        <f>IF(OR($D$3="",$N$3=""),"",IF('Result Sheet'!G52="","",'Result Sheet'!G52))</f>
        <v/>
      </c>
      <c r="F52" s="420" t="str">
        <f>IF(OR($D$3="",$N$3=""),"",IF('Result Sheet'!H52="","",'Result Sheet'!H52))</f>
        <v/>
      </c>
      <c r="G52" s="420" t="str">
        <f>IF(OR($D$3="",$N$3=""),"",IF('Result Sheet'!I52="","",'Result Sheet'!I52))</f>
        <v/>
      </c>
      <c r="H52" s="421" t="str">
        <f>IF(OR($D$3="",$N$3=""),"",IF('Result Sheet'!K52="","",'Result Sheet'!K52))</f>
        <v/>
      </c>
      <c r="I52" s="422" t="str">
        <f>IF(OR($D$3="",$N$3=""),"",IF('Result Sheet'!J52="","",'Result Sheet'!J52))</f>
        <v/>
      </c>
      <c r="J52" s="423" t="str">
        <f>IF($N$3=$AJ$8,'Result Sheet'!P52,IF($N$3=$AJ$9,'Result Sheet'!AH52,IF($N$3=$AJ$10,'Result Sheet'!AZ52,IF($N$3=$AJ$11,'Result Sheet'!BR52,""))))</f>
        <v/>
      </c>
      <c r="K52" s="423" t="str">
        <f>IF($N$3=$AJ$8,'Result Sheet'!Q52,IF($N$3=$AJ$9,'Result Sheet'!AI52,IF($N$3=$AJ$10,'Result Sheet'!BA52,IF($N$3=$AJ$11,'Result Sheet'!BS52,""))))</f>
        <v/>
      </c>
      <c r="L52" s="424" t="str">
        <f>IF(OR($D$3="",$N$3=""),"",IF(B52="","",IF(AND(K52="NA",J52="NA"),"NA",IF($N$3=$AJ$12,'Result Sheet'!CF52,IF($N$3=$AJ$13,'Result Sheet'!CM52,IF($N$3=$AJ$14,'Result Sheet'!CT52,IF($N$3=$AJ$15,'Result Sheet'!DA52,IF($N$3=$AJ$16,'Result Sheet'!DE52,SUM(J52:K52)))))))))</f>
        <v/>
      </c>
      <c r="M52" s="425" t="str">
        <f t="shared" si="0"/>
        <v/>
      </c>
      <c r="N52" s="426" t="str">
        <f>IF($N$3=$AJ$8,'Result Sheet'!T52,IF($N$3=$AJ$9,'Result Sheet'!AL52,IF($N$3=$AJ$10,'Result Sheet'!BD52,IF($N$3=$AJ$11,'Result Sheet'!BV52,""))))</f>
        <v/>
      </c>
      <c r="O52" s="426" t="str">
        <f>IF($N$3=$AJ$8,'Result Sheet'!U52,IF($N$3=$AJ$9,'Result Sheet'!AM52,IF($N$3=$AJ$10,'Result Sheet'!BE52,IF($N$3=$AJ$11,'Result Sheet'!BW52,""))))</f>
        <v/>
      </c>
      <c r="P52" s="427" t="str">
        <f>IF(OR($D$3="",$N$3=""),"",IF(B52="","",IF(AND(N52="NA",O52="NA"),"NA",IF($N$3=$AJ$12,'Result Sheet'!CG52,IF($N$3=$AJ$13,'Result Sheet'!CN52,IF($N$3=$AJ$14,'Result Sheet'!CU52,IF($N$3=$AJ$15,'Result Sheet'!DB52,IF($N$3=$AJ$16,'Result Sheet'!DF52,SUM(N52:O52)))))))))</f>
        <v/>
      </c>
      <c r="Q52" s="425" t="str">
        <f t="shared" si="1"/>
        <v/>
      </c>
      <c r="R52" s="428">
        <f t="shared" si="2"/>
        <v>0</v>
      </c>
      <c r="S52" s="428" t="str">
        <f t="shared" si="3"/>
        <v/>
      </c>
      <c r="T52" s="428" t="str">
        <f t="shared" si="4"/>
        <v/>
      </c>
      <c r="U52" s="428" t="str">
        <f t="shared" si="5"/>
        <v/>
      </c>
      <c r="V52" s="429" t="str">
        <f t="shared" si="6"/>
        <v/>
      </c>
      <c r="W52" s="430" t="str">
        <f t="shared" si="7"/>
        <v/>
      </c>
    </row>
    <row r="53" spans="1:23">
      <c r="A53" s="416">
        <f>IF('Result Sheet'!A53="","",'Result Sheet'!A53)</f>
        <v>46</v>
      </c>
      <c r="B53" s="417" t="str">
        <f>IF(OR($D$3="",$N$3=""),"",IF('Result Sheet'!B53="","",'Result Sheet'!B53))</f>
        <v/>
      </c>
      <c r="C53" s="418" t="str">
        <f>IF(OR($D$3="",$N$3=""),"",IF('Result Sheet'!F53="","",'Result Sheet'!F53))</f>
        <v/>
      </c>
      <c r="D53" s="419" t="str">
        <f>IF(OR($D$3="",$N$3=""),"",IF('Result Sheet'!E53="","",'Result Sheet'!E53))</f>
        <v/>
      </c>
      <c r="E53" s="420" t="str">
        <f>IF(OR($D$3="",$N$3=""),"",IF('Result Sheet'!G53="","",'Result Sheet'!G53))</f>
        <v/>
      </c>
      <c r="F53" s="420" t="str">
        <f>IF(OR($D$3="",$N$3=""),"",IF('Result Sheet'!H53="","",'Result Sheet'!H53))</f>
        <v/>
      </c>
      <c r="G53" s="420" t="str">
        <f>IF(OR($D$3="",$N$3=""),"",IF('Result Sheet'!I53="","",'Result Sheet'!I53))</f>
        <v/>
      </c>
      <c r="H53" s="421" t="str">
        <f>IF(OR($D$3="",$N$3=""),"",IF('Result Sheet'!K53="","",'Result Sheet'!K53))</f>
        <v/>
      </c>
      <c r="I53" s="422" t="str">
        <f>IF(OR($D$3="",$N$3=""),"",IF('Result Sheet'!J53="","",'Result Sheet'!J53))</f>
        <v/>
      </c>
      <c r="J53" s="423" t="str">
        <f>IF($N$3=$AJ$8,'Result Sheet'!P53,IF($N$3=$AJ$9,'Result Sheet'!AH53,IF($N$3=$AJ$10,'Result Sheet'!AZ53,IF($N$3=$AJ$11,'Result Sheet'!BR53,""))))</f>
        <v/>
      </c>
      <c r="K53" s="423" t="str">
        <f>IF($N$3=$AJ$8,'Result Sheet'!Q53,IF($N$3=$AJ$9,'Result Sheet'!AI53,IF($N$3=$AJ$10,'Result Sheet'!BA53,IF($N$3=$AJ$11,'Result Sheet'!BS53,""))))</f>
        <v/>
      </c>
      <c r="L53" s="424" t="str">
        <f>IF(OR($D$3="",$N$3=""),"",IF(B53="","",IF(AND(K53="NA",J53="NA"),"NA",IF($N$3=$AJ$12,'Result Sheet'!CF53,IF($N$3=$AJ$13,'Result Sheet'!CM53,IF($N$3=$AJ$14,'Result Sheet'!CT53,IF($N$3=$AJ$15,'Result Sheet'!DA53,IF($N$3=$AJ$16,'Result Sheet'!DE53,SUM(J53:K53)))))))))</f>
        <v/>
      </c>
      <c r="M53" s="425" t="str">
        <f t="shared" si="0"/>
        <v/>
      </c>
      <c r="N53" s="426" t="str">
        <f>IF($N$3=$AJ$8,'Result Sheet'!T53,IF($N$3=$AJ$9,'Result Sheet'!AL53,IF($N$3=$AJ$10,'Result Sheet'!BD53,IF($N$3=$AJ$11,'Result Sheet'!BV53,""))))</f>
        <v/>
      </c>
      <c r="O53" s="426" t="str">
        <f>IF($N$3=$AJ$8,'Result Sheet'!U53,IF($N$3=$AJ$9,'Result Sheet'!AM53,IF($N$3=$AJ$10,'Result Sheet'!BE53,IF($N$3=$AJ$11,'Result Sheet'!BW53,""))))</f>
        <v/>
      </c>
      <c r="P53" s="427" t="str">
        <f>IF(OR($D$3="",$N$3=""),"",IF(B53="","",IF(AND(N53="NA",O53="NA"),"NA",IF($N$3=$AJ$12,'Result Sheet'!CG53,IF($N$3=$AJ$13,'Result Sheet'!CN53,IF($N$3=$AJ$14,'Result Sheet'!CU53,IF($N$3=$AJ$15,'Result Sheet'!DB53,IF($N$3=$AJ$16,'Result Sheet'!DF53,SUM(N53:O53)))))))))</f>
        <v/>
      </c>
      <c r="Q53" s="425" t="str">
        <f t="shared" si="1"/>
        <v/>
      </c>
      <c r="R53" s="428">
        <f t="shared" si="2"/>
        <v>0</v>
      </c>
      <c r="S53" s="428" t="str">
        <f t="shared" si="3"/>
        <v/>
      </c>
      <c r="T53" s="428" t="str">
        <f t="shared" si="4"/>
        <v/>
      </c>
      <c r="U53" s="428" t="str">
        <f t="shared" si="5"/>
        <v/>
      </c>
      <c r="V53" s="429" t="str">
        <f t="shared" si="6"/>
        <v/>
      </c>
      <c r="W53" s="430" t="str">
        <f t="shared" si="7"/>
        <v/>
      </c>
    </row>
    <row r="54" spans="1:23">
      <c r="A54" s="416">
        <f>IF('Result Sheet'!A54="","",'Result Sheet'!A54)</f>
        <v>47</v>
      </c>
      <c r="B54" s="417" t="str">
        <f>IF(OR($D$3="",$N$3=""),"",IF('Result Sheet'!B54="","",'Result Sheet'!B54))</f>
        <v/>
      </c>
      <c r="C54" s="418" t="str">
        <f>IF(OR($D$3="",$N$3=""),"",IF('Result Sheet'!F54="","",'Result Sheet'!F54))</f>
        <v/>
      </c>
      <c r="D54" s="419" t="str">
        <f>IF(OR($D$3="",$N$3=""),"",IF('Result Sheet'!E54="","",'Result Sheet'!E54))</f>
        <v/>
      </c>
      <c r="E54" s="420" t="str">
        <f>IF(OR($D$3="",$N$3=""),"",IF('Result Sheet'!G54="","",'Result Sheet'!G54))</f>
        <v/>
      </c>
      <c r="F54" s="420" t="str">
        <f>IF(OR($D$3="",$N$3=""),"",IF('Result Sheet'!H54="","",'Result Sheet'!H54))</f>
        <v/>
      </c>
      <c r="G54" s="420" t="str">
        <f>IF(OR($D$3="",$N$3=""),"",IF('Result Sheet'!I54="","",'Result Sheet'!I54))</f>
        <v/>
      </c>
      <c r="H54" s="421" t="str">
        <f>IF(OR($D$3="",$N$3=""),"",IF('Result Sheet'!K54="","",'Result Sheet'!K54))</f>
        <v/>
      </c>
      <c r="I54" s="422" t="str">
        <f>IF(OR($D$3="",$N$3=""),"",IF('Result Sheet'!J54="","",'Result Sheet'!J54))</f>
        <v/>
      </c>
      <c r="J54" s="423" t="str">
        <f>IF($N$3=$AJ$8,'Result Sheet'!P54,IF($N$3=$AJ$9,'Result Sheet'!AH54,IF($N$3=$AJ$10,'Result Sheet'!AZ54,IF($N$3=$AJ$11,'Result Sheet'!BR54,""))))</f>
        <v/>
      </c>
      <c r="K54" s="423" t="str">
        <f>IF($N$3=$AJ$8,'Result Sheet'!Q54,IF($N$3=$AJ$9,'Result Sheet'!AI54,IF($N$3=$AJ$10,'Result Sheet'!BA54,IF($N$3=$AJ$11,'Result Sheet'!BS54,""))))</f>
        <v/>
      </c>
      <c r="L54" s="424" t="str">
        <f>IF(OR($D$3="",$N$3=""),"",IF(B54="","",IF(AND(K54="NA",J54="NA"),"NA",IF($N$3=$AJ$12,'Result Sheet'!CF54,IF($N$3=$AJ$13,'Result Sheet'!CM54,IF($N$3=$AJ$14,'Result Sheet'!CT54,IF($N$3=$AJ$15,'Result Sheet'!DA54,IF($N$3=$AJ$16,'Result Sheet'!DE54,SUM(J54:K54)))))))))</f>
        <v/>
      </c>
      <c r="M54" s="425" t="str">
        <f t="shared" si="0"/>
        <v/>
      </c>
      <c r="N54" s="426" t="str">
        <f>IF($N$3=$AJ$8,'Result Sheet'!T54,IF($N$3=$AJ$9,'Result Sheet'!AL54,IF($N$3=$AJ$10,'Result Sheet'!BD54,IF($N$3=$AJ$11,'Result Sheet'!BV54,""))))</f>
        <v/>
      </c>
      <c r="O54" s="426" t="str">
        <f>IF($N$3=$AJ$8,'Result Sheet'!U54,IF($N$3=$AJ$9,'Result Sheet'!AM54,IF($N$3=$AJ$10,'Result Sheet'!BE54,IF($N$3=$AJ$11,'Result Sheet'!BW54,""))))</f>
        <v/>
      </c>
      <c r="P54" s="427" t="str">
        <f>IF(OR($D$3="",$N$3=""),"",IF(B54="","",IF(AND(N54="NA",O54="NA"),"NA",IF($N$3=$AJ$12,'Result Sheet'!CG54,IF($N$3=$AJ$13,'Result Sheet'!CN54,IF($N$3=$AJ$14,'Result Sheet'!CU54,IF($N$3=$AJ$15,'Result Sheet'!DB54,IF($N$3=$AJ$16,'Result Sheet'!DF54,SUM(N54:O54)))))))))</f>
        <v/>
      </c>
      <c r="Q54" s="425" t="str">
        <f t="shared" si="1"/>
        <v/>
      </c>
      <c r="R54" s="428">
        <f t="shared" si="2"/>
        <v>0</v>
      </c>
      <c r="S54" s="428" t="str">
        <f t="shared" si="3"/>
        <v/>
      </c>
      <c r="T54" s="428" t="str">
        <f t="shared" si="4"/>
        <v/>
      </c>
      <c r="U54" s="428" t="str">
        <f t="shared" si="5"/>
        <v/>
      </c>
      <c r="V54" s="429" t="str">
        <f t="shared" si="6"/>
        <v/>
      </c>
      <c r="W54" s="430" t="str">
        <f t="shared" si="7"/>
        <v/>
      </c>
    </row>
    <row r="55" spans="1:23">
      <c r="A55" s="416">
        <f>IF('Result Sheet'!A55="","",'Result Sheet'!A55)</f>
        <v>48</v>
      </c>
      <c r="B55" s="417" t="str">
        <f>IF(OR($D$3="",$N$3=""),"",IF('Result Sheet'!B55="","",'Result Sheet'!B55))</f>
        <v/>
      </c>
      <c r="C55" s="418" t="str">
        <f>IF(OR($D$3="",$N$3=""),"",IF('Result Sheet'!F55="","",'Result Sheet'!F55))</f>
        <v/>
      </c>
      <c r="D55" s="419" t="str">
        <f>IF(OR($D$3="",$N$3=""),"",IF('Result Sheet'!E55="","",'Result Sheet'!E55))</f>
        <v/>
      </c>
      <c r="E55" s="420" t="str">
        <f>IF(OR($D$3="",$N$3=""),"",IF('Result Sheet'!G55="","",'Result Sheet'!G55))</f>
        <v/>
      </c>
      <c r="F55" s="420" t="str">
        <f>IF(OR($D$3="",$N$3=""),"",IF('Result Sheet'!H55="","",'Result Sheet'!H55))</f>
        <v/>
      </c>
      <c r="G55" s="420" t="str">
        <f>IF(OR($D$3="",$N$3=""),"",IF('Result Sheet'!I55="","",'Result Sheet'!I55))</f>
        <v/>
      </c>
      <c r="H55" s="421" t="str">
        <f>IF(OR($D$3="",$N$3=""),"",IF('Result Sheet'!K55="","",'Result Sheet'!K55))</f>
        <v/>
      </c>
      <c r="I55" s="422" t="str">
        <f>IF(OR($D$3="",$N$3=""),"",IF('Result Sheet'!J55="","",'Result Sheet'!J55))</f>
        <v/>
      </c>
      <c r="J55" s="423" t="str">
        <f>IF($N$3=$AJ$8,'Result Sheet'!P55,IF($N$3=$AJ$9,'Result Sheet'!AH55,IF($N$3=$AJ$10,'Result Sheet'!AZ55,IF($N$3=$AJ$11,'Result Sheet'!BR55,""))))</f>
        <v/>
      </c>
      <c r="K55" s="423" t="str">
        <f>IF($N$3=$AJ$8,'Result Sheet'!Q55,IF($N$3=$AJ$9,'Result Sheet'!AI55,IF($N$3=$AJ$10,'Result Sheet'!BA55,IF($N$3=$AJ$11,'Result Sheet'!BS55,""))))</f>
        <v/>
      </c>
      <c r="L55" s="424" t="str">
        <f>IF(OR($D$3="",$N$3=""),"",IF(B55="","",IF(AND(K55="NA",J55="NA"),"NA",IF($N$3=$AJ$12,'Result Sheet'!CF55,IF($N$3=$AJ$13,'Result Sheet'!CM55,IF($N$3=$AJ$14,'Result Sheet'!CT55,IF($N$3=$AJ$15,'Result Sheet'!DA55,IF($N$3=$AJ$16,'Result Sheet'!DE55,SUM(J55:K55)))))))))</f>
        <v/>
      </c>
      <c r="M55" s="425" t="str">
        <f t="shared" si="0"/>
        <v/>
      </c>
      <c r="N55" s="426" t="str">
        <f>IF($N$3=$AJ$8,'Result Sheet'!T55,IF($N$3=$AJ$9,'Result Sheet'!AL55,IF($N$3=$AJ$10,'Result Sheet'!BD55,IF($N$3=$AJ$11,'Result Sheet'!BV55,""))))</f>
        <v/>
      </c>
      <c r="O55" s="426" t="str">
        <f>IF($N$3=$AJ$8,'Result Sheet'!U55,IF($N$3=$AJ$9,'Result Sheet'!AM55,IF($N$3=$AJ$10,'Result Sheet'!BE55,IF($N$3=$AJ$11,'Result Sheet'!BW55,""))))</f>
        <v/>
      </c>
      <c r="P55" s="427" t="str">
        <f>IF(OR($D$3="",$N$3=""),"",IF(B55="","",IF(AND(N55="NA",O55="NA"),"NA",IF($N$3=$AJ$12,'Result Sheet'!CG55,IF($N$3=$AJ$13,'Result Sheet'!CN55,IF($N$3=$AJ$14,'Result Sheet'!CU55,IF($N$3=$AJ$15,'Result Sheet'!DB55,IF($N$3=$AJ$16,'Result Sheet'!DF55,SUM(N55:O55)))))))))</f>
        <v/>
      </c>
      <c r="Q55" s="425" t="str">
        <f t="shared" si="1"/>
        <v/>
      </c>
      <c r="R55" s="428">
        <f t="shared" si="2"/>
        <v>0</v>
      </c>
      <c r="S55" s="428" t="str">
        <f t="shared" si="3"/>
        <v/>
      </c>
      <c r="T55" s="428" t="str">
        <f t="shared" si="4"/>
        <v/>
      </c>
      <c r="U55" s="428" t="str">
        <f t="shared" si="5"/>
        <v/>
      </c>
      <c r="V55" s="429" t="str">
        <f t="shared" si="6"/>
        <v/>
      </c>
      <c r="W55" s="430" t="str">
        <f t="shared" si="7"/>
        <v/>
      </c>
    </row>
    <row r="56" spans="1:23">
      <c r="A56" s="416">
        <f>IF('Result Sheet'!A56="","",'Result Sheet'!A56)</f>
        <v>49</v>
      </c>
      <c r="B56" s="417" t="str">
        <f>IF(OR($D$3="",$N$3=""),"",IF('Result Sheet'!B56="","",'Result Sheet'!B56))</f>
        <v/>
      </c>
      <c r="C56" s="418" t="str">
        <f>IF(OR($D$3="",$N$3=""),"",IF('Result Sheet'!F56="","",'Result Sheet'!F56))</f>
        <v/>
      </c>
      <c r="D56" s="419" t="str">
        <f>IF(OR($D$3="",$N$3=""),"",IF('Result Sheet'!E56="","",'Result Sheet'!E56))</f>
        <v/>
      </c>
      <c r="E56" s="420" t="str">
        <f>IF(OR($D$3="",$N$3=""),"",IF('Result Sheet'!G56="","",'Result Sheet'!G56))</f>
        <v/>
      </c>
      <c r="F56" s="420" t="str">
        <f>IF(OR($D$3="",$N$3=""),"",IF('Result Sheet'!H56="","",'Result Sheet'!H56))</f>
        <v/>
      </c>
      <c r="G56" s="420" t="str">
        <f>IF(OR($D$3="",$N$3=""),"",IF('Result Sheet'!I56="","",'Result Sheet'!I56))</f>
        <v/>
      </c>
      <c r="H56" s="421" t="str">
        <f>IF(OR($D$3="",$N$3=""),"",IF('Result Sheet'!K56="","",'Result Sheet'!K56))</f>
        <v/>
      </c>
      <c r="I56" s="422" t="str">
        <f>IF(OR($D$3="",$N$3=""),"",IF('Result Sheet'!J56="","",'Result Sheet'!J56))</f>
        <v/>
      </c>
      <c r="J56" s="423" t="str">
        <f>IF($N$3=$AJ$8,'Result Sheet'!P56,IF($N$3=$AJ$9,'Result Sheet'!AH56,IF($N$3=$AJ$10,'Result Sheet'!AZ56,IF($N$3=$AJ$11,'Result Sheet'!BR56,""))))</f>
        <v/>
      </c>
      <c r="K56" s="423" t="str">
        <f>IF($N$3=$AJ$8,'Result Sheet'!Q56,IF($N$3=$AJ$9,'Result Sheet'!AI56,IF($N$3=$AJ$10,'Result Sheet'!BA56,IF($N$3=$AJ$11,'Result Sheet'!BS56,""))))</f>
        <v/>
      </c>
      <c r="L56" s="424" t="str">
        <f>IF(OR($D$3="",$N$3=""),"",IF(B56="","",IF(AND(K56="NA",J56="NA"),"NA",IF($N$3=$AJ$12,'Result Sheet'!CF56,IF($N$3=$AJ$13,'Result Sheet'!CM56,IF($N$3=$AJ$14,'Result Sheet'!CT56,IF($N$3=$AJ$15,'Result Sheet'!DA56,IF($N$3=$AJ$16,'Result Sheet'!DE56,SUM(J56:K56)))))))))</f>
        <v/>
      </c>
      <c r="M56" s="425" t="str">
        <f t="shared" si="0"/>
        <v/>
      </c>
      <c r="N56" s="426" t="str">
        <f>IF($N$3=$AJ$8,'Result Sheet'!T56,IF($N$3=$AJ$9,'Result Sheet'!AL56,IF($N$3=$AJ$10,'Result Sheet'!BD56,IF($N$3=$AJ$11,'Result Sheet'!BV56,""))))</f>
        <v/>
      </c>
      <c r="O56" s="426" t="str">
        <f>IF($N$3=$AJ$8,'Result Sheet'!U56,IF($N$3=$AJ$9,'Result Sheet'!AM56,IF($N$3=$AJ$10,'Result Sheet'!BE56,IF($N$3=$AJ$11,'Result Sheet'!BW56,""))))</f>
        <v/>
      </c>
      <c r="P56" s="427" t="str">
        <f>IF(OR($D$3="",$N$3=""),"",IF(B56="","",IF(AND(N56="NA",O56="NA"),"NA",IF($N$3=$AJ$12,'Result Sheet'!CG56,IF($N$3=$AJ$13,'Result Sheet'!CN56,IF($N$3=$AJ$14,'Result Sheet'!CU56,IF($N$3=$AJ$15,'Result Sheet'!DB56,IF($N$3=$AJ$16,'Result Sheet'!DF56,SUM(N56:O56)))))))))</f>
        <v/>
      </c>
      <c r="Q56" s="425" t="str">
        <f t="shared" si="1"/>
        <v/>
      </c>
      <c r="R56" s="428">
        <f t="shared" si="2"/>
        <v>0</v>
      </c>
      <c r="S56" s="428" t="str">
        <f t="shared" si="3"/>
        <v/>
      </c>
      <c r="T56" s="428" t="str">
        <f t="shared" si="4"/>
        <v/>
      </c>
      <c r="U56" s="428" t="str">
        <f t="shared" si="5"/>
        <v/>
      </c>
      <c r="V56" s="429" t="str">
        <f t="shared" si="6"/>
        <v/>
      </c>
      <c r="W56" s="430" t="str">
        <f t="shared" si="7"/>
        <v/>
      </c>
    </row>
    <row r="57" spans="1:23">
      <c r="A57" s="416">
        <f>IF('Result Sheet'!A57="","",'Result Sheet'!A57)</f>
        <v>50</v>
      </c>
      <c r="B57" s="417" t="str">
        <f>IF(OR($D$3="",$N$3=""),"",IF('Result Sheet'!B57="","",'Result Sheet'!B57))</f>
        <v/>
      </c>
      <c r="C57" s="418" t="str">
        <f>IF(OR($D$3="",$N$3=""),"",IF('Result Sheet'!F57="","",'Result Sheet'!F57))</f>
        <v/>
      </c>
      <c r="D57" s="419" t="str">
        <f>IF(OR($D$3="",$N$3=""),"",IF('Result Sheet'!E57="","",'Result Sheet'!E57))</f>
        <v/>
      </c>
      <c r="E57" s="420" t="str">
        <f>IF(OR($D$3="",$N$3=""),"",IF('Result Sheet'!G57="","",'Result Sheet'!G57))</f>
        <v/>
      </c>
      <c r="F57" s="420" t="str">
        <f>IF(OR($D$3="",$N$3=""),"",IF('Result Sheet'!H57="","",'Result Sheet'!H57))</f>
        <v/>
      </c>
      <c r="G57" s="420" t="str">
        <f>IF(OR($D$3="",$N$3=""),"",IF('Result Sheet'!I57="","",'Result Sheet'!I57))</f>
        <v/>
      </c>
      <c r="H57" s="421" t="str">
        <f>IF(OR($D$3="",$N$3=""),"",IF('Result Sheet'!K57="","",'Result Sheet'!K57))</f>
        <v/>
      </c>
      <c r="I57" s="422" t="str">
        <f>IF(OR($D$3="",$N$3=""),"",IF('Result Sheet'!J57="","",'Result Sheet'!J57))</f>
        <v/>
      </c>
      <c r="J57" s="423" t="str">
        <f>IF($N$3=$AJ$8,'Result Sheet'!P57,IF($N$3=$AJ$9,'Result Sheet'!AH57,IF($N$3=$AJ$10,'Result Sheet'!AZ57,IF($N$3=$AJ$11,'Result Sheet'!BR57,""))))</f>
        <v/>
      </c>
      <c r="K57" s="423" t="str">
        <f>IF($N$3=$AJ$8,'Result Sheet'!Q57,IF($N$3=$AJ$9,'Result Sheet'!AI57,IF($N$3=$AJ$10,'Result Sheet'!BA57,IF($N$3=$AJ$11,'Result Sheet'!BS57,""))))</f>
        <v/>
      </c>
      <c r="L57" s="424" t="str">
        <f>IF(OR($D$3="",$N$3=""),"",IF(B57="","",IF(AND(K57="NA",J57="NA"),"NA",IF($N$3=$AJ$12,'Result Sheet'!CF57,IF($N$3=$AJ$13,'Result Sheet'!CM57,IF($N$3=$AJ$14,'Result Sheet'!CT57,IF($N$3=$AJ$15,'Result Sheet'!DA57,IF($N$3=$AJ$16,'Result Sheet'!DE57,SUM(J57:K57)))))))))</f>
        <v/>
      </c>
      <c r="M57" s="425" t="str">
        <f t="shared" si="0"/>
        <v/>
      </c>
      <c r="N57" s="426" t="str">
        <f>IF($N$3=$AJ$8,'Result Sheet'!T57,IF($N$3=$AJ$9,'Result Sheet'!AL57,IF($N$3=$AJ$10,'Result Sheet'!BD57,IF($N$3=$AJ$11,'Result Sheet'!BV57,""))))</f>
        <v/>
      </c>
      <c r="O57" s="426" t="str">
        <f>IF($N$3=$AJ$8,'Result Sheet'!U57,IF($N$3=$AJ$9,'Result Sheet'!AM57,IF($N$3=$AJ$10,'Result Sheet'!BE57,IF($N$3=$AJ$11,'Result Sheet'!BW57,""))))</f>
        <v/>
      </c>
      <c r="P57" s="427" t="str">
        <f>IF(OR($D$3="",$N$3=""),"",IF(B57="","",IF(AND(N57="NA",O57="NA"),"NA",IF($N$3=$AJ$12,'Result Sheet'!CG57,IF($N$3=$AJ$13,'Result Sheet'!CN57,IF($N$3=$AJ$14,'Result Sheet'!CU57,IF($N$3=$AJ$15,'Result Sheet'!DB57,IF($N$3=$AJ$16,'Result Sheet'!DF57,SUM(N57:O57)))))))))</f>
        <v/>
      </c>
      <c r="Q57" s="425" t="str">
        <f t="shared" si="1"/>
        <v/>
      </c>
      <c r="R57" s="428">
        <f t="shared" si="2"/>
        <v>0</v>
      </c>
      <c r="S57" s="428" t="str">
        <f t="shared" si="3"/>
        <v/>
      </c>
      <c r="T57" s="428" t="str">
        <f t="shared" si="4"/>
        <v/>
      </c>
      <c r="U57" s="428" t="str">
        <f t="shared" si="5"/>
        <v/>
      </c>
      <c r="V57" s="429" t="str">
        <f t="shared" si="6"/>
        <v/>
      </c>
      <c r="W57" s="430" t="str">
        <f t="shared" si="7"/>
        <v/>
      </c>
    </row>
    <row r="58" spans="1:23">
      <c r="A58" s="416">
        <f>IF('Result Sheet'!A58="","",'Result Sheet'!A58)</f>
        <v>51</v>
      </c>
      <c r="B58" s="417" t="str">
        <f>IF(OR($D$3="",$N$3=""),"",IF('Result Sheet'!B58="","",'Result Sheet'!B58))</f>
        <v/>
      </c>
      <c r="C58" s="418" t="str">
        <f>IF(OR($D$3="",$N$3=""),"",IF('Result Sheet'!F58="","",'Result Sheet'!F58))</f>
        <v/>
      </c>
      <c r="D58" s="419" t="str">
        <f>IF(OR($D$3="",$N$3=""),"",IF('Result Sheet'!E58="","",'Result Sheet'!E58))</f>
        <v/>
      </c>
      <c r="E58" s="420" t="str">
        <f>IF(OR($D$3="",$N$3=""),"",IF('Result Sheet'!G58="","",'Result Sheet'!G58))</f>
        <v/>
      </c>
      <c r="F58" s="420" t="str">
        <f>IF(OR($D$3="",$N$3=""),"",IF('Result Sheet'!H58="","",'Result Sheet'!H58))</f>
        <v/>
      </c>
      <c r="G58" s="420" t="str">
        <f>IF(OR($D$3="",$N$3=""),"",IF('Result Sheet'!I58="","",'Result Sheet'!I58))</f>
        <v/>
      </c>
      <c r="H58" s="421" t="str">
        <f>IF(OR($D$3="",$N$3=""),"",IF('Result Sheet'!K58="","",'Result Sheet'!K58))</f>
        <v/>
      </c>
      <c r="I58" s="422" t="str">
        <f>IF(OR($D$3="",$N$3=""),"",IF('Result Sheet'!J58="","",'Result Sheet'!J58))</f>
        <v/>
      </c>
      <c r="J58" s="423" t="str">
        <f>IF($N$3=$AJ$8,'Result Sheet'!P58,IF($N$3=$AJ$9,'Result Sheet'!AH58,IF($N$3=$AJ$10,'Result Sheet'!AZ58,IF($N$3=$AJ$11,'Result Sheet'!BR58,""))))</f>
        <v/>
      </c>
      <c r="K58" s="423" t="str">
        <f>IF($N$3=$AJ$8,'Result Sheet'!Q58,IF($N$3=$AJ$9,'Result Sheet'!AI58,IF($N$3=$AJ$10,'Result Sheet'!BA58,IF($N$3=$AJ$11,'Result Sheet'!BS58,""))))</f>
        <v/>
      </c>
      <c r="L58" s="424" t="str">
        <f>IF(OR($D$3="",$N$3=""),"",IF(B58="","",IF(AND(K58="NA",J58="NA"),"NA",IF($N$3=$AJ$12,'Result Sheet'!CF58,IF($N$3=$AJ$13,'Result Sheet'!CM58,IF($N$3=$AJ$14,'Result Sheet'!CT58,IF($N$3=$AJ$15,'Result Sheet'!DA58,IF($N$3=$AJ$16,'Result Sheet'!DE58,SUM(J58:K58)))))))))</f>
        <v/>
      </c>
      <c r="M58" s="425" t="str">
        <f t="shared" si="0"/>
        <v/>
      </c>
      <c r="N58" s="426" t="str">
        <f>IF($N$3=$AJ$8,'Result Sheet'!T58,IF($N$3=$AJ$9,'Result Sheet'!AL58,IF($N$3=$AJ$10,'Result Sheet'!BD58,IF($N$3=$AJ$11,'Result Sheet'!BV58,""))))</f>
        <v/>
      </c>
      <c r="O58" s="426" t="str">
        <f>IF($N$3=$AJ$8,'Result Sheet'!U58,IF($N$3=$AJ$9,'Result Sheet'!AM58,IF($N$3=$AJ$10,'Result Sheet'!BE58,IF($N$3=$AJ$11,'Result Sheet'!BW58,""))))</f>
        <v/>
      </c>
      <c r="P58" s="427" t="str">
        <f>IF(OR($D$3="",$N$3=""),"",IF(B58="","",IF(AND(N58="NA",O58="NA"),"NA",IF($N$3=$AJ$12,'Result Sheet'!CG58,IF($N$3=$AJ$13,'Result Sheet'!CN58,IF($N$3=$AJ$14,'Result Sheet'!CU58,IF($N$3=$AJ$15,'Result Sheet'!DB58,IF($N$3=$AJ$16,'Result Sheet'!DF58,SUM(N58:O58)))))))))</f>
        <v/>
      </c>
      <c r="Q58" s="425" t="str">
        <f t="shared" si="1"/>
        <v/>
      </c>
      <c r="R58" s="428">
        <f t="shared" si="2"/>
        <v>0</v>
      </c>
      <c r="S58" s="428" t="str">
        <f t="shared" si="3"/>
        <v/>
      </c>
      <c r="T58" s="428" t="str">
        <f t="shared" si="4"/>
        <v/>
      </c>
      <c r="U58" s="428" t="str">
        <f t="shared" si="5"/>
        <v/>
      </c>
      <c r="V58" s="429" t="str">
        <f t="shared" si="6"/>
        <v/>
      </c>
      <c r="W58" s="430" t="str">
        <f t="shared" si="7"/>
        <v/>
      </c>
    </row>
    <row r="59" spans="1:23">
      <c r="A59" s="416">
        <f>IF('Result Sheet'!A59="","",'Result Sheet'!A59)</f>
        <v>52</v>
      </c>
      <c r="B59" s="417" t="str">
        <f>IF(OR($D$3="",$N$3=""),"",IF('Result Sheet'!B59="","",'Result Sheet'!B59))</f>
        <v/>
      </c>
      <c r="C59" s="418" t="str">
        <f>IF(OR($D$3="",$N$3=""),"",IF('Result Sheet'!F59="","",'Result Sheet'!F59))</f>
        <v/>
      </c>
      <c r="D59" s="419" t="str">
        <f>IF(OR($D$3="",$N$3=""),"",IF('Result Sheet'!E59="","",'Result Sheet'!E59))</f>
        <v/>
      </c>
      <c r="E59" s="420" t="str">
        <f>IF(OR($D$3="",$N$3=""),"",IF('Result Sheet'!G59="","",'Result Sheet'!G59))</f>
        <v/>
      </c>
      <c r="F59" s="420" t="str">
        <f>IF(OR($D$3="",$N$3=""),"",IF('Result Sheet'!H59="","",'Result Sheet'!H59))</f>
        <v/>
      </c>
      <c r="G59" s="420" t="str">
        <f>IF(OR($D$3="",$N$3=""),"",IF('Result Sheet'!I59="","",'Result Sheet'!I59))</f>
        <v/>
      </c>
      <c r="H59" s="421" t="str">
        <f>IF(OR($D$3="",$N$3=""),"",IF('Result Sheet'!K59="","",'Result Sheet'!K59))</f>
        <v/>
      </c>
      <c r="I59" s="422" t="str">
        <f>IF(OR($D$3="",$N$3=""),"",IF('Result Sheet'!J59="","",'Result Sheet'!J59))</f>
        <v/>
      </c>
      <c r="J59" s="423" t="str">
        <f>IF($N$3=$AJ$8,'Result Sheet'!P59,IF($N$3=$AJ$9,'Result Sheet'!AH59,IF($N$3=$AJ$10,'Result Sheet'!AZ59,IF($N$3=$AJ$11,'Result Sheet'!BR59,""))))</f>
        <v/>
      </c>
      <c r="K59" s="423" t="str">
        <f>IF($N$3=$AJ$8,'Result Sheet'!Q59,IF($N$3=$AJ$9,'Result Sheet'!AI59,IF($N$3=$AJ$10,'Result Sheet'!BA59,IF($N$3=$AJ$11,'Result Sheet'!BS59,""))))</f>
        <v/>
      </c>
      <c r="L59" s="424" t="str">
        <f>IF(OR($D$3="",$N$3=""),"",IF(B59="","",IF(AND(K59="NA",J59="NA"),"NA",IF($N$3=$AJ$12,'Result Sheet'!CF59,IF($N$3=$AJ$13,'Result Sheet'!CM59,IF($N$3=$AJ$14,'Result Sheet'!CT59,IF($N$3=$AJ$15,'Result Sheet'!DA59,IF($N$3=$AJ$16,'Result Sheet'!DE59,SUM(J59:K59)))))))))</f>
        <v/>
      </c>
      <c r="M59" s="425" t="str">
        <f t="shared" si="0"/>
        <v/>
      </c>
      <c r="N59" s="426" t="str">
        <f>IF($N$3=$AJ$8,'Result Sheet'!T59,IF($N$3=$AJ$9,'Result Sheet'!AL59,IF($N$3=$AJ$10,'Result Sheet'!BD59,IF($N$3=$AJ$11,'Result Sheet'!BV59,""))))</f>
        <v/>
      </c>
      <c r="O59" s="426" t="str">
        <f>IF($N$3=$AJ$8,'Result Sheet'!U59,IF($N$3=$AJ$9,'Result Sheet'!AM59,IF($N$3=$AJ$10,'Result Sheet'!BE59,IF($N$3=$AJ$11,'Result Sheet'!BW59,""))))</f>
        <v/>
      </c>
      <c r="P59" s="427" t="str">
        <f>IF(OR($D$3="",$N$3=""),"",IF(B59="","",IF(AND(N59="NA",O59="NA"),"NA",IF($N$3=$AJ$12,'Result Sheet'!CG59,IF($N$3=$AJ$13,'Result Sheet'!CN59,IF($N$3=$AJ$14,'Result Sheet'!CU59,IF($N$3=$AJ$15,'Result Sheet'!DB59,IF($N$3=$AJ$16,'Result Sheet'!DF59,SUM(N59:O59)))))))))</f>
        <v/>
      </c>
      <c r="Q59" s="425" t="str">
        <f t="shared" si="1"/>
        <v/>
      </c>
      <c r="R59" s="428">
        <f t="shared" si="2"/>
        <v>0</v>
      </c>
      <c r="S59" s="428" t="str">
        <f t="shared" si="3"/>
        <v/>
      </c>
      <c r="T59" s="428" t="str">
        <f t="shared" si="4"/>
        <v/>
      </c>
      <c r="U59" s="428" t="str">
        <f t="shared" si="5"/>
        <v/>
      </c>
      <c r="V59" s="429" t="str">
        <f t="shared" si="6"/>
        <v/>
      </c>
      <c r="W59" s="430" t="str">
        <f t="shared" si="7"/>
        <v/>
      </c>
    </row>
    <row r="60" spans="1:23">
      <c r="A60" s="416">
        <f>IF('Result Sheet'!A60="","",'Result Sheet'!A60)</f>
        <v>53</v>
      </c>
      <c r="B60" s="417" t="str">
        <f>IF(OR($D$3="",$N$3=""),"",IF('Result Sheet'!B60="","",'Result Sheet'!B60))</f>
        <v/>
      </c>
      <c r="C60" s="418" t="str">
        <f>IF(OR($D$3="",$N$3=""),"",IF('Result Sheet'!F60="","",'Result Sheet'!F60))</f>
        <v/>
      </c>
      <c r="D60" s="419" t="str">
        <f>IF(OR($D$3="",$N$3=""),"",IF('Result Sheet'!E60="","",'Result Sheet'!E60))</f>
        <v/>
      </c>
      <c r="E60" s="420" t="str">
        <f>IF(OR($D$3="",$N$3=""),"",IF('Result Sheet'!G60="","",'Result Sheet'!G60))</f>
        <v/>
      </c>
      <c r="F60" s="420" t="str">
        <f>IF(OR($D$3="",$N$3=""),"",IF('Result Sheet'!H60="","",'Result Sheet'!H60))</f>
        <v/>
      </c>
      <c r="G60" s="420" t="str">
        <f>IF(OR($D$3="",$N$3=""),"",IF('Result Sheet'!I60="","",'Result Sheet'!I60))</f>
        <v/>
      </c>
      <c r="H60" s="421" t="str">
        <f>IF(OR($D$3="",$N$3=""),"",IF('Result Sheet'!K60="","",'Result Sheet'!K60))</f>
        <v/>
      </c>
      <c r="I60" s="422" t="str">
        <f>IF(OR($D$3="",$N$3=""),"",IF('Result Sheet'!J60="","",'Result Sheet'!J60))</f>
        <v/>
      </c>
      <c r="J60" s="423" t="str">
        <f>IF($N$3=$AJ$8,'Result Sheet'!P60,IF($N$3=$AJ$9,'Result Sheet'!AH60,IF($N$3=$AJ$10,'Result Sheet'!AZ60,IF($N$3=$AJ$11,'Result Sheet'!BR60,""))))</f>
        <v/>
      </c>
      <c r="K60" s="423" t="str">
        <f>IF($N$3=$AJ$8,'Result Sheet'!Q60,IF($N$3=$AJ$9,'Result Sheet'!AI60,IF($N$3=$AJ$10,'Result Sheet'!BA60,IF($N$3=$AJ$11,'Result Sheet'!BS60,""))))</f>
        <v/>
      </c>
      <c r="L60" s="424" t="str">
        <f>IF(OR($D$3="",$N$3=""),"",IF(B60="","",IF(AND(K60="NA",J60="NA"),"NA",IF($N$3=$AJ$12,'Result Sheet'!CF60,IF($N$3=$AJ$13,'Result Sheet'!CM60,IF($N$3=$AJ$14,'Result Sheet'!CT60,IF($N$3=$AJ$15,'Result Sheet'!DA60,IF($N$3=$AJ$16,'Result Sheet'!DE60,SUM(J60:K60)))))))))</f>
        <v/>
      </c>
      <c r="M60" s="425" t="str">
        <f t="shared" si="0"/>
        <v/>
      </c>
      <c r="N60" s="426" t="str">
        <f>IF($N$3=$AJ$8,'Result Sheet'!T60,IF($N$3=$AJ$9,'Result Sheet'!AL60,IF($N$3=$AJ$10,'Result Sheet'!BD60,IF($N$3=$AJ$11,'Result Sheet'!BV60,""))))</f>
        <v/>
      </c>
      <c r="O60" s="426" t="str">
        <f>IF($N$3=$AJ$8,'Result Sheet'!U60,IF($N$3=$AJ$9,'Result Sheet'!AM60,IF($N$3=$AJ$10,'Result Sheet'!BE60,IF($N$3=$AJ$11,'Result Sheet'!BW60,""))))</f>
        <v/>
      </c>
      <c r="P60" s="427" t="str">
        <f>IF(OR($D$3="",$N$3=""),"",IF(B60="","",IF(AND(N60="NA",O60="NA"),"NA",IF($N$3=$AJ$12,'Result Sheet'!CG60,IF($N$3=$AJ$13,'Result Sheet'!CN60,IF($N$3=$AJ$14,'Result Sheet'!CU60,IF($N$3=$AJ$15,'Result Sheet'!DB60,IF($N$3=$AJ$16,'Result Sheet'!DF60,SUM(N60:O60)))))))))</f>
        <v/>
      </c>
      <c r="Q60" s="425" t="str">
        <f t="shared" si="1"/>
        <v/>
      </c>
      <c r="R60" s="428">
        <f t="shared" si="2"/>
        <v>0</v>
      </c>
      <c r="S60" s="428" t="str">
        <f t="shared" si="3"/>
        <v/>
      </c>
      <c r="T60" s="428" t="str">
        <f t="shared" si="4"/>
        <v/>
      </c>
      <c r="U60" s="428" t="str">
        <f t="shared" si="5"/>
        <v/>
      </c>
      <c r="V60" s="429" t="str">
        <f t="shared" si="6"/>
        <v/>
      </c>
      <c r="W60" s="430" t="str">
        <f t="shared" si="7"/>
        <v/>
      </c>
    </row>
    <row r="61" spans="1:23">
      <c r="A61" s="416">
        <f>IF('Result Sheet'!A61="","",'Result Sheet'!A61)</f>
        <v>54</v>
      </c>
      <c r="B61" s="417" t="str">
        <f>IF(OR($D$3="",$N$3=""),"",IF('Result Sheet'!B61="","",'Result Sheet'!B61))</f>
        <v/>
      </c>
      <c r="C61" s="418" t="str">
        <f>IF(OR($D$3="",$N$3=""),"",IF('Result Sheet'!F61="","",'Result Sheet'!F61))</f>
        <v/>
      </c>
      <c r="D61" s="419" t="str">
        <f>IF(OR($D$3="",$N$3=""),"",IF('Result Sheet'!E61="","",'Result Sheet'!E61))</f>
        <v/>
      </c>
      <c r="E61" s="420" t="str">
        <f>IF(OR($D$3="",$N$3=""),"",IF('Result Sheet'!G61="","",'Result Sheet'!G61))</f>
        <v/>
      </c>
      <c r="F61" s="420" t="str">
        <f>IF(OR($D$3="",$N$3=""),"",IF('Result Sheet'!H61="","",'Result Sheet'!H61))</f>
        <v/>
      </c>
      <c r="G61" s="420" t="str">
        <f>IF(OR($D$3="",$N$3=""),"",IF('Result Sheet'!I61="","",'Result Sheet'!I61))</f>
        <v/>
      </c>
      <c r="H61" s="421" t="str">
        <f>IF(OR($D$3="",$N$3=""),"",IF('Result Sheet'!K61="","",'Result Sheet'!K61))</f>
        <v/>
      </c>
      <c r="I61" s="422" t="str">
        <f>IF(OR($D$3="",$N$3=""),"",IF('Result Sheet'!J61="","",'Result Sheet'!J61))</f>
        <v/>
      </c>
      <c r="J61" s="423" t="str">
        <f>IF($N$3=$AJ$8,'Result Sheet'!P61,IF($N$3=$AJ$9,'Result Sheet'!AH61,IF($N$3=$AJ$10,'Result Sheet'!AZ61,IF($N$3=$AJ$11,'Result Sheet'!BR61,""))))</f>
        <v/>
      </c>
      <c r="K61" s="423" t="str">
        <f>IF($N$3=$AJ$8,'Result Sheet'!Q61,IF($N$3=$AJ$9,'Result Sheet'!AI61,IF($N$3=$AJ$10,'Result Sheet'!BA61,IF($N$3=$AJ$11,'Result Sheet'!BS61,""))))</f>
        <v/>
      </c>
      <c r="L61" s="424" t="str">
        <f>IF(OR($D$3="",$N$3=""),"",IF(B61="","",IF(AND(K61="NA",J61="NA"),"NA",IF($N$3=$AJ$12,'Result Sheet'!CF61,IF($N$3=$AJ$13,'Result Sheet'!CM61,IF($N$3=$AJ$14,'Result Sheet'!CT61,IF($N$3=$AJ$15,'Result Sheet'!DA61,IF($N$3=$AJ$16,'Result Sheet'!DE61,SUM(J61:K61)))))))))</f>
        <v/>
      </c>
      <c r="M61" s="425" t="str">
        <f t="shared" si="0"/>
        <v/>
      </c>
      <c r="N61" s="426" t="str">
        <f>IF($N$3=$AJ$8,'Result Sheet'!T61,IF($N$3=$AJ$9,'Result Sheet'!AL61,IF($N$3=$AJ$10,'Result Sheet'!BD61,IF($N$3=$AJ$11,'Result Sheet'!BV61,""))))</f>
        <v/>
      </c>
      <c r="O61" s="426" t="str">
        <f>IF($N$3=$AJ$8,'Result Sheet'!U61,IF($N$3=$AJ$9,'Result Sheet'!AM61,IF($N$3=$AJ$10,'Result Sheet'!BE61,IF($N$3=$AJ$11,'Result Sheet'!BW61,""))))</f>
        <v/>
      </c>
      <c r="P61" s="427" t="str">
        <f>IF(OR($D$3="",$N$3=""),"",IF(B61="","",IF(AND(N61="NA",O61="NA"),"NA",IF($N$3=$AJ$12,'Result Sheet'!CG61,IF($N$3=$AJ$13,'Result Sheet'!CN61,IF($N$3=$AJ$14,'Result Sheet'!CU61,IF($N$3=$AJ$15,'Result Sheet'!DB61,IF($N$3=$AJ$16,'Result Sheet'!DF61,SUM(N61:O61)))))))))</f>
        <v/>
      </c>
      <c r="Q61" s="425" t="str">
        <f t="shared" si="1"/>
        <v/>
      </c>
      <c r="R61" s="428">
        <f t="shared" si="2"/>
        <v>0</v>
      </c>
      <c r="S61" s="428" t="str">
        <f t="shared" si="3"/>
        <v/>
      </c>
      <c r="T61" s="428" t="str">
        <f t="shared" si="4"/>
        <v/>
      </c>
      <c r="U61" s="428" t="str">
        <f t="shared" si="5"/>
        <v/>
      </c>
      <c r="V61" s="429" t="str">
        <f t="shared" si="6"/>
        <v/>
      </c>
      <c r="W61" s="430" t="str">
        <f t="shared" si="7"/>
        <v/>
      </c>
    </row>
    <row r="62" spans="1:23">
      <c r="A62" s="416">
        <f>IF('Result Sheet'!A62="","",'Result Sheet'!A62)</f>
        <v>55</v>
      </c>
      <c r="B62" s="417" t="str">
        <f>IF(OR($D$3="",$N$3=""),"",IF('Result Sheet'!B62="","",'Result Sheet'!B62))</f>
        <v/>
      </c>
      <c r="C62" s="418" t="str">
        <f>IF(OR($D$3="",$N$3=""),"",IF('Result Sheet'!F62="","",'Result Sheet'!F62))</f>
        <v/>
      </c>
      <c r="D62" s="419" t="str">
        <f>IF(OR($D$3="",$N$3=""),"",IF('Result Sheet'!E62="","",'Result Sheet'!E62))</f>
        <v/>
      </c>
      <c r="E62" s="420" t="str">
        <f>IF(OR($D$3="",$N$3=""),"",IF('Result Sheet'!G62="","",'Result Sheet'!G62))</f>
        <v/>
      </c>
      <c r="F62" s="420" t="str">
        <f>IF(OR($D$3="",$N$3=""),"",IF('Result Sheet'!H62="","",'Result Sheet'!H62))</f>
        <v/>
      </c>
      <c r="G62" s="420" t="str">
        <f>IF(OR($D$3="",$N$3=""),"",IF('Result Sheet'!I62="","",'Result Sheet'!I62))</f>
        <v/>
      </c>
      <c r="H62" s="421" t="str">
        <f>IF(OR($D$3="",$N$3=""),"",IF('Result Sheet'!K62="","",'Result Sheet'!K62))</f>
        <v/>
      </c>
      <c r="I62" s="422" t="str">
        <f>IF(OR($D$3="",$N$3=""),"",IF('Result Sheet'!J62="","",'Result Sheet'!J62))</f>
        <v/>
      </c>
      <c r="J62" s="423" t="str">
        <f>IF($N$3=$AJ$8,'Result Sheet'!P62,IF($N$3=$AJ$9,'Result Sheet'!AH62,IF($N$3=$AJ$10,'Result Sheet'!AZ62,IF($N$3=$AJ$11,'Result Sheet'!BR62,""))))</f>
        <v/>
      </c>
      <c r="K62" s="423" t="str">
        <f>IF($N$3=$AJ$8,'Result Sheet'!Q62,IF($N$3=$AJ$9,'Result Sheet'!AI62,IF($N$3=$AJ$10,'Result Sheet'!BA62,IF($N$3=$AJ$11,'Result Sheet'!BS62,""))))</f>
        <v/>
      </c>
      <c r="L62" s="424" t="str">
        <f>IF(OR($D$3="",$N$3=""),"",IF(B62="","",IF(AND(K62="NA",J62="NA"),"NA",IF($N$3=$AJ$12,'Result Sheet'!CF62,IF($N$3=$AJ$13,'Result Sheet'!CM62,IF($N$3=$AJ$14,'Result Sheet'!CT62,IF($N$3=$AJ$15,'Result Sheet'!DA62,IF($N$3=$AJ$16,'Result Sheet'!DE62,SUM(J62:K62)))))))))</f>
        <v/>
      </c>
      <c r="M62" s="425" t="str">
        <f t="shared" si="0"/>
        <v/>
      </c>
      <c r="N62" s="426" t="str">
        <f>IF($N$3=$AJ$8,'Result Sheet'!T62,IF($N$3=$AJ$9,'Result Sheet'!AL62,IF($N$3=$AJ$10,'Result Sheet'!BD62,IF($N$3=$AJ$11,'Result Sheet'!BV62,""))))</f>
        <v/>
      </c>
      <c r="O62" s="426" t="str">
        <f>IF($N$3=$AJ$8,'Result Sheet'!U62,IF($N$3=$AJ$9,'Result Sheet'!AM62,IF($N$3=$AJ$10,'Result Sheet'!BE62,IF($N$3=$AJ$11,'Result Sheet'!BW62,""))))</f>
        <v/>
      </c>
      <c r="P62" s="427" t="str">
        <f>IF(OR($D$3="",$N$3=""),"",IF(B62="","",IF(AND(N62="NA",O62="NA"),"NA",IF($N$3=$AJ$12,'Result Sheet'!CG62,IF($N$3=$AJ$13,'Result Sheet'!CN62,IF($N$3=$AJ$14,'Result Sheet'!CU62,IF($N$3=$AJ$15,'Result Sheet'!DB62,IF($N$3=$AJ$16,'Result Sheet'!DF62,SUM(N62:O62)))))))))</f>
        <v/>
      </c>
      <c r="Q62" s="425" t="str">
        <f t="shared" si="1"/>
        <v/>
      </c>
      <c r="R62" s="428">
        <f t="shared" si="2"/>
        <v>0</v>
      </c>
      <c r="S62" s="428" t="str">
        <f t="shared" si="3"/>
        <v/>
      </c>
      <c r="T62" s="428" t="str">
        <f t="shared" si="4"/>
        <v/>
      </c>
      <c r="U62" s="428" t="str">
        <f t="shared" si="5"/>
        <v/>
      </c>
      <c r="V62" s="429" t="str">
        <f t="shared" si="6"/>
        <v/>
      </c>
      <c r="W62" s="430" t="str">
        <f t="shared" si="7"/>
        <v/>
      </c>
    </row>
    <row r="63" spans="1:23">
      <c r="A63" s="416">
        <f>IF('Result Sheet'!A63="","",'Result Sheet'!A63)</f>
        <v>56</v>
      </c>
      <c r="B63" s="417" t="str">
        <f>IF(OR($D$3="",$N$3=""),"",IF('Result Sheet'!B63="","",'Result Sheet'!B63))</f>
        <v/>
      </c>
      <c r="C63" s="418" t="str">
        <f>IF(OR($D$3="",$N$3=""),"",IF('Result Sheet'!F63="","",'Result Sheet'!F63))</f>
        <v/>
      </c>
      <c r="D63" s="419" t="str">
        <f>IF(OR($D$3="",$N$3=""),"",IF('Result Sheet'!E63="","",'Result Sheet'!E63))</f>
        <v/>
      </c>
      <c r="E63" s="420" t="str">
        <f>IF(OR($D$3="",$N$3=""),"",IF('Result Sheet'!G63="","",'Result Sheet'!G63))</f>
        <v/>
      </c>
      <c r="F63" s="420" t="str">
        <f>IF(OR($D$3="",$N$3=""),"",IF('Result Sheet'!H63="","",'Result Sheet'!H63))</f>
        <v/>
      </c>
      <c r="G63" s="420" t="str">
        <f>IF(OR($D$3="",$N$3=""),"",IF('Result Sheet'!I63="","",'Result Sheet'!I63))</f>
        <v/>
      </c>
      <c r="H63" s="421" t="str">
        <f>IF(OR($D$3="",$N$3=""),"",IF('Result Sheet'!K63="","",'Result Sheet'!K63))</f>
        <v/>
      </c>
      <c r="I63" s="422" t="str">
        <f>IF(OR($D$3="",$N$3=""),"",IF('Result Sheet'!J63="","",'Result Sheet'!J63))</f>
        <v/>
      </c>
      <c r="J63" s="423" t="str">
        <f>IF($N$3=$AJ$8,'Result Sheet'!P63,IF($N$3=$AJ$9,'Result Sheet'!AH63,IF($N$3=$AJ$10,'Result Sheet'!AZ63,IF($N$3=$AJ$11,'Result Sheet'!BR63,""))))</f>
        <v/>
      </c>
      <c r="K63" s="423" t="str">
        <f>IF($N$3=$AJ$8,'Result Sheet'!Q63,IF($N$3=$AJ$9,'Result Sheet'!AI63,IF($N$3=$AJ$10,'Result Sheet'!BA63,IF($N$3=$AJ$11,'Result Sheet'!BS63,""))))</f>
        <v/>
      </c>
      <c r="L63" s="424" t="str">
        <f>IF(OR($D$3="",$N$3=""),"",IF(B63="","",IF(AND(K63="NA",J63="NA"),"NA",IF($N$3=$AJ$12,'Result Sheet'!CF63,IF($N$3=$AJ$13,'Result Sheet'!CM63,IF($N$3=$AJ$14,'Result Sheet'!CT63,IF($N$3=$AJ$15,'Result Sheet'!DA63,IF($N$3=$AJ$16,'Result Sheet'!DE63,SUM(J63:K63)))))))))</f>
        <v/>
      </c>
      <c r="M63" s="425" t="str">
        <f t="shared" si="0"/>
        <v/>
      </c>
      <c r="N63" s="426" t="str">
        <f>IF($N$3=$AJ$8,'Result Sheet'!T63,IF($N$3=$AJ$9,'Result Sheet'!AL63,IF($N$3=$AJ$10,'Result Sheet'!BD63,IF($N$3=$AJ$11,'Result Sheet'!BV63,""))))</f>
        <v/>
      </c>
      <c r="O63" s="426" t="str">
        <f>IF($N$3=$AJ$8,'Result Sheet'!U63,IF($N$3=$AJ$9,'Result Sheet'!AM63,IF($N$3=$AJ$10,'Result Sheet'!BE63,IF($N$3=$AJ$11,'Result Sheet'!BW63,""))))</f>
        <v/>
      </c>
      <c r="P63" s="427" t="str">
        <f>IF(OR($D$3="",$N$3=""),"",IF(B63="","",IF(AND(N63="NA",O63="NA"),"NA",IF($N$3=$AJ$12,'Result Sheet'!CG63,IF($N$3=$AJ$13,'Result Sheet'!CN63,IF($N$3=$AJ$14,'Result Sheet'!CU63,IF($N$3=$AJ$15,'Result Sheet'!DB63,IF($N$3=$AJ$16,'Result Sheet'!DF63,SUM(N63:O63)))))))))</f>
        <v/>
      </c>
      <c r="Q63" s="425" t="str">
        <f t="shared" si="1"/>
        <v/>
      </c>
      <c r="R63" s="428">
        <f t="shared" si="2"/>
        <v>0</v>
      </c>
      <c r="S63" s="428" t="str">
        <f t="shared" si="3"/>
        <v/>
      </c>
      <c r="T63" s="428" t="str">
        <f t="shared" si="4"/>
        <v/>
      </c>
      <c r="U63" s="428" t="str">
        <f t="shared" si="5"/>
        <v/>
      </c>
      <c r="V63" s="429" t="str">
        <f t="shared" si="6"/>
        <v/>
      </c>
      <c r="W63" s="430" t="str">
        <f t="shared" si="7"/>
        <v/>
      </c>
    </row>
    <row r="64" spans="1:23">
      <c r="A64" s="416">
        <f>IF('Result Sheet'!A64="","",'Result Sheet'!A64)</f>
        <v>57</v>
      </c>
      <c r="B64" s="417" t="str">
        <f>IF(OR($D$3="",$N$3=""),"",IF('Result Sheet'!B64="","",'Result Sheet'!B64))</f>
        <v/>
      </c>
      <c r="C64" s="418" t="str">
        <f>IF(OR($D$3="",$N$3=""),"",IF('Result Sheet'!F64="","",'Result Sheet'!F64))</f>
        <v/>
      </c>
      <c r="D64" s="419" t="str">
        <f>IF(OR($D$3="",$N$3=""),"",IF('Result Sheet'!E64="","",'Result Sheet'!E64))</f>
        <v/>
      </c>
      <c r="E64" s="420" t="str">
        <f>IF(OR($D$3="",$N$3=""),"",IF('Result Sheet'!G64="","",'Result Sheet'!G64))</f>
        <v/>
      </c>
      <c r="F64" s="420" t="str">
        <f>IF(OR($D$3="",$N$3=""),"",IF('Result Sheet'!H64="","",'Result Sheet'!H64))</f>
        <v/>
      </c>
      <c r="G64" s="420" t="str">
        <f>IF(OR($D$3="",$N$3=""),"",IF('Result Sheet'!I64="","",'Result Sheet'!I64))</f>
        <v/>
      </c>
      <c r="H64" s="421" t="str">
        <f>IF(OR($D$3="",$N$3=""),"",IF('Result Sheet'!K64="","",'Result Sheet'!K64))</f>
        <v/>
      </c>
      <c r="I64" s="422" t="str">
        <f>IF(OR($D$3="",$N$3=""),"",IF('Result Sheet'!J64="","",'Result Sheet'!J64))</f>
        <v/>
      </c>
      <c r="J64" s="423" t="str">
        <f>IF($N$3=$AJ$8,'Result Sheet'!P64,IF($N$3=$AJ$9,'Result Sheet'!AH64,IF($N$3=$AJ$10,'Result Sheet'!AZ64,IF($N$3=$AJ$11,'Result Sheet'!BR64,""))))</f>
        <v/>
      </c>
      <c r="K64" s="423" t="str">
        <f>IF($N$3=$AJ$8,'Result Sheet'!Q64,IF($N$3=$AJ$9,'Result Sheet'!AI64,IF($N$3=$AJ$10,'Result Sheet'!BA64,IF($N$3=$AJ$11,'Result Sheet'!BS64,""))))</f>
        <v/>
      </c>
      <c r="L64" s="424" t="str">
        <f>IF(OR($D$3="",$N$3=""),"",IF(B64="","",IF(AND(K64="NA",J64="NA"),"NA",IF($N$3=$AJ$12,'Result Sheet'!CF64,IF($N$3=$AJ$13,'Result Sheet'!CM64,IF($N$3=$AJ$14,'Result Sheet'!CT64,IF($N$3=$AJ$15,'Result Sheet'!DA64,IF($N$3=$AJ$16,'Result Sheet'!DE64,SUM(J64:K64)))))))))</f>
        <v/>
      </c>
      <c r="M64" s="425" t="str">
        <f t="shared" si="0"/>
        <v/>
      </c>
      <c r="N64" s="426" t="str">
        <f>IF($N$3=$AJ$8,'Result Sheet'!T64,IF($N$3=$AJ$9,'Result Sheet'!AL64,IF($N$3=$AJ$10,'Result Sheet'!BD64,IF($N$3=$AJ$11,'Result Sheet'!BV64,""))))</f>
        <v/>
      </c>
      <c r="O64" s="426" t="str">
        <f>IF($N$3=$AJ$8,'Result Sheet'!U64,IF($N$3=$AJ$9,'Result Sheet'!AM64,IF($N$3=$AJ$10,'Result Sheet'!BE64,IF($N$3=$AJ$11,'Result Sheet'!BW64,""))))</f>
        <v/>
      </c>
      <c r="P64" s="427" t="str">
        <f>IF(OR($D$3="",$N$3=""),"",IF(B64="","",IF(AND(N64="NA",O64="NA"),"NA",IF($N$3=$AJ$12,'Result Sheet'!CG64,IF($N$3=$AJ$13,'Result Sheet'!CN64,IF($N$3=$AJ$14,'Result Sheet'!CU64,IF($N$3=$AJ$15,'Result Sheet'!DB64,IF($N$3=$AJ$16,'Result Sheet'!DF64,SUM(N64:O64)))))))))</f>
        <v/>
      </c>
      <c r="Q64" s="425" t="str">
        <f t="shared" si="1"/>
        <v/>
      </c>
      <c r="R64" s="428">
        <f t="shared" si="2"/>
        <v>0</v>
      </c>
      <c r="S64" s="428" t="str">
        <f t="shared" si="3"/>
        <v/>
      </c>
      <c r="T64" s="428" t="str">
        <f t="shared" si="4"/>
        <v/>
      </c>
      <c r="U64" s="428" t="str">
        <f t="shared" si="5"/>
        <v/>
      </c>
      <c r="V64" s="429" t="str">
        <f t="shared" si="6"/>
        <v/>
      </c>
      <c r="W64" s="430" t="str">
        <f t="shared" si="7"/>
        <v/>
      </c>
    </row>
    <row r="65" spans="1:23">
      <c r="A65" s="416">
        <f>IF('Result Sheet'!A65="","",'Result Sheet'!A65)</f>
        <v>58</v>
      </c>
      <c r="B65" s="417" t="str">
        <f>IF(OR($D$3="",$N$3=""),"",IF('Result Sheet'!B65="","",'Result Sheet'!B65))</f>
        <v/>
      </c>
      <c r="C65" s="418" t="str">
        <f>IF(OR($D$3="",$N$3=""),"",IF('Result Sheet'!F65="","",'Result Sheet'!F65))</f>
        <v/>
      </c>
      <c r="D65" s="419" t="str">
        <f>IF(OR($D$3="",$N$3=""),"",IF('Result Sheet'!E65="","",'Result Sheet'!E65))</f>
        <v/>
      </c>
      <c r="E65" s="420" t="str">
        <f>IF(OR($D$3="",$N$3=""),"",IF('Result Sheet'!G65="","",'Result Sheet'!G65))</f>
        <v/>
      </c>
      <c r="F65" s="420" t="str">
        <f>IF(OR($D$3="",$N$3=""),"",IF('Result Sheet'!H65="","",'Result Sheet'!H65))</f>
        <v/>
      </c>
      <c r="G65" s="420" t="str">
        <f>IF(OR($D$3="",$N$3=""),"",IF('Result Sheet'!I65="","",'Result Sheet'!I65))</f>
        <v/>
      </c>
      <c r="H65" s="421" t="str">
        <f>IF(OR($D$3="",$N$3=""),"",IF('Result Sheet'!K65="","",'Result Sheet'!K65))</f>
        <v/>
      </c>
      <c r="I65" s="422" t="str">
        <f>IF(OR($D$3="",$N$3=""),"",IF('Result Sheet'!J65="","",'Result Sheet'!J65))</f>
        <v/>
      </c>
      <c r="J65" s="423" t="str">
        <f>IF($N$3=$AJ$8,'Result Sheet'!P65,IF($N$3=$AJ$9,'Result Sheet'!AH65,IF($N$3=$AJ$10,'Result Sheet'!AZ65,IF($N$3=$AJ$11,'Result Sheet'!BR65,""))))</f>
        <v/>
      </c>
      <c r="K65" s="423" t="str">
        <f>IF($N$3=$AJ$8,'Result Sheet'!Q65,IF($N$3=$AJ$9,'Result Sheet'!AI65,IF($N$3=$AJ$10,'Result Sheet'!BA65,IF($N$3=$AJ$11,'Result Sheet'!BS65,""))))</f>
        <v/>
      </c>
      <c r="L65" s="424" t="str">
        <f>IF(OR($D$3="",$N$3=""),"",IF(B65="","",IF(AND(K65="NA",J65="NA"),"NA",IF($N$3=$AJ$12,'Result Sheet'!CF65,IF($N$3=$AJ$13,'Result Sheet'!CM65,IF($N$3=$AJ$14,'Result Sheet'!CT65,IF($N$3=$AJ$15,'Result Sheet'!DA65,IF($N$3=$AJ$16,'Result Sheet'!DE65,SUM(J65:K65)))))))))</f>
        <v/>
      </c>
      <c r="M65" s="425" t="str">
        <f t="shared" si="0"/>
        <v/>
      </c>
      <c r="N65" s="426" t="str">
        <f>IF($N$3=$AJ$8,'Result Sheet'!T65,IF($N$3=$AJ$9,'Result Sheet'!AL65,IF($N$3=$AJ$10,'Result Sheet'!BD65,IF($N$3=$AJ$11,'Result Sheet'!BV65,""))))</f>
        <v/>
      </c>
      <c r="O65" s="426" t="str">
        <f>IF($N$3=$AJ$8,'Result Sheet'!U65,IF($N$3=$AJ$9,'Result Sheet'!AM65,IF($N$3=$AJ$10,'Result Sheet'!BE65,IF($N$3=$AJ$11,'Result Sheet'!BW65,""))))</f>
        <v/>
      </c>
      <c r="P65" s="427" t="str">
        <f>IF(OR($D$3="",$N$3=""),"",IF(B65="","",IF(AND(N65="NA",O65="NA"),"NA",IF($N$3=$AJ$12,'Result Sheet'!CG65,IF($N$3=$AJ$13,'Result Sheet'!CN65,IF($N$3=$AJ$14,'Result Sheet'!CU65,IF($N$3=$AJ$15,'Result Sheet'!DB65,IF($N$3=$AJ$16,'Result Sheet'!DF65,SUM(N65:O65)))))))))</f>
        <v/>
      </c>
      <c r="Q65" s="425" t="str">
        <f t="shared" si="1"/>
        <v/>
      </c>
      <c r="R65" s="428">
        <f t="shared" si="2"/>
        <v>0</v>
      </c>
      <c r="S65" s="428" t="str">
        <f t="shared" si="3"/>
        <v/>
      </c>
      <c r="T65" s="428" t="str">
        <f t="shared" si="4"/>
        <v/>
      </c>
      <c r="U65" s="428" t="str">
        <f t="shared" si="5"/>
        <v/>
      </c>
      <c r="V65" s="429" t="str">
        <f t="shared" si="6"/>
        <v/>
      </c>
      <c r="W65" s="430" t="str">
        <f t="shared" si="7"/>
        <v/>
      </c>
    </row>
    <row r="66" spans="1:23">
      <c r="A66" s="416">
        <f>IF('Result Sheet'!A66="","",'Result Sheet'!A66)</f>
        <v>59</v>
      </c>
      <c r="B66" s="417" t="str">
        <f>IF(OR($D$3="",$N$3=""),"",IF('Result Sheet'!B66="","",'Result Sheet'!B66))</f>
        <v/>
      </c>
      <c r="C66" s="418" t="str">
        <f>IF(OR($D$3="",$N$3=""),"",IF('Result Sheet'!F66="","",'Result Sheet'!F66))</f>
        <v/>
      </c>
      <c r="D66" s="419" t="str">
        <f>IF(OR($D$3="",$N$3=""),"",IF('Result Sheet'!E66="","",'Result Sheet'!E66))</f>
        <v/>
      </c>
      <c r="E66" s="420" t="str">
        <f>IF(OR($D$3="",$N$3=""),"",IF('Result Sheet'!G66="","",'Result Sheet'!G66))</f>
        <v/>
      </c>
      <c r="F66" s="420" t="str">
        <f>IF(OR($D$3="",$N$3=""),"",IF('Result Sheet'!H66="","",'Result Sheet'!H66))</f>
        <v/>
      </c>
      <c r="G66" s="420" t="str">
        <f>IF(OR($D$3="",$N$3=""),"",IF('Result Sheet'!I66="","",'Result Sheet'!I66))</f>
        <v/>
      </c>
      <c r="H66" s="421" t="str">
        <f>IF(OR($D$3="",$N$3=""),"",IF('Result Sheet'!K66="","",'Result Sheet'!K66))</f>
        <v/>
      </c>
      <c r="I66" s="422" t="str">
        <f>IF(OR($D$3="",$N$3=""),"",IF('Result Sheet'!J66="","",'Result Sheet'!J66))</f>
        <v/>
      </c>
      <c r="J66" s="423" t="str">
        <f>IF($N$3=$AJ$8,'Result Sheet'!P66,IF($N$3=$AJ$9,'Result Sheet'!AH66,IF($N$3=$AJ$10,'Result Sheet'!AZ66,IF($N$3=$AJ$11,'Result Sheet'!BR66,""))))</f>
        <v/>
      </c>
      <c r="K66" s="423" t="str">
        <f>IF($N$3=$AJ$8,'Result Sheet'!Q66,IF($N$3=$AJ$9,'Result Sheet'!AI66,IF($N$3=$AJ$10,'Result Sheet'!BA66,IF($N$3=$AJ$11,'Result Sheet'!BS66,""))))</f>
        <v/>
      </c>
      <c r="L66" s="424" t="str">
        <f>IF(OR($D$3="",$N$3=""),"",IF(B66="","",IF(AND(K66="NA",J66="NA"),"NA",IF($N$3=$AJ$12,'Result Sheet'!CF66,IF($N$3=$AJ$13,'Result Sheet'!CM66,IF($N$3=$AJ$14,'Result Sheet'!CT66,IF($N$3=$AJ$15,'Result Sheet'!DA66,IF($N$3=$AJ$16,'Result Sheet'!DE66,SUM(J66:K66)))))))))</f>
        <v/>
      </c>
      <c r="M66" s="425" t="str">
        <f t="shared" si="0"/>
        <v/>
      </c>
      <c r="N66" s="426" t="str">
        <f>IF($N$3=$AJ$8,'Result Sheet'!T66,IF($N$3=$AJ$9,'Result Sheet'!AL66,IF($N$3=$AJ$10,'Result Sheet'!BD66,IF($N$3=$AJ$11,'Result Sheet'!BV66,""))))</f>
        <v/>
      </c>
      <c r="O66" s="426" t="str">
        <f>IF($N$3=$AJ$8,'Result Sheet'!U66,IF($N$3=$AJ$9,'Result Sheet'!AM66,IF($N$3=$AJ$10,'Result Sheet'!BE66,IF($N$3=$AJ$11,'Result Sheet'!BW66,""))))</f>
        <v/>
      </c>
      <c r="P66" s="427" t="str">
        <f>IF(OR($D$3="",$N$3=""),"",IF(B66="","",IF(AND(N66="NA",O66="NA"),"NA",IF($N$3=$AJ$12,'Result Sheet'!CG66,IF($N$3=$AJ$13,'Result Sheet'!CN66,IF($N$3=$AJ$14,'Result Sheet'!CU66,IF($N$3=$AJ$15,'Result Sheet'!DB66,IF($N$3=$AJ$16,'Result Sheet'!DF66,SUM(N66:O66)))))))))</f>
        <v/>
      </c>
      <c r="Q66" s="425" t="str">
        <f t="shared" si="1"/>
        <v/>
      </c>
      <c r="R66" s="428">
        <f t="shared" si="2"/>
        <v>0</v>
      </c>
      <c r="S66" s="428" t="str">
        <f t="shared" si="3"/>
        <v/>
      </c>
      <c r="T66" s="428" t="str">
        <f t="shared" si="4"/>
        <v/>
      </c>
      <c r="U66" s="428" t="str">
        <f t="shared" si="5"/>
        <v/>
      </c>
      <c r="V66" s="429" t="str">
        <f t="shared" si="6"/>
        <v/>
      </c>
      <c r="W66" s="430" t="str">
        <f t="shared" si="7"/>
        <v/>
      </c>
    </row>
    <row r="67" spans="1:23">
      <c r="A67" s="416">
        <f>IF('Result Sheet'!A67="","",'Result Sheet'!A67)</f>
        <v>60</v>
      </c>
      <c r="B67" s="417" t="str">
        <f>IF(OR($D$3="",$N$3=""),"",IF('Result Sheet'!B67="","",'Result Sheet'!B67))</f>
        <v/>
      </c>
      <c r="C67" s="418" t="str">
        <f>IF(OR($D$3="",$N$3=""),"",IF('Result Sheet'!F67="","",'Result Sheet'!F67))</f>
        <v/>
      </c>
      <c r="D67" s="419" t="str">
        <f>IF(OR($D$3="",$N$3=""),"",IF('Result Sheet'!E67="","",'Result Sheet'!E67))</f>
        <v/>
      </c>
      <c r="E67" s="420" t="str">
        <f>IF(OR($D$3="",$N$3=""),"",IF('Result Sheet'!G67="","",'Result Sheet'!G67))</f>
        <v/>
      </c>
      <c r="F67" s="420" t="str">
        <f>IF(OR($D$3="",$N$3=""),"",IF('Result Sheet'!H67="","",'Result Sheet'!H67))</f>
        <v/>
      </c>
      <c r="G67" s="420" t="str">
        <f>IF(OR($D$3="",$N$3=""),"",IF('Result Sheet'!I67="","",'Result Sheet'!I67))</f>
        <v/>
      </c>
      <c r="H67" s="421" t="str">
        <f>IF(OR($D$3="",$N$3=""),"",IF('Result Sheet'!K67="","",'Result Sheet'!K67))</f>
        <v/>
      </c>
      <c r="I67" s="422" t="str">
        <f>IF(OR($D$3="",$N$3=""),"",IF('Result Sheet'!J67="","",'Result Sheet'!J67))</f>
        <v/>
      </c>
      <c r="J67" s="423" t="str">
        <f>IF($N$3=$AJ$8,'Result Sheet'!P67,IF($N$3=$AJ$9,'Result Sheet'!AH67,IF($N$3=$AJ$10,'Result Sheet'!AZ67,IF($N$3=$AJ$11,'Result Sheet'!BR67,""))))</f>
        <v/>
      </c>
      <c r="K67" s="423" t="str">
        <f>IF($N$3=$AJ$8,'Result Sheet'!Q67,IF($N$3=$AJ$9,'Result Sheet'!AI67,IF($N$3=$AJ$10,'Result Sheet'!BA67,IF($N$3=$AJ$11,'Result Sheet'!BS67,""))))</f>
        <v/>
      </c>
      <c r="L67" s="424" t="str">
        <f>IF(OR($D$3="",$N$3=""),"",IF(B67="","",IF(AND(K67="NA",J67="NA"),"NA",IF($N$3=$AJ$12,'Result Sheet'!CF67,IF($N$3=$AJ$13,'Result Sheet'!CM67,IF($N$3=$AJ$14,'Result Sheet'!CT67,IF($N$3=$AJ$15,'Result Sheet'!DA67,IF($N$3=$AJ$16,'Result Sheet'!DE67,SUM(J67:K67)))))))))</f>
        <v/>
      </c>
      <c r="M67" s="425" t="str">
        <f t="shared" si="0"/>
        <v/>
      </c>
      <c r="N67" s="426" t="str">
        <f>IF($N$3=$AJ$8,'Result Sheet'!T67,IF($N$3=$AJ$9,'Result Sheet'!AL67,IF($N$3=$AJ$10,'Result Sheet'!BD67,IF($N$3=$AJ$11,'Result Sheet'!BV67,""))))</f>
        <v/>
      </c>
      <c r="O67" s="426" t="str">
        <f>IF($N$3=$AJ$8,'Result Sheet'!U67,IF($N$3=$AJ$9,'Result Sheet'!AM67,IF($N$3=$AJ$10,'Result Sheet'!BE67,IF($N$3=$AJ$11,'Result Sheet'!BW67,""))))</f>
        <v/>
      </c>
      <c r="P67" s="427" t="str">
        <f>IF(OR($D$3="",$N$3=""),"",IF(B67="","",IF(AND(N67="NA",O67="NA"),"NA",IF($N$3=$AJ$12,'Result Sheet'!CG67,IF($N$3=$AJ$13,'Result Sheet'!CN67,IF($N$3=$AJ$14,'Result Sheet'!CU67,IF($N$3=$AJ$15,'Result Sheet'!DB67,IF($N$3=$AJ$16,'Result Sheet'!DF67,SUM(N67:O67)))))))))</f>
        <v/>
      </c>
      <c r="Q67" s="425" t="str">
        <f t="shared" si="1"/>
        <v/>
      </c>
      <c r="R67" s="428">
        <f t="shared" si="2"/>
        <v>0</v>
      </c>
      <c r="S67" s="428" t="str">
        <f t="shared" si="3"/>
        <v/>
      </c>
      <c r="T67" s="428" t="str">
        <f t="shared" si="4"/>
        <v/>
      </c>
      <c r="U67" s="428" t="str">
        <f t="shared" si="5"/>
        <v/>
      </c>
      <c r="V67" s="429" t="str">
        <f t="shared" si="6"/>
        <v/>
      </c>
      <c r="W67" s="430" t="str">
        <f t="shared" si="7"/>
        <v/>
      </c>
    </row>
    <row r="68" spans="1:23">
      <c r="A68" s="416">
        <f>IF('Result Sheet'!A68="","",'Result Sheet'!A68)</f>
        <v>61</v>
      </c>
      <c r="B68" s="417" t="str">
        <f>IF(OR($D$3="",$N$3=""),"",IF('Result Sheet'!B68="","",'Result Sheet'!B68))</f>
        <v/>
      </c>
      <c r="C68" s="418" t="str">
        <f>IF(OR($D$3="",$N$3=""),"",IF('Result Sheet'!F68="","",'Result Sheet'!F68))</f>
        <v/>
      </c>
      <c r="D68" s="419" t="str">
        <f>IF(OR($D$3="",$N$3=""),"",IF('Result Sheet'!E68="","",'Result Sheet'!E68))</f>
        <v/>
      </c>
      <c r="E68" s="420" t="str">
        <f>IF(OR($D$3="",$N$3=""),"",IF('Result Sheet'!G68="","",'Result Sheet'!G68))</f>
        <v/>
      </c>
      <c r="F68" s="420" t="str">
        <f>IF(OR($D$3="",$N$3=""),"",IF('Result Sheet'!H68="","",'Result Sheet'!H68))</f>
        <v/>
      </c>
      <c r="G68" s="420" t="str">
        <f>IF(OR($D$3="",$N$3=""),"",IF('Result Sheet'!I68="","",'Result Sheet'!I68))</f>
        <v/>
      </c>
      <c r="H68" s="421" t="str">
        <f>IF(OR($D$3="",$N$3=""),"",IF('Result Sheet'!K68="","",'Result Sheet'!K68))</f>
        <v/>
      </c>
      <c r="I68" s="422" t="str">
        <f>IF(OR($D$3="",$N$3=""),"",IF('Result Sheet'!J68="","",'Result Sheet'!J68))</f>
        <v/>
      </c>
      <c r="J68" s="423" t="str">
        <f>IF($N$3=$AJ$8,'Result Sheet'!P68,IF($N$3=$AJ$9,'Result Sheet'!AH68,IF($N$3=$AJ$10,'Result Sheet'!AZ68,IF($N$3=$AJ$11,'Result Sheet'!BR68,""))))</f>
        <v/>
      </c>
      <c r="K68" s="423" t="str">
        <f>IF($N$3=$AJ$8,'Result Sheet'!Q68,IF($N$3=$AJ$9,'Result Sheet'!AI68,IF($N$3=$AJ$10,'Result Sheet'!BA68,IF($N$3=$AJ$11,'Result Sheet'!BS68,""))))</f>
        <v/>
      </c>
      <c r="L68" s="424" t="str">
        <f>IF(OR($D$3="",$N$3=""),"",IF(B68="","",IF(AND(K68="NA",J68="NA"),"NA",IF($N$3=$AJ$12,'Result Sheet'!CF68,IF($N$3=$AJ$13,'Result Sheet'!CM68,IF($N$3=$AJ$14,'Result Sheet'!CT68,IF($N$3=$AJ$15,'Result Sheet'!DA68,IF($N$3=$AJ$16,'Result Sheet'!DE68,SUM(J68:K68)))))))))</f>
        <v/>
      </c>
      <c r="M68" s="425" t="str">
        <f t="shared" si="0"/>
        <v/>
      </c>
      <c r="N68" s="426" t="str">
        <f>IF($N$3=$AJ$8,'Result Sheet'!T68,IF($N$3=$AJ$9,'Result Sheet'!AL68,IF($N$3=$AJ$10,'Result Sheet'!BD68,IF($N$3=$AJ$11,'Result Sheet'!BV68,""))))</f>
        <v/>
      </c>
      <c r="O68" s="426" t="str">
        <f>IF($N$3=$AJ$8,'Result Sheet'!U68,IF($N$3=$AJ$9,'Result Sheet'!AM68,IF($N$3=$AJ$10,'Result Sheet'!BE68,IF($N$3=$AJ$11,'Result Sheet'!BW68,""))))</f>
        <v/>
      </c>
      <c r="P68" s="427" t="str">
        <f>IF(OR($D$3="",$N$3=""),"",IF(B68="","",IF(AND(N68="NA",O68="NA"),"NA",IF($N$3=$AJ$12,'Result Sheet'!CG68,IF($N$3=$AJ$13,'Result Sheet'!CN68,IF($N$3=$AJ$14,'Result Sheet'!CU68,IF($N$3=$AJ$15,'Result Sheet'!DB68,IF($N$3=$AJ$16,'Result Sheet'!DF68,SUM(N68:O68)))))))))</f>
        <v/>
      </c>
      <c r="Q68" s="425" t="str">
        <f t="shared" si="1"/>
        <v/>
      </c>
      <c r="R68" s="428">
        <f t="shared" si="2"/>
        <v>0</v>
      </c>
      <c r="S68" s="428" t="str">
        <f t="shared" si="3"/>
        <v/>
      </c>
      <c r="T68" s="428" t="str">
        <f t="shared" si="4"/>
        <v/>
      </c>
      <c r="U68" s="428" t="str">
        <f t="shared" si="5"/>
        <v/>
      </c>
      <c r="V68" s="429" t="str">
        <f t="shared" si="6"/>
        <v/>
      </c>
      <c r="W68" s="430" t="str">
        <f t="shared" si="7"/>
        <v/>
      </c>
    </row>
    <row r="69" spans="1:23">
      <c r="A69" s="416">
        <f>IF('Result Sheet'!A69="","",'Result Sheet'!A69)</f>
        <v>62</v>
      </c>
      <c r="B69" s="417" t="str">
        <f>IF(OR($D$3="",$N$3=""),"",IF('Result Sheet'!B69="","",'Result Sheet'!B69))</f>
        <v/>
      </c>
      <c r="C69" s="418" t="str">
        <f>IF(OR($D$3="",$N$3=""),"",IF('Result Sheet'!F69="","",'Result Sheet'!F69))</f>
        <v/>
      </c>
      <c r="D69" s="419" t="str">
        <f>IF(OR($D$3="",$N$3=""),"",IF('Result Sheet'!E69="","",'Result Sheet'!E69))</f>
        <v/>
      </c>
      <c r="E69" s="420" t="str">
        <f>IF(OR($D$3="",$N$3=""),"",IF('Result Sheet'!G69="","",'Result Sheet'!G69))</f>
        <v/>
      </c>
      <c r="F69" s="420" t="str">
        <f>IF(OR($D$3="",$N$3=""),"",IF('Result Sheet'!H69="","",'Result Sheet'!H69))</f>
        <v/>
      </c>
      <c r="G69" s="420" t="str">
        <f>IF(OR($D$3="",$N$3=""),"",IF('Result Sheet'!I69="","",'Result Sheet'!I69))</f>
        <v/>
      </c>
      <c r="H69" s="421" t="str">
        <f>IF(OR($D$3="",$N$3=""),"",IF('Result Sheet'!K69="","",'Result Sheet'!K69))</f>
        <v/>
      </c>
      <c r="I69" s="422" t="str">
        <f>IF(OR($D$3="",$N$3=""),"",IF('Result Sheet'!J69="","",'Result Sheet'!J69))</f>
        <v/>
      </c>
      <c r="J69" s="423" t="str">
        <f>IF($N$3=$AJ$8,'Result Sheet'!P69,IF($N$3=$AJ$9,'Result Sheet'!AH69,IF($N$3=$AJ$10,'Result Sheet'!AZ69,IF($N$3=$AJ$11,'Result Sheet'!BR69,""))))</f>
        <v/>
      </c>
      <c r="K69" s="423" t="str">
        <f>IF($N$3=$AJ$8,'Result Sheet'!Q69,IF($N$3=$AJ$9,'Result Sheet'!AI69,IF($N$3=$AJ$10,'Result Sheet'!BA69,IF($N$3=$AJ$11,'Result Sheet'!BS69,""))))</f>
        <v/>
      </c>
      <c r="L69" s="424" t="str">
        <f>IF(OR($D$3="",$N$3=""),"",IF(B69="","",IF(AND(K69="NA",J69="NA"),"NA",IF($N$3=$AJ$12,'Result Sheet'!CF69,IF($N$3=$AJ$13,'Result Sheet'!CM69,IF($N$3=$AJ$14,'Result Sheet'!CT69,IF($N$3=$AJ$15,'Result Sheet'!DA69,IF($N$3=$AJ$16,'Result Sheet'!DE69,SUM(J69:K69)))))))))</f>
        <v/>
      </c>
      <c r="M69" s="425" t="str">
        <f t="shared" si="0"/>
        <v/>
      </c>
      <c r="N69" s="426" t="str">
        <f>IF($N$3=$AJ$8,'Result Sheet'!T69,IF($N$3=$AJ$9,'Result Sheet'!AL69,IF($N$3=$AJ$10,'Result Sheet'!BD69,IF($N$3=$AJ$11,'Result Sheet'!BV69,""))))</f>
        <v/>
      </c>
      <c r="O69" s="426" t="str">
        <f>IF($N$3=$AJ$8,'Result Sheet'!U69,IF($N$3=$AJ$9,'Result Sheet'!AM69,IF($N$3=$AJ$10,'Result Sheet'!BE69,IF($N$3=$AJ$11,'Result Sheet'!BW69,""))))</f>
        <v/>
      </c>
      <c r="P69" s="427" t="str">
        <f>IF(OR($D$3="",$N$3=""),"",IF(B69="","",IF(AND(N69="NA",O69="NA"),"NA",IF($N$3=$AJ$12,'Result Sheet'!CG69,IF($N$3=$AJ$13,'Result Sheet'!CN69,IF($N$3=$AJ$14,'Result Sheet'!CU69,IF($N$3=$AJ$15,'Result Sheet'!DB69,IF($N$3=$AJ$16,'Result Sheet'!DF69,SUM(N69:O69)))))))))</f>
        <v/>
      </c>
      <c r="Q69" s="425" t="str">
        <f t="shared" si="1"/>
        <v/>
      </c>
      <c r="R69" s="428">
        <f t="shared" si="2"/>
        <v>0</v>
      </c>
      <c r="S69" s="428" t="str">
        <f t="shared" si="3"/>
        <v/>
      </c>
      <c r="T69" s="428" t="str">
        <f t="shared" si="4"/>
        <v/>
      </c>
      <c r="U69" s="428" t="str">
        <f t="shared" si="5"/>
        <v/>
      </c>
      <c r="V69" s="429" t="str">
        <f t="shared" si="6"/>
        <v/>
      </c>
      <c r="W69" s="430" t="str">
        <f t="shared" si="7"/>
        <v/>
      </c>
    </row>
    <row r="70" spans="1:23">
      <c r="A70" s="416">
        <f>IF('Result Sheet'!A70="","",'Result Sheet'!A70)</f>
        <v>63</v>
      </c>
      <c r="B70" s="417" t="str">
        <f>IF(OR($D$3="",$N$3=""),"",IF('Result Sheet'!B70="","",'Result Sheet'!B70))</f>
        <v/>
      </c>
      <c r="C70" s="418" t="str">
        <f>IF(OR($D$3="",$N$3=""),"",IF('Result Sheet'!F70="","",'Result Sheet'!F70))</f>
        <v/>
      </c>
      <c r="D70" s="419" t="str">
        <f>IF(OR($D$3="",$N$3=""),"",IF('Result Sheet'!E70="","",'Result Sheet'!E70))</f>
        <v/>
      </c>
      <c r="E70" s="420" t="str">
        <f>IF(OR($D$3="",$N$3=""),"",IF('Result Sheet'!G70="","",'Result Sheet'!G70))</f>
        <v/>
      </c>
      <c r="F70" s="420" t="str">
        <f>IF(OR($D$3="",$N$3=""),"",IF('Result Sheet'!H70="","",'Result Sheet'!H70))</f>
        <v/>
      </c>
      <c r="G70" s="420" t="str">
        <f>IF(OR($D$3="",$N$3=""),"",IF('Result Sheet'!I70="","",'Result Sheet'!I70))</f>
        <v/>
      </c>
      <c r="H70" s="421" t="str">
        <f>IF(OR($D$3="",$N$3=""),"",IF('Result Sheet'!K70="","",'Result Sheet'!K70))</f>
        <v/>
      </c>
      <c r="I70" s="422" t="str">
        <f>IF(OR($D$3="",$N$3=""),"",IF('Result Sheet'!J70="","",'Result Sheet'!J70))</f>
        <v/>
      </c>
      <c r="J70" s="423" t="str">
        <f>IF($N$3=$AJ$8,'Result Sheet'!P70,IF($N$3=$AJ$9,'Result Sheet'!AH70,IF($N$3=$AJ$10,'Result Sheet'!AZ70,IF($N$3=$AJ$11,'Result Sheet'!BR70,""))))</f>
        <v/>
      </c>
      <c r="K70" s="423" t="str">
        <f>IF($N$3=$AJ$8,'Result Sheet'!Q70,IF($N$3=$AJ$9,'Result Sheet'!AI70,IF($N$3=$AJ$10,'Result Sheet'!BA70,IF($N$3=$AJ$11,'Result Sheet'!BS70,""))))</f>
        <v/>
      </c>
      <c r="L70" s="424" t="str">
        <f>IF(OR($D$3="",$N$3=""),"",IF(B70="","",IF(AND(K70="NA",J70="NA"),"NA",IF($N$3=$AJ$12,'Result Sheet'!CF70,IF($N$3=$AJ$13,'Result Sheet'!CM70,IF($N$3=$AJ$14,'Result Sheet'!CT70,IF($N$3=$AJ$15,'Result Sheet'!DA70,IF($N$3=$AJ$16,'Result Sheet'!DE70,SUM(J70:K70)))))))))</f>
        <v/>
      </c>
      <c r="M70" s="425" t="str">
        <f t="shared" si="0"/>
        <v/>
      </c>
      <c r="N70" s="426" t="str">
        <f>IF($N$3=$AJ$8,'Result Sheet'!T70,IF($N$3=$AJ$9,'Result Sheet'!AL70,IF($N$3=$AJ$10,'Result Sheet'!BD70,IF($N$3=$AJ$11,'Result Sheet'!BV70,""))))</f>
        <v/>
      </c>
      <c r="O70" s="426" t="str">
        <f>IF($N$3=$AJ$8,'Result Sheet'!U70,IF($N$3=$AJ$9,'Result Sheet'!AM70,IF($N$3=$AJ$10,'Result Sheet'!BE70,IF($N$3=$AJ$11,'Result Sheet'!BW70,""))))</f>
        <v/>
      </c>
      <c r="P70" s="427" t="str">
        <f>IF(OR($D$3="",$N$3=""),"",IF(B70="","",IF(AND(N70="NA",O70="NA"),"NA",IF($N$3=$AJ$12,'Result Sheet'!CG70,IF($N$3=$AJ$13,'Result Sheet'!CN70,IF($N$3=$AJ$14,'Result Sheet'!CU70,IF($N$3=$AJ$15,'Result Sheet'!DB70,IF($N$3=$AJ$16,'Result Sheet'!DF70,SUM(N70:O70)))))))))</f>
        <v/>
      </c>
      <c r="Q70" s="425" t="str">
        <f t="shared" si="1"/>
        <v/>
      </c>
      <c r="R70" s="428">
        <f t="shared" si="2"/>
        <v>0</v>
      </c>
      <c r="S70" s="428" t="str">
        <f t="shared" si="3"/>
        <v/>
      </c>
      <c r="T70" s="428" t="str">
        <f t="shared" si="4"/>
        <v/>
      </c>
      <c r="U70" s="428" t="str">
        <f t="shared" si="5"/>
        <v/>
      </c>
      <c r="V70" s="429" t="str">
        <f t="shared" si="6"/>
        <v/>
      </c>
      <c r="W70" s="430" t="str">
        <f t="shared" si="7"/>
        <v/>
      </c>
    </row>
    <row r="71" spans="1:23">
      <c r="A71" s="416">
        <f>IF('Result Sheet'!A71="","",'Result Sheet'!A71)</f>
        <v>64</v>
      </c>
      <c r="B71" s="417" t="str">
        <f>IF(OR($D$3="",$N$3=""),"",IF('Result Sheet'!B71="","",'Result Sheet'!B71))</f>
        <v/>
      </c>
      <c r="C71" s="418" t="str">
        <f>IF(OR($D$3="",$N$3=""),"",IF('Result Sheet'!F71="","",'Result Sheet'!F71))</f>
        <v/>
      </c>
      <c r="D71" s="419" t="str">
        <f>IF(OR($D$3="",$N$3=""),"",IF('Result Sheet'!E71="","",'Result Sheet'!E71))</f>
        <v/>
      </c>
      <c r="E71" s="420" t="str">
        <f>IF(OR($D$3="",$N$3=""),"",IF('Result Sheet'!G71="","",'Result Sheet'!G71))</f>
        <v/>
      </c>
      <c r="F71" s="420" t="str">
        <f>IF(OR($D$3="",$N$3=""),"",IF('Result Sheet'!H71="","",'Result Sheet'!H71))</f>
        <v/>
      </c>
      <c r="G71" s="420" t="str">
        <f>IF(OR($D$3="",$N$3=""),"",IF('Result Sheet'!I71="","",'Result Sheet'!I71))</f>
        <v/>
      </c>
      <c r="H71" s="421" t="str">
        <f>IF(OR($D$3="",$N$3=""),"",IF('Result Sheet'!K71="","",'Result Sheet'!K71))</f>
        <v/>
      </c>
      <c r="I71" s="422" t="str">
        <f>IF(OR($D$3="",$N$3=""),"",IF('Result Sheet'!J71="","",'Result Sheet'!J71))</f>
        <v/>
      </c>
      <c r="J71" s="423" t="str">
        <f>IF($N$3=$AJ$8,'Result Sheet'!P71,IF($N$3=$AJ$9,'Result Sheet'!AH71,IF($N$3=$AJ$10,'Result Sheet'!AZ71,IF($N$3=$AJ$11,'Result Sheet'!BR71,""))))</f>
        <v/>
      </c>
      <c r="K71" s="423" t="str">
        <f>IF($N$3=$AJ$8,'Result Sheet'!Q71,IF($N$3=$AJ$9,'Result Sheet'!AI71,IF($N$3=$AJ$10,'Result Sheet'!BA71,IF($N$3=$AJ$11,'Result Sheet'!BS71,""))))</f>
        <v/>
      </c>
      <c r="L71" s="424" t="str">
        <f>IF(OR($D$3="",$N$3=""),"",IF(B71="","",IF(AND(K71="NA",J71="NA"),"NA",IF($N$3=$AJ$12,'Result Sheet'!CF71,IF($N$3=$AJ$13,'Result Sheet'!CM71,IF($N$3=$AJ$14,'Result Sheet'!CT71,IF($N$3=$AJ$15,'Result Sheet'!DA71,IF($N$3=$AJ$16,'Result Sheet'!DE71,SUM(J71:K71)))))))))</f>
        <v/>
      </c>
      <c r="M71" s="425" t="str">
        <f t="shared" si="0"/>
        <v/>
      </c>
      <c r="N71" s="426" t="str">
        <f>IF($N$3=$AJ$8,'Result Sheet'!T71,IF($N$3=$AJ$9,'Result Sheet'!AL71,IF($N$3=$AJ$10,'Result Sheet'!BD71,IF($N$3=$AJ$11,'Result Sheet'!BV71,""))))</f>
        <v/>
      </c>
      <c r="O71" s="426" t="str">
        <f>IF($N$3=$AJ$8,'Result Sheet'!U71,IF($N$3=$AJ$9,'Result Sheet'!AM71,IF($N$3=$AJ$10,'Result Sheet'!BE71,IF($N$3=$AJ$11,'Result Sheet'!BW71,""))))</f>
        <v/>
      </c>
      <c r="P71" s="427" t="str">
        <f>IF(OR($D$3="",$N$3=""),"",IF(B71="","",IF(AND(N71="NA",O71="NA"),"NA",IF($N$3=$AJ$12,'Result Sheet'!CG71,IF($N$3=$AJ$13,'Result Sheet'!CN71,IF($N$3=$AJ$14,'Result Sheet'!CU71,IF($N$3=$AJ$15,'Result Sheet'!DB71,IF($N$3=$AJ$16,'Result Sheet'!DF71,SUM(N71:O71)))))))))</f>
        <v/>
      </c>
      <c r="Q71" s="425" t="str">
        <f t="shared" si="1"/>
        <v/>
      </c>
      <c r="R71" s="428">
        <f t="shared" si="2"/>
        <v>0</v>
      </c>
      <c r="S71" s="428" t="str">
        <f t="shared" si="3"/>
        <v/>
      </c>
      <c r="T71" s="428" t="str">
        <f t="shared" si="4"/>
        <v/>
      </c>
      <c r="U71" s="428" t="str">
        <f t="shared" si="5"/>
        <v/>
      </c>
      <c r="V71" s="429" t="str">
        <f t="shared" si="6"/>
        <v/>
      </c>
      <c r="W71" s="430" t="str">
        <f t="shared" si="7"/>
        <v/>
      </c>
    </row>
    <row r="72" spans="1:23">
      <c r="A72" s="416">
        <f>IF('Result Sheet'!A72="","",'Result Sheet'!A72)</f>
        <v>65</v>
      </c>
      <c r="B72" s="417" t="str">
        <f>IF(OR($D$3="",$N$3=""),"",IF('Result Sheet'!B72="","",'Result Sheet'!B72))</f>
        <v/>
      </c>
      <c r="C72" s="418" t="str">
        <f>IF(OR($D$3="",$N$3=""),"",IF('Result Sheet'!F72="","",'Result Sheet'!F72))</f>
        <v/>
      </c>
      <c r="D72" s="419" t="str">
        <f>IF(OR($D$3="",$N$3=""),"",IF('Result Sheet'!E72="","",'Result Sheet'!E72))</f>
        <v/>
      </c>
      <c r="E72" s="420" t="str">
        <f>IF(OR($D$3="",$N$3=""),"",IF('Result Sheet'!G72="","",'Result Sheet'!G72))</f>
        <v/>
      </c>
      <c r="F72" s="420" t="str">
        <f>IF(OR($D$3="",$N$3=""),"",IF('Result Sheet'!H72="","",'Result Sheet'!H72))</f>
        <v/>
      </c>
      <c r="G72" s="420" t="str">
        <f>IF(OR($D$3="",$N$3=""),"",IF('Result Sheet'!I72="","",'Result Sheet'!I72))</f>
        <v/>
      </c>
      <c r="H72" s="421" t="str">
        <f>IF(OR($D$3="",$N$3=""),"",IF('Result Sheet'!K72="","",'Result Sheet'!K72))</f>
        <v/>
      </c>
      <c r="I72" s="422" t="str">
        <f>IF(OR($D$3="",$N$3=""),"",IF('Result Sheet'!J72="","",'Result Sheet'!J72))</f>
        <v/>
      </c>
      <c r="J72" s="423" t="str">
        <f>IF($N$3=$AJ$8,'Result Sheet'!P72,IF($N$3=$AJ$9,'Result Sheet'!AH72,IF($N$3=$AJ$10,'Result Sheet'!AZ72,IF($N$3=$AJ$11,'Result Sheet'!BR72,""))))</f>
        <v/>
      </c>
      <c r="K72" s="423" t="str">
        <f>IF($N$3=$AJ$8,'Result Sheet'!Q72,IF($N$3=$AJ$9,'Result Sheet'!AI72,IF($N$3=$AJ$10,'Result Sheet'!BA72,IF($N$3=$AJ$11,'Result Sheet'!BS72,""))))</f>
        <v/>
      </c>
      <c r="L72" s="424" t="str">
        <f>IF(OR($D$3="",$N$3=""),"",IF(B72="","",IF(AND(K72="NA",J72="NA"),"NA",IF($N$3=$AJ$12,'Result Sheet'!CF72,IF($N$3=$AJ$13,'Result Sheet'!CM72,IF($N$3=$AJ$14,'Result Sheet'!CT72,IF($N$3=$AJ$15,'Result Sheet'!DA72,IF($N$3=$AJ$16,'Result Sheet'!DE72,SUM(J72:K72)))))))))</f>
        <v/>
      </c>
      <c r="M72" s="425" t="str">
        <f t="shared" si="0"/>
        <v/>
      </c>
      <c r="N72" s="426" t="str">
        <f>IF($N$3=$AJ$8,'Result Sheet'!T72,IF($N$3=$AJ$9,'Result Sheet'!AL72,IF($N$3=$AJ$10,'Result Sheet'!BD72,IF($N$3=$AJ$11,'Result Sheet'!BV72,""))))</f>
        <v/>
      </c>
      <c r="O72" s="426" t="str">
        <f>IF($N$3=$AJ$8,'Result Sheet'!U72,IF($N$3=$AJ$9,'Result Sheet'!AM72,IF($N$3=$AJ$10,'Result Sheet'!BE72,IF($N$3=$AJ$11,'Result Sheet'!BW72,""))))</f>
        <v/>
      </c>
      <c r="P72" s="427" t="str">
        <f>IF(OR($D$3="",$N$3=""),"",IF(B72="","",IF(AND(N72="NA",O72="NA"),"NA",IF($N$3=$AJ$12,'Result Sheet'!CG72,IF($N$3=$AJ$13,'Result Sheet'!CN72,IF($N$3=$AJ$14,'Result Sheet'!CU72,IF($N$3=$AJ$15,'Result Sheet'!DB72,IF($N$3=$AJ$16,'Result Sheet'!DF72,SUM(N72:O72)))))))))</f>
        <v/>
      </c>
      <c r="Q72" s="425" t="str">
        <f t="shared" si="1"/>
        <v/>
      </c>
      <c r="R72" s="428">
        <f t="shared" si="2"/>
        <v>0</v>
      </c>
      <c r="S72" s="428" t="str">
        <f t="shared" si="3"/>
        <v/>
      </c>
      <c r="T72" s="428" t="str">
        <f t="shared" si="4"/>
        <v/>
      </c>
      <c r="U72" s="428" t="str">
        <f t="shared" si="5"/>
        <v/>
      </c>
      <c r="V72" s="429" t="str">
        <f t="shared" si="6"/>
        <v/>
      </c>
      <c r="W72" s="430" t="str">
        <f t="shared" si="7"/>
        <v/>
      </c>
    </row>
    <row r="73" spans="1:23">
      <c r="A73" s="416">
        <f>IF('Result Sheet'!A73="","",'Result Sheet'!A73)</f>
        <v>66</v>
      </c>
      <c r="B73" s="417" t="str">
        <f>IF(OR($D$3="",$N$3=""),"",IF('Result Sheet'!B73="","",'Result Sheet'!B73))</f>
        <v/>
      </c>
      <c r="C73" s="418" t="str">
        <f>IF(OR($D$3="",$N$3=""),"",IF('Result Sheet'!F73="","",'Result Sheet'!F73))</f>
        <v/>
      </c>
      <c r="D73" s="419" t="str">
        <f>IF(OR($D$3="",$N$3=""),"",IF('Result Sheet'!E73="","",'Result Sheet'!E73))</f>
        <v/>
      </c>
      <c r="E73" s="420" t="str">
        <f>IF(OR($D$3="",$N$3=""),"",IF('Result Sheet'!G73="","",'Result Sheet'!G73))</f>
        <v/>
      </c>
      <c r="F73" s="420" t="str">
        <f>IF(OR($D$3="",$N$3=""),"",IF('Result Sheet'!H73="","",'Result Sheet'!H73))</f>
        <v/>
      </c>
      <c r="G73" s="420" t="str">
        <f>IF(OR($D$3="",$N$3=""),"",IF('Result Sheet'!I73="","",'Result Sheet'!I73))</f>
        <v/>
      </c>
      <c r="H73" s="421" t="str">
        <f>IF(OR($D$3="",$N$3=""),"",IF('Result Sheet'!K73="","",'Result Sheet'!K73))</f>
        <v/>
      </c>
      <c r="I73" s="422" t="str">
        <f>IF(OR($D$3="",$N$3=""),"",IF('Result Sheet'!J73="","",'Result Sheet'!J73))</f>
        <v/>
      </c>
      <c r="J73" s="423" t="str">
        <f>IF($N$3=$AJ$8,'Result Sheet'!P73,IF($N$3=$AJ$9,'Result Sheet'!AH73,IF($N$3=$AJ$10,'Result Sheet'!AZ73,IF($N$3=$AJ$11,'Result Sheet'!BR73,""))))</f>
        <v/>
      </c>
      <c r="K73" s="423" t="str">
        <f>IF($N$3=$AJ$8,'Result Sheet'!Q73,IF($N$3=$AJ$9,'Result Sheet'!AI73,IF($N$3=$AJ$10,'Result Sheet'!BA73,IF($N$3=$AJ$11,'Result Sheet'!BS73,""))))</f>
        <v/>
      </c>
      <c r="L73" s="424" t="str">
        <f>IF(OR($D$3="",$N$3=""),"",IF(B73="","",IF(AND(K73="NA",J73="NA"),"NA",IF($N$3=$AJ$12,'Result Sheet'!CF73,IF($N$3=$AJ$13,'Result Sheet'!CM73,IF($N$3=$AJ$14,'Result Sheet'!CT73,IF($N$3=$AJ$15,'Result Sheet'!DA73,IF($N$3=$AJ$16,'Result Sheet'!DE73,SUM(J73:K73)))))))))</f>
        <v/>
      </c>
      <c r="M73" s="425" t="str">
        <f t="shared" ref="M73:M136" si="8">IF(L73="","",IF(AND(L73="NA"),"NA",IF(AND(L73="AB"),"AB",SUM(L73))))</f>
        <v/>
      </c>
      <c r="N73" s="426" t="str">
        <f>IF($N$3=$AJ$8,'Result Sheet'!T73,IF($N$3=$AJ$9,'Result Sheet'!AL73,IF($N$3=$AJ$10,'Result Sheet'!BD73,IF($N$3=$AJ$11,'Result Sheet'!BV73,""))))</f>
        <v/>
      </c>
      <c r="O73" s="426" t="str">
        <f>IF($N$3=$AJ$8,'Result Sheet'!U73,IF($N$3=$AJ$9,'Result Sheet'!AM73,IF($N$3=$AJ$10,'Result Sheet'!BE73,IF($N$3=$AJ$11,'Result Sheet'!BW73,""))))</f>
        <v/>
      </c>
      <c r="P73" s="427" t="str">
        <f>IF(OR($D$3="",$N$3=""),"",IF(B73="","",IF(AND(N73="NA",O73="NA"),"NA",IF($N$3=$AJ$12,'Result Sheet'!CG73,IF($N$3=$AJ$13,'Result Sheet'!CN73,IF($N$3=$AJ$14,'Result Sheet'!CU73,IF($N$3=$AJ$15,'Result Sheet'!DB73,IF($N$3=$AJ$16,'Result Sheet'!DF73,SUM(N73:O73)))))))))</f>
        <v/>
      </c>
      <c r="Q73" s="425" t="str">
        <f t="shared" ref="Q73:Q136" si="9">IF(P73="","",IF(AND(M73="AB",P73="AB"),"AB",SUM(M73,P73)))</f>
        <v/>
      </c>
      <c r="R73" s="428">
        <f t="shared" ref="R73:R136" si="10">COUNTIF(O73,"ML")*$O$7+(COUNTIF(J73,"ML")*$J$7)+(COUNTIF(K73,"ML")*$K$7)+(COUNTIF(N73,"ML")*$N$7)</f>
        <v>0</v>
      </c>
      <c r="S73" s="428" t="str">
        <f t="shared" ref="S73:S136" si="11">IF(OR(B73="NSO",B73=0,B73=""),"",IF(OR($N$3=$AJ$12,$N$3=$AJ$13,$N$3=$AJ$14,$N$3=$AJ$15,$N$3=$AJ$16),$Q$7,IF(OR($N$3=$AJ$9,$N$3=$AJ$11),IF(AND(J73="NA",K73="NA"),50-R73,IF(AND(J73="ML",K73="ML"),50-R73,IF(AND(N73="ML",O73="ML"),50-R73,100-R73))),IF(AND(J73="NA",K73="NA"),100-R73,IF(AND(J73="ML",K73="ML"),100-R73,IF(AND(N73="ML",O73="ML"),100-R73,200-R73))))))</f>
        <v/>
      </c>
      <c r="T73" s="428" t="str">
        <f t="shared" ref="T73:T136" si="12">IF(AND(OR(N73="ab",N73="ml"),OR(J73="ab",J73="ml"),OR(J73="ab",J73="ml")),"AB",IF(AND(OR(N73="ab",N73="ml"),OR(J73="ab",J73="ml"),OR(N73="ab",N73="ml")),"AB",IF(AND(OR(N73="ab",N73="ml"),OR(J73="ab",J73="ml"),OR(J73="ab",J73="ml")),"AB",IF(AND(OR(N73="ab",N73="ml"),OR(J73="ab",J73="ml"),OR(N73="ab",N73="ml")),"AB",""))))</f>
        <v/>
      </c>
      <c r="U73" s="428" t="str">
        <f t="shared" ref="U73:U136" si="13">IF(OR(B73="NSO",B73="",$N$3=""),"",IF(Q73=0,"",IF(OR($N$3=$AJ$12,$N$3=$AJ$13,$N$3=$AJ$14,$N$3=$AJ$15,$N$3=$AJ$16),"P",IF(OR(T73="AB",P73="ab"),"AB",IF(P73="ML","RE",IF(AND(Q73&gt;=36%*S73,N73&gt;=$N$7*20%),"P",IF(AND(Q73&gt;=34%*S73,N73&gt;=$N$7*20%),"G2",IF(AND(Q73&gt;=31%*S73,N73&gt;=$N$7*20%),"G1",IF(AND(Q73&gt;=25%*S73,N73&gt;=$N$7*20%),"S","F")))))))))</f>
        <v/>
      </c>
      <c r="V73" s="429" t="str">
        <f t="shared" ref="V73:V136" si="14">IF(OR(U73="",U73=0,U73="S",U73="RE",U73="F",U73="AB"),"",IF(Q73&gt;=75%*S73,"I",IF(Q73&gt;=60%*S73,"I",IF(Q73&gt;=48%*S73,"II",IF(Q73&gt;=36%*S73,"III","")))))</f>
        <v/>
      </c>
      <c r="W73" s="430" t="str">
        <f t="shared" ref="W73:W136" si="15">IF(Q73="","",IF(OR(U73="",U73=0,U73="RE",U73="AB",B73="NSO"),"",IF(OR($N$3=$AJ$12,$N$3=$AJ$13,$N$3=$AJ$14),IF(Q73&gt;90%*S73,"A+",IF(Q73&gt;75%*S73,"A",IF(Q73&gt;=60%*S73,"B",IF(Q73&gt;=40%*S73,"C","D")))),IF(Q73&gt;85%*S73,"A",IF(Q73&gt;70%*S73,"B",IF(Q73&gt;=50%*S73,"C",IF(Q73&gt;=30%*S73,"D","E")))))))</f>
        <v/>
      </c>
    </row>
    <row r="74" spans="1:23">
      <c r="A74" s="416">
        <f>IF('Result Sheet'!A74="","",'Result Sheet'!A74)</f>
        <v>67</v>
      </c>
      <c r="B74" s="417" t="str">
        <f>IF(OR($D$3="",$N$3=""),"",IF('Result Sheet'!B74="","",'Result Sheet'!B74))</f>
        <v/>
      </c>
      <c r="C74" s="418" t="str">
        <f>IF(OR($D$3="",$N$3=""),"",IF('Result Sheet'!F74="","",'Result Sheet'!F74))</f>
        <v/>
      </c>
      <c r="D74" s="419" t="str">
        <f>IF(OR($D$3="",$N$3=""),"",IF('Result Sheet'!E74="","",'Result Sheet'!E74))</f>
        <v/>
      </c>
      <c r="E74" s="420" t="str">
        <f>IF(OR($D$3="",$N$3=""),"",IF('Result Sheet'!G74="","",'Result Sheet'!G74))</f>
        <v/>
      </c>
      <c r="F74" s="420" t="str">
        <f>IF(OR($D$3="",$N$3=""),"",IF('Result Sheet'!H74="","",'Result Sheet'!H74))</f>
        <v/>
      </c>
      <c r="G74" s="420" t="str">
        <f>IF(OR($D$3="",$N$3=""),"",IF('Result Sheet'!I74="","",'Result Sheet'!I74))</f>
        <v/>
      </c>
      <c r="H74" s="421" t="str">
        <f>IF(OR($D$3="",$N$3=""),"",IF('Result Sheet'!K74="","",'Result Sheet'!K74))</f>
        <v/>
      </c>
      <c r="I74" s="422" t="str">
        <f>IF(OR($D$3="",$N$3=""),"",IF('Result Sheet'!J74="","",'Result Sheet'!J74))</f>
        <v/>
      </c>
      <c r="J74" s="423" t="str">
        <f>IF($N$3=$AJ$8,'Result Sheet'!P74,IF($N$3=$AJ$9,'Result Sheet'!AH74,IF($N$3=$AJ$10,'Result Sheet'!AZ74,IF($N$3=$AJ$11,'Result Sheet'!BR74,""))))</f>
        <v/>
      </c>
      <c r="K74" s="423" t="str">
        <f>IF($N$3=$AJ$8,'Result Sheet'!Q74,IF($N$3=$AJ$9,'Result Sheet'!AI74,IF($N$3=$AJ$10,'Result Sheet'!BA74,IF($N$3=$AJ$11,'Result Sheet'!BS74,""))))</f>
        <v/>
      </c>
      <c r="L74" s="424" t="str">
        <f>IF(OR($D$3="",$N$3=""),"",IF(B74="","",IF(AND(K74="NA",J74="NA"),"NA",IF($N$3=$AJ$12,'Result Sheet'!CF74,IF($N$3=$AJ$13,'Result Sheet'!CM74,IF($N$3=$AJ$14,'Result Sheet'!CT74,IF($N$3=$AJ$15,'Result Sheet'!DA74,IF($N$3=$AJ$16,'Result Sheet'!DE74,SUM(J74:K74)))))))))</f>
        <v/>
      </c>
      <c r="M74" s="425" t="str">
        <f t="shared" si="8"/>
        <v/>
      </c>
      <c r="N74" s="426" t="str">
        <f>IF($N$3=$AJ$8,'Result Sheet'!T74,IF($N$3=$AJ$9,'Result Sheet'!AL74,IF($N$3=$AJ$10,'Result Sheet'!BD74,IF($N$3=$AJ$11,'Result Sheet'!BV74,""))))</f>
        <v/>
      </c>
      <c r="O74" s="426" t="str">
        <f>IF($N$3=$AJ$8,'Result Sheet'!U74,IF($N$3=$AJ$9,'Result Sheet'!AM74,IF($N$3=$AJ$10,'Result Sheet'!BE74,IF($N$3=$AJ$11,'Result Sheet'!BW74,""))))</f>
        <v/>
      </c>
      <c r="P74" s="427" t="str">
        <f>IF(OR($D$3="",$N$3=""),"",IF(B74="","",IF(AND(N74="NA",O74="NA"),"NA",IF($N$3=$AJ$12,'Result Sheet'!CG74,IF($N$3=$AJ$13,'Result Sheet'!CN74,IF($N$3=$AJ$14,'Result Sheet'!CU74,IF($N$3=$AJ$15,'Result Sheet'!DB74,IF($N$3=$AJ$16,'Result Sheet'!DF74,SUM(N74:O74)))))))))</f>
        <v/>
      </c>
      <c r="Q74" s="425" t="str">
        <f t="shared" si="9"/>
        <v/>
      </c>
      <c r="R74" s="428">
        <f t="shared" si="10"/>
        <v>0</v>
      </c>
      <c r="S74" s="428" t="str">
        <f t="shared" si="11"/>
        <v/>
      </c>
      <c r="T74" s="428" t="str">
        <f t="shared" si="12"/>
        <v/>
      </c>
      <c r="U74" s="428" t="str">
        <f t="shared" si="13"/>
        <v/>
      </c>
      <c r="V74" s="429" t="str">
        <f t="shared" si="14"/>
        <v/>
      </c>
      <c r="W74" s="430" t="str">
        <f t="shared" si="15"/>
        <v/>
      </c>
    </row>
    <row r="75" spans="1:23">
      <c r="A75" s="416">
        <f>IF('Result Sheet'!A75="","",'Result Sheet'!A75)</f>
        <v>68</v>
      </c>
      <c r="B75" s="417" t="str">
        <f>IF(OR($D$3="",$N$3=""),"",IF('Result Sheet'!B75="","",'Result Sheet'!B75))</f>
        <v/>
      </c>
      <c r="C75" s="418" t="str">
        <f>IF(OR($D$3="",$N$3=""),"",IF('Result Sheet'!F75="","",'Result Sheet'!F75))</f>
        <v/>
      </c>
      <c r="D75" s="419" t="str">
        <f>IF(OR($D$3="",$N$3=""),"",IF('Result Sheet'!E75="","",'Result Sheet'!E75))</f>
        <v/>
      </c>
      <c r="E75" s="420" t="str">
        <f>IF(OR($D$3="",$N$3=""),"",IF('Result Sheet'!G75="","",'Result Sheet'!G75))</f>
        <v/>
      </c>
      <c r="F75" s="420" t="str">
        <f>IF(OR($D$3="",$N$3=""),"",IF('Result Sheet'!H75="","",'Result Sheet'!H75))</f>
        <v/>
      </c>
      <c r="G75" s="420" t="str">
        <f>IF(OR($D$3="",$N$3=""),"",IF('Result Sheet'!I75="","",'Result Sheet'!I75))</f>
        <v/>
      </c>
      <c r="H75" s="421" t="str">
        <f>IF(OR($D$3="",$N$3=""),"",IF('Result Sheet'!K75="","",'Result Sheet'!K75))</f>
        <v/>
      </c>
      <c r="I75" s="422" t="str">
        <f>IF(OR($D$3="",$N$3=""),"",IF('Result Sheet'!J75="","",'Result Sheet'!J75))</f>
        <v/>
      </c>
      <c r="J75" s="423" t="str">
        <f>IF($N$3=$AJ$8,'Result Sheet'!P75,IF($N$3=$AJ$9,'Result Sheet'!AH75,IF($N$3=$AJ$10,'Result Sheet'!AZ75,IF($N$3=$AJ$11,'Result Sheet'!BR75,""))))</f>
        <v/>
      </c>
      <c r="K75" s="423" t="str">
        <f>IF($N$3=$AJ$8,'Result Sheet'!Q75,IF($N$3=$AJ$9,'Result Sheet'!AI75,IF($N$3=$AJ$10,'Result Sheet'!BA75,IF($N$3=$AJ$11,'Result Sheet'!BS75,""))))</f>
        <v/>
      </c>
      <c r="L75" s="424" t="str">
        <f>IF(OR($D$3="",$N$3=""),"",IF(B75="","",IF(AND(K75="NA",J75="NA"),"NA",IF($N$3=$AJ$12,'Result Sheet'!CF75,IF($N$3=$AJ$13,'Result Sheet'!CM75,IF($N$3=$AJ$14,'Result Sheet'!CT75,IF($N$3=$AJ$15,'Result Sheet'!DA75,IF($N$3=$AJ$16,'Result Sheet'!DE75,SUM(J75:K75)))))))))</f>
        <v/>
      </c>
      <c r="M75" s="425" t="str">
        <f t="shared" si="8"/>
        <v/>
      </c>
      <c r="N75" s="426" t="str">
        <f>IF($N$3=$AJ$8,'Result Sheet'!T75,IF($N$3=$AJ$9,'Result Sheet'!AL75,IF($N$3=$AJ$10,'Result Sheet'!BD75,IF($N$3=$AJ$11,'Result Sheet'!BV75,""))))</f>
        <v/>
      </c>
      <c r="O75" s="426" t="str">
        <f>IF($N$3=$AJ$8,'Result Sheet'!U75,IF($N$3=$AJ$9,'Result Sheet'!AM75,IF($N$3=$AJ$10,'Result Sheet'!BE75,IF($N$3=$AJ$11,'Result Sheet'!BW75,""))))</f>
        <v/>
      </c>
      <c r="P75" s="427" t="str">
        <f>IF(OR($D$3="",$N$3=""),"",IF(B75="","",IF(AND(N75="NA",O75="NA"),"NA",IF($N$3=$AJ$12,'Result Sheet'!CG75,IF($N$3=$AJ$13,'Result Sheet'!CN75,IF($N$3=$AJ$14,'Result Sheet'!CU75,IF($N$3=$AJ$15,'Result Sheet'!DB75,IF($N$3=$AJ$16,'Result Sheet'!DF75,SUM(N75:O75)))))))))</f>
        <v/>
      </c>
      <c r="Q75" s="425" t="str">
        <f t="shared" si="9"/>
        <v/>
      </c>
      <c r="R75" s="428">
        <f t="shared" si="10"/>
        <v>0</v>
      </c>
      <c r="S75" s="428" t="str">
        <f t="shared" si="11"/>
        <v/>
      </c>
      <c r="T75" s="428" t="str">
        <f t="shared" si="12"/>
        <v/>
      </c>
      <c r="U75" s="428" t="str">
        <f t="shared" si="13"/>
        <v/>
      </c>
      <c r="V75" s="429" t="str">
        <f t="shared" si="14"/>
        <v/>
      </c>
      <c r="W75" s="430" t="str">
        <f t="shared" si="15"/>
        <v/>
      </c>
    </row>
    <row r="76" spans="1:23">
      <c r="A76" s="416">
        <f>IF('Result Sheet'!A76="","",'Result Sheet'!A76)</f>
        <v>69</v>
      </c>
      <c r="B76" s="417" t="str">
        <f>IF(OR($D$3="",$N$3=""),"",IF('Result Sheet'!B76="","",'Result Sheet'!B76))</f>
        <v/>
      </c>
      <c r="C76" s="418" t="str">
        <f>IF(OR($D$3="",$N$3=""),"",IF('Result Sheet'!F76="","",'Result Sheet'!F76))</f>
        <v/>
      </c>
      <c r="D76" s="419" t="str">
        <f>IF(OR($D$3="",$N$3=""),"",IF('Result Sheet'!E76="","",'Result Sheet'!E76))</f>
        <v/>
      </c>
      <c r="E76" s="420" t="str">
        <f>IF(OR($D$3="",$N$3=""),"",IF('Result Sheet'!G76="","",'Result Sheet'!G76))</f>
        <v/>
      </c>
      <c r="F76" s="420" t="str">
        <f>IF(OR($D$3="",$N$3=""),"",IF('Result Sheet'!H76="","",'Result Sheet'!H76))</f>
        <v/>
      </c>
      <c r="G76" s="420" t="str">
        <f>IF(OR($D$3="",$N$3=""),"",IF('Result Sheet'!I76="","",'Result Sheet'!I76))</f>
        <v/>
      </c>
      <c r="H76" s="421" t="str">
        <f>IF(OR($D$3="",$N$3=""),"",IF('Result Sheet'!K76="","",'Result Sheet'!K76))</f>
        <v/>
      </c>
      <c r="I76" s="422" t="str">
        <f>IF(OR($D$3="",$N$3=""),"",IF('Result Sheet'!J76="","",'Result Sheet'!J76))</f>
        <v/>
      </c>
      <c r="J76" s="423" t="str">
        <f>IF($N$3=$AJ$8,'Result Sheet'!P76,IF($N$3=$AJ$9,'Result Sheet'!AH76,IF($N$3=$AJ$10,'Result Sheet'!AZ76,IF($N$3=$AJ$11,'Result Sheet'!BR76,""))))</f>
        <v/>
      </c>
      <c r="K76" s="423" t="str">
        <f>IF($N$3=$AJ$8,'Result Sheet'!Q76,IF($N$3=$AJ$9,'Result Sheet'!AI76,IF($N$3=$AJ$10,'Result Sheet'!BA76,IF($N$3=$AJ$11,'Result Sheet'!BS76,""))))</f>
        <v/>
      </c>
      <c r="L76" s="424" t="str">
        <f>IF(OR($D$3="",$N$3=""),"",IF(B76="","",IF(AND(K76="NA",J76="NA"),"NA",IF($N$3=$AJ$12,'Result Sheet'!CF76,IF($N$3=$AJ$13,'Result Sheet'!CM76,IF($N$3=$AJ$14,'Result Sheet'!CT76,IF($N$3=$AJ$15,'Result Sheet'!DA76,IF($N$3=$AJ$16,'Result Sheet'!DE76,SUM(J76:K76)))))))))</f>
        <v/>
      </c>
      <c r="M76" s="425" t="str">
        <f t="shared" si="8"/>
        <v/>
      </c>
      <c r="N76" s="426" t="str">
        <f>IF($N$3=$AJ$8,'Result Sheet'!T76,IF($N$3=$AJ$9,'Result Sheet'!AL76,IF($N$3=$AJ$10,'Result Sheet'!BD76,IF($N$3=$AJ$11,'Result Sheet'!BV76,""))))</f>
        <v/>
      </c>
      <c r="O76" s="426" t="str">
        <f>IF($N$3=$AJ$8,'Result Sheet'!U76,IF($N$3=$AJ$9,'Result Sheet'!AM76,IF($N$3=$AJ$10,'Result Sheet'!BE76,IF($N$3=$AJ$11,'Result Sheet'!BW76,""))))</f>
        <v/>
      </c>
      <c r="P76" s="427" t="str">
        <f>IF(OR($D$3="",$N$3=""),"",IF(B76="","",IF(AND(N76="NA",O76="NA"),"NA",IF($N$3=$AJ$12,'Result Sheet'!CG76,IF($N$3=$AJ$13,'Result Sheet'!CN76,IF($N$3=$AJ$14,'Result Sheet'!CU76,IF($N$3=$AJ$15,'Result Sheet'!DB76,IF($N$3=$AJ$16,'Result Sheet'!DF76,SUM(N76:O76)))))))))</f>
        <v/>
      </c>
      <c r="Q76" s="425" t="str">
        <f t="shared" si="9"/>
        <v/>
      </c>
      <c r="R76" s="428">
        <f t="shared" si="10"/>
        <v>0</v>
      </c>
      <c r="S76" s="428" t="str">
        <f t="shared" si="11"/>
        <v/>
      </c>
      <c r="T76" s="428" t="str">
        <f t="shared" si="12"/>
        <v/>
      </c>
      <c r="U76" s="428" t="str">
        <f t="shared" si="13"/>
        <v/>
      </c>
      <c r="V76" s="429" t="str">
        <f t="shared" si="14"/>
        <v/>
      </c>
      <c r="W76" s="430" t="str">
        <f t="shared" si="15"/>
        <v/>
      </c>
    </row>
    <row r="77" spans="1:23">
      <c r="A77" s="416">
        <f>IF('Result Sheet'!A77="","",'Result Sheet'!A77)</f>
        <v>70</v>
      </c>
      <c r="B77" s="417" t="str">
        <f>IF(OR($D$3="",$N$3=""),"",IF('Result Sheet'!B77="","",'Result Sheet'!B77))</f>
        <v/>
      </c>
      <c r="C77" s="418" t="str">
        <f>IF(OR($D$3="",$N$3=""),"",IF('Result Sheet'!F77="","",'Result Sheet'!F77))</f>
        <v/>
      </c>
      <c r="D77" s="419" t="str">
        <f>IF(OR($D$3="",$N$3=""),"",IF('Result Sheet'!E77="","",'Result Sheet'!E77))</f>
        <v/>
      </c>
      <c r="E77" s="420" t="str">
        <f>IF(OR($D$3="",$N$3=""),"",IF('Result Sheet'!G77="","",'Result Sheet'!G77))</f>
        <v/>
      </c>
      <c r="F77" s="420" t="str">
        <f>IF(OR($D$3="",$N$3=""),"",IF('Result Sheet'!H77="","",'Result Sheet'!H77))</f>
        <v/>
      </c>
      <c r="G77" s="420" t="str">
        <f>IF(OR($D$3="",$N$3=""),"",IF('Result Sheet'!I77="","",'Result Sheet'!I77))</f>
        <v/>
      </c>
      <c r="H77" s="421" t="str">
        <f>IF(OR($D$3="",$N$3=""),"",IF('Result Sheet'!K77="","",'Result Sheet'!K77))</f>
        <v/>
      </c>
      <c r="I77" s="422" t="str">
        <f>IF(OR($D$3="",$N$3=""),"",IF('Result Sheet'!J77="","",'Result Sheet'!J77))</f>
        <v/>
      </c>
      <c r="J77" s="423" t="str">
        <f>IF($N$3=$AJ$8,'Result Sheet'!P77,IF($N$3=$AJ$9,'Result Sheet'!AH77,IF($N$3=$AJ$10,'Result Sheet'!AZ77,IF($N$3=$AJ$11,'Result Sheet'!BR77,""))))</f>
        <v/>
      </c>
      <c r="K77" s="423" t="str">
        <f>IF($N$3=$AJ$8,'Result Sheet'!Q77,IF($N$3=$AJ$9,'Result Sheet'!AI77,IF($N$3=$AJ$10,'Result Sheet'!BA77,IF($N$3=$AJ$11,'Result Sheet'!BS77,""))))</f>
        <v/>
      </c>
      <c r="L77" s="424" t="str">
        <f>IF(OR($D$3="",$N$3=""),"",IF(B77="","",IF(AND(K77="NA",J77="NA"),"NA",IF($N$3=$AJ$12,'Result Sheet'!CF77,IF($N$3=$AJ$13,'Result Sheet'!CM77,IF($N$3=$AJ$14,'Result Sheet'!CT77,IF($N$3=$AJ$15,'Result Sheet'!DA77,IF($N$3=$AJ$16,'Result Sheet'!DE77,SUM(J77:K77)))))))))</f>
        <v/>
      </c>
      <c r="M77" s="425" t="str">
        <f t="shared" si="8"/>
        <v/>
      </c>
      <c r="N77" s="426" t="str">
        <f>IF($N$3=$AJ$8,'Result Sheet'!T77,IF($N$3=$AJ$9,'Result Sheet'!AL77,IF($N$3=$AJ$10,'Result Sheet'!BD77,IF($N$3=$AJ$11,'Result Sheet'!BV77,""))))</f>
        <v/>
      </c>
      <c r="O77" s="426" t="str">
        <f>IF($N$3=$AJ$8,'Result Sheet'!U77,IF($N$3=$AJ$9,'Result Sheet'!AM77,IF($N$3=$AJ$10,'Result Sheet'!BE77,IF($N$3=$AJ$11,'Result Sheet'!BW77,""))))</f>
        <v/>
      </c>
      <c r="P77" s="427" t="str">
        <f>IF(OR($D$3="",$N$3=""),"",IF(B77="","",IF(AND(N77="NA",O77="NA"),"NA",IF($N$3=$AJ$12,'Result Sheet'!CG77,IF($N$3=$AJ$13,'Result Sheet'!CN77,IF($N$3=$AJ$14,'Result Sheet'!CU77,IF($N$3=$AJ$15,'Result Sheet'!DB77,IF($N$3=$AJ$16,'Result Sheet'!DF77,SUM(N77:O77)))))))))</f>
        <v/>
      </c>
      <c r="Q77" s="425" t="str">
        <f t="shared" si="9"/>
        <v/>
      </c>
      <c r="R77" s="428">
        <f t="shared" si="10"/>
        <v>0</v>
      </c>
      <c r="S77" s="428" t="str">
        <f t="shared" si="11"/>
        <v/>
      </c>
      <c r="T77" s="428" t="str">
        <f t="shared" si="12"/>
        <v/>
      </c>
      <c r="U77" s="428" t="str">
        <f t="shared" si="13"/>
        <v/>
      </c>
      <c r="V77" s="429" t="str">
        <f t="shared" si="14"/>
        <v/>
      </c>
      <c r="W77" s="430" t="str">
        <f t="shared" si="15"/>
        <v/>
      </c>
    </row>
    <row r="78" spans="1:23">
      <c r="A78" s="416">
        <f>IF('Result Sheet'!A78="","",'Result Sheet'!A78)</f>
        <v>71</v>
      </c>
      <c r="B78" s="417" t="str">
        <f>IF(OR($D$3="",$N$3=""),"",IF('Result Sheet'!B78="","",'Result Sheet'!B78))</f>
        <v/>
      </c>
      <c r="C78" s="418" t="str">
        <f>IF(OR($D$3="",$N$3=""),"",IF('Result Sheet'!F78="","",'Result Sheet'!F78))</f>
        <v/>
      </c>
      <c r="D78" s="419" t="str">
        <f>IF(OR($D$3="",$N$3=""),"",IF('Result Sheet'!E78="","",'Result Sheet'!E78))</f>
        <v/>
      </c>
      <c r="E78" s="420" t="str">
        <f>IF(OR($D$3="",$N$3=""),"",IF('Result Sheet'!G78="","",'Result Sheet'!G78))</f>
        <v/>
      </c>
      <c r="F78" s="420" t="str">
        <f>IF(OR($D$3="",$N$3=""),"",IF('Result Sheet'!H78="","",'Result Sheet'!H78))</f>
        <v/>
      </c>
      <c r="G78" s="420" t="str">
        <f>IF(OR($D$3="",$N$3=""),"",IF('Result Sheet'!I78="","",'Result Sheet'!I78))</f>
        <v/>
      </c>
      <c r="H78" s="421" t="str">
        <f>IF(OR($D$3="",$N$3=""),"",IF('Result Sheet'!K78="","",'Result Sheet'!K78))</f>
        <v/>
      </c>
      <c r="I78" s="422" t="str">
        <f>IF(OR($D$3="",$N$3=""),"",IF('Result Sheet'!J78="","",'Result Sheet'!J78))</f>
        <v/>
      </c>
      <c r="J78" s="423" t="str">
        <f>IF($N$3=$AJ$8,'Result Sheet'!P78,IF($N$3=$AJ$9,'Result Sheet'!AH78,IF($N$3=$AJ$10,'Result Sheet'!AZ78,IF($N$3=$AJ$11,'Result Sheet'!BR78,""))))</f>
        <v/>
      </c>
      <c r="K78" s="423" t="str">
        <f>IF($N$3=$AJ$8,'Result Sheet'!Q78,IF($N$3=$AJ$9,'Result Sheet'!AI78,IF($N$3=$AJ$10,'Result Sheet'!BA78,IF($N$3=$AJ$11,'Result Sheet'!BS78,""))))</f>
        <v/>
      </c>
      <c r="L78" s="424" t="str">
        <f>IF(OR($D$3="",$N$3=""),"",IF(B78="","",IF(AND(K78="NA",J78="NA"),"NA",IF($N$3=$AJ$12,'Result Sheet'!CF78,IF($N$3=$AJ$13,'Result Sheet'!CM78,IF($N$3=$AJ$14,'Result Sheet'!CT78,IF($N$3=$AJ$15,'Result Sheet'!DA78,IF($N$3=$AJ$16,'Result Sheet'!DE78,SUM(J78:K78)))))))))</f>
        <v/>
      </c>
      <c r="M78" s="425" t="str">
        <f t="shared" si="8"/>
        <v/>
      </c>
      <c r="N78" s="426" t="str">
        <f>IF($N$3=$AJ$8,'Result Sheet'!T78,IF($N$3=$AJ$9,'Result Sheet'!AL78,IF($N$3=$AJ$10,'Result Sheet'!BD78,IF($N$3=$AJ$11,'Result Sheet'!BV78,""))))</f>
        <v/>
      </c>
      <c r="O78" s="426" t="str">
        <f>IF($N$3=$AJ$8,'Result Sheet'!U78,IF($N$3=$AJ$9,'Result Sheet'!AM78,IF($N$3=$AJ$10,'Result Sheet'!BE78,IF($N$3=$AJ$11,'Result Sheet'!BW78,""))))</f>
        <v/>
      </c>
      <c r="P78" s="427" t="str">
        <f>IF(OR($D$3="",$N$3=""),"",IF(B78="","",IF(AND(N78="NA",O78="NA"),"NA",IF($N$3=$AJ$12,'Result Sheet'!CG78,IF($N$3=$AJ$13,'Result Sheet'!CN78,IF($N$3=$AJ$14,'Result Sheet'!CU78,IF($N$3=$AJ$15,'Result Sheet'!DB78,IF($N$3=$AJ$16,'Result Sheet'!DF78,SUM(N78:O78)))))))))</f>
        <v/>
      </c>
      <c r="Q78" s="425" t="str">
        <f t="shared" si="9"/>
        <v/>
      </c>
      <c r="R78" s="428">
        <f t="shared" si="10"/>
        <v>0</v>
      </c>
      <c r="S78" s="428" t="str">
        <f t="shared" si="11"/>
        <v/>
      </c>
      <c r="T78" s="428" t="str">
        <f t="shared" si="12"/>
        <v/>
      </c>
      <c r="U78" s="428" t="str">
        <f t="shared" si="13"/>
        <v/>
      </c>
      <c r="V78" s="429" t="str">
        <f t="shared" si="14"/>
        <v/>
      </c>
      <c r="W78" s="430" t="str">
        <f t="shared" si="15"/>
        <v/>
      </c>
    </row>
    <row r="79" spans="1:23">
      <c r="A79" s="416">
        <f>IF('Result Sheet'!A79="","",'Result Sheet'!A79)</f>
        <v>72</v>
      </c>
      <c r="B79" s="417" t="str">
        <f>IF(OR($D$3="",$N$3=""),"",IF('Result Sheet'!B79="","",'Result Sheet'!B79))</f>
        <v/>
      </c>
      <c r="C79" s="418" t="str">
        <f>IF(OR($D$3="",$N$3=""),"",IF('Result Sheet'!F79="","",'Result Sheet'!F79))</f>
        <v/>
      </c>
      <c r="D79" s="419" t="str">
        <f>IF(OR($D$3="",$N$3=""),"",IF('Result Sheet'!E79="","",'Result Sheet'!E79))</f>
        <v/>
      </c>
      <c r="E79" s="420" t="str">
        <f>IF(OR($D$3="",$N$3=""),"",IF('Result Sheet'!G79="","",'Result Sheet'!G79))</f>
        <v/>
      </c>
      <c r="F79" s="420" t="str">
        <f>IF(OR($D$3="",$N$3=""),"",IF('Result Sheet'!H79="","",'Result Sheet'!H79))</f>
        <v/>
      </c>
      <c r="G79" s="420" t="str">
        <f>IF(OR($D$3="",$N$3=""),"",IF('Result Sheet'!I79="","",'Result Sheet'!I79))</f>
        <v/>
      </c>
      <c r="H79" s="421" t="str">
        <f>IF(OR($D$3="",$N$3=""),"",IF('Result Sheet'!K79="","",'Result Sheet'!K79))</f>
        <v/>
      </c>
      <c r="I79" s="422" t="str">
        <f>IF(OR($D$3="",$N$3=""),"",IF('Result Sheet'!J79="","",'Result Sheet'!J79))</f>
        <v/>
      </c>
      <c r="J79" s="423" t="str">
        <f>IF($N$3=$AJ$8,'Result Sheet'!P79,IF($N$3=$AJ$9,'Result Sheet'!AH79,IF($N$3=$AJ$10,'Result Sheet'!AZ79,IF($N$3=$AJ$11,'Result Sheet'!BR79,""))))</f>
        <v/>
      </c>
      <c r="K79" s="423" t="str">
        <f>IF($N$3=$AJ$8,'Result Sheet'!Q79,IF($N$3=$AJ$9,'Result Sheet'!AI79,IF($N$3=$AJ$10,'Result Sheet'!BA79,IF($N$3=$AJ$11,'Result Sheet'!BS79,""))))</f>
        <v/>
      </c>
      <c r="L79" s="424" t="str">
        <f>IF(OR($D$3="",$N$3=""),"",IF(B79="","",IF(AND(K79="NA",J79="NA"),"NA",IF($N$3=$AJ$12,'Result Sheet'!CF79,IF($N$3=$AJ$13,'Result Sheet'!CM79,IF($N$3=$AJ$14,'Result Sheet'!CT79,IF($N$3=$AJ$15,'Result Sheet'!DA79,IF($N$3=$AJ$16,'Result Sheet'!DE79,SUM(J79:K79)))))))))</f>
        <v/>
      </c>
      <c r="M79" s="425" t="str">
        <f t="shared" si="8"/>
        <v/>
      </c>
      <c r="N79" s="426" t="str">
        <f>IF($N$3=$AJ$8,'Result Sheet'!T79,IF($N$3=$AJ$9,'Result Sheet'!AL79,IF($N$3=$AJ$10,'Result Sheet'!BD79,IF($N$3=$AJ$11,'Result Sheet'!BV79,""))))</f>
        <v/>
      </c>
      <c r="O79" s="426" t="str">
        <f>IF($N$3=$AJ$8,'Result Sheet'!U79,IF($N$3=$AJ$9,'Result Sheet'!AM79,IF($N$3=$AJ$10,'Result Sheet'!BE79,IF($N$3=$AJ$11,'Result Sheet'!BW79,""))))</f>
        <v/>
      </c>
      <c r="P79" s="427" t="str">
        <f>IF(OR($D$3="",$N$3=""),"",IF(B79="","",IF(AND(N79="NA",O79="NA"),"NA",IF($N$3=$AJ$12,'Result Sheet'!CG79,IF($N$3=$AJ$13,'Result Sheet'!CN79,IF($N$3=$AJ$14,'Result Sheet'!CU79,IF($N$3=$AJ$15,'Result Sheet'!DB79,IF($N$3=$AJ$16,'Result Sheet'!DF79,SUM(N79:O79)))))))))</f>
        <v/>
      </c>
      <c r="Q79" s="425" t="str">
        <f t="shared" si="9"/>
        <v/>
      </c>
      <c r="R79" s="428">
        <f t="shared" si="10"/>
        <v>0</v>
      </c>
      <c r="S79" s="428" t="str">
        <f t="shared" si="11"/>
        <v/>
      </c>
      <c r="T79" s="428" t="str">
        <f t="shared" si="12"/>
        <v/>
      </c>
      <c r="U79" s="428" t="str">
        <f t="shared" si="13"/>
        <v/>
      </c>
      <c r="V79" s="429" t="str">
        <f t="shared" si="14"/>
        <v/>
      </c>
      <c r="W79" s="430" t="str">
        <f t="shared" si="15"/>
        <v/>
      </c>
    </row>
    <row r="80" spans="1:23">
      <c r="A80" s="416">
        <f>IF('Result Sheet'!A80="","",'Result Sheet'!A80)</f>
        <v>73</v>
      </c>
      <c r="B80" s="417" t="str">
        <f>IF(OR($D$3="",$N$3=""),"",IF('Result Sheet'!B80="","",'Result Sheet'!B80))</f>
        <v/>
      </c>
      <c r="C80" s="418" t="str">
        <f>IF(OR($D$3="",$N$3=""),"",IF('Result Sheet'!F80="","",'Result Sheet'!F80))</f>
        <v/>
      </c>
      <c r="D80" s="419" t="str">
        <f>IF(OR($D$3="",$N$3=""),"",IF('Result Sheet'!E80="","",'Result Sheet'!E80))</f>
        <v/>
      </c>
      <c r="E80" s="420" t="str">
        <f>IF(OR($D$3="",$N$3=""),"",IF('Result Sheet'!G80="","",'Result Sheet'!G80))</f>
        <v/>
      </c>
      <c r="F80" s="420" t="str">
        <f>IF(OR($D$3="",$N$3=""),"",IF('Result Sheet'!H80="","",'Result Sheet'!H80))</f>
        <v/>
      </c>
      <c r="G80" s="420" t="str">
        <f>IF(OR($D$3="",$N$3=""),"",IF('Result Sheet'!I80="","",'Result Sheet'!I80))</f>
        <v/>
      </c>
      <c r="H80" s="421" t="str">
        <f>IF(OR($D$3="",$N$3=""),"",IF('Result Sheet'!K80="","",'Result Sheet'!K80))</f>
        <v/>
      </c>
      <c r="I80" s="422" t="str">
        <f>IF(OR($D$3="",$N$3=""),"",IF('Result Sheet'!J80="","",'Result Sheet'!J80))</f>
        <v/>
      </c>
      <c r="J80" s="423" t="str">
        <f>IF($N$3=$AJ$8,'Result Sheet'!P80,IF($N$3=$AJ$9,'Result Sheet'!AH80,IF($N$3=$AJ$10,'Result Sheet'!AZ80,IF($N$3=$AJ$11,'Result Sheet'!BR80,""))))</f>
        <v/>
      </c>
      <c r="K80" s="423" t="str">
        <f>IF($N$3=$AJ$8,'Result Sheet'!Q80,IF($N$3=$AJ$9,'Result Sheet'!AI80,IF($N$3=$AJ$10,'Result Sheet'!BA80,IF($N$3=$AJ$11,'Result Sheet'!BS80,""))))</f>
        <v/>
      </c>
      <c r="L80" s="424" t="str">
        <f>IF(OR($D$3="",$N$3=""),"",IF(B80="","",IF(AND(K80="NA",J80="NA"),"NA",IF($N$3=$AJ$12,'Result Sheet'!CF80,IF($N$3=$AJ$13,'Result Sheet'!CM80,IF($N$3=$AJ$14,'Result Sheet'!CT80,IF($N$3=$AJ$15,'Result Sheet'!DA80,IF($N$3=$AJ$16,'Result Sheet'!DE80,SUM(J80:K80)))))))))</f>
        <v/>
      </c>
      <c r="M80" s="425" t="str">
        <f t="shared" si="8"/>
        <v/>
      </c>
      <c r="N80" s="426" t="str">
        <f>IF($N$3=$AJ$8,'Result Sheet'!T80,IF($N$3=$AJ$9,'Result Sheet'!AL80,IF($N$3=$AJ$10,'Result Sheet'!BD80,IF($N$3=$AJ$11,'Result Sheet'!BV80,""))))</f>
        <v/>
      </c>
      <c r="O80" s="426" t="str">
        <f>IF($N$3=$AJ$8,'Result Sheet'!U80,IF($N$3=$AJ$9,'Result Sheet'!AM80,IF($N$3=$AJ$10,'Result Sheet'!BE80,IF($N$3=$AJ$11,'Result Sheet'!BW80,""))))</f>
        <v/>
      </c>
      <c r="P80" s="427" t="str">
        <f>IF(OR($D$3="",$N$3=""),"",IF(B80="","",IF(AND(N80="NA",O80="NA"),"NA",IF($N$3=$AJ$12,'Result Sheet'!CG80,IF($N$3=$AJ$13,'Result Sheet'!CN80,IF($N$3=$AJ$14,'Result Sheet'!CU80,IF($N$3=$AJ$15,'Result Sheet'!DB80,IF($N$3=$AJ$16,'Result Sheet'!DF80,SUM(N80:O80)))))))))</f>
        <v/>
      </c>
      <c r="Q80" s="425" t="str">
        <f t="shared" si="9"/>
        <v/>
      </c>
      <c r="R80" s="428">
        <f t="shared" si="10"/>
        <v>0</v>
      </c>
      <c r="S80" s="428" t="str">
        <f t="shared" si="11"/>
        <v/>
      </c>
      <c r="T80" s="428" t="str">
        <f t="shared" si="12"/>
        <v/>
      </c>
      <c r="U80" s="428" t="str">
        <f t="shared" si="13"/>
        <v/>
      </c>
      <c r="V80" s="429" t="str">
        <f t="shared" si="14"/>
        <v/>
      </c>
      <c r="W80" s="430" t="str">
        <f t="shared" si="15"/>
        <v/>
      </c>
    </row>
    <row r="81" spans="1:23">
      <c r="A81" s="416">
        <f>IF('Result Sheet'!A81="","",'Result Sheet'!A81)</f>
        <v>74</v>
      </c>
      <c r="B81" s="417" t="str">
        <f>IF(OR($D$3="",$N$3=""),"",IF('Result Sheet'!B81="","",'Result Sheet'!B81))</f>
        <v/>
      </c>
      <c r="C81" s="418" t="str">
        <f>IF(OR($D$3="",$N$3=""),"",IF('Result Sheet'!F81="","",'Result Sheet'!F81))</f>
        <v/>
      </c>
      <c r="D81" s="419" t="str">
        <f>IF(OR($D$3="",$N$3=""),"",IF('Result Sheet'!E81="","",'Result Sheet'!E81))</f>
        <v/>
      </c>
      <c r="E81" s="420" t="str">
        <f>IF(OR($D$3="",$N$3=""),"",IF('Result Sheet'!G81="","",'Result Sheet'!G81))</f>
        <v/>
      </c>
      <c r="F81" s="420" t="str">
        <f>IF(OR($D$3="",$N$3=""),"",IF('Result Sheet'!H81="","",'Result Sheet'!H81))</f>
        <v/>
      </c>
      <c r="G81" s="420" t="str">
        <f>IF(OR($D$3="",$N$3=""),"",IF('Result Sheet'!I81="","",'Result Sheet'!I81))</f>
        <v/>
      </c>
      <c r="H81" s="421" t="str">
        <f>IF(OR($D$3="",$N$3=""),"",IF('Result Sheet'!K81="","",'Result Sheet'!K81))</f>
        <v/>
      </c>
      <c r="I81" s="422" t="str">
        <f>IF(OR($D$3="",$N$3=""),"",IF('Result Sheet'!J81="","",'Result Sheet'!J81))</f>
        <v/>
      </c>
      <c r="J81" s="423" t="str">
        <f>IF($N$3=$AJ$8,'Result Sheet'!P81,IF($N$3=$AJ$9,'Result Sheet'!AH81,IF($N$3=$AJ$10,'Result Sheet'!AZ81,IF($N$3=$AJ$11,'Result Sheet'!BR81,""))))</f>
        <v/>
      </c>
      <c r="K81" s="423" t="str">
        <f>IF($N$3=$AJ$8,'Result Sheet'!Q81,IF($N$3=$AJ$9,'Result Sheet'!AI81,IF($N$3=$AJ$10,'Result Sheet'!BA81,IF($N$3=$AJ$11,'Result Sheet'!BS81,""))))</f>
        <v/>
      </c>
      <c r="L81" s="424" t="str">
        <f>IF(OR($D$3="",$N$3=""),"",IF(B81="","",IF(AND(K81="NA",J81="NA"),"NA",IF($N$3=$AJ$12,'Result Sheet'!CF81,IF($N$3=$AJ$13,'Result Sheet'!CM81,IF($N$3=$AJ$14,'Result Sheet'!CT81,IF($N$3=$AJ$15,'Result Sheet'!DA81,IF($N$3=$AJ$16,'Result Sheet'!DE81,SUM(J81:K81)))))))))</f>
        <v/>
      </c>
      <c r="M81" s="425" t="str">
        <f t="shared" si="8"/>
        <v/>
      </c>
      <c r="N81" s="426" t="str">
        <f>IF($N$3=$AJ$8,'Result Sheet'!T81,IF($N$3=$AJ$9,'Result Sheet'!AL81,IF($N$3=$AJ$10,'Result Sheet'!BD81,IF($N$3=$AJ$11,'Result Sheet'!BV81,""))))</f>
        <v/>
      </c>
      <c r="O81" s="426" t="str">
        <f>IF($N$3=$AJ$8,'Result Sheet'!U81,IF($N$3=$AJ$9,'Result Sheet'!AM81,IF($N$3=$AJ$10,'Result Sheet'!BE81,IF($N$3=$AJ$11,'Result Sheet'!BW81,""))))</f>
        <v/>
      </c>
      <c r="P81" s="427" t="str">
        <f>IF(OR($D$3="",$N$3=""),"",IF(B81="","",IF(AND(N81="NA",O81="NA"),"NA",IF($N$3=$AJ$12,'Result Sheet'!CG81,IF($N$3=$AJ$13,'Result Sheet'!CN81,IF($N$3=$AJ$14,'Result Sheet'!CU81,IF($N$3=$AJ$15,'Result Sheet'!DB81,IF($N$3=$AJ$16,'Result Sheet'!DF81,SUM(N81:O81)))))))))</f>
        <v/>
      </c>
      <c r="Q81" s="425" t="str">
        <f t="shared" si="9"/>
        <v/>
      </c>
      <c r="R81" s="428">
        <f t="shared" si="10"/>
        <v>0</v>
      </c>
      <c r="S81" s="428" t="str">
        <f t="shared" si="11"/>
        <v/>
      </c>
      <c r="T81" s="428" t="str">
        <f t="shared" si="12"/>
        <v/>
      </c>
      <c r="U81" s="428" t="str">
        <f t="shared" si="13"/>
        <v/>
      </c>
      <c r="V81" s="429" t="str">
        <f t="shared" si="14"/>
        <v/>
      </c>
      <c r="W81" s="430" t="str">
        <f t="shared" si="15"/>
        <v/>
      </c>
    </row>
    <row r="82" spans="1:23">
      <c r="A82" s="416">
        <f>IF('Result Sheet'!A82="","",'Result Sheet'!A82)</f>
        <v>75</v>
      </c>
      <c r="B82" s="417" t="str">
        <f>IF(OR($D$3="",$N$3=""),"",IF('Result Sheet'!B82="","",'Result Sheet'!B82))</f>
        <v/>
      </c>
      <c r="C82" s="418" t="str">
        <f>IF(OR($D$3="",$N$3=""),"",IF('Result Sheet'!F82="","",'Result Sheet'!F82))</f>
        <v/>
      </c>
      <c r="D82" s="419" t="str">
        <f>IF(OR($D$3="",$N$3=""),"",IF('Result Sheet'!E82="","",'Result Sheet'!E82))</f>
        <v/>
      </c>
      <c r="E82" s="420" t="str">
        <f>IF(OR($D$3="",$N$3=""),"",IF('Result Sheet'!G82="","",'Result Sheet'!G82))</f>
        <v/>
      </c>
      <c r="F82" s="420" t="str">
        <f>IF(OR($D$3="",$N$3=""),"",IF('Result Sheet'!H82="","",'Result Sheet'!H82))</f>
        <v/>
      </c>
      <c r="G82" s="420" t="str">
        <f>IF(OR($D$3="",$N$3=""),"",IF('Result Sheet'!I82="","",'Result Sheet'!I82))</f>
        <v/>
      </c>
      <c r="H82" s="421" t="str">
        <f>IF(OR($D$3="",$N$3=""),"",IF('Result Sheet'!K82="","",'Result Sheet'!K82))</f>
        <v/>
      </c>
      <c r="I82" s="422" t="str">
        <f>IF(OR($D$3="",$N$3=""),"",IF('Result Sheet'!J82="","",'Result Sheet'!J82))</f>
        <v/>
      </c>
      <c r="J82" s="423" t="str">
        <f>IF($N$3=$AJ$8,'Result Sheet'!P82,IF($N$3=$AJ$9,'Result Sheet'!AH82,IF($N$3=$AJ$10,'Result Sheet'!AZ82,IF($N$3=$AJ$11,'Result Sheet'!BR82,""))))</f>
        <v/>
      </c>
      <c r="K82" s="423" t="str">
        <f>IF($N$3=$AJ$8,'Result Sheet'!Q82,IF($N$3=$AJ$9,'Result Sheet'!AI82,IF($N$3=$AJ$10,'Result Sheet'!BA82,IF($N$3=$AJ$11,'Result Sheet'!BS82,""))))</f>
        <v/>
      </c>
      <c r="L82" s="424" t="str">
        <f>IF(OR($D$3="",$N$3=""),"",IF(B82="","",IF(AND(K82="NA",J82="NA"),"NA",IF($N$3=$AJ$12,'Result Sheet'!CF82,IF($N$3=$AJ$13,'Result Sheet'!CM82,IF($N$3=$AJ$14,'Result Sheet'!CT82,IF($N$3=$AJ$15,'Result Sheet'!DA82,IF($N$3=$AJ$16,'Result Sheet'!DE82,SUM(J82:K82)))))))))</f>
        <v/>
      </c>
      <c r="M82" s="425" t="str">
        <f t="shared" si="8"/>
        <v/>
      </c>
      <c r="N82" s="426" t="str">
        <f>IF($N$3=$AJ$8,'Result Sheet'!T82,IF($N$3=$AJ$9,'Result Sheet'!AL82,IF($N$3=$AJ$10,'Result Sheet'!BD82,IF($N$3=$AJ$11,'Result Sheet'!BV82,""))))</f>
        <v/>
      </c>
      <c r="O82" s="426" t="str">
        <f>IF($N$3=$AJ$8,'Result Sheet'!U82,IF($N$3=$AJ$9,'Result Sheet'!AM82,IF($N$3=$AJ$10,'Result Sheet'!BE82,IF($N$3=$AJ$11,'Result Sheet'!BW82,""))))</f>
        <v/>
      </c>
      <c r="P82" s="427" t="str">
        <f>IF(OR($D$3="",$N$3=""),"",IF(B82="","",IF(AND(N82="NA",O82="NA"),"NA",IF($N$3=$AJ$12,'Result Sheet'!CG82,IF($N$3=$AJ$13,'Result Sheet'!CN82,IF($N$3=$AJ$14,'Result Sheet'!CU82,IF($N$3=$AJ$15,'Result Sheet'!DB82,IF($N$3=$AJ$16,'Result Sheet'!DF82,SUM(N82:O82)))))))))</f>
        <v/>
      </c>
      <c r="Q82" s="425" t="str">
        <f t="shared" si="9"/>
        <v/>
      </c>
      <c r="R82" s="428">
        <f t="shared" si="10"/>
        <v>0</v>
      </c>
      <c r="S82" s="428" t="str">
        <f t="shared" si="11"/>
        <v/>
      </c>
      <c r="T82" s="428" t="str">
        <f t="shared" si="12"/>
        <v/>
      </c>
      <c r="U82" s="428" t="str">
        <f t="shared" si="13"/>
        <v/>
      </c>
      <c r="V82" s="429" t="str">
        <f t="shared" si="14"/>
        <v/>
      </c>
      <c r="W82" s="430" t="str">
        <f t="shared" si="15"/>
        <v/>
      </c>
    </row>
    <row r="83" spans="1:23">
      <c r="A83" s="416">
        <f>IF('Result Sheet'!A83="","",'Result Sheet'!A83)</f>
        <v>76</v>
      </c>
      <c r="B83" s="417" t="str">
        <f>IF(OR($D$3="",$N$3=""),"",IF('Result Sheet'!B83="","",'Result Sheet'!B83))</f>
        <v/>
      </c>
      <c r="C83" s="418" t="str">
        <f>IF(OR($D$3="",$N$3=""),"",IF('Result Sheet'!F83="","",'Result Sheet'!F83))</f>
        <v/>
      </c>
      <c r="D83" s="419" t="str">
        <f>IF(OR($D$3="",$N$3=""),"",IF('Result Sheet'!E83="","",'Result Sheet'!E83))</f>
        <v/>
      </c>
      <c r="E83" s="420" t="str">
        <f>IF(OR($D$3="",$N$3=""),"",IF('Result Sheet'!G83="","",'Result Sheet'!G83))</f>
        <v/>
      </c>
      <c r="F83" s="420" t="str">
        <f>IF(OR($D$3="",$N$3=""),"",IF('Result Sheet'!H83="","",'Result Sheet'!H83))</f>
        <v/>
      </c>
      <c r="G83" s="420" t="str">
        <f>IF(OR($D$3="",$N$3=""),"",IF('Result Sheet'!I83="","",'Result Sheet'!I83))</f>
        <v/>
      </c>
      <c r="H83" s="421" t="str">
        <f>IF(OR($D$3="",$N$3=""),"",IF('Result Sheet'!K83="","",'Result Sheet'!K83))</f>
        <v/>
      </c>
      <c r="I83" s="422" t="str">
        <f>IF(OR($D$3="",$N$3=""),"",IF('Result Sheet'!J83="","",'Result Sheet'!J83))</f>
        <v/>
      </c>
      <c r="J83" s="423" t="str">
        <f>IF($N$3=$AJ$8,'Result Sheet'!P83,IF($N$3=$AJ$9,'Result Sheet'!AH83,IF($N$3=$AJ$10,'Result Sheet'!AZ83,IF($N$3=$AJ$11,'Result Sheet'!BR83,""))))</f>
        <v/>
      </c>
      <c r="K83" s="423" t="str">
        <f>IF($N$3=$AJ$8,'Result Sheet'!Q83,IF($N$3=$AJ$9,'Result Sheet'!AI83,IF($N$3=$AJ$10,'Result Sheet'!BA83,IF($N$3=$AJ$11,'Result Sheet'!BS83,""))))</f>
        <v/>
      </c>
      <c r="L83" s="424" t="str">
        <f>IF(OR($D$3="",$N$3=""),"",IF(B83="","",IF(AND(K83="NA",J83="NA"),"NA",IF($N$3=$AJ$12,'Result Sheet'!CF83,IF($N$3=$AJ$13,'Result Sheet'!CM83,IF($N$3=$AJ$14,'Result Sheet'!CT83,IF($N$3=$AJ$15,'Result Sheet'!DA83,IF($N$3=$AJ$16,'Result Sheet'!DE83,SUM(J83:K83)))))))))</f>
        <v/>
      </c>
      <c r="M83" s="425" t="str">
        <f t="shared" si="8"/>
        <v/>
      </c>
      <c r="N83" s="426" t="str">
        <f>IF($N$3=$AJ$8,'Result Sheet'!T83,IF($N$3=$AJ$9,'Result Sheet'!AL83,IF($N$3=$AJ$10,'Result Sheet'!BD83,IF($N$3=$AJ$11,'Result Sheet'!BV83,""))))</f>
        <v/>
      </c>
      <c r="O83" s="426" t="str">
        <f>IF($N$3=$AJ$8,'Result Sheet'!U83,IF($N$3=$AJ$9,'Result Sheet'!AM83,IF($N$3=$AJ$10,'Result Sheet'!BE83,IF($N$3=$AJ$11,'Result Sheet'!BW83,""))))</f>
        <v/>
      </c>
      <c r="P83" s="427" t="str">
        <f>IF(OR($D$3="",$N$3=""),"",IF(B83="","",IF(AND(N83="NA",O83="NA"),"NA",IF($N$3=$AJ$12,'Result Sheet'!CG83,IF($N$3=$AJ$13,'Result Sheet'!CN83,IF($N$3=$AJ$14,'Result Sheet'!CU83,IF($N$3=$AJ$15,'Result Sheet'!DB83,IF($N$3=$AJ$16,'Result Sheet'!DF83,SUM(N83:O83)))))))))</f>
        <v/>
      </c>
      <c r="Q83" s="425" t="str">
        <f t="shared" si="9"/>
        <v/>
      </c>
      <c r="R83" s="428">
        <f t="shared" si="10"/>
        <v>0</v>
      </c>
      <c r="S83" s="428" t="str">
        <f t="shared" si="11"/>
        <v/>
      </c>
      <c r="T83" s="428" t="str">
        <f t="shared" si="12"/>
        <v/>
      </c>
      <c r="U83" s="428" t="str">
        <f t="shared" si="13"/>
        <v/>
      </c>
      <c r="V83" s="429" t="str">
        <f t="shared" si="14"/>
        <v/>
      </c>
      <c r="W83" s="430" t="str">
        <f t="shared" si="15"/>
        <v/>
      </c>
    </row>
    <row r="84" spans="1:23">
      <c r="A84" s="416">
        <f>IF('Result Sheet'!A84="","",'Result Sheet'!A84)</f>
        <v>77</v>
      </c>
      <c r="B84" s="417" t="str">
        <f>IF(OR($D$3="",$N$3=""),"",IF('Result Sheet'!B84="","",'Result Sheet'!B84))</f>
        <v/>
      </c>
      <c r="C84" s="418" t="str">
        <f>IF(OR($D$3="",$N$3=""),"",IF('Result Sheet'!F84="","",'Result Sheet'!F84))</f>
        <v/>
      </c>
      <c r="D84" s="419" t="str">
        <f>IF(OR($D$3="",$N$3=""),"",IF('Result Sheet'!E84="","",'Result Sheet'!E84))</f>
        <v/>
      </c>
      <c r="E84" s="420" t="str">
        <f>IF(OR($D$3="",$N$3=""),"",IF('Result Sheet'!G84="","",'Result Sheet'!G84))</f>
        <v/>
      </c>
      <c r="F84" s="420" t="str">
        <f>IF(OR($D$3="",$N$3=""),"",IF('Result Sheet'!H84="","",'Result Sheet'!H84))</f>
        <v/>
      </c>
      <c r="G84" s="420" t="str">
        <f>IF(OR($D$3="",$N$3=""),"",IF('Result Sheet'!I84="","",'Result Sheet'!I84))</f>
        <v/>
      </c>
      <c r="H84" s="421" t="str">
        <f>IF(OR($D$3="",$N$3=""),"",IF('Result Sheet'!K84="","",'Result Sheet'!K84))</f>
        <v/>
      </c>
      <c r="I84" s="422" t="str">
        <f>IF(OR($D$3="",$N$3=""),"",IF('Result Sheet'!J84="","",'Result Sheet'!J84))</f>
        <v/>
      </c>
      <c r="J84" s="423" t="str">
        <f>IF($N$3=$AJ$8,'Result Sheet'!P84,IF($N$3=$AJ$9,'Result Sheet'!AH84,IF($N$3=$AJ$10,'Result Sheet'!AZ84,IF($N$3=$AJ$11,'Result Sheet'!BR84,""))))</f>
        <v/>
      </c>
      <c r="K84" s="423" t="str">
        <f>IF($N$3=$AJ$8,'Result Sheet'!Q84,IF($N$3=$AJ$9,'Result Sheet'!AI84,IF($N$3=$AJ$10,'Result Sheet'!BA84,IF($N$3=$AJ$11,'Result Sheet'!BS84,""))))</f>
        <v/>
      </c>
      <c r="L84" s="424" t="str">
        <f>IF(OR($D$3="",$N$3=""),"",IF(B84="","",IF(AND(K84="NA",J84="NA"),"NA",IF($N$3=$AJ$12,'Result Sheet'!CF84,IF($N$3=$AJ$13,'Result Sheet'!CM84,IF($N$3=$AJ$14,'Result Sheet'!CT84,IF($N$3=$AJ$15,'Result Sheet'!DA84,IF($N$3=$AJ$16,'Result Sheet'!DE84,SUM(J84:K84)))))))))</f>
        <v/>
      </c>
      <c r="M84" s="425" t="str">
        <f t="shared" si="8"/>
        <v/>
      </c>
      <c r="N84" s="426" t="str">
        <f>IF($N$3=$AJ$8,'Result Sheet'!T84,IF($N$3=$AJ$9,'Result Sheet'!AL84,IF($N$3=$AJ$10,'Result Sheet'!BD84,IF($N$3=$AJ$11,'Result Sheet'!BV84,""))))</f>
        <v/>
      </c>
      <c r="O84" s="426" t="str">
        <f>IF($N$3=$AJ$8,'Result Sheet'!U84,IF($N$3=$AJ$9,'Result Sheet'!AM84,IF($N$3=$AJ$10,'Result Sheet'!BE84,IF($N$3=$AJ$11,'Result Sheet'!BW84,""))))</f>
        <v/>
      </c>
      <c r="P84" s="427" t="str">
        <f>IF(OR($D$3="",$N$3=""),"",IF(B84="","",IF(AND(N84="NA",O84="NA"),"NA",IF($N$3=$AJ$12,'Result Sheet'!CG84,IF($N$3=$AJ$13,'Result Sheet'!CN84,IF($N$3=$AJ$14,'Result Sheet'!CU84,IF($N$3=$AJ$15,'Result Sheet'!DB84,IF($N$3=$AJ$16,'Result Sheet'!DF84,SUM(N84:O84)))))))))</f>
        <v/>
      </c>
      <c r="Q84" s="425" t="str">
        <f t="shared" si="9"/>
        <v/>
      </c>
      <c r="R84" s="428">
        <f t="shared" si="10"/>
        <v>0</v>
      </c>
      <c r="S84" s="428" t="str">
        <f t="shared" si="11"/>
        <v/>
      </c>
      <c r="T84" s="428" t="str">
        <f t="shared" si="12"/>
        <v/>
      </c>
      <c r="U84" s="428" t="str">
        <f t="shared" si="13"/>
        <v/>
      </c>
      <c r="V84" s="429" t="str">
        <f t="shared" si="14"/>
        <v/>
      </c>
      <c r="W84" s="430" t="str">
        <f t="shared" si="15"/>
        <v/>
      </c>
    </row>
    <row r="85" spans="1:23">
      <c r="A85" s="416">
        <f>IF('Result Sheet'!A85="","",'Result Sheet'!A85)</f>
        <v>78</v>
      </c>
      <c r="B85" s="417" t="str">
        <f>IF(OR($D$3="",$N$3=""),"",IF('Result Sheet'!B85="","",'Result Sheet'!B85))</f>
        <v/>
      </c>
      <c r="C85" s="418" t="str">
        <f>IF(OR($D$3="",$N$3=""),"",IF('Result Sheet'!F85="","",'Result Sheet'!F85))</f>
        <v/>
      </c>
      <c r="D85" s="419" t="str">
        <f>IF(OR($D$3="",$N$3=""),"",IF('Result Sheet'!E85="","",'Result Sheet'!E85))</f>
        <v/>
      </c>
      <c r="E85" s="420" t="str">
        <f>IF(OR($D$3="",$N$3=""),"",IF('Result Sheet'!G85="","",'Result Sheet'!G85))</f>
        <v/>
      </c>
      <c r="F85" s="420" t="str">
        <f>IF(OR($D$3="",$N$3=""),"",IF('Result Sheet'!H85="","",'Result Sheet'!H85))</f>
        <v/>
      </c>
      <c r="G85" s="420" t="str">
        <f>IF(OR($D$3="",$N$3=""),"",IF('Result Sheet'!I85="","",'Result Sheet'!I85))</f>
        <v/>
      </c>
      <c r="H85" s="421" t="str">
        <f>IF(OR($D$3="",$N$3=""),"",IF('Result Sheet'!K85="","",'Result Sheet'!K85))</f>
        <v/>
      </c>
      <c r="I85" s="422" t="str">
        <f>IF(OR($D$3="",$N$3=""),"",IF('Result Sheet'!J85="","",'Result Sheet'!J85))</f>
        <v/>
      </c>
      <c r="J85" s="423" t="str">
        <f>IF($N$3=$AJ$8,'Result Sheet'!P85,IF($N$3=$AJ$9,'Result Sheet'!AH85,IF($N$3=$AJ$10,'Result Sheet'!AZ85,IF($N$3=$AJ$11,'Result Sheet'!BR85,""))))</f>
        <v/>
      </c>
      <c r="K85" s="423" t="str">
        <f>IF($N$3=$AJ$8,'Result Sheet'!Q85,IF($N$3=$AJ$9,'Result Sheet'!AI85,IF($N$3=$AJ$10,'Result Sheet'!BA85,IF($N$3=$AJ$11,'Result Sheet'!BS85,""))))</f>
        <v/>
      </c>
      <c r="L85" s="424" t="str">
        <f>IF(OR($D$3="",$N$3=""),"",IF(B85="","",IF(AND(K85="NA",J85="NA"),"NA",IF($N$3=$AJ$12,'Result Sheet'!CF85,IF($N$3=$AJ$13,'Result Sheet'!CM85,IF($N$3=$AJ$14,'Result Sheet'!CT85,IF($N$3=$AJ$15,'Result Sheet'!DA85,IF($N$3=$AJ$16,'Result Sheet'!DE85,SUM(J85:K85)))))))))</f>
        <v/>
      </c>
      <c r="M85" s="425" t="str">
        <f t="shared" si="8"/>
        <v/>
      </c>
      <c r="N85" s="426" t="str">
        <f>IF($N$3=$AJ$8,'Result Sheet'!T85,IF($N$3=$AJ$9,'Result Sheet'!AL85,IF($N$3=$AJ$10,'Result Sheet'!BD85,IF($N$3=$AJ$11,'Result Sheet'!BV85,""))))</f>
        <v/>
      </c>
      <c r="O85" s="426" t="str">
        <f>IF($N$3=$AJ$8,'Result Sheet'!U85,IF($N$3=$AJ$9,'Result Sheet'!AM85,IF($N$3=$AJ$10,'Result Sheet'!BE85,IF($N$3=$AJ$11,'Result Sheet'!BW85,""))))</f>
        <v/>
      </c>
      <c r="P85" s="427" t="str">
        <f>IF(OR($D$3="",$N$3=""),"",IF(B85="","",IF(AND(N85="NA",O85="NA"),"NA",IF($N$3=$AJ$12,'Result Sheet'!CG85,IF($N$3=$AJ$13,'Result Sheet'!CN85,IF($N$3=$AJ$14,'Result Sheet'!CU85,IF($N$3=$AJ$15,'Result Sheet'!DB85,IF($N$3=$AJ$16,'Result Sheet'!DF85,SUM(N85:O85)))))))))</f>
        <v/>
      </c>
      <c r="Q85" s="425" t="str">
        <f t="shared" si="9"/>
        <v/>
      </c>
      <c r="R85" s="428">
        <f t="shared" si="10"/>
        <v>0</v>
      </c>
      <c r="S85" s="428" t="str">
        <f t="shared" si="11"/>
        <v/>
      </c>
      <c r="T85" s="428" t="str">
        <f t="shared" si="12"/>
        <v/>
      </c>
      <c r="U85" s="428" t="str">
        <f t="shared" si="13"/>
        <v/>
      </c>
      <c r="V85" s="429" t="str">
        <f t="shared" si="14"/>
        <v/>
      </c>
      <c r="W85" s="430" t="str">
        <f t="shared" si="15"/>
        <v/>
      </c>
    </row>
    <row r="86" spans="1:23">
      <c r="A86" s="416">
        <f>IF('Result Sheet'!A86="","",'Result Sheet'!A86)</f>
        <v>79</v>
      </c>
      <c r="B86" s="417" t="str">
        <f>IF(OR($D$3="",$N$3=""),"",IF('Result Sheet'!B86="","",'Result Sheet'!B86))</f>
        <v/>
      </c>
      <c r="C86" s="418" t="str">
        <f>IF(OR($D$3="",$N$3=""),"",IF('Result Sheet'!F86="","",'Result Sheet'!F86))</f>
        <v/>
      </c>
      <c r="D86" s="419" t="str">
        <f>IF(OR($D$3="",$N$3=""),"",IF('Result Sheet'!E86="","",'Result Sheet'!E86))</f>
        <v/>
      </c>
      <c r="E86" s="420" t="str">
        <f>IF(OR($D$3="",$N$3=""),"",IF('Result Sheet'!G86="","",'Result Sheet'!G86))</f>
        <v/>
      </c>
      <c r="F86" s="420" t="str">
        <f>IF(OR($D$3="",$N$3=""),"",IF('Result Sheet'!H86="","",'Result Sheet'!H86))</f>
        <v/>
      </c>
      <c r="G86" s="420" t="str">
        <f>IF(OR($D$3="",$N$3=""),"",IF('Result Sheet'!I86="","",'Result Sheet'!I86))</f>
        <v/>
      </c>
      <c r="H86" s="421" t="str">
        <f>IF(OR($D$3="",$N$3=""),"",IF('Result Sheet'!K86="","",'Result Sheet'!K86))</f>
        <v/>
      </c>
      <c r="I86" s="422" t="str">
        <f>IF(OR($D$3="",$N$3=""),"",IF('Result Sheet'!J86="","",'Result Sheet'!J86))</f>
        <v/>
      </c>
      <c r="J86" s="423" t="str">
        <f>IF($N$3=$AJ$8,'Result Sheet'!P86,IF($N$3=$AJ$9,'Result Sheet'!AH86,IF($N$3=$AJ$10,'Result Sheet'!AZ86,IF($N$3=$AJ$11,'Result Sheet'!BR86,""))))</f>
        <v/>
      </c>
      <c r="K86" s="423" t="str">
        <f>IF($N$3=$AJ$8,'Result Sheet'!Q86,IF($N$3=$AJ$9,'Result Sheet'!AI86,IF($N$3=$AJ$10,'Result Sheet'!BA86,IF($N$3=$AJ$11,'Result Sheet'!BS86,""))))</f>
        <v/>
      </c>
      <c r="L86" s="424" t="str">
        <f>IF(OR($D$3="",$N$3=""),"",IF(B86="","",IF(AND(K86="NA",J86="NA"),"NA",IF($N$3=$AJ$12,'Result Sheet'!CF86,IF($N$3=$AJ$13,'Result Sheet'!CM86,IF($N$3=$AJ$14,'Result Sheet'!CT86,IF($N$3=$AJ$15,'Result Sheet'!DA86,IF($N$3=$AJ$16,'Result Sheet'!DE86,SUM(J86:K86)))))))))</f>
        <v/>
      </c>
      <c r="M86" s="425" t="str">
        <f t="shared" si="8"/>
        <v/>
      </c>
      <c r="N86" s="426" t="str">
        <f>IF($N$3=$AJ$8,'Result Sheet'!T86,IF($N$3=$AJ$9,'Result Sheet'!AL86,IF($N$3=$AJ$10,'Result Sheet'!BD86,IF($N$3=$AJ$11,'Result Sheet'!BV86,""))))</f>
        <v/>
      </c>
      <c r="O86" s="426" t="str">
        <f>IF($N$3=$AJ$8,'Result Sheet'!U86,IF($N$3=$AJ$9,'Result Sheet'!AM86,IF($N$3=$AJ$10,'Result Sheet'!BE86,IF($N$3=$AJ$11,'Result Sheet'!BW86,""))))</f>
        <v/>
      </c>
      <c r="P86" s="427" t="str">
        <f>IF(OR($D$3="",$N$3=""),"",IF(B86="","",IF(AND(N86="NA",O86="NA"),"NA",IF($N$3=$AJ$12,'Result Sheet'!CG86,IF($N$3=$AJ$13,'Result Sheet'!CN86,IF($N$3=$AJ$14,'Result Sheet'!CU86,IF($N$3=$AJ$15,'Result Sheet'!DB86,IF($N$3=$AJ$16,'Result Sheet'!DF86,SUM(N86:O86)))))))))</f>
        <v/>
      </c>
      <c r="Q86" s="425" t="str">
        <f t="shared" si="9"/>
        <v/>
      </c>
      <c r="R86" s="428">
        <f t="shared" si="10"/>
        <v>0</v>
      </c>
      <c r="S86" s="428" t="str">
        <f t="shared" si="11"/>
        <v/>
      </c>
      <c r="T86" s="428" t="str">
        <f t="shared" si="12"/>
        <v/>
      </c>
      <c r="U86" s="428" t="str">
        <f t="shared" si="13"/>
        <v/>
      </c>
      <c r="V86" s="429" t="str">
        <f t="shared" si="14"/>
        <v/>
      </c>
      <c r="W86" s="430" t="str">
        <f t="shared" si="15"/>
        <v/>
      </c>
    </row>
    <row r="87" spans="1:23">
      <c r="A87" s="416">
        <f>IF('Result Sheet'!A87="","",'Result Sheet'!A87)</f>
        <v>80</v>
      </c>
      <c r="B87" s="417" t="str">
        <f>IF(OR($D$3="",$N$3=""),"",IF('Result Sheet'!B87="","",'Result Sheet'!B87))</f>
        <v/>
      </c>
      <c r="C87" s="418" t="str">
        <f>IF(OR($D$3="",$N$3=""),"",IF('Result Sheet'!F87="","",'Result Sheet'!F87))</f>
        <v/>
      </c>
      <c r="D87" s="419" t="str">
        <f>IF(OR($D$3="",$N$3=""),"",IF('Result Sheet'!E87="","",'Result Sheet'!E87))</f>
        <v/>
      </c>
      <c r="E87" s="420" t="str">
        <f>IF(OR($D$3="",$N$3=""),"",IF('Result Sheet'!G87="","",'Result Sheet'!G87))</f>
        <v/>
      </c>
      <c r="F87" s="420" t="str">
        <f>IF(OR($D$3="",$N$3=""),"",IF('Result Sheet'!H87="","",'Result Sheet'!H87))</f>
        <v/>
      </c>
      <c r="G87" s="420" t="str">
        <f>IF(OR($D$3="",$N$3=""),"",IF('Result Sheet'!I87="","",'Result Sheet'!I87))</f>
        <v/>
      </c>
      <c r="H87" s="421" t="str">
        <f>IF(OR($D$3="",$N$3=""),"",IF('Result Sheet'!K87="","",'Result Sheet'!K87))</f>
        <v/>
      </c>
      <c r="I87" s="422" t="str">
        <f>IF(OR($D$3="",$N$3=""),"",IF('Result Sheet'!J87="","",'Result Sheet'!J87))</f>
        <v/>
      </c>
      <c r="J87" s="423" t="str">
        <f>IF($N$3=$AJ$8,'Result Sheet'!P87,IF($N$3=$AJ$9,'Result Sheet'!AH87,IF($N$3=$AJ$10,'Result Sheet'!AZ87,IF($N$3=$AJ$11,'Result Sheet'!BR87,""))))</f>
        <v/>
      </c>
      <c r="K87" s="423" t="str">
        <f>IF($N$3=$AJ$8,'Result Sheet'!Q87,IF($N$3=$AJ$9,'Result Sheet'!AI87,IF($N$3=$AJ$10,'Result Sheet'!BA87,IF($N$3=$AJ$11,'Result Sheet'!BS87,""))))</f>
        <v/>
      </c>
      <c r="L87" s="424" t="str">
        <f>IF(OR($D$3="",$N$3=""),"",IF(B87="","",IF(AND(K87="NA",J87="NA"),"NA",IF($N$3=$AJ$12,'Result Sheet'!CF87,IF($N$3=$AJ$13,'Result Sheet'!CM87,IF($N$3=$AJ$14,'Result Sheet'!CT87,IF($N$3=$AJ$15,'Result Sheet'!DA87,IF($N$3=$AJ$16,'Result Sheet'!DE87,SUM(J87:K87)))))))))</f>
        <v/>
      </c>
      <c r="M87" s="425" t="str">
        <f t="shared" si="8"/>
        <v/>
      </c>
      <c r="N87" s="426" t="str">
        <f>IF($N$3=$AJ$8,'Result Sheet'!T87,IF($N$3=$AJ$9,'Result Sheet'!AL87,IF($N$3=$AJ$10,'Result Sheet'!BD87,IF($N$3=$AJ$11,'Result Sheet'!BV87,""))))</f>
        <v/>
      </c>
      <c r="O87" s="426" t="str">
        <f>IF($N$3=$AJ$8,'Result Sheet'!U87,IF($N$3=$AJ$9,'Result Sheet'!AM87,IF($N$3=$AJ$10,'Result Sheet'!BE87,IF($N$3=$AJ$11,'Result Sheet'!BW87,""))))</f>
        <v/>
      </c>
      <c r="P87" s="427" t="str">
        <f>IF(OR($D$3="",$N$3=""),"",IF(B87="","",IF(AND(N87="NA",O87="NA"),"NA",IF($N$3=$AJ$12,'Result Sheet'!CG87,IF($N$3=$AJ$13,'Result Sheet'!CN87,IF($N$3=$AJ$14,'Result Sheet'!CU87,IF($N$3=$AJ$15,'Result Sheet'!DB87,IF($N$3=$AJ$16,'Result Sheet'!DF87,SUM(N87:O87)))))))))</f>
        <v/>
      </c>
      <c r="Q87" s="425" t="str">
        <f t="shared" si="9"/>
        <v/>
      </c>
      <c r="R87" s="428">
        <f t="shared" si="10"/>
        <v>0</v>
      </c>
      <c r="S87" s="428" t="str">
        <f t="shared" si="11"/>
        <v/>
      </c>
      <c r="T87" s="428" t="str">
        <f t="shared" si="12"/>
        <v/>
      </c>
      <c r="U87" s="428" t="str">
        <f t="shared" si="13"/>
        <v/>
      </c>
      <c r="V87" s="429" t="str">
        <f t="shared" si="14"/>
        <v/>
      </c>
      <c r="W87" s="430" t="str">
        <f t="shared" si="15"/>
        <v/>
      </c>
    </row>
    <row r="88" spans="1:23">
      <c r="A88" s="416">
        <f>IF('Result Sheet'!A88="","",'Result Sheet'!A88)</f>
        <v>81</v>
      </c>
      <c r="B88" s="417" t="str">
        <f>IF(OR($D$3="",$N$3=""),"",IF('Result Sheet'!B88="","",'Result Sheet'!B88))</f>
        <v/>
      </c>
      <c r="C88" s="418" t="str">
        <f>IF(OR($D$3="",$N$3=""),"",IF('Result Sheet'!F88="","",'Result Sheet'!F88))</f>
        <v/>
      </c>
      <c r="D88" s="419" t="str">
        <f>IF(OR($D$3="",$N$3=""),"",IF('Result Sheet'!E88="","",'Result Sheet'!E88))</f>
        <v/>
      </c>
      <c r="E88" s="420" t="str">
        <f>IF(OR($D$3="",$N$3=""),"",IF('Result Sheet'!G88="","",'Result Sheet'!G88))</f>
        <v/>
      </c>
      <c r="F88" s="420" t="str">
        <f>IF(OR($D$3="",$N$3=""),"",IF('Result Sheet'!H88="","",'Result Sheet'!H88))</f>
        <v/>
      </c>
      <c r="G88" s="420" t="str">
        <f>IF(OR($D$3="",$N$3=""),"",IF('Result Sheet'!I88="","",'Result Sheet'!I88))</f>
        <v/>
      </c>
      <c r="H88" s="421" t="str">
        <f>IF(OR($D$3="",$N$3=""),"",IF('Result Sheet'!K88="","",'Result Sheet'!K88))</f>
        <v/>
      </c>
      <c r="I88" s="422" t="str">
        <f>IF(OR($D$3="",$N$3=""),"",IF('Result Sheet'!J88="","",'Result Sheet'!J88))</f>
        <v/>
      </c>
      <c r="J88" s="423" t="str">
        <f>IF($N$3=$AJ$8,'Result Sheet'!P88,IF($N$3=$AJ$9,'Result Sheet'!AH88,IF($N$3=$AJ$10,'Result Sheet'!AZ88,IF($N$3=$AJ$11,'Result Sheet'!BR88,""))))</f>
        <v/>
      </c>
      <c r="K88" s="423" t="str">
        <f>IF($N$3=$AJ$8,'Result Sheet'!Q88,IF($N$3=$AJ$9,'Result Sheet'!AI88,IF($N$3=$AJ$10,'Result Sheet'!BA88,IF($N$3=$AJ$11,'Result Sheet'!BS88,""))))</f>
        <v/>
      </c>
      <c r="L88" s="424" t="str">
        <f>IF(OR($D$3="",$N$3=""),"",IF(B88="","",IF(AND(K88="NA",J88="NA"),"NA",IF($N$3=$AJ$12,'Result Sheet'!CF88,IF($N$3=$AJ$13,'Result Sheet'!CM88,IF($N$3=$AJ$14,'Result Sheet'!CT88,IF($N$3=$AJ$15,'Result Sheet'!DA88,IF($N$3=$AJ$16,'Result Sheet'!DE88,SUM(J88:K88)))))))))</f>
        <v/>
      </c>
      <c r="M88" s="425" t="str">
        <f t="shared" si="8"/>
        <v/>
      </c>
      <c r="N88" s="426" t="str">
        <f>IF($N$3=$AJ$8,'Result Sheet'!T88,IF($N$3=$AJ$9,'Result Sheet'!AL88,IF($N$3=$AJ$10,'Result Sheet'!BD88,IF($N$3=$AJ$11,'Result Sheet'!BV88,""))))</f>
        <v/>
      </c>
      <c r="O88" s="426" t="str">
        <f>IF($N$3=$AJ$8,'Result Sheet'!U88,IF($N$3=$AJ$9,'Result Sheet'!AM88,IF($N$3=$AJ$10,'Result Sheet'!BE88,IF($N$3=$AJ$11,'Result Sheet'!BW88,""))))</f>
        <v/>
      </c>
      <c r="P88" s="427" t="str">
        <f>IF(OR($D$3="",$N$3=""),"",IF(B88="","",IF(AND(N88="NA",O88="NA"),"NA",IF($N$3=$AJ$12,'Result Sheet'!CG88,IF($N$3=$AJ$13,'Result Sheet'!CN88,IF($N$3=$AJ$14,'Result Sheet'!CU88,IF($N$3=$AJ$15,'Result Sheet'!DB88,IF($N$3=$AJ$16,'Result Sheet'!DF88,SUM(N88:O88)))))))))</f>
        <v/>
      </c>
      <c r="Q88" s="425" t="str">
        <f t="shared" si="9"/>
        <v/>
      </c>
      <c r="R88" s="428">
        <f t="shared" si="10"/>
        <v>0</v>
      </c>
      <c r="S88" s="428" t="str">
        <f t="shared" si="11"/>
        <v/>
      </c>
      <c r="T88" s="428" t="str">
        <f t="shared" si="12"/>
        <v/>
      </c>
      <c r="U88" s="428" t="str">
        <f t="shared" si="13"/>
        <v/>
      </c>
      <c r="V88" s="429" t="str">
        <f t="shared" si="14"/>
        <v/>
      </c>
      <c r="W88" s="430" t="str">
        <f t="shared" si="15"/>
        <v/>
      </c>
    </row>
    <row r="89" spans="1:23">
      <c r="A89" s="416">
        <f>IF('Result Sheet'!A89="","",'Result Sheet'!A89)</f>
        <v>82</v>
      </c>
      <c r="B89" s="417" t="str">
        <f>IF(OR($D$3="",$N$3=""),"",IF('Result Sheet'!B89="","",'Result Sheet'!B89))</f>
        <v/>
      </c>
      <c r="C89" s="418" t="str">
        <f>IF(OR($D$3="",$N$3=""),"",IF('Result Sheet'!F89="","",'Result Sheet'!F89))</f>
        <v/>
      </c>
      <c r="D89" s="419" t="str">
        <f>IF(OR($D$3="",$N$3=""),"",IF('Result Sheet'!E89="","",'Result Sheet'!E89))</f>
        <v/>
      </c>
      <c r="E89" s="420" t="str">
        <f>IF(OR($D$3="",$N$3=""),"",IF('Result Sheet'!G89="","",'Result Sheet'!G89))</f>
        <v/>
      </c>
      <c r="F89" s="420" t="str">
        <f>IF(OR($D$3="",$N$3=""),"",IF('Result Sheet'!H89="","",'Result Sheet'!H89))</f>
        <v/>
      </c>
      <c r="G89" s="420" t="str">
        <f>IF(OR($D$3="",$N$3=""),"",IF('Result Sheet'!I89="","",'Result Sheet'!I89))</f>
        <v/>
      </c>
      <c r="H89" s="421" t="str">
        <f>IF(OR($D$3="",$N$3=""),"",IF('Result Sheet'!K89="","",'Result Sheet'!K89))</f>
        <v/>
      </c>
      <c r="I89" s="422" t="str">
        <f>IF(OR($D$3="",$N$3=""),"",IF('Result Sheet'!J89="","",'Result Sheet'!J89))</f>
        <v/>
      </c>
      <c r="J89" s="423" t="str">
        <f>IF($N$3=$AJ$8,'Result Sheet'!P89,IF($N$3=$AJ$9,'Result Sheet'!AH89,IF($N$3=$AJ$10,'Result Sheet'!AZ89,IF($N$3=$AJ$11,'Result Sheet'!BR89,""))))</f>
        <v/>
      </c>
      <c r="K89" s="423" t="str">
        <f>IF($N$3=$AJ$8,'Result Sheet'!Q89,IF($N$3=$AJ$9,'Result Sheet'!AI89,IF($N$3=$AJ$10,'Result Sheet'!BA89,IF($N$3=$AJ$11,'Result Sheet'!BS89,""))))</f>
        <v/>
      </c>
      <c r="L89" s="424" t="str">
        <f>IF(OR($D$3="",$N$3=""),"",IF(B89="","",IF(AND(K89="NA",J89="NA"),"NA",IF($N$3=$AJ$12,'Result Sheet'!CF89,IF($N$3=$AJ$13,'Result Sheet'!CM89,IF($N$3=$AJ$14,'Result Sheet'!CT89,IF($N$3=$AJ$15,'Result Sheet'!DA89,IF($N$3=$AJ$16,'Result Sheet'!DE89,SUM(J89:K89)))))))))</f>
        <v/>
      </c>
      <c r="M89" s="425" t="str">
        <f t="shared" si="8"/>
        <v/>
      </c>
      <c r="N89" s="426" t="str">
        <f>IF($N$3=$AJ$8,'Result Sheet'!T89,IF($N$3=$AJ$9,'Result Sheet'!AL89,IF($N$3=$AJ$10,'Result Sheet'!BD89,IF($N$3=$AJ$11,'Result Sheet'!BV89,""))))</f>
        <v/>
      </c>
      <c r="O89" s="426" t="str">
        <f>IF($N$3=$AJ$8,'Result Sheet'!U89,IF($N$3=$AJ$9,'Result Sheet'!AM89,IF($N$3=$AJ$10,'Result Sheet'!BE89,IF($N$3=$AJ$11,'Result Sheet'!BW89,""))))</f>
        <v/>
      </c>
      <c r="P89" s="427" t="str">
        <f>IF(OR($D$3="",$N$3=""),"",IF(B89="","",IF(AND(N89="NA",O89="NA"),"NA",IF($N$3=$AJ$12,'Result Sheet'!CG89,IF($N$3=$AJ$13,'Result Sheet'!CN89,IF($N$3=$AJ$14,'Result Sheet'!CU89,IF($N$3=$AJ$15,'Result Sheet'!DB89,IF($N$3=$AJ$16,'Result Sheet'!DF89,SUM(N89:O89)))))))))</f>
        <v/>
      </c>
      <c r="Q89" s="425" t="str">
        <f t="shared" si="9"/>
        <v/>
      </c>
      <c r="R89" s="428">
        <f t="shared" si="10"/>
        <v>0</v>
      </c>
      <c r="S89" s="428" t="str">
        <f t="shared" si="11"/>
        <v/>
      </c>
      <c r="T89" s="428" t="str">
        <f t="shared" si="12"/>
        <v/>
      </c>
      <c r="U89" s="428" t="str">
        <f t="shared" si="13"/>
        <v/>
      </c>
      <c r="V89" s="429" t="str">
        <f t="shared" si="14"/>
        <v/>
      </c>
      <c r="W89" s="430" t="str">
        <f t="shared" si="15"/>
        <v/>
      </c>
    </row>
    <row r="90" spans="1:23">
      <c r="A90" s="416">
        <f>IF('Result Sheet'!A90="","",'Result Sheet'!A90)</f>
        <v>83</v>
      </c>
      <c r="B90" s="417" t="str">
        <f>IF(OR($D$3="",$N$3=""),"",IF('Result Sheet'!B90="","",'Result Sheet'!B90))</f>
        <v/>
      </c>
      <c r="C90" s="418" t="str">
        <f>IF(OR($D$3="",$N$3=""),"",IF('Result Sheet'!F90="","",'Result Sheet'!F90))</f>
        <v/>
      </c>
      <c r="D90" s="419" t="str">
        <f>IF(OR($D$3="",$N$3=""),"",IF('Result Sheet'!E90="","",'Result Sheet'!E90))</f>
        <v/>
      </c>
      <c r="E90" s="420" t="str">
        <f>IF(OR($D$3="",$N$3=""),"",IF('Result Sheet'!G90="","",'Result Sheet'!G90))</f>
        <v/>
      </c>
      <c r="F90" s="420" t="str">
        <f>IF(OR($D$3="",$N$3=""),"",IF('Result Sheet'!H90="","",'Result Sheet'!H90))</f>
        <v/>
      </c>
      <c r="G90" s="420" t="str">
        <f>IF(OR($D$3="",$N$3=""),"",IF('Result Sheet'!I90="","",'Result Sheet'!I90))</f>
        <v/>
      </c>
      <c r="H90" s="421" t="str">
        <f>IF(OR($D$3="",$N$3=""),"",IF('Result Sheet'!K90="","",'Result Sheet'!K90))</f>
        <v/>
      </c>
      <c r="I90" s="422" t="str">
        <f>IF(OR($D$3="",$N$3=""),"",IF('Result Sheet'!J90="","",'Result Sheet'!J90))</f>
        <v/>
      </c>
      <c r="J90" s="423" t="str">
        <f>IF($N$3=$AJ$8,'Result Sheet'!P90,IF($N$3=$AJ$9,'Result Sheet'!AH90,IF($N$3=$AJ$10,'Result Sheet'!AZ90,IF($N$3=$AJ$11,'Result Sheet'!BR90,""))))</f>
        <v/>
      </c>
      <c r="K90" s="423" t="str">
        <f>IF($N$3=$AJ$8,'Result Sheet'!Q90,IF($N$3=$AJ$9,'Result Sheet'!AI90,IF($N$3=$AJ$10,'Result Sheet'!BA90,IF($N$3=$AJ$11,'Result Sheet'!BS90,""))))</f>
        <v/>
      </c>
      <c r="L90" s="424" t="str">
        <f>IF(OR($D$3="",$N$3=""),"",IF(B90="","",IF(AND(K90="NA",J90="NA"),"NA",IF($N$3=$AJ$12,'Result Sheet'!CF90,IF($N$3=$AJ$13,'Result Sheet'!CM90,IF($N$3=$AJ$14,'Result Sheet'!CT90,IF($N$3=$AJ$15,'Result Sheet'!DA90,IF($N$3=$AJ$16,'Result Sheet'!DE90,SUM(J90:K90)))))))))</f>
        <v/>
      </c>
      <c r="M90" s="425" t="str">
        <f t="shared" si="8"/>
        <v/>
      </c>
      <c r="N90" s="426" t="str">
        <f>IF($N$3=$AJ$8,'Result Sheet'!T90,IF($N$3=$AJ$9,'Result Sheet'!AL90,IF($N$3=$AJ$10,'Result Sheet'!BD90,IF($N$3=$AJ$11,'Result Sheet'!BV90,""))))</f>
        <v/>
      </c>
      <c r="O90" s="426" t="str">
        <f>IF($N$3=$AJ$8,'Result Sheet'!U90,IF($N$3=$AJ$9,'Result Sheet'!AM90,IF($N$3=$AJ$10,'Result Sheet'!BE90,IF($N$3=$AJ$11,'Result Sheet'!BW90,""))))</f>
        <v/>
      </c>
      <c r="P90" s="427" t="str">
        <f>IF(OR($D$3="",$N$3=""),"",IF(B90="","",IF(AND(N90="NA",O90="NA"),"NA",IF($N$3=$AJ$12,'Result Sheet'!CG90,IF($N$3=$AJ$13,'Result Sheet'!CN90,IF($N$3=$AJ$14,'Result Sheet'!CU90,IF($N$3=$AJ$15,'Result Sheet'!DB90,IF($N$3=$AJ$16,'Result Sheet'!DF90,SUM(N90:O90)))))))))</f>
        <v/>
      </c>
      <c r="Q90" s="425" t="str">
        <f t="shared" si="9"/>
        <v/>
      </c>
      <c r="R90" s="428">
        <f t="shared" si="10"/>
        <v>0</v>
      </c>
      <c r="S90" s="428" t="str">
        <f t="shared" si="11"/>
        <v/>
      </c>
      <c r="T90" s="428" t="str">
        <f t="shared" si="12"/>
        <v/>
      </c>
      <c r="U90" s="428" t="str">
        <f t="shared" si="13"/>
        <v/>
      </c>
      <c r="V90" s="429" t="str">
        <f t="shared" si="14"/>
        <v/>
      </c>
      <c r="W90" s="430" t="str">
        <f t="shared" si="15"/>
        <v/>
      </c>
    </row>
    <row r="91" spans="1:23">
      <c r="A91" s="416">
        <f>IF('Result Sheet'!A91="","",'Result Sheet'!A91)</f>
        <v>84</v>
      </c>
      <c r="B91" s="417" t="str">
        <f>IF(OR($D$3="",$N$3=""),"",IF('Result Sheet'!B91="","",'Result Sheet'!B91))</f>
        <v/>
      </c>
      <c r="C91" s="418" t="str">
        <f>IF(OR($D$3="",$N$3=""),"",IF('Result Sheet'!F91="","",'Result Sheet'!F91))</f>
        <v/>
      </c>
      <c r="D91" s="419" t="str">
        <f>IF(OR($D$3="",$N$3=""),"",IF('Result Sheet'!E91="","",'Result Sheet'!E91))</f>
        <v/>
      </c>
      <c r="E91" s="420" t="str">
        <f>IF(OR($D$3="",$N$3=""),"",IF('Result Sheet'!G91="","",'Result Sheet'!G91))</f>
        <v/>
      </c>
      <c r="F91" s="420" t="str">
        <f>IF(OR($D$3="",$N$3=""),"",IF('Result Sheet'!H91="","",'Result Sheet'!H91))</f>
        <v/>
      </c>
      <c r="G91" s="420" t="str">
        <f>IF(OR($D$3="",$N$3=""),"",IF('Result Sheet'!I91="","",'Result Sheet'!I91))</f>
        <v/>
      </c>
      <c r="H91" s="421" t="str">
        <f>IF(OR($D$3="",$N$3=""),"",IF('Result Sheet'!K91="","",'Result Sheet'!K91))</f>
        <v/>
      </c>
      <c r="I91" s="422" t="str">
        <f>IF(OR($D$3="",$N$3=""),"",IF('Result Sheet'!J91="","",'Result Sheet'!J91))</f>
        <v/>
      </c>
      <c r="J91" s="423" t="str">
        <f>IF($N$3=$AJ$8,'Result Sheet'!P91,IF($N$3=$AJ$9,'Result Sheet'!AH91,IF($N$3=$AJ$10,'Result Sheet'!AZ91,IF($N$3=$AJ$11,'Result Sheet'!BR91,""))))</f>
        <v/>
      </c>
      <c r="K91" s="423" t="str">
        <f>IF($N$3=$AJ$8,'Result Sheet'!Q91,IF($N$3=$AJ$9,'Result Sheet'!AI91,IF($N$3=$AJ$10,'Result Sheet'!BA91,IF($N$3=$AJ$11,'Result Sheet'!BS91,""))))</f>
        <v/>
      </c>
      <c r="L91" s="424" t="str">
        <f>IF(OR($D$3="",$N$3=""),"",IF(B91="","",IF(AND(K91="NA",J91="NA"),"NA",IF($N$3=$AJ$12,'Result Sheet'!CF91,IF($N$3=$AJ$13,'Result Sheet'!CM91,IF($N$3=$AJ$14,'Result Sheet'!CT91,IF($N$3=$AJ$15,'Result Sheet'!DA91,IF($N$3=$AJ$16,'Result Sheet'!DE91,SUM(J91:K91)))))))))</f>
        <v/>
      </c>
      <c r="M91" s="425" t="str">
        <f t="shared" si="8"/>
        <v/>
      </c>
      <c r="N91" s="426" t="str">
        <f>IF($N$3=$AJ$8,'Result Sheet'!T91,IF($N$3=$AJ$9,'Result Sheet'!AL91,IF($N$3=$AJ$10,'Result Sheet'!BD91,IF($N$3=$AJ$11,'Result Sheet'!BV91,""))))</f>
        <v/>
      </c>
      <c r="O91" s="426" t="str">
        <f>IF($N$3=$AJ$8,'Result Sheet'!U91,IF($N$3=$AJ$9,'Result Sheet'!AM91,IF($N$3=$AJ$10,'Result Sheet'!BE91,IF($N$3=$AJ$11,'Result Sheet'!BW91,""))))</f>
        <v/>
      </c>
      <c r="P91" s="427" t="str">
        <f>IF(OR($D$3="",$N$3=""),"",IF(B91="","",IF(AND(N91="NA",O91="NA"),"NA",IF($N$3=$AJ$12,'Result Sheet'!CG91,IF($N$3=$AJ$13,'Result Sheet'!CN91,IF($N$3=$AJ$14,'Result Sheet'!CU91,IF($N$3=$AJ$15,'Result Sheet'!DB91,IF($N$3=$AJ$16,'Result Sheet'!DF91,SUM(N91:O91)))))))))</f>
        <v/>
      </c>
      <c r="Q91" s="425" t="str">
        <f t="shared" si="9"/>
        <v/>
      </c>
      <c r="R91" s="428">
        <f t="shared" si="10"/>
        <v>0</v>
      </c>
      <c r="S91" s="428" t="str">
        <f t="shared" si="11"/>
        <v/>
      </c>
      <c r="T91" s="428" t="str">
        <f t="shared" si="12"/>
        <v/>
      </c>
      <c r="U91" s="428" t="str">
        <f t="shared" si="13"/>
        <v/>
      </c>
      <c r="V91" s="429" t="str">
        <f t="shared" si="14"/>
        <v/>
      </c>
      <c r="W91" s="430" t="str">
        <f t="shared" si="15"/>
        <v/>
      </c>
    </row>
    <row r="92" spans="1:23">
      <c r="A92" s="416">
        <f>IF('Result Sheet'!A92="","",'Result Sheet'!A92)</f>
        <v>85</v>
      </c>
      <c r="B92" s="417" t="str">
        <f>IF(OR($D$3="",$N$3=""),"",IF('Result Sheet'!B92="","",'Result Sheet'!B92))</f>
        <v/>
      </c>
      <c r="C92" s="418" t="str">
        <f>IF(OR($D$3="",$N$3=""),"",IF('Result Sheet'!F92="","",'Result Sheet'!F92))</f>
        <v/>
      </c>
      <c r="D92" s="419" t="str">
        <f>IF(OR($D$3="",$N$3=""),"",IF('Result Sheet'!E92="","",'Result Sheet'!E92))</f>
        <v/>
      </c>
      <c r="E92" s="420" t="str">
        <f>IF(OR($D$3="",$N$3=""),"",IF('Result Sheet'!G92="","",'Result Sheet'!G92))</f>
        <v/>
      </c>
      <c r="F92" s="420" t="str">
        <f>IF(OR($D$3="",$N$3=""),"",IF('Result Sheet'!H92="","",'Result Sheet'!H92))</f>
        <v/>
      </c>
      <c r="G92" s="420" t="str">
        <f>IF(OR($D$3="",$N$3=""),"",IF('Result Sheet'!I92="","",'Result Sheet'!I92))</f>
        <v/>
      </c>
      <c r="H92" s="421" t="str">
        <f>IF(OR($D$3="",$N$3=""),"",IF('Result Sheet'!K92="","",'Result Sheet'!K92))</f>
        <v/>
      </c>
      <c r="I92" s="422" t="str">
        <f>IF(OR($D$3="",$N$3=""),"",IF('Result Sheet'!J92="","",'Result Sheet'!J92))</f>
        <v/>
      </c>
      <c r="J92" s="423" t="str">
        <f>IF($N$3=$AJ$8,'Result Sheet'!P92,IF($N$3=$AJ$9,'Result Sheet'!AH92,IF($N$3=$AJ$10,'Result Sheet'!AZ92,IF($N$3=$AJ$11,'Result Sheet'!BR92,""))))</f>
        <v/>
      </c>
      <c r="K92" s="423" t="str">
        <f>IF($N$3=$AJ$8,'Result Sheet'!Q92,IF($N$3=$AJ$9,'Result Sheet'!AI92,IF($N$3=$AJ$10,'Result Sheet'!BA92,IF($N$3=$AJ$11,'Result Sheet'!BS92,""))))</f>
        <v/>
      </c>
      <c r="L92" s="424" t="str">
        <f>IF(OR($D$3="",$N$3=""),"",IF(B92="","",IF(AND(K92="NA",J92="NA"),"NA",IF($N$3=$AJ$12,'Result Sheet'!CF92,IF($N$3=$AJ$13,'Result Sheet'!CM92,IF($N$3=$AJ$14,'Result Sheet'!CT92,IF($N$3=$AJ$15,'Result Sheet'!DA92,IF($N$3=$AJ$16,'Result Sheet'!DE92,SUM(J92:K92)))))))))</f>
        <v/>
      </c>
      <c r="M92" s="425" t="str">
        <f t="shared" si="8"/>
        <v/>
      </c>
      <c r="N92" s="426" t="str">
        <f>IF($N$3=$AJ$8,'Result Sheet'!T92,IF($N$3=$AJ$9,'Result Sheet'!AL92,IF($N$3=$AJ$10,'Result Sheet'!BD92,IF($N$3=$AJ$11,'Result Sheet'!BV92,""))))</f>
        <v/>
      </c>
      <c r="O92" s="426" t="str">
        <f>IF($N$3=$AJ$8,'Result Sheet'!U92,IF($N$3=$AJ$9,'Result Sheet'!AM92,IF($N$3=$AJ$10,'Result Sheet'!BE92,IF($N$3=$AJ$11,'Result Sheet'!BW92,""))))</f>
        <v/>
      </c>
      <c r="P92" s="427" t="str">
        <f>IF(OR($D$3="",$N$3=""),"",IF(B92="","",IF(AND(N92="NA",O92="NA"),"NA",IF($N$3=$AJ$12,'Result Sheet'!CG92,IF($N$3=$AJ$13,'Result Sheet'!CN92,IF($N$3=$AJ$14,'Result Sheet'!CU92,IF($N$3=$AJ$15,'Result Sheet'!DB92,IF($N$3=$AJ$16,'Result Sheet'!DF92,SUM(N92:O92)))))))))</f>
        <v/>
      </c>
      <c r="Q92" s="425" t="str">
        <f t="shared" si="9"/>
        <v/>
      </c>
      <c r="R92" s="428">
        <f t="shared" si="10"/>
        <v>0</v>
      </c>
      <c r="S92" s="428" t="str">
        <f t="shared" si="11"/>
        <v/>
      </c>
      <c r="T92" s="428" t="str">
        <f t="shared" si="12"/>
        <v/>
      </c>
      <c r="U92" s="428" t="str">
        <f t="shared" si="13"/>
        <v/>
      </c>
      <c r="V92" s="429" t="str">
        <f t="shared" si="14"/>
        <v/>
      </c>
      <c r="W92" s="430" t="str">
        <f t="shared" si="15"/>
        <v/>
      </c>
    </row>
    <row r="93" spans="1:23">
      <c r="A93" s="416">
        <f>IF('Result Sheet'!A93="","",'Result Sheet'!A93)</f>
        <v>86</v>
      </c>
      <c r="B93" s="417" t="str">
        <f>IF(OR($D$3="",$N$3=""),"",IF('Result Sheet'!B93="","",'Result Sheet'!B93))</f>
        <v/>
      </c>
      <c r="C93" s="418" t="str">
        <f>IF(OR($D$3="",$N$3=""),"",IF('Result Sheet'!F93="","",'Result Sheet'!F93))</f>
        <v/>
      </c>
      <c r="D93" s="419" t="str">
        <f>IF(OR($D$3="",$N$3=""),"",IF('Result Sheet'!E93="","",'Result Sheet'!E93))</f>
        <v/>
      </c>
      <c r="E93" s="420" t="str">
        <f>IF(OR($D$3="",$N$3=""),"",IF('Result Sheet'!G93="","",'Result Sheet'!G93))</f>
        <v/>
      </c>
      <c r="F93" s="420" t="str">
        <f>IF(OR($D$3="",$N$3=""),"",IF('Result Sheet'!H93="","",'Result Sheet'!H93))</f>
        <v/>
      </c>
      <c r="G93" s="420" t="str">
        <f>IF(OR($D$3="",$N$3=""),"",IF('Result Sheet'!I93="","",'Result Sheet'!I93))</f>
        <v/>
      </c>
      <c r="H93" s="421" t="str">
        <f>IF(OR($D$3="",$N$3=""),"",IF('Result Sheet'!K93="","",'Result Sheet'!K93))</f>
        <v/>
      </c>
      <c r="I93" s="422" t="str">
        <f>IF(OR($D$3="",$N$3=""),"",IF('Result Sheet'!J93="","",'Result Sheet'!J93))</f>
        <v/>
      </c>
      <c r="J93" s="423" t="str">
        <f>IF($N$3=$AJ$8,'Result Sheet'!P93,IF($N$3=$AJ$9,'Result Sheet'!AH93,IF($N$3=$AJ$10,'Result Sheet'!AZ93,IF($N$3=$AJ$11,'Result Sheet'!BR93,""))))</f>
        <v/>
      </c>
      <c r="K93" s="423" t="str">
        <f>IF($N$3=$AJ$8,'Result Sheet'!Q93,IF($N$3=$AJ$9,'Result Sheet'!AI93,IF($N$3=$AJ$10,'Result Sheet'!BA93,IF($N$3=$AJ$11,'Result Sheet'!BS93,""))))</f>
        <v/>
      </c>
      <c r="L93" s="424" t="str">
        <f>IF(OR($D$3="",$N$3=""),"",IF(B93="","",IF(AND(K93="NA",J93="NA"),"NA",IF($N$3=$AJ$12,'Result Sheet'!CF93,IF($N$3=$AJ$13,'Result Sheet'!CM93,IF($N$3=$AJ$14,'Result Sheet'!CT93,IF($N$3=$AJ$15,'Result Sheet'!DA93,IF($N$3=$AJ$16,'Result Sheet'!DE93,SUM(J93:K93)))))))))</f>
        <v/>
      </c>
      <c r="M93" s="425" t="str">
        <f t="shared" si="8"/>
        <v/>
      </c>
      <c r="N93" s="426" t="str">
        <f>IF($N$3=$AJ$8,'Result Sheet'!T93,IF($N$3=$AJ$9,'Result Sheet'!AL93,IF($N$3=$AJ$10,'Result Sheet'!BD93,IF($N$3=$AJ$11,'Result Sheet'!BV93,""))))</f>
        <v/>
      </c>
      <c r="O93" s="426" t="str">
        <f>IF($N$3=$AJ$8,'Result Sheet'!U93,IF($N$3=$AJ$9,'Result Sheet'!AM93,IF($N$3=$AJ$10,'Result Sheet'!BE93,IF($N$3=$AJ$11,'Result Sheet'!BW93,""))))</f>
        <v/>
      </c>
      <c r="P93" s="427" t="str">
        <f>IF(OR($D$3="",$N$3=""),"",IF(B93="","",IF(AND(N93="NA",O93="NA"),"NA",IF($N$3=$AJ$12,'Result Sheet'!CG93,IF($N$3=$AJ$13,'Result Sheet'!CN93,IF($N$3=$AJ$14,'Result Sheet'!CU93,IF($N$3=$AJ$15,'Result Sheet'!DB93,IF($N$3=$AJ$16,'Result Sheet'!DF93,SUM(N93:O93)))))))))</f>
        <v/>
      </c>
      <c r="Q93" s="425" t="str">
        <f t="shared" si="9"/>
        <v/>
      </c>
      <c r="R93" s="428">
        <f t="shared" si="10"/>
        <v>0</v>
      </c>
      <c r="S93" s="428" t="str">
        <f t="shared" si="11"/>
        <v/>
      </c>
      <c r="T93" s="428" t="str">
        <f t="shared" si="12"/>
        <v/>
      </c>
      <c r="U93" s="428" t="str">
        <f t="shared" si="13"/>
        <v/>
      </c>
      <c r="V93" s="429" t="str">
        <f t="shared" si="14"/>
        <v/>
      </c>
      <c r="W93" s="430" t="str">
        <f t="shared" si="15"/>
        <v/>
      </c>
    </row>
    <row r="94" spans="1:23">
      <c r="A94" s="416">
        <f>IF('Result Sheet'!A94="","",'Result Sheet'!A94)</f>
        <v>87</v>
      </c>
      <c r="B94" s="417" t="str">
        <f>IF(OR($D$3="",$N$3=""),"",IF('Result Sheet'!B94="","",'Result Sheet'!B94))</f>
        <v/>
      </c>
      <c r="C94" s="418" t="str">
        <f>IF(OR($D$3="",$N$3=""),"",IF('Result Sheet'!F94="","",'Result Sheet'!F94))</f>
        <v/>
      </c>
      <c r="D94" s="419" t="str">
        <f>IF(OR($D$3="",$N$3=""),"",IF('Result Sheet'!E94="","",'Result Sheet'!E94))</f>
        <v/>
      </c>
      <c r="E94" s="420" t="str">
        <f>IF(OR($D$3="",$N$3=""),"",IF('Result Sheet'!G94="","",'Result Sheet'!G94))</f>
        <v/>
      </c>
      <c r="F94" s="420" t="str">
        <f>IF(OR($D$3="",$N$3=""),"",IF('Result Sheet'!H94="","",'Result Sheet'!H94))</f>
        <v/>
      </c>
      <c r="G94" s="420" t="str">
        <f>IF(OR($D$3="",$N$3=""),"",IF('Result Sheet'!I94="","",'Result Sheet'!I94))</f>
        <v/>
      </c>
      <c r="H94" s="421" t="str">
        <f>IF(OR($D$3="",$N$3=""),"",IF('Result Sheet'!K94="","",'Result Sheet'!K94))</f>
        <v/>
      </c>
      <c r="I94" s="422" t="str">
        <f>IF(OR($D$3="",$N$3=""),"",IF('Result Sheet'!J94="","",'Result Sheet'!J94))</f>
        <v/>
      </c>
      <c r="J94" s="423" t="str">
        <f>IF($N$3=$AJ$8,'Result Sheet'!P94,IF($N$3=$AJ$9,'Result Sheet'!AH94,IF($N$3=$AJ$10,'Result Sheet'!AZ94,IF($N$3=$AJ$11,'Result Sheet'!BR94,""))))</f>
        <v/>
      </c>
      <c r="K94" s="423" t="str">
        <f>IF($N$3=$AJ$8,'Result Sheet'!Q94,IF($N$3=$AJ$9,'Result Sheet'!AI94,IF($N$3=$AJ$10,'Result Sheet'!BA94,IF($N$3=$AJ$11,'Result Sheet'!BS94,""))))</f>
        <v/>
      </c>
      <c r="L94" s="424" t="str">
        <f>IF(OR($D$3="",$N$3=""),"",IF(B94="","",IF(AND(K94="NA",J94="NA"),"NA",IF($N$3=$AJ$12,'Result Sheet'!CF94,IF($N$3=$AJ$13,'Result Sheet'!CM94,IF($N$3=$AJ$14,'Result Sheet'!CT94,IF($N$3=$AJ$15,'Result Sheet'!DA94,IF($N$3=$AJ$16,'Result Sheet'!DE94,SUM(J94:K94)))))))))</f>
        <v/>
      </c>
      <c r="M94" s="425" t="str">
        <f t="shared" si="8"/>
        <v/>
      </c>
      <c r="N94" s="426" t="str">
        <f>IF($N$3=$AJ$8,'Result Sheet'!T94,IF($N$3=$AJ$9,'Result Sheet'!AL94,IF($N$3=$AJ$10,'Result Sheet'!BD94,IF($N$3=$AJ$11,'Result Sheet'!BV94,""))))</f>
        <v/>
      </c>
      <c r="O94" s="426" t="str">
        <f>IF($N$3=$AJ$8,'Result Sheet'!U94,IF($N$3=$AJ$9,'Result Sheet'!AM94,IF($N$3=$AJ$10,'Result Sheet'!BE94,IF($N$3=$AJ$11,'Result Sheet'!BW94,""))))</f>
        <v/>
      </c>
      <c r="P94" s="427" t="str">
        <f>IF(OR($D$3="",$N$3=""),"",IF(B94="","",IF(AND(N94="NA",O94="NA"),"NA",IF($N$3=$AJ$12,'Result Sheet'!CG94,IF($N$3=$AJ$13,'Result Sheet'!CN94,IF($N$3=$AJ$14,'Result Sheet'!CU94,IF($N$3=$AJ$15,'Result Sheet'!DB94,IF($N$3=$AJ$16,'Result Sheet'!DF94,SUM(N94:O94)))))))))</f>
        <v/>
      </c>
      <c r="Q94" s="425" t="str">
        <f t="shared" si="9"/>
        <v/>
      </c>
      <c r="R94" s="428">
        <f t="shared" si="10"/>
        <v>0</v>
      </c>
      <c r="S94" s="428" t="str">
        <f t="shared" si="11"/>
        <v/>
      </c>
      <c r="T94" s="428" t="str">
        <f t="shared" si="12"/>
        <v/>
      </c>
      <c r="U94" s="428" t="str">
        <f t="shared" si="13"/>
        <v/>
      </c>
      <c r="V94" s="429" t="str">
        <f t="shared" si="14"/>
        <v/>
      </c>
      <c r="W94" s="430" t="str">
        <f t="shared" si="15"/>
        <v/>
      </c>
    </row>
    <row r="95" spans="1:23">
      <c r="A95" s="416">
        <f>IF('Result Sheet'!A95="","",'Result Sheet'!A95)</f>
        <v>88</v>
      </c>
      <c r="B95" s="417" t="str">
        <f>IF(OR($D$3="",$N$3=""),"",IF('Result Sheet'!B95="","",'Result Sheet'!B95))</f>
        <v/>
      </c>
      <c r="C95" s="418" t="str">
        <f>IF(OR($D$3="",$N$3=""),"",IF('Result Sheet'!F95="","",'Result Sheet'!F95))</f>
        <v/>
      </c>
      <c r="D95" s="419" t="str">
        <f>IF(OR($D$3="",$N$3=""),"",IF('Result Sheet'!E95="","",'Result Sheet'!E95))</f>
        <v/>
      </c>
      <c r="E95" s="420" t="str">
        <f>IF(OR($D$3="",$N$3=""),"",IF('Result Sheet'!G95="","",'Result Sheet'!G95))</f>
        <v/>
      </c>
      <c r="F95" s="420" t="str">
        <f>IF(OR($D$3="",$N$3=""),"",IF('Result Sheet'!H95="","",'Result Sheet'!H95))</f>
        <v/>
      </c>
      <c r="G95" s="420" t="str">
        <f>IF(OR($D$3="",$N$3=""),"",IF('Result Sheet'!I95="","",'Result Sheet'!I95))</f>
        <v/>
      </c>
      <c r="H95" s="421" t="str">
        <f>IF(OR($D$3="",$N$3=""),"",IF('Result Sheet'!K95="","",'Result Sheet'!K95))</f>
        <v/>
      </c>
      <c r="I95" s="422" t="str">
        <f>IF(OR($D$3="",$N$3=""),"",IF('Result Sheet'!J95="","",'Result Sheet'!J95))</f>
        <v/>
      </c>
      <c r="J95" s="423" t="str">
        <f>IF($N$3=$AJ$8,'Result Sheet'!P95,IF($N$3=$AJ$9,'Result Sheet'!AH95,IF($N$3=$AJ$10,'Result Sheet'!AZ95,IF($N$3=$AJ$11,'Result Sheet'!BR95,""))))</f>
        <v/>
      </c>
      <c r="K95" s="423" t="str">
        <f>IF($N$3=$AJ$8,'Result Sheet'!Q95,IF($N$3=$AJ$9,'Result Sheet'!AI95,IF($N$3=$AJ$10,'Result Sheet'!BA95,IF($N$3=$AJ$11,'Result Sheet'!BS95,""))))</f>
        <v/>
      </c>
      <c r="L95" s="424" t="str">
        <f>IF(OR($D$3="",$N$3=""),"",IF(B95="","",IF(AND(K95="NA",J95="NA"),"NA",IF($N$3=$AJ$12,'Result Sheet'!CF95,IF($N$3=$AJ$13,'Result Sheet'!CM95,IF($N$3=$AJ$14,'Result Sheet'!CT95,IF($N$3=$AJ$15,'Result Sheet'!DA95,IF($N$3=$AJ$16,'Result Sheet'!DE95,SUM(J95:K95)))))))))</f>
        <v/>
      </c>
      <c r="M95" s="425" t="str">
        <f t="shared" si="8"/>
        <v/>
      </c>
      <c r="N95" s="426" t="str">
        <f>IF($N$3=$AJ$8,'Result Sheet'!T95,IF($N$3=$AJ$9,'Result Sheet'!AL95,IF($N$3=$AJ$10,'Result Sheet'!BD95,IF($N$3=$AJ$11,'Result Sheet'!BV95,""))))</f>
        <v/>
      </c>
      <c r="O95" s="426" t="str">
        <f>IF($N$3=$AJ$8,'Result Sheet'!U95,IF($N$3=$AJ$9,'Result Sheet'!AM95,IF($N$3=$AJ$10,'Result Sheet'!BE95,IF($N$3=$AJ$11,'Result Sheet'!BW95,""))))</f>
        <v/>
      </c>
      <c r="P95" s="427" t="str">
        <f>IF(OR($D$3="",$N$3=""),"",IF(B95="","",IF(AND(N95="NA",O95="NA"),"NA",IF($N$3=$AJ$12,'Result Sheet'!CG95,IF($N$3=$AJ$13,'Result Sheet'!CN95,IF($N$3=$AJ$14,'Result Sheet'!CU95,IF($N$3=$AJ$15,'Result Sheet'!DB95,IF($N$3=$AJ$16,'Result Sheet'!DF95,SUM(N95:O95)))))))))</f>
        <v/>
      </c>
      <c r="Q95" s="425" t="str">
        <f t="shared" si="9"/>
        <v/>
      </c>
      <c r="R95" s="428">
        <f t="shared" si="10"/>
        <v>0</v>
      </c>
      <c r="S95" s="428" t="str">
        <f t="shared" si="11"/>
        <v/>
      </c>
      <c r="T95" s="428" t="str">
        <f t="shared" si="12"/>
        <v/>
      </c>
      <c r="U95" s="428" t="str">
        <f t="shared" si="13"/>
        <v/>
      </c>
      <c r="V95" s="429" t="str">
        <f t="shared" si="14"/>
        <v/>
      </c>
      <c r="W95" s="430" t="str">
        <f t="shared" si="15"/>
        <v/>
      </c>
    </row>
    <row r="96" spans="1:23">
      <c r="A96" s="416">
        <f>IF('Result Sheet'!A96="","",'Result Sheet'!A96)</f>
        <v>89</v>
      </c>
      <c r="B96" s="417" t="str">
        <f>IF(OR($D$3="",$N$3=""),"",IF('Result Sheet'!B96="","",'Result Sheet'!B96))</f>
        <v/>
      </c>
      <c r="C96" s="418" t="str">
        <f>IF(OR($D$3="",$N$3=""),"",IF('Result Sheet'!F96="","",'Result Sheet'!F96))</f>
        <v/>
      </c>
      <c r="D96" s="419" t="str">
        <f>IF(OR($D$3="",$N$3=""),"",IF('Result Sheet'!E96="","",'Result Sheet'!E96))</f>
        <v/>
      </c>
      <c r="E96" s="420" t="str">
        <f>IF(OR($D$3="",$N$3=""),"",IF('Result Sheet'!G96="","",'Result Sheet'!G96))</f>
        <v/>
      </c>
      <c r="F96" s="420" t="str">
        <f>IF(OR($D$3="",$N$3=""),"",IF('Result Sheet'!H96="","",'Result Sheet'!H96))</f>
        <v/>
      </c>
      <c r="G96" s="420" t="str">
        <f>IF(OR($D$3="",$N$3=""),"",IF('Result Sheet'!I96="","",'Result Sheet'!I96))</f>
        <v/>
      </c>
      <c r="H96" s="421" t="str">
        <f>IF(OR($D$3="",$N$3=""),"",IF('Result Sheet'!K96="","",'Result Sheet'!K96))</f>
        <v/>
      </c>
      <c r="I96" s="422" t="str">
        <f>IF(OR($D$3="",$N$3=""),"",IF('Result Sheet'!J96="","",'Result Sheet'!J96))</f>
        <v/>
      </c>
      <c r="J96" s="423" t="str">
        <f>IF($N$3=$AJ$8,'Result Sheet'!P96,IF($N$3=$AJ$9,'Result Sheet'!AH96,IF($N$3=$AJ$10,'Result Sheet'!AZ96,IF($N$3=$AJ$11,'Result Sheet'!BR96,""))))</f>
        <v/>
      </c>
      <c r="K96" s="423" t="str">
        <f>IF($N$3=$AJ$8,'Result Sheet'!Q96,IF($N$3=$AJ$9,'Result Sheet'!AI96,IF($N$3=$AJ$10,'Result Sheet'!BA96,IF($N$3=$AJ$11,'Result Sheet'!BS96,""))))</f>
        <v/>
      </c>
      <c r="L96" s="424" t="str">
        <f>IF(OR($D$3="",$N$3=""),"",IF(B96="","",IF(AND(K96="NA",J96="NA"),"NA",IF($N$3=$AJ$12,'Result Sheet'!CF96,IF($N$3=$AJ$13,'Result Sheet'!CM96,IF($N$3=$AJ$14,'Result Sheet'!CT96,IF($N$3=$AJ$15,'Result Sheet'!DA96,IF($N$3=$AJ$16,'Result Sheet'!DE96,SUM(J96:K96)))))))))</f>
        <v/>
      </c>
      <c r="M96" s="425" t="str">
        <f t="shared" si="8"/>
        <v/>
      </c>
      <c r="N96" s="426" t="str">
        <f>IF($N$3=$AJ$8,'Result Sheet'!T96,IF($N$3=$AJ$9,'Result Sheet'!AL96,IF($N$3=$AJ$10,'Result Sheet'!BD96,IF($N$3=$AJ$11,'Result Sheet'!BV96,""))))</f>
        <v/>
      </c>
      <c r="O96" s="426" t="str">
        <f>IF($N$3=$AJ$8,'Result Sheet'!U96,IF($N$3=$AJ$9,'Result Sheet'!AM96,IF($N$3=$AJ$10,'Result Sheet'!BE96,IF($N$3=$AJ$11,'Result Sheet'!BW96,""))))</f>
        <v/>
      </c>
      <c r="P96" s="427" t="str">
        <f>IF(OR($D$3="",$N$3=""),"",IF(B96="","",IF(AND(N96="NA",O96="NA"),"NA",IF($N$3=$AJ$12,'Result Sheet'!CG96,IF($N$3=$AJ$13,'Result Sheet'!CN96,IF($N$3=$AJ$14,'Result Sheet'!CU96,IF($N$3=$AJ$15,'Result Sheet'!DB96,IF($N$3=$AJ$16,'Result Sheet'!DF96,SUM(N96:O96)))))))))</f>
        <v/>
      </c>
      <c r="Q96" s="425" t="str">
        <f t="shared" si="9"/>
        <v/>
      </c>
      <c r="R96" s="428">
        <f t="shared" si="10"/>
        <v>0</v>
      </c>
      <c r="S96" s="428" t="str">
        <f t="shared" si="11"/>
        <v/>
      </c>
      <c r="T96" s="428" t="str">
        <f t="shared" si="12"/>
        <v/>
      </c>
      <c r="U96" s="428" t="str">
        <f t="shared" si="13"/>
        <v/>
      </c>
      <c r="V96" s="429" t="str">
        <f t="shared" si="14"/>
        <v/>
      </c>
      <c r="W96" s="430" t="str">
        <f t="shared" si="15"/>
        <v/>
      </c>
    </row>
    <row r="97" spans="1:23">
      <c r="A97" s="416">
        <f>IF('Result Sheet'!A97="","",'Result Sheet'!A97)</f>
        <v>90</v>
      </c>
      <c r="B97" s="417" t="str">
        <f>IF(OR($D$3="",$N$3=""),"",IF('Result Sheet'!B97="","",'Result Sheet'!B97))</f>
        <v/>
      </c>
      <c r="C97" s="418" t="str">
        <f>IF(OR($D$3="",$N$3=""),"",IF('Result Sheet'!F97="","",'Result Sheet'!F97))</f>
        <v/>
      </c>
      <c r="D97" s="419" t="str">
        <f>IF(OR($D$3="",$N$3=""),"",IF('Result Sheet'!E97="","",'Result Sheet'!E97))</f>
        <v/>
      </c>
      <c r="E97" s="420" t="str">
        <f>IF(OR($D$3="",$N$3=""),"",IF('Result Sheet'!G97="","",'Result Sheet'!G97))</f>
        <v/>
      </c>
      <c r="F97" s="420" t="str">
        <f>IF(OR($D$3="",$N$3=""),"",IF('Result Sheet'!H97="","",'Result Sheet'!H97))</f>
        <v/>
      </c>
      <c r="G97" s="420" t="str">
        <f>IF(OR($D$3="",$N$3=""),"",IF('Result Sheet'!I97="","",'Result Sheet'!I97))</f>
        <v/>
      </c>
      <c r="H97" s="421" t="str">
        <f>IF(OR($D$3="",$N$3=""),"",IF('Result Sheet'!K97="","",'Result Sheet'!K97))</f>
        <v/>
      </c>
      <c r="I97" s="422" t="str">
        <f>IF(OR($D$3="",$N$3=""),"",IF('Result Sheet'!J97="","",'Result Sheet'!J97))</f>
        <v/>
      </c>
      <c r="J97" s="423" t="str">
        <f>IF($N$3=$AJ$8,'Result Sheet'!P97,IF($N$3=$AJ$9,'Result Sheet'!AH97,IF($N$3=$AJ$10,'Result Sheet'!AZ97,IF($N$3=$AJ$11,'Result Sheet'!BR97,""))))</f>
        <v/>
      </c>
      <c r="K97" s="423" t="str">
        <f>IF($N$3=$AJ$8,'Result Sheet'!Q97,IF($N$3=$AJ$9,'Result Sheet'!AI97,IF($N$3=$AJ$10,'Result Sheet'!BA97,IF($N$3=$AJ$11,'Result Sheet'!BS97,""))))</f>
        <v/>
      </c>
      <c r="L97" s="424" t="str">
        <f>IF(OR($D$3="",$N$3=""),"",IF(B97="","",IF(AND(K97="NA",J97="NA"),"NA",IF($N$3=$AJ$12,'Result Sheet'!CF97,IF($N$3=$AJ$13,'Result Sheet'!CM97,IF($N$3=$AJ$14,'Result Sheet'!CT97,IF($N$3=$AJ$15,'Result Sheet'!DA97,IF($N$3=$AJ$16,'Result Sheet'!DE97,SUM(J97:K97)))))))))</f>
        <v/>
      </c>
      <c r="M97" s="425" t="str">
        <f t="shared" si="8"/>
        <v/>
      </c>
      <c r="N97" s="426" t="str">
        <f>IF($N$3=$AJ$8,'Result Sheet'!T97,IF($N$3=$AJ$9,'Result Sheet'!AL97,IF($N$3=$AJ$10,'Result Sheet'!BD97,IF($N$3=$AJ$11,'Result Sheet'!BV97,""))))</f>
        <v/>
      </c>
      <c r="O97" s="426" t="str">
        <f>IF($N$3=$AJ$8,'Result Sheet'!U97,IF($N$3=$AJ$9,'Result Sheet'!AM97,IF($N$3=$AJ$10,'Result Sheet'!BE97,IF($N$3=$AJ$11,'Result Sheet'!BW97,""))))</f>
        <v/>
      </c>
      <c r="P97" s="427" t="str">
        <f>IF(OR($D$3="",$N$3=""),"",IF(B97="","",IF(AND(N97="NA",O97="NA"),"NA",IF($N$3=$AJ$12,'Result Sheet'!CG97,IF($N$3=$AJ$13,'Result Sheet'!CN97,IF($N$3=$AJ$14,'Result Sheet'!CU97,IF($N$3=$AJ$15,'Result Sheet'!DB97,IF($N$3=$AJ$16,'Result Sheet'!DF97,SUM(N97:O97)))))))))</f>
        <v/>
      </c>
      <c r="Q97" s="425" t="str">
        <f t="shared" si="9"/>
        <v/>
      </c>
      <c r="R97" s="428">
        <f t="shared" si="10"/>
        <v>0</v>
      </c>
      <c r="S97" s="428" t="str">
        <f t="shared" si="11"/>
        <v/>
      </c>
      <c r="T97" s="428" t="str">
        <f t="shared" si="12"/>
        <v/>
      </c>
      <c r="U97" s="428" t="str">
        <f t="shared" si="13"/>
        <v/>
      </c>
      <c r="V97" s="429" t="str">
        <f t="shared" si="14"/>
        <v/>
      </c>
      <c r="W97" s="430" t="str">
        <f t="shared" si="15"/>
        <v/>
      </c>
    </row>
    <row r="98" spans="1:23">
      <c r="A98" s="416">
        <f>IF('Result Sheet'!A98="","",'Result Sheet'!A98)</f>
        <v>91</v>
      </c>
      <c r="B98" s="417" t="str">
        <f>IF(OR($D$3="",$N$3=""),"",IF('Result Sheet'!B98="","",'Result Sheet'!B98))</f>
        <v/>
      </c>
      <c r="C98" s="418" t="str">
        <f>IF(OR($D$3="",$N$3=""),"",IF('Result Sheet'!F98="","",'Result Sheet'!F98))</f>
        <v/>
      </c>
      <c r="D98" s="419" t="str">
        <f>IF(OR($D$3="",$N$3=""),"",IF('Result Sheet'!E98="","",'Result Sheet'!E98))</f>
        <v/>
      </c>
      <c r="E98" s="420" t="str">
        <f>IF(OR($D$3="",$N$3=""),"",IF('Result Sheet'!G98="","",'Result Sheet'!G98))</f>
        <v/>
      </c>
      <c r="F98" s="420" t="str">
        <f>IF(OR($D$3="",$N$3=""),"",IF('Result Sheet'!H98="","",'Result Sheet'!H98))</f>
        <v/>
      </c>
      <c r="G98" s="420" t="str">
        <f>IF(OR($D$3="",$N$3=""),"",IF('Result Sheet'!I98="","",'Result Sheet'!I98))</f>
        <v/>
      </c>
      <c r="H98" s="421" t="str">
        <f>IF(OR($D$3="",$N$3=""),"",IF('Result Sheet'!K98="","",'Result Sheet'!K98))</f>
        <v/>
      </c>
      <c r="I98" s="422" t="str">
        <f>IF(OR($D$3="",$N$3=""),"",IF('Result Sheet'!J98="","",'Result Sheet'!J98))</f>
        <v/>
      </c>
      <c r="J98" s="423" t="str">
        <f>IF($N$3=$AJ$8,'Result Sheet'!P98,IF($N$3=$AJ$9,'Result Sheet'!AH98,IF($N$3=$AJ$10,'Result Sheet'!AZ98,IF($N$3=$AJ$11,'Result Sheet'!BR98,""))))</f>
        <v/>
      </c>
      <c r="K98" s="423" t="str">
        <f>IF($N$3=$AJ$8,'Result Sheet'!Q98,IF($N$3=$AJ$9,'Result Sheet'!AI98,IF($N$3=$AJ$10,'Result Sheet'!BA98,IF($N$3=$AJ$11,'Result Sheet'!BS98,""))))</f>
        <v/>
      </c>
      <c r="L98" s="424" t="str">
        <f>IF(OR($D$3="",$N$3=""),"",IF(B98="","",IF(AND(K98="NA",J98="NA"),"NA",IF($N$3=$AJ$12,'Result Sheet'!CF98,IF($N$3=$AJ$13,'Result Sheet'!CM98,IF($N$3=$AJ$14,'Result Sheet'!CT98,IF($N$3=$AJ$15,'Result Sheet'!DA98,IF($N$3=$AJ$16,'Result Sheet'!DE98,SUM(J98:K98)))))))))</f>
        <v/>
      </c>
      <c r="M98" s="425" t="str">
        <f t="shared" si="8"/>
        <v/>
      </c>
      <c r="N98" s="426" t="str">
        <f>IF($N$3=$AJ$8,'Result Sheet'!T98,IF($N$3=$AJ$9,'Result Sheet'!AL98,IF($N$3=$AJ$10,'Result Sheet'!BD98,IF($N$3=$AJ$11,'Result Sheet'!BV98,""))))</f>
        <v/>
      </c>
      <c r="O98" s="426" t="str">
        <f>IF($N$3=$AJ$8,'Result Sheet'!U98,IF($N$3=$AJ$9,'Result Sheet'!AM98,IF($N$3=$AJ$10,'Result Sheet'!BE98,IF($N$3=$AJ$11,'Result Sheet'!BW98,""))))</f>
        <v/>
      </c>
      <c r="P98" s="427" t="str">
        <f>IF(OR($D$3="",$N$3=""),"",IF(B98="","",IF(AND(N98="NA",O98="NA"),"NA",IF($N$3=$AJ$12,'Result Sheet'!CG98,IF($N$3=$AJ$13,'Result Sheet'!CN98,IF($N$3=$AJ$14,'Result Sheet'!CU98,IF($N$3=$AJ$15,'Result Sheet'!DB98,IF($N$3=$AJ$16,'Result Sheet'!DF98,SUM(N98:O98)))))))))</f>
        <v/>
      </c>
      <c r="Q98" s="425" t="str">
        <f t="shared" si="9"/>
        <v/>
      </c>
      <c r="R98" s="428">
        <f t="shared" si="10"/>
        <v>0</v>
      </c>
      <c r="S98" s="428" t="str">
        <f t="shared" si="11"/>
        <v/>
      </c>
      <c r="T98" s="428" t="str">
        <f t="shared" si="12"/>
        <v/>
      </c>
      <c r="U98" s="428" t="str">
        <f t="shared" si="13"/>
        <v/>
      </c>
      <c r="V98" s="429" t="str">
        <f t="shared" si="14"/>
        <v/>
      </c>
      <c r="W98" s="430" t="str">
        <f t="shared" si="15"/>
        <v/>
      </c>
    </row>
    <row r="99" spans="1:23">
      <c r="A99" s="416">
        <f>IF('Result Sheet'!A99="","",'Result Sheet'!A99)</f>
        <v>92</v>
      </c>
      <c r="B99" s="417" t="str">
        <f>IF(OR($D$3="",$N$3=""),"",IF('Result Sheet'!B99="","",'Result Sheet'!B99))</f>
        <v/>
      </c>
      <c r="C99" s="418" t="str">
        <f>IF(OR($D$3="",$N$3=""),"",IF('Result Sheet'!F99="","",'Result Sheet'!F99))</f>
        <v/>
      </c>
      <c r="D99" s="419" t="str">
        <f>IF(OR($D$3="",$N$3=""),"",IF('Result Sheet'!E99="","",'Result Sheet'!E99))</f>
        <v/>
      </c>
      <c r="E99" s="420" t="str">
        <f>IF(OR($D$3="",$N$3=""),"",IF('Result Sheet'!G99="","",'Result Sheet'!G99))</f>
        <v/>
      </c>
      <c r="F99" s="420" t="str">
        <f>IF(OR($D$3="",$N$3=""),"",IF('Result Sheet'!H99="","",'Result Sheet'!H99))</f>
        <v/>
      </c>
      <c r="G99" s="420" t="str">
        <f>IF(OR($D$3="",$N$3=""),"",IF('Result Sheet'!I99="","",'Result Sheet'!I99))</f>
        <v/>
      </c>
      <c r="H99" s="421" t="str">
        <f>IF(OR($D$3="",$N$3=""),"",IF('Result Sheet'!K99="","",'Result Sheet'!K99))</f>
        <v/>
      </c>
      <c r="I99" s="422" t="str">
        <f>IF(OR($D$3="",$N$3=""),"",IF('Result Sheet'!J99="","",'Result Sheet'!J99))</f>
        <v/>
      </c>
      <c r="J99" s="423" t="str">
        <f>IF($N$3=$AJ$8,'Result Sheet'!P99,IF($N$3=$AJ$9,'Result Sheet'!AH99,IF($N$3=$AJ$10,'Result Sheet'!AZ99,IF($N$3=$AJ$11,'Result Sheet'!BR99,""))))</f>
        <v/>
      </c>
      <c r="K99" s="423" t="str">
        <f>IF($N$3=$AJ$8,'Result Sheet'!Q99,IF($N$3=$AJ$9,'Result Sheet'!AI99,IF($N$3=$AJ$10,'Result Sheet'!BA99,IF($N$3=$AJ$11,'Result Sheet'!BS99,""))))</f>
        <v/>
      </c>
      <c r="L99" s="424" t="str">
        <f>IF(OR($D$3="",$N$3=""),"",IF(B99="","",IF(AND(K99="NA",J99="NA"),"NA",IF($N$3=$AJ$12,'Result Sheet'!CF99,IF($N$3=$AJ$13,'Result Sheet'!CM99,IF($N$3=$AJ$14,'Result Sheet'!CT99,IF($N$3=$AJ$15,'Result Sheet'!DA99,IF($N$3=$AJ$16,'Result Sheet'!DE99,SUM(J99:K99)))))))))</f>
        <v/>
      </c>
      <c r="M99" s="425" t="str">
        <f t="shared" si="8"/>
        <v/>
      </c>
      <c r="N99" s="426" t="str">
        <f>IF($N$3=$AJ$8,'Result Sheet'!T99,IF($N$3=$AJ$9,'Result Sheet'!AL99,IF($N$3=$AJ$10,'Result Sheet'!BD99,IF($N$3=$AJ$11,'Result Sheet'!BV99,""))))</f>
        <v/>
      </c>
      <c r="O99" s="426" t="str">
        <f>IF($N$3=$AJ$8,'Result Sheet'!U99,IF($N$3=$AJ$9,'Result Sheet'!AM99,IF($N$3=$AJ$10,'Result Sheet'!BE99,IF($N$3=$AJ$11,'Result Sheet'!BW99,""))))</f>
        <v/>
      </c>
      <c r="P99" s="427" t="str">
        <f>IF(OR($D$3="",$N$3=""),"",IF(B99="","",IF(AND(N99="NA",O99="NA"),"NA",IF($N$3=$AJ$12,'Result Sheet'!CG99,IF($N$3=$AJ$13,'Result Sheet'!CN99,IF($N$3=$AJ$14,'Result Sheet'!CU99,IF($N$3=$AJ$15,'Result Sheet'!DB99,IF($N$3=$AJ$16,'Result Sheet'!DF99,SUM(N99:O99)))))))))</f>
        <v/>
      </c>
      <c r="Q99" s="425" t="str">
        <f t="shared" si="9"/>
        <v/>
      </c>
      <c r="R99" s="428">
        <f t="shared" si="10"/>
        <v>0</v>
      </c>
      <c r="S99" s="428" t="str">
        <f t="shared" si="11"/>
        <v/>
      </c>
      <c r="T99" s="428" t="str">
        <f t="shared" si="12"/>
        <v/>
      </c>
      <c r="U99" s="428" t="str">
        <f t="shared" si="13"/>
        <v/>
      </c>
      <c r="V99" s="429" t="str">
        <f t="shared" si="14"/>
        <v/>
      </c>
      <c r="W99" s="430" t="str">
        <f t="shared" si="15"/>
        <v/>
      </c>
    </row>
    <row r="100" spans="1:23">
      <c r="A100" s="416">
        <f>IF('Result Sheet'!A100="","",'Result Sheet'!A100)</f>
        <v>93</v>
      </c>
      <c r="B100" s="417" t="str">
        <f>IF(OR($D$3="",$N$3=""),"",IF('Result Sheet'!B100="","",'Result Sheet'!B100))</f>
        <v/>
      </c>
      <c r="C100" s="418" t="str">
        <f>IF(OR($D$3="",$N$3=""),"",IF('Result Sheet'!F100="","",'Result Sheet'!F100))</f>
        <v/>
      </c>
      <c r="D100" s="419" t="str">
        <f>IF(OR($D$3="",$N$3=""),"",IF('Result Sheet'!E100="","",'Result Sheet'!E100))</f>
        <v/>
      </c>
      <c r="E100" s="420" t="str">
        <f>IF(OR($D$3="",$N$3=""),"",IF('Result Sheet'!G100="","",'Result Sheet'!G100))</f>
        <v/>
      </c>
      <c r="F100" s="420" t="str">
        <f>IF(OR($D$3="",$N$3=""),"",IF('Result Sheet'!H100="","",'Result Sheet'!H100))</f>
        <v/>
      </c>
      <c r="G100" s="420" t="str">
        <f>IF(OR($D$3="",$N$3=""),"",IF('Result Sheet'!I100="","",'Result Sheet'!I100))</f>
        <v/>
      </c>
      <c r="H100" s="421" t="str">
        <f>IF(OR($D$3="",$N$3=""),"",IF('Result Sheet'!K100="","",'Result Sheet'!K100))</f>
        <v/>
      </c>
      <c r="I100" s="422" t="str">
        <f>IF(OR($D$3="",$N$3=""),"",IF('Result Sheet'!J100="","",'Result Sheet'!J100))</f>
        <v/>
      </c>
      <c r="J100" s="423" t="str">
        <f>IF($N$3=$AJ$8,'Result Sheet'!P100,IF($N$3=$AJ$9,'Result Sheet'!AH100,IF($N$3=$AJ$10,'Result Sheet'!AZ100,IF($N$3=$AJ$11,'Result Sheet'!BR100,""))))</f>
        <v/>
      </c>
      <c r="K100" s="423" t="str">
        <f>IF($N$3=$AJ$8,'Result Sheet'!Q100,IF($N$3=$AJ$9,'Result Sheet'!AI100,IF($N$3=$AJ$10,'Result Sheet'!BA100,IF($N$3=$AJ$11,'Result Sheet'!BS100,""))))</f>
        <v/>
      </c>
      <c r="L100" s="424" t="str">
        <f>IF(OR($D$3="",$N$3=""),"",IF(B100="","",IF(AND(K100="NA",J100="NA"),"NA",IF($N$3=$AJ$12,'Result Sheet'!CF100,IF($N$3=$AJ$13,'Result Sheet'!CM100,IF($N$3=$AJ$14,'Result Sheet'!CT100,IF($N$3=$AJ$15,'Result Sheet'!DA100,IF($N$3=$AJ$16,'Result Sheet'!DE100,SUM(J100:K100)))))))))</f>
        <v/>
      </c>
      <c r="M100" s="425" t="str">
        <f t="shared" si="8"/>
        <v/>
      </c>
      <c r="N100" s="426" t="str">
        <f>IF($N$3=$AJ$8,'Result Sheet'!T100,IF($N$3=$AJ$9,'Result Sheet'!AL100,IF($N$3=$AJ$10,'Result Sheet'!BD100,IF($N$3=$AJ$11,'Result Sheet'!BV100,""))))</f>
        <v/>
      </c>
      <c r="O100" s="426" t="str">
        <f>IF($N$3=$AJ$8,'Result Sheet'!U100,IF($N$3=$AJ$9,'Result Sheet'!AM100,IF($N$3=$AJ$10,'Result Sheet'!BE100,IF($N$3=$AJ$11,'Result Sheet'!BW100,""))))</f>
        <v/>
      </c>
      <c r="P100" s="427" t="str">
        <f>IF(OR($D$3="",$N$3=""),"",IF(B100="","",IF(AND(N100="NA",O100="NA"),"NA",IF($N$3=$AJ$12,'Result Sheet'!CG100,IF($N$3=$AJ$13,'Result Sheet'!CN100,IF($N$3=$AJ$14,'Result Sheet'!CU100,IF($N$3=$AJ$15,'Result Sheet'!DB100,IF($N$3=$AJ$16,'Result Sheet'!DF100,SUM(N100:O100)))))))))</f>
        <v/>
      </c>
      <c r="Q100" s="425" t="str">
        <f t="shared" si="9"/>
        <v/>
      </c>
      <c r="R100" s="428">
        <f t="shared" si="10"/>
        <v>0</v>
      </c>
      <c r="S100" s="428" t="str">
        <f t="shared" si="11"/>
        <v/>
      </c>
      <c r="T100" s="428" t="str">
        <f t="shared" si="12"/>
        <v/>
      </c>
      <c r="U100" s="428" t="str">
        <f t="shared" si="13"/>
        <v/>
      </c>
      <c r="V100" s="429" t="str">
        <f t="shared" si="14"/>
        <v/>
      </c>
      <c r="W100" s="430" t="str">
        <f t="shared" si="15"/>
        <v/>
      </c>
    </row>
    <row r="101" spans="1:23">
      <c r="A101" s="416">
        <f>IF('Result Sheet'!A101="","",'Result Sheet'!A101)</f>
        <v>94</v>
      </c>
      <c r="B101" s="417" t="str">
        <f>IF(OR($D$3="",$N$3=""),"",IF('Result Sheet'!B101="","",'Result Sheet'!B101))</f>
        <v/>
      </c>
      <c r="C101" s="418" t="str">
        <f>IF(OR($D$3="",$N$3=""),"",IF('Result Sheet'!F101="","",'Result Sheet'!F101))</f>
        <v/>
      </c>
      <c r="D101" s="419" t="str">
        <f>IF(OR($D$3="",$N$3=""),"",IF('Result Sheet'!E101="","",'Result Sheet'!E101))</f>
        <v/>
      </c>
      <c r="E101" s="420" t="str">
        <f>IF(OR($D$3="",$N$3=""),"",IF('Result Sheet'!G101="","",'Result Sheet'!G101))</f>
        <v/>
      </c>
      <c r="F101" s="420" t="str">
        <f>IF(OR($D$3="",$N$3=""),"",IF('Result Sheet'!H101="","",'Result Sheet'!H101))</f>
        <v/>
      </c>
      <c r="G101" s="420" t="str">
        <f>IF(OR($D$3="",$N$3=""),"",IF('Result Sheet'!I101="","",'Result Sheet'!I101))</f>
        <v/>
      </c>
      <c r="H101" s="421" t="str">
        <f>IF(OR($D$3="",$N$3=""),"",IF('Result Sheet'!K101="","",'Result Sheet'!K101))</f>
        <v/>
      </c>
      <c r="I101" s="422" t="str">
        <f>IF(OR($D$3="",$N$3=""),"",IF('Result Sheet'!J101="","",'Result Sheet'!J101))</f>
        <v/>
      </c>
      <c r="J101" s="423" t="str">
        <f>IF($N$3=$AJ$8,'Result Sheet'!P101,IF($N$3=$AJ$9,'Result Sheet'!AH101,IF($N$3=$AJ$10,'Result Sheet'!AZ101,IF($N$3=$AJ$11,'Result Sheet'!BR101,""))))</f>
        <v/>
      </c>
      <c r="K101" s="423" t="str">
        <f>IF($N$3=$AJ$8,'Result Sheet'!Q101,IF($N$3=$AJ$9,'Result Sheet'!AI101,IF($N$3=$AJ$10,'Result Sheet'!BA101,IF($N$3=$AJ$11,'Result Sheet'!BS101,""))))</f>
        <v/>
      </c>
      <c r="L101" s="424" t="str">
        <f>IF(OR($D$3="",$N$3=""),"",IF(B101="","",IF(AND(K101="NA",J101="NA"),"NA",IF($N$3=$AJ$12,'Result Sheet'!CF101,IF($N$3=$AJ$13,'Result Sheet'!CM101,IF($N$3=$AJ$14,'Result Sheet'!CT101,IF($N$3=$AJ$15,'Result Sheet'!DA101,IF($N$3=$AJ$16,'Result Sheet'!DE101,SUM(J101:K101)))))))))</f>
        <v/>
      </c>
      <c r="M101" s="425" t="str">
        <f t="shared" si="8"/>
        <v/>
      </c>
      <c r="N101" s="426" t="str">
        <f>IF($N$3=$AJ$8,'Result Sheet'!T101,IF($N$3=$AJ$9,'Result Sheet'!AL101,IF($N$3=$AJ$10,'Result Sheet'!BD101,IF($N$3=$AJ$11,'Result Sheet'!BV101,""))))</f>
        <v/>
      </c>
      <c r="O101" s="426" t="str">
        <f>IF($N$3=$AJ$8,'Result Sheet'!U101,IF($N$3=$AJ$9,'Result Sheet'!AM101,IF($N$3=$AJ$10,'Result Sheet'!BE101,IF($N$3=$AJ$11,'Result Sheet'!BW101,""))))</f>
        <v/>
      </c>
      <c r="P101" s="427" t="str">
        <f>IF(OR($D$3="",$N$3=""),"",IF(B101="","",IF(AND(N101="NA",O101="NA"),"NA",IF($N$3=$AJ$12,'Result Sheet'!CG101,IF($N$3=$AJ$13,'Result Sheet'!CN101,IF($N$3=$AJ$14,'Result Sheet'!CU101,IF($N$3=$AJ$15,'Result Sheet'!DB101,IF($N$3=$AJ$16,'Result Sheet'!DF101,SUM(N101:O101)))))))))</f>
        <v/>
      </c>
      <c r="Q101" s="425" t="str">
        <f t="shared" si="9"/>
        <v/>
      </c>
      <c r="R101" s="428">
        <f t="shared" si="10"/>
        <v>0</v>
      </c>
      <c r="S101" s="428" t="str">
        <f t="shared" si="11"/>
        <v/>
      </c>
      <c r="T101" s="428" t="str">
        <f t="shared" si="12"/>
        <v/>
      </c>
      <c r="U101" s="428" t="str">
        <f t="shared" si="13"/>
        <v/>
      </c>
      <c r="V101" s="429" t="str">
        <f t="shared" si="14"/>
        <v/>
      </c>
      <c r="W101" s="430" t="str">
        <f t="shared" si="15"/>
        <v/>
      </c>
    </row>
    <row r="102" spans="1:23">
      <c r="A102" s="416">
        <f>IF('Result Sheet'!A102="","",'Result Sheet'!A102)</f>
        <v>95</v>
      </c>
      <c r="B102" s="417" t="str">
        <f>IF(OR($D$3="",$N$3=""),"",IF('Result Sheet'!B102="","",'Result Sheet'!B102))</f>
        <v/>
      </c>
      <c r="C102" s="418" t="str">
        <f>IF(OR($D$3="",$N$3=""),"",IF('Result Sheet'!F102="","",'Result Sheet'!F102))</f>
        <v/>
      </c>
      <c r="D102" s="419" t="str">
        <f>IF(OR($D$3="",$N$3=""),"",IF('Result Sheet'!E102="","",'Result Sheet'!E102))</f>
        <v/>
      </c>
      <c r="E102" s="420" t="str">
        <f>IF(OR($D$3="",$N$3=""),"",IF('Result Sheet'!G102="","",'Result Sheet'!G102))</f>
        <v/>
      </c>
      <c r="F102" s="420" t="str">
        <f>IF(OR($D$3="",$N$3=""),"",IF('Result Sheet'!H102="","",'Result Sheet'!H102))</f>
        <v/>
      </c>
      <c r="G102" s="420" t="str">
        <f>IF(OR($D$3="",$N$3=""),"",IF('Result Sheet'!I102="","",'Result Sheet'!I102))</f>
        <v/>
      </c>
      <c r="H102" s="421" t="str">
        <f>IF(OR($D$3="",$N$3=""),"",IF('Result Sheet'!K102="","",'Result Sheet'!K102))</f>
        <v/>
      </c>
      <c r="I102" s="422" t="str">
        <f>IF(OR($D$3="",$N$3=""),"",IF('Result Sheet'!J102="","",'Result Sheet'!J102))</f>
        <v/>
      </c>
      <c r="J102" s="423" t="str">
        <f>IF($N$3=$AJ$8,'Result Sheet'!P102,IF($N$3=$AJ$9,'Result Sheet'!AH102,IF($N$3=$AJ$10,'Result Sheet'!AZ102,IF($N$3=$AJ$11,'Result Sheet'!BR102,""))))</f>
        <v/>
      </c>
      <c r="K102" s="423" t="str">
        <f>IF($N$3=$AJ$8,'Result Sheet'!Q102,IF($N$3=$AJ$9,'Result Sheet'!AI102,IF($N$3=$AJ$10,'Result Sheet'!BA102,IF($N$3=$AJ$11,'Result Sheet'!BS102,""))))</f>
        <v/>
      </c>
      <c r="L102" s="424" t="str">
        <f>IF(OR($D$3="",$N$3=""),"",IF(B102="","",IF(AND(K102="NA",J102="NA"),"NA",IF($N$3=$AJ$12,'Result Sheet'!CF102,IF($N$3=$AJ$13,'Result Sheet'!CM102,IF($N$3=$AJ$14,'Result Sheet'!CT102,IF($N$3=$AJ$15,'Result Sheet'!DA102,IF($N$3=$AJ$16,'Result Sheet'!DE102,SUM(J102:K102)))))))))</f>
        <v/>
      </c>
      <c r="M102" s="425" t="str">
        <f t="shared" si="8"/>
        <v/>
      </c>
      <c r="N102" s="426" t="str">
        <f>IF($N$3=$AJ$8,'Result Sheet'!T102,IF($N$3=$AJ$9,'Result Sheet'!AL102,IF($N$3=$AJ$10,'Result Sheet'!BD102,IF($N$3=$AJ$11,'Result Sheet'!BV102,""))))</f>
        <v/>
      </c>
      <c r="O102" s="426" t="str">
        <f>IF($N$3=$AJ$8,'Result Sheet'!U102,IF($N$3=$AJ$9,'Result Sheet'!AM102,IF($N$3=$AJ$10,'Result Sheet'!BE102,IF($N$3=$AJ$11,'Result Sheet'!BW102,""))))</f>
        <v/>
      </c>
      <c r="P102" s="427" t="str">
        <f>IF(OR($D$3="",$N$3=""),"",IF(B102="","",IF(AND(N102="NA",O102="NA"),"NA",IF($N$3=$AJ$12,'Result Sheet'!CG102,IF($N$3=$AJ$13,'Result Sheet'!CN102,IF($N$3=$AJ$14,'Result Sheet'!CU102,IF($N$3=$AJ$15,'Result Sheet'!DB102,IF($N$3=$AJ$16,'Result Sheet'!DF102,SUM(N102:O102)))))))))</f>
        <v/>
      </c>
      <c r="Q102" s="425" t="str">
        <f t="shared" si="9"/>
        <v/>
      </c>
      <c r="R102" s="428">
        <f t="shared" si="10"/>
        <v>0</v>
      </c>
      <c r="S102" s="428" t="str">
        <f t="shared" si="11"/>
        <v/>
      </c>
      <c r="T102" s="428" t="str">
        <f t="shared" si="12"/>
        <v/>
      </c>
      <c r="U102" s="428" t="str">
        <f t="shared" si="13"/>
        <v/>
      </c>
      <c r="V102" s="429" t="str">
        <f t="shared" si="14"/>
        <v/>
      </c>
      <c r="W102" s="430" t="str">
        <f t="shared" si="15"/>
        <v/>
      </c>
    </row>
    <row r="103" spans="1:23">
      <c r="A103" s="416">
        <f>IF('Result Sheet'!A103="","",'Result Sheet'!A103)</f>
        <v>96</v>
      </c>
      <c r="B103" s="417" t="str">
        <f>IF(OR($D$3="",$N$3=""),"",IF('Result Sheet'!B103="","",'Result Sheet'!B103))</f>
        <v/>
      </c>
      <c r="C103" s="418" t="str">
        <f>IF(OR($D$3="",$N$3=""),"",IF('Result Sheet'!F103="","",'Result Sheet'!F103))</f>
        <v/>
      </c>
      <c r="D103" s="419" t="str">
        <f>IF(OR($D$3="",$N$3=""),"",IF('Result Sheet'!E103="","",'Result Sheet'!E103))</f>
        <v/>
      </c>
      <c r="E103" s="420" t="str">
        <f>IF(OR($D$3="",$N$3=""),"",IF('Result Sheet'!G103="","",'Result Sheet'!G103))</f>
        <v/>
      </c>
      <c r="F103" s="420" t="str">
        <f>IF(OR($D$3="",$N$3=""),"",IF('Result Sheet'!H103="","",'Result Sheet'!H103))</f>
        <v/>
      </c>
      <c r="G103" s="420" t="str">
        <f>IF(OR($D$3="",$N$3=""),"",IF('Result Sheet'!I103="","",'Result Sheet'!I103))</f>
        <v/>
      </c>
      <c r="H103" s="421" t="str">
        <f>IF(OR($D$3="",$N$3=""),"",IF('Result Sheet'!K103="","",'Result Sheet'!K103))</f>
        <v/>
      </c>
      <c r="I103" s="422" t="str">
        <f>IF(OR($D$3="",$N$3=""),"",IF('Result Sheet'!J103="","",'Result Sheet'!J103))</f>
        <v/>
      </c>
      <c r="J103" s="423" t="str">
        <f>IF($N$3=$AJ$8,'Result Sheet'!P103,IF($N$3=$AJ$9,'Result Sheet'!AH103,IF($N$3=$AJ$10,'Result Sheet'!AZ103,IF($N$3=$AJ$11,'Result Sheet'!BR103,""))))</f>
        <v/>
      </c>
      <c r="K103" s="423" t="str">
        <f>IF($N$3=$AJ$8,'Result Sheet'!Q103,IF($N$3=$AJ$9,'Result Sheet'!AI103,IF($N$3=$AJ$10,'Result Sheet'!BA103,IF($N$3=$AJ$11,'Result Sheet'!BS103,""))))</f>
        <v/>
      </c>
      <c r="L103" s="424" t="str">
        <f>IF(OR($D$3="",$N$3=""),"",IF(B103="","",IF(AND(K103="NA",J103="NA"),"NA",IF($N$3=$AJ$12,'Result Sheet'!CF103,IF($N$3=$AJ$13,'Result Sheet'!CM103,IF($N$3=$AJ$14,'Result Sheet'!CT103,IF($N$3=$AJ$15,'Result Sheet'!DA103,IF($N$3=$AJ$16,'Result Sheet'!DE103,SUM(J103:K103)))))))))</f>
        <v/>
      </c>
      <c r="M103" s="425" t="str">
        <f t="shared" si="8"/>
        <v/>
      </c>
      <c r="N103" s="426" t="str">
        <f>IF($N$3=$AJ$8,'Result Sheet'!T103,IF($N$3=$AJ$9,'Result Sheet'!AL103,IF($N$3=$AJ$10,'Result Sheet'!BD103,IF($N$3=$AJ$11,'Result Sheet'!BV103,""))))</f>
        <v/>
      </c>
      <c r="O103" s="426" t="str">
        <f>IF($N$3=$AJ$8,'Result Sheet'!U103,IF($N$3=$AJ$9,'Result Sheet'!AM103,IF($N$3=$AJ$10,'Result Sheet'!BE103,IF($N$3=$AJ$11,'Result Sheet'!BW103,""))))</f>
        <v/>
      </c>
      <c r="P103" s="427" t="str">
        <f>IF(OR($D$3="",$N$3=""),"",IF(B103="","",IF(AND(N103="NA",O103="NA"),"NA",IF($N$3=$AJ$12,'Result Sheet'!CG103,IF($N$3=$AJ$13,'Result Sheet'!CN103,IF($N$3=$AJ$14,'Result Sheet'!CU103,IF($N$3=$AJ$15,'Result Sheet'!DB103,IF($N$3=$AJ$16,'Result Sheet'!DF103,SUM(N103:O103)))))))))</f>
        <v/>
      </c>
      <c r="Q103" s="425" t="str">
        <f t="shared" si="9"/>
        <v/>
      </c>
      <c r="R103" s="428">
        <f t="shared" si="10"/>
        <v>0</v>
      </c>
      <c r="S103" s="428" t="str">
        <f t="shared" si="11"/>
        <v/>
      </c>
      <c r="T103" s="428" t="str">
        <f t="shared" si="12"/>
        <v/>
      </c>
      <c r="U103" s="428" t="str">
        <f t="shared" si="13"/>
        <v/>
      </c>
      <c r="V103" s="429" t="str">
        <f t="shared" si="14"/>
        <v/>
      </c>
      <c r="W103" s="430" t="str">
        <f t="shared" si="15"/>
        <v/>
      </c>
    </row>
    <row r="104" spans="1:23">
      <c r="A104" s="416">
        <f>IF('Result Sheet'!A104="","",'Result Sheet'!A104)</f>
        <v>97</v>
      </c>
      <c r="B104" s="417" t="str">
        <f>IF(OR($D$3="",$N$3=""),"",IF('Result Sheet'!B104="","",'Result Sheet'!B104))</f>
        <v/>
      </c>
      <c r="C104" s="418" t="str">
        <f>IF(OR($D$3="",$N$3=""),"",IF('Result Sheet'!F104="","",'Result Sheet'!F104))</f>
        <v/>
      </c>
      <c r="D104" s="419" t="str">
        <f>IF(OR($D$3="",$N$3=""),"",IF('Result Sheet'!E104="","",'Result Sheet'!E104))</f>
        <v/>
      </c>
      <c r="E104" s="420" t="str">
        <f>IF(OR($D$3="",$N$3=""),"",IF('Result Sheet'!G104="","",'Result Sheet'!G104))</f>
        <v/>
      </c>
      <c r="F104" s="420" t="str">
        <f>IF(OR($D$3="",$N$3=""),"",IF('Result Sheet'!H104="","",'Result Sheet'!H104))</f>
        <v/>
      </c>
      <c r="G104" s="420" t="str">
        <f>IF(OR($D$3="",$N$3=""),"",IF('Result Sheet'!I104="","",'Result Sheet'!I104))</f>
        <v/>
      </c>
      <c r="H104" s="421" t="str">
        <f>IF(OR($D$3="",$N$3=""),"",IF('Result Sheet'!K104="","",'Result Sheet'!K104))</f>
        <v/>
      </c>
      <c r="I104" s="422" t="str">
        <f>IF(OR($D$3="",$N$3=""),"",IF('Result Sheet'!J104="","",'Result Sheet'!J104))</f>
        <v/>
      </c>
      <c r="J104" s="423" t="str">
        <f>IF($N$3=$AJ$8,'Result Sheet'!P104,IF($N$3=$AJ$9,'Result Sheet'!AH104,IF($N$3=$AJ$10,'Result Sheet'!AZ104,IF($N$3=$AJ$11,'Result Sheet'!BR104,""))))</f>
        <v/>
      </c>
      <c r="K104" s="423" t="str">
        <f>IF($N$3=$AJ$8,'Result Sheet'!Q104,IF($N$3=$AJ$9,'Result Sheet'!AI104,IF($N$3=$AJ$10,'Result Sheet'!BA104,IF($N$3=$AJ$11,'Result Sheet'!BS104,""))))</f>
        <v/>
      </c>
      <c r="L104" s="424" t="str">
        <f>IF(OR($D$3="",$N$3=""),"",IF(B104="","",IF(AND(K104="NA",J104="NA"),"NA",IF($N$3=$AJ$12,'Result Sheet'!CF104,IF($N$3=$AJ$13,'Result Sheet'!CM104,IF($N$3=$AJ$14,'Result Sheet'!CT104,IF($N$3=$AJ$15,'Result Sheet'!DA104,IF($N$3=$AJ$16,'Result Sheet'!DE104,SUM(J104:K104)))))))))</f>
        <v/>
      </c>
      <c r="M104" s="425" t="str">
        <f t="shared" si="8"/>
        <v/>
      </c>
      <c r="N104" s="426" t="str">
        <f>IF($N$3=$AJ$8,'Result Sheet'!T104,IF($N$3=$AJ$9,'Result Sheet'!AL104,IF($N$3=$AJ$10,'Result Sheet'!BD104,IF($N$3=$AJ$11,'Result Sheet'!BV104,""))))</f>
        <v/>
      </c>
      <c r="O104" s="426" t="str">
        <f>IF($N$3=$AJ$8,'Result Sheet'!U104,IF($N$3=$AJ$9,'Result Sheet'!AM104,IF($N$3=$AJ$10,'Result Sheet'!BE104,IF($N$3=$AJ$11,'Result Sheet'!BW104,""))))</f>
        <v/>
      </c>
      <c r="P104" s="427" t="str">
        <f>IF(OR($D$3="",$N$3=""),"",IF(B104="","",IF(AND(N104="NA",O104="NA"),"NA",IF($N$3=$AJ$12,'Result Sheet'!CG104,IF($N$3=$AJ$13,'Result Sheet'!CN104,IF($N$3=$AJ$14,'Result Sheet'!CU104,IF($N$3=$AJ$15,'Result Sheet'!DB104,IF($N$3=$AJ$16,'Result Sheet'!DF104,SUM(N104:O104)))))))))</f>
        <v/>
      </c>
      <c r="Q104" s="425" t="str">
        <f t="shared" si="9"/>
        <v/>
      </c>
      <c r="R104" s="428">
        <f t="shared" si="10"/>
        <v>0</v>
      </c>
      <c r="S104" s="428" t="str">
        <f t="shared" si="11"/>
        <v/>
      </c>
      <c r="T104" s="428" t="str">
        <f t="shared" si="12"/>
        <v/>
      </c>
      <c r="U104" s="428" t="str">
        <f t="shared" si="13"/>
        <v/>
      </c>
      <c r="V104" s="429" t="str">
        <f t="shared" si="14"/>
        <v/>
      </c>
      <c r="W104" s="430" t="str">
        <f t="shared" si="15"/>
        <v/>
      </c>
    </row>
    <row r="105" spans="1:23">
      <c r="A105" s="416">
        <f>IF('Result Sheet'!A105="","",'Result Sheet'!A105)</f>
        <v>98</v>
      </c>
      <c r="B105" s="417" t="str">
        <f>IF(OR($D$3="",$N$3=""),"",IF('Result Sheet'!B105="","",'Result Sheet'!B105))</f>
        <v/>
      </c>
      <c r="C105" s="418" t="str">
        <f>IF(OR($D$3="",$N$3=""),"",IF('Result Sheet'!F105="","",'Result Sheet'!F105))</f>
        <v/>
      </c>
      <c r="D105" s="419" t="str">
        <f>IF(OR($D$3="",$N$3=""),"",IF('Result Sheet'!E105="","",'Result Sheet'!E105))</f>
        <v/>
      </c>
      <c r="E105" s="420" t="str">
        <f>IF(OR($D$3="",$N$3=""),"",IF('Result Sheet'!G105="","",'Result Sheet'!G105))</f>
        <v/>
      </c>
      <c r="F105" s="420" t="str">
        <f>IF(OR($D$3="",$N$3=""),"",IF('Result Sheet'!H105="","",'Result Sheet'!H105))</f>
        <v/>
      </c>
      <c r="G105" s="420" t="str">
        <f>IF(OR($D$3="",$N$3=""),"",IF('Result Sheet'!I105="","",'Result Sheet'!I105))</f>
        <v/>
      </c>
      <c r="H105" s="421" t="str">
        <f>IF(OR($D$3="",$N$3=""),"",IF('Result Sheet'!K105="","",'Result Sheet'!K105))</f>
        <v/>
      </c>
      <c r="I105" s="422" t="str">
        <f>IF(OR($D$3="",$N$3=""),"",IF('Result Sheet'!J105="","",'Result Sheet'!J105))</f>
        <v/>
      </c>
      <c r="J105" s="423" t="str">
        <f>IF($N$3=$AJ$8,'Result Sheet'!P105,IF($N$3=$AJ$9,'Result Sheet'!AH105,IF($N$3=$AJ$10,'Result Sheet'!AZ105,IF($N$3=$AJ$11,'Result Sheet'!BR105,""))))</f>
        <v/>
      </c>
      <c r="K105" s="423" t="str">
        <f>IF($N$3=$AJ$8,'Result Sheet'!Q105,IF($N$3=$AJ$9,'Result Sheet'!AI105,IF($N$3=$AJ$10,'Result Sheet'!BA105,IF($N$3=$AJ$11,'Result Sheet'!BS105,""))))</f>
        <v/>
      </c>
      <c r="L105" s="424" t="str">
        <f>IF(OR($D$3="",$N$3=""),"",IF(B105="","",IF(AND(K105="NA",J105="NA"),"NA",IF($N$3=$AJ$12,'Result Sheet'!CF105,IF($N$3=$AJ$13,'Result Sheet'!CM105,IF($N$3=$AJ$14,'Result Sheet'!CT105,IF($N$3=$AJ$15,'Result Sheet'!DA105,IF($N$3=$AJ$16,'Result Sheet'!DE105,SUM(J105:K105)))))))))</f>
        <v/>
      </c>
      <c r="M105" s="425" t="str">
        <f t="shared" si="8"/>
        <v/>
      </c>
      <c r="N105" s="426" t="str">
        <f>IF($N$3=$AJ$8,'Result Sheet'!T105,IF($N$3=$AJ$9,'Result Sheet'!AL105,IF($N$3=$AJ$10,'Result Sheet'!BD105,IF($N$3=$AJ$11,'Result Sheet'!BV105,""))))</f>
        <v/>
      </c>
      <c r="O105" s="426" t="str">
        <f>IF($N$3=$AJ$8,'Result Sheet'!U105,IF($N$3=$AJ$9,'Result Sheet'!AM105,IF($N$3=$AJ$10,'Result Sheet'!BE105,IF($N$3=$AJ$11,'Result Sheet'!BW105,""))))</f>
        <v/>
      </c>
      <c r="P105" s="427" t="str">
        <f>IF(OR($D$3="",$N$3=""),"",IF(B105="","",IF(AND(N105="NA",O105="NA"),"NA",IF($N$3=$AJ$12,'Result Sheet'!CG105,IF($N$3=$AJ$13,'Result Sheet'!CN105,IF($N$3=$AJ$14,'Result Sheet'!CU105,IF($N$3=$AJ$15,'Result Sheet'!DB105,IF($N$3=$AJ$16,'Result Sheet'!DF105,SUM(N105:O105)))))))))</f>
        <v/>
      </c>
      <c r="Q105" s="425" t="str">
        <f t="shared" si="9"/>
        <v/>
      </c>
      <c r="R105" s="428">
        <f t="shared" si="10"/>
        <v>0</v>
      </c>
      <c r="S105" s="428" t="str">
        <f t="shared" si="11"/>
        <v/>
      </c>
      <c r="T105" s="428" t="str">
        <f t="shared" si="12"/>
        <v/>
      </c>
      <c r="U105" s="428" t="str">
        <f t="shared" si="13"/>
        <v/>
      </c>
      <c r="V105" s="429" t="str">
        <f t="shared" si="14"/>
        <v/>
      </c>
      <c r="W105" s="430" t="str">
        <f t="shared" si="15"/>
        <v/>
      </c>
    </row>
    <row r="106" spans="1:23">
      <c r="A106" s="416">
        <f>IF('Result Sheet'!A106="","",'Result Sheet'!A106)</f>
        <v>99</v>
      </c>
      <c r="B106" s="417" t="str">
        <f>IF(OR($D$3="",$N$3=""),"",IF('Result Sheet'!B106="","",'Result Sheet'!B106))</f>
        <v/>
      </c>
      <c r="C106" s="418" t="str">
        <f>IF(OR($D$3="",$N$3=""),"",IF('Result Sheet'!F106="","",'Result Sheet'!F106))</f>
        <v/>
      </c>
      <c r="D106" s="419" t="str">
        <f>IF(OR($D$3="",$N$3=""),"",IF('Result Sheet'!E106="","",'Result Sheet'!E106))</f>
        <v/>
      </c>
      <c r="E106" s="420" t="str">
        <f>IF(OR($D$3="",$N$3=""),"",IF('Result Sheet'!G106="","",'Result Sheet'!G106))</f>
        <v/>
      </c>
      <c r="F106" s="420" t="str">
        <f>IF(OR($D$3="",$N$3=""),"",IF('Result Sheet'!H106="","",'Result Sheet'!H106))</f>
        <v/>
      </c>
      <c r="G106" s="420" t="str">
        <f>IF(OR($D$3="",$N$3=""),"",IF('Result Sheet'!I106="","",'Result Sheet'!I106))</f>
        <v/>
      </c>
      <c r="H106" s="421" t="str">
        <f>IF(OR($D$3="",$N$3=""),"",IF('Result Sheet'!K106="","",'Result Sheet'!K106))</f>
        <v/>
      </c>
      <c r="I106" s="422" t="str">
        <f>IF(OR($D$3="",$N$3=""),"",IF('Result Sheet'!J106="","",'Result Sheet'!J106))</f>
        <v/>
      </c>
      <c r="J106" s="423" t="str">
        <f>IF($N$3=$AJ$8,'Result Sheet'!P106,IF($N$3=$AJ$9,'Result Sheet'!AH106,IF($N$3=$AJ$10,'Result Sheet'!AZ106,IF($N$3=$AJ$11,'Result Sheet'!BR106,""))))</f>
        <v/>
      </c>
      <c r="K106" s="423" t="str">
        <f>IF($N$3=$AJ$8,'Result Sheet'!Q106,IF($N$3=$AJ$9,'Result Sheet'!AI106,IF($N$3=$AJ$10,'Result Sheet'!BA106,IF($N$3=$AJ$11,'Result Sheet'!BS106,""))))</f>
        <v/>
      </c>
      <c r="L106" s="424" t="str">
        <f>IF(OR($D$3="",$N$3=""),"",IF(B106="","",IF(AND(K106="NA",J106="NA"),"NA",IF($N$3=$AJ$12,'Result Sheet'!CF106,IF($N$3=$AJ$13,'Result Sheet'!CM106,IF($N$3=$AJ$14,'Result Sheet'!CT106,IF($N$3=$AJ$15,'Result Sheet'!DA106,IF($N$3=$AJ$16,'Result Sheet'!DE106,SUM(J106:K106)))))))))</f>
        <v/>
      </c>
      <c r="M106" s="425" t="str">
        <f t="shared" si="8"/>
        <v/>
      </c>
      <c r="N106" s="426" t="str">
        <f>IF($N$3=$AJ$8,'Result Sheet'!T106,IF($N$3=$AJ$9,'Result Sheet'!AL106,IF($N$3=$AJ$10,'Result Sheet'!BD106,IF($N$3=$AJ$11,'Result Sheet'!BV106,""))))</f>
        <v/>
      </c>
      <c r="O106" s="426" t="str">
        <f>IF($N$3=$AJ$8,'Result Sheet'!U106,IF($N$3=$AJ$9,'Result Sheet'!AM106,IF($N$3=$AJ$10,'Result Sheet'!BE106,IF($N$3=$AJ$11,'Result Sheet'!BW106,""))))</f>
        <v/>
      </c>
      <c r="P106" s="427" t="str">
        <f>IF(OR($D$3="",$N$3=""),"",IF(B106="","",IF(AND(N106="NA",O106="NA"),"NA",IF($N$3=$AJ$12,'Result Sheet'!CG106,IF($N$3=$AJ$13,'Result Sheet'!CN106,IF($N$3=$AJ$14,'Result Sheet'!CU106,IF($N$3=$AJ$15,'Result Sheet'!DB106,IF($N$3=$AJ$16,'Result Sheet'!DF106,SUM(N106:O106)))))))))</f>
        <v/>
      </c>
      <c r="Q106" s="425" t="str">
        <f t="shared" si="9"/>
        <v/>
      </c>
      <c r="R106" s="428">
        <f t="shared" si="10"/>
        <v>0</v>
      </c>
      <c r="S106" s="428" t="str">
        <f t="shared" si="11"/>
        <v/>
      </c>
      <c r="T106" s="428" t="str">
        <f t="shared" si="12"/>
        <v/>
      </c>
      <c r="U106" s="428" t="str">
        <f t="shared" si="13"/>
        <v/>
      </c>
      <c r="V106" s="429" t="str">
        <f t="shared" si="14"/>
        <v/>
      </c>
      <c r="W106" s="430" t="str">
        <f t="shared" si="15"/>
        <v/>
      </c>
    </row>
    <row r="107" spans="1:23">
      <c r="A107" s="416">
        <f>IF('Result Sheet'!A107="","",'Result Sheet'!A107)</f>
        <v>100</v>
      </c>
      <c r="B107" s="417" t="str">
        <f>IF(OR($D$3="",$N$3=""),"",IF('Result Sheet'!B107="","",'Result Sheet'!B107))</f>
        <v/>
      </c>
      <c r="C107" s="418" t="str">
        <f>IF(OR($D$3="",$N$3=""),"",IF('Result Sheet'!F107="","",'Result Sheet'!F107))</f>
        <v/>
      </c>
      <c r="D107" s="419" t="str">
        <f>IF(OR($D$3="",$N$3=""),"",IF('Result Sheet'!E107="","",'Result Sheet'!E107))</f>
        <v/>
      </c>
      <c r="E107" s="420" t="str">
        <f>IF(OR($D$3="",$N$3=""),"",IF('Result Sheet'!G107="","",'Result Sheet'!G107))</f>
        <v/>
      </c>
      <c r="F107" s="420" t="str">
        <f>IF(OR($D$3="",$N$3=""),"",IF('Result Sheet'!H107="","",'Result Sheet'!H107))</f>
        <v/>
      </c>
      <c r="G107" s="420" t="str">
        <f>IF(OR($D$3="",$N$3=""),"",IF('Result Sheet'!I107="","",'Result Sheet'!I107))</f>
        <v/>
      </c>
      <c r="H107" s="421" t="str">
        <f>IF(OR($D$3="",$N$3=""),"",IF('Result Sheet'!K107="","",'Result Sheet'!K107))</f>
        <v/>
      </c>
      <c r="I107" s="422" t="str">
        <f>IF(OR($D$3="",$N$3=""),"",IF('Result Sheet'!J107="","",'Result Sheet'!J107))</f>
        <v/>
      </c>
      <c r="J107" s="423" t="str">
        <f>IF($N$3=$AJ$8,'Result Sheet'!P107,IF($N$3=$AJ$9,'Result Sheet'!AH107,IF($N$3=$AJ$10,'Result Sheet'!AZ107,IF($N$3=$AJ$11,'Result Sheet'!BR107,""))))</f>
        <v/>
      </c>
      <c r="K107" s="423" t="str">
        <f>IF($N$3=$AJ$8,'Result Sheet'!Q107,IF($N$3=$AJ$9,'Result Sheet'!AI107,IF($N$3=$AJ$10,'Result Sheet'!BA107,IF($N$3=$AJ$11,'Result Sheet'!BS107,""))))</f>
        <v/>
      </c>
      <c r="L107" s="424" t="str">
        <f>IF(OR($D$3="",$N$3=""),"",IF(B107="","",IF(AND(K107="NA",J107="NA"),"NA",IF($N$3=$AJ$12,'Result Sheet'!CF107,IF($N$3=$AJ$13,'Result Sheet'!CM107,IF($N$3=$AJ$14,'Result Sheet'!CT107,IF($N$3=$AJ$15,'Result Sheet'!DA107,IF($N$3=$AJ$16,'Result Sheet'!DE107,SUM(J107:K107)))))))))</f>
        <v/>
      </c>
      <c r="M107" s="425" t="str">
        <f t="shared" si="8"/>
        <v/>
      </c>
      <c r="N107" s="426" t="str">
        <f>IF($N$3=$AJ$8,'Result Sheet'!T107,IF($N$3=$AJ$9,'Result Sheet'!AL107,IF($N$3=$AJ$10,'Result Sheet'!BD107,IF($N$3=$AJ$11,'Result Sheet'!BV107,""))))</f>
        <v/>
      </c>
      <c r="O107" s="426" t="str">
        <f>IF($N$3=$AJ$8,'Result Sheet'!U107,IF($N$3=$AJ$9,'Result Sheet'!AM107,IF($N$3=$AJ$10,'Result Sheet'!BE107,IF($N$3=$AJ$11,'Result Sheet'!BW107,""))))</f>
        <v/>
      </c>
      <c r="P107" s="427" t="str">
        <f>IF(OR($D$3="",$N$3=""),"",IF(B107="","",IF(AND(N107="NA",O107="NA"),"NA",IF($N$3=$AJ$12,'Result Sheet'!CG107,IF($N$3=$AJ$13,'Result Sheet'!CN107,IF($N$3=$AJ$14,'Result Sheet'!CU107,IF($N$3=$AJ$15,'Result Sheet'!DB107,IF($N$3=$AJ$16,'Result Sheet'!DF107,SUM(N107:O107)))))))))</f>
        <v/>
      </c>
      <c r="Q107" s="425" t="str">
        <f t="shared" si="9"/>
        <v/>
      </c>
      <c r="R107" s="428">
        <f t="shared" si="10"/>
        <v>0</v>
      </c>
      <c r="S107" s="428" t="str">
        <f t="shared" si="11"/>
        <v/>
      </c>
      <c r="T107" s="428" t="str">
        <f t="shared" si="12"/>
        <v/>
      </c>
      <c r="U107" s="428" t="str">
        <f t="shared" si="13"/>
        <v/>
      </c>
      <c r="V107" s="429" t="str">
        <f t="shared" si="14"/>
        <v/>
      </c>
      <c r="W107" s="430" t="str">
        <f t="shared" si="15"/>
        <v/>
      </c>
    </row>
    <row r="108" spans="1:23">
      <c r="A108" s="416">
        <f>IF('Result Sheet'!A108="","",'Result Sheet'!A108)</f>
        <v>101</v>
      </c>
      <c r="B108" s="417" t="str">
        <f>IF(OR($D$3="",$N$3=""),"",IF('Result Sheet'!B108="","",'Result Sheet'!B108))</f>
        <v/>
      </c>
      <c r="C108" s="418" t="str">
        <f>IF(OR($D$3="",$N$3=""),"",IF('Result Sheet'!F108="","",'Result Sheet'!F108))</f>
        <v/>
      </c>
      <c r="D108" s="419" t="str">
        <f>IF(OR($D$3="",$N$3=""),"",IF('Result Sheet'!E108="","",'Result Sheet'!E108))</f>
        <v/>
      </c>
      <c r="E108" s="420" t="str">
        <f>IF(OR($D$3="",$N$3=""),"",IF('Result Sheet'!G108="","",'Result Sheet'!G108))</f>
        <v/>
      </c>
      <c r="F108" s="420" t="str">
        <f>IF(OR($D$3="",$N$3=""),"",IF('Result Sheet'!H108="","",'Result Sheet'!H108))</f>
        <v/>
      </c>
      <c r="G108" s="420" t="str">
        <f>IF(OR($D$3="",$N$3=""),"",IF('Result Sheet'!I108="","",'Result Sheet'!I108))</f>
        <v/>
      </c>
      <c r="H108" s="421" t="str">
        <f>IF(OR($D$3="",$N$3=""),"",IF('Result Sheet'!K108="","",'Result Sheet'!K108))</f>
        <v/>
      </c>
      <c r="I108" s="422" t="str">
        <f>IF(OR($D$3="",$N$3=""),"",IF('Result Sheet'!J108="","",'Result Sheet'!J108))</f>
        <v/>
      </c>
      <c r="J108" s="423" t="str">
        <f>IF($N$3=$AJ$8,'Result Sheet'!P108,IF($N$3=$AJ$9,'Result Sheet'!AH108,IF($N$3=$AJ$10,'Result Sheet'!AZ108,IF($N$3=$AJ$11,'Result Sheet'!BR108,""))))</f>
        <v/>
      </c>
      <c r="K108" s="423" t="str">
        <f>IF($N$3=$AJ$8,'Result Sheet'!Q108,IF($N$3=$AJ$9,'Result Sheet'!AI108,IF($N$3=$AJ$10,'Result Sheet'!BA108,IF($N$3=$AJ$11,'Result Sheet'!BS108,""))))</f>
        <v/>
      </c>
      <c r="L108" s="424" t="str">
        <f>IF(OR($D$3="",$N$3=""),"",IF(B108="","",IF(AND(K108="NA",J108="NA"),"NA",IF($N$3=$AJ$12,'Result Sheet'!CF108,IF($N$3=$AJ$13,'Result Sheet'!CM108,IF($N$3=$AJ$14,'Result Sheet'!CT108,IF($N$3=$AJ$15,'Result Sheet'!DA108,IF($N$3=$AJ$16,'Result Sheet'!DE108,SUM(J108:K108)))))))))</f>
        <v/>
      </c>
      <c r="M108" s="425" t="str">
        <f t="shared" si="8"/>
        <v/>
      </c>
      <c r="N108" s="426" t="str">
        <f>IF($N$3=$AJ$8,'Result Sheet'!T108,IF($N$3=$AJ$9,'Result Sheet'!AL108,IF($N$3=$AJ$10,'Result Sheet'!BD108,IF($N$3=$AJ$11,'Result Sheet'!BV108,""))))</f>
        <v/>
      </c>
      <c r="O108" s="426" t="str">
        <f>IF($N$3=$AJ$8,'Result Sheet'!U108,IF($N$3=$AJ$9,'Result Sheet'!AM108,IF($N$3=$AJ$10,'Result Sheet'!BE108,IF($N$3=$AJ$11,'Result Sheet'!BW108,""))))</f>
        <v/>
      </c>
      <c r="P108" s="427" t="str">
        <f>IF(OR($D$3="",$N$3=""),"",IF(B108="","",IF(AND(N108="NA",O108="NA"),"NA",IF($N$3=$AJ$12,'Result Sheet'!CG108,IF($N$3=$AJ$13,'Result Sheet'!CN108,IF($N$3=$AJ$14,'Result Sheet'!CU108,IF($N$3=$AJ$15,'Result Sheet'!DB108,IF($N$3=$AJ$16,'Result Sheet'!DF108,SUM(N108:O108)))))))))</f>
        <v/>
      </c>
      <c r="Q108" s="425" t="str">
        <f t="shared" si="9"/>
        <v/>
      </c>
      <c r="R108" s="428">
        <f t="shared" si="10"/>
        <v>0</v>
      </c>
      <c r="S108" s="428" t="str">
        <f t="shared" si="11"/>
        <v/>
      </c>
      <c r="T108" s="428" t="str">
        <f t="shared" si="12"/>
        <v/>
      </c>
      <c r="U108" s="428" t="str">
        <f t="shared" si="13"/>
        <v/>
      </c>
      <c r="V108" s="429" t="str">
        <f t="shared" si="14"/>
        <v/>
      </c>
      <c r="W108" s="430" t="str">
        <f t="shared" si="15"/>
        <v/>
      </c>
    </row>
    <row r="109" spans="1:23">
      <c r="A109" s="416">
        <f>IF('Result Sheet'!A109="","",'Result Sheet'!A109)</f>
        <v>102</v>
      </c>
      <c r="B109" s="417" t="str">
        <f>IF(OR($D$3="",$N$3=""),"",IF('Result Sheet'!B109="","",'Result Sheet'!B109))</f>
        <v/>
      </c>
      <c r="C109" s="418" t="str">
        <f>IF(OR($D$3="",$N$3=""),"",IF('Result Sheet'!F109="","",'Result Sheet'!F109))</f>
        <v/>
      </c>
      <c r="D109" s="419" t="str">
        <f>IF(OR($D$3="",$N$3=""),"",IF('Result Sheet'!E109="","",'Result Sheet'!E109))</f>
        <v/>
      </c>
      <c r="E109" s="420" t="str">
        <f>IF(OR($D$3="",$N$3=""),"",IF('Result Sheet'!G109="","",'Result Sheet'!G109))</f>
        <v/>
      </c>
      <c r="F109" s="420" t="str">
        <f>IF(OR($D$3="",$N$3=""),"",IF('Result Sheet'!H109="","",'Result Sheet'!H109))</f>
        <v/>
      </c>
      <c r="G109" s="420" t="str">
        <f>IF(OR($D$3="",$N$3=""),"",IF('Result Sheet'!I109="","",'Result Sheet'!I109))</f>
        <v/>
      </c>
      <c r="H109" s="421" t="str">
        <f>IF(OR($D$3="",$N$3=""),"",IF('Result Sheet'!K109="","",'Result Sheet'!K109))</f>
        <v/>
      </c>
      <c r="I109" s="422" t="str">
        <f>IF(OR($D$3="",$N$3=""),"",IF('Result Sheet'!J109="","",'Result Sheet'!J109))</f>
        <v/>
      </c>
      <c r="J109" s="423" t="str">
        <f>IF($N$3=$AJ$8,'Result Sheet'!P109,IF($N$3=$AJ$9,'Result Sheet'!AH109,IF($N$3=$AJ$10,'Result Sheet'!AZ109,IF($N$3=$AJ$11,'Result Sheet'!BR109,""))))</f>
        <v/>
      </c>
      <c r="K109" s="423" t="str">
        <f>IF($N$3=$AJ$8,'Result Sheet'!Q109,IF($N$3=$AJ$9,'Result Sheet'!AI109,IF($N$3=$AJ$10,'Result Sheet'!BA109,IF($N$3=$AJ$11,'Result Sheet'!BS109,""))))</f>
        <v/>
      </c>
      <c r="L109" s="424" t="str">
        <f>IF(OR($D$3="",$N$3=""),"",IF(B109="","",IF(AND(K109="NA",J109="NA"),"NA",IF($N$3=$AJ$12,'Result Sheet'!CF109,IF($N$3=$AJ$13,'Result Sheet'!CM109,IF($N$3=$AJ$14,'Result Sheet'!CT109,IF($N$3=$AJ$15,'Result Sheet'!DA109,IF($N$3=$AJ$16,'Result Sheet'!DE109,SUM(J109:K109)))))))))</f>
        <v/>
      </c>
      <c r="M109" s="425" t="str">
        <f t="shared" si="8"/>
        <v/>
      </c>
      <c r="N109" s="426" t="str">
        <f>IF($N$3=$AJ$8,'Result Sheet'!T109,IF($N$3=$AJ$9,'Result Sheet'!AL109,IF($N$3=$AJ$10,'Result Sheet'!BD109,IF($N$3=$AJ$11,'Result Sheet'!BV109,""))))</f>
        <v/>
      </c>
      <c r="O109" s="426" t="str">
        <f>IF($N$3=$AJ$8,'Result Sheet'!U109,IF($N$3=$AJ$9,'Result Sheet'!AM109,IF($N$3=$AJ$10,'Result Sheet'!BE109,IF($N$3=$AJ$11,'Result Sheet'!BW109,""))))</f>
        <v/>
      </c>
      <c r="P109" s="427" t="str">
        <f>IF(OR($D$3="",$N$3=""),"",IF(B109="","",IF(AND(N109="NA",O109="NA"),"NA",IF($N$3=$AJ$12,'Result Sheet'!CG109,IF($N$3=$AJ$13,'Result Sheet'!CN109,IF($N$3=$AJ$14,'Result Sheet'!CU109,IF($N$3=$AJ$15,'Result Sheet'!DB109,IF($N$3=$AJ$16,'Result Sheet'!DF109,SUM(N109:O109)))))))))</f>
        <v/>
      </c>
      <c r="Q109" s="425" t="str">
        <f t="shared" si="9"/>
        <v/>
      </c>
      <c r="R109" s="428">
        <f t="shared" si="10"/>
        <v>0</v>
      </c>
      <c r="S109" s="428" t="str">
        <f t="shared" si="11"/>
        <v/>
      </c>
      <c r="T109" s="428" t="str">
        <f t="shared" si="12"/>
        <v/>
      </c>
      <c r="U109" s="428" t="str">
        <f t="shared" si="13"/>
        <v/>
      </c>
      <c r="V109" s="429" t="str">
        <f t="shared" si="14"/>
        <v/>
      </c>
      <c r="W109" s="430" t="str">
        <f t="shared" si="15"/>
        <v/>
      </c>
    </row>
    <row r="110" spans="1:23">
      <c r="A110" s="416">
        <f>IF('Result Sheet'!A110="","",'Result Sheet'!A110)</f>
        <v>103</v>
      </c>
      <c r="B110" s="417" t="str">
        <f>IF(OR($D$3="",$N$3=""),"",IF('Result Sheet'!B110="","",'Result Sheet'!B110))</f>
        <v/>
      </c>
      <c r="C110" s="418" t="str">
        <f>IF(OR($D$3="",$N$3=""),"",IF('Result Sheet'!F110="","",'Result Sheet'!F110))</f>
        <v/>
      </c>
      <c r="D110" s="419" t="str">
        <f>IF(OR($D$3="",$N$3=""),"",IF('Result Sheet'!E110="","",'Result Sheet'!E110))</f>
        <v/>
      </c>
      <c r="E110" s="420" t="str">
        <f>IF(OR($D$3="",$N$3=""),"",IF('Result Sheet'!G110="","",'Result Sheet'!G110))</f>
        <v/>
      </c>
      <c r="F110" s="420" t="str">
        <f>IF(OR($D$3="",$N$3=""),"",IF('Result Sheet'!H110="","",'Result Sheet'!H110))</f>
        <v/>
      </c>
      <c r="G110" s="420" t="str">
        <f>IF(OR($D$3="",$N$3=""),"",IF('Result Sheet'!I110="","",'Result Sheet'!I110))</f>
        <v/>
      </c>
      <c r="H110" s="421" t="str">
        <f>IF(OR($D$3="",$N$3=""),"",IF('Result Sheet'!K110="","",'Result Sheet'!K110))</f>
        <v/>
      </c>
      <c r="I110" s="422" t="str">
        <f>IF(OR($D$3="",$N$3=""),"",IF('Result Sheet'!J110="","",'Result Sheet'!J110))</f>
        <v/>
      </c>
      <c r="J110" s="423" t="str">
        <f>IF($N$3=$AJ$8,'Result Sheet'!P110,IF($N$3=$AJ$9,'Result Sheet'!AH110,IF($N$3=$AJ$10,'Result Sheet'!AZ110,IF($N$3=$AJ$11,'Result Sheet'!BR110,""))))</f>
        <v/>
      </c>
      <c r="K110" s="423" t="str">
        <f>IF($N$3=$AJ$8,'Result Sheet'!Q110,IF($N$3=$AJ$9,'Result Sheet'!AI110,IF($N$3=$AJ$10,'Result Sheet'!BA110,IF($N$3=$AJ$11,'Result Sheet'!BS110,""))))</f>
        <v/>
      </c>
      <c r="L110" s="424" t="str">
        <f>IF(OR($D$3="",$N$3=""),"",IF(B110="","",IF(AND(K110="NA",J110="NA"),"NA",IF($N$3=$AJ$12,'Result Sheet'!CF110,IF($N$3=$AJ$13,'Result Sheet'!CM110,IF($N$3=$AJ$14,'Result Sheet'!CT110,IF($N$3=$AJ$15,'Result Sheet'!DA110,IF($N$3=$AJ$16,'Result Sheet'!DE110,SUM(J110:K110)))))))))</f>
        <v/>
      </c>
      <c r="M110" s="425" t="str">
        <f t="shared" si="8"/>
        <v/>
      </c>
      <c r="N110" s="426" t="str">
        <f>IF($N$3=$AJ$8,'Result Sheet'!T110,IF($N$3=$AJ$9,'Result Sheet'!AL110,IF($N$3=$AJ$10,'Result Sheet'!BD110,IF($N$3=$AJ$11,'Result Sheet'!BV110,""))))</f>
        <v/>
      </c>
      <c r="O110" s="426" t="str">
        <f>IF($N$3=$AJ$8,'Result Sheet'!U110,IF($N$3=$AJ$9,'Result Sheet'!AM110,IF($N$3=$AJ$10,'Result Sheet'!BE110,IF($N$3=$AJ$11,'Result Sheet'!BW110,""))))</f>
        <v/>
      </c>
      <c r="P110" s="427" t="str">
        <f>IF(OR($D$3="",$N$3=""),"",IF(B110="","",IF(AND(N110="NA",O110="NA"),"NA",IF($N$3=$AJ$12,'Result Sheet'!CG110,IF($N$3=$AJ$13,'Result Sheet'!CN110,IF($N$3=$AJ$14,'Result Sheet'!CU110,IF($N$3=$AJ$15,'Result Sheet'!DB110,IF($N$3=$AJ$16,'Result Sheet'!DF110,SUM(N110:O110)))))))))</f>
        <v/>
      </c>
      <c r="Q110" s="425" t="str">
        <f t="shared" si="9"/>
        <v/>
      </c>
      <c r="R110" s="428">
        <f t="shared" si="10"/>
        <v>0</v>
      </c>
      <c r="S110" s="428" t="str">
        <f t="shared" si="11"/>
        <v/>
      </c>
      <c r="T110" s="428" t="str">
        <f t="shared" si="12"/>
        <v/>
      </c>
      <c r="U110" s="428" t="str">
        <f t="shared" si="13"/>
        <v/>
      </c>
      <c r="V110" s="429" t="str">
        <f t="shared" si="14"/>
        <v/>
      </c>
      <c r="W110" s="430" t="str">
        <f t="shared" si="15"/>
        <v/>
      </c>
    </row>
    <row r="111" spans="1:23">
      <c r="A111" s="416">
        <f>IF('Result Sheet'!A111="","",'Result Sheet'!A111)</f>
        <v>104</v>
      </c>
      <c r="B111" s="417" t="str">
        <f>IF(OR($D$3="",$N$3=""),"",IF('Result Sheet'!B111="","",'Result Sheet'!B111))</f>
        <v/>
      </c>
      <c r="C111" s="418" t="str">
        <f>IF(OR($D$3="",$N$3=""),"",IF('Result Sheet'!F111="","",'Result Sheet'!F111))</f>
        <v/>
      </c>
      <c r="D111" s="419" t="str">
        <f>IF(OR($D$3="",$N$3=""),"",IF('Result Sheet'!E111="","",'Result Sheet'!E111))</f>
        <v/>
      </c>
      <c r="E111" s="420" t="str">
        <f>IF(OR($D$3="",$N$3=""),"",IF('Result Sheet'!G111="","",'Result Sheet'!G111))</f>
        <v/>
      </c>
      <c r="F111" s="420" t="str">
        <f>IF(OR($D$3="",$N$3=""),"",IF('Result Sheet'!H111="","",'Result Sheet'!H111))</f>
        <v/>
      </c>
      <c r="G111" s="420" t="str">
        <f>IF(OR($D$3="",$N$3=""),"",IF('Result Sheet'!I111="","",'Result Sheet'!I111))</f>
        <v/>
      </c>
      <c r="H111" s="421" t="str">
        <f>IF(OR($D$3="",$N$3=""),"",IF('Result Sheet'!K111="","",'Result Sheet'!K111))</f>
        <v/>
      </c>
      <c r="I111" s="422" t="str">
        <f>IF(OR($D$3="",$N$3=""),"",IF('Result Sheet'!J111="","",'Result Sheet'!J111))</f>
        <v/>
      </c>
      <c r="J111" s="423" t="str">
        <f>IF($N$3=$AJ$8,'Result Sheet'!P111,IF($N$3=$AJ$9,'Result Sheet'!AH111,IF($N$3=$AJ$10,'Result Sheet'!AZ111,IF($N$3=$AJ$11,'Result Sheet'!BR111,""))))</f>
        <v/>
      </c>
      <c r="K111" s="423" t="str">
        <f>IF($N$3=$AJ$8,'Result Sheet'!Q111,IF($N$3=$AJ$9,'Result Sheet'!AI111,IF($N$3=$AJ$10,'Result Sheet'!BA111,IF($N$3=$AJ$11,'Result Sheet'!BS111,""))))</f>
        <v/>
      </c>
      <c r="L111" s="424" t="str">
        <f>IF(OR($D$3="",$N$3=""),"",IF(B111="","",IF(AND(K111="NA",J111="NA"),"NA",IF($N$3=$AJ$12,'Result Sheet'!CF111,IF($N$3=$AJ$13,'Result Sheet'!CM111,IF($N$3=$AJ$14,'Result Sheet'!CT111,IF($N$3=$AJ$15,'Result Sheet'!DA111,IF($N$3=$AJ$16,'Result Sheet'!DE111,SUM(J111:K111)))))))))</f>
        <v/>
      </c>
      <c r="M111" s="425" t="str">
        <f t="shared" si="8"/>
        <v/>
      </c>
      <c r="N111" s="426" t="str">
        <f>IF($N$3=$AJ$8,'Result Sheet'!T111,IF($N$3=$AJ$9,'Result Sheet'!AL111,IF($N$3=$AJ$10,'Result Sheet'!BD111,IF($N$3=$AJ$11,'Result Sheet'!BV111,""))))</f>
        <v/>
      </c>
      <c r="O111" s="426" t="str">
        <f>IF($N$3=$AJ$8,'Result Sheet'!U111,IF($N$3=$AJ$9,'Result Sheet'!AM111,IF($N$3=$AJ$10,'Result Sheet'!BE111,IF($N$3=$AJ$11,'Result Sheet'!BW111,""))))</f>
        <v/>
      </c>
      <c r="P111" s="427" t="str">
        <f>IF(OR($D$3="",$N$3=""),"",IF(B111="","",IF(AND(N111="NA",O111="NA"),"NA",IF($N$3=$AJ$12,'Result Sheet'!CG111,IF($N$3=$AJ$13,'Result Sheet'!CN111,IF($N$3=$AJ$14,'Result Sheet'!CU111,IF($N$3=$AJ$15,'Result Sheet'!DB111,IF($N$3=$AJ$16,'Result Sheet'!DF111,SUM(N111:O111)))))))))</f>
        <v/>
      </c>
      <c r="Q111" s="425" t="str">
        <f t="shared" si="9"/>
        <v/>
      </c>
      <c r="R111" s="428">
        <f t="shared" si="10"/>
        <v>0</v>
      </c>
      <c r="S111" s="428" t="str">
        <f t="shared" si="11"/>
        <v/>
      </c>
      <c r="T111" s="428" t="str">
        <f t="shared" si="12"/>
        <v/>
      </c>
      <c r="U111" s="428" t="str">
        <f t="shared" si="13"/>
        <v/>
      </c>
      <c r="V111" s="429" t="str">
        <f t="shared" si="14"/>
        <v/>
      </c>
      <c r="W111" s="430" t="str">
        <f t="shared" si="15"/>
        <v/>
      </c>
    </row>
    <row r="112" spans="1:23">
      <c r="A112" s="416">
        <f>IF('Result Sheet'!A112="","",'Result Sheet'!A112)</f>
        <v>105</v>
      </c>
      <c r="B112" s="417" t="str">
        <f>IF(OR($D$3="",$N$3=""),"",IF('Result Sheet'!B112="","",'Result Sheet'!B112))</f>
        <v/>
      </c>
      <c r="C112" s="418" t="str">
        <f>IF(OR($D$3="",$N$3=""),"",IF('Result Sheet'!F112="","",'Result Sheet'!F112))</f>
        <v/>
      </c>
      <c r="D112" s="419" t="str">
        <f>IF(OR($D$3="",$N$3=""),"",IF('Result Sheet'!E112="","",'Result Sheet'!E112))</f>
        <v/>
      </c>
      <c r="E112" s="420" t="str">
        <f>IF(OR($D$3="",$N$3=""),"",IF('Result Sheet'!G112="","",'Result Sheet'!G112))</f>
        <v/>
      </c>
      <c r="F112" s="420" t="str">
        <f>IF(OR($D$3="",$N$3=""),"",IF('Result Sheet'!H112="","",'Result Sheet'!H112))</f>
        <v/>
      </c>
      <c r="G112" s="420" t="str">
        <f>IF(OR($D$3="",$N$3=""),"",IF('Result Sheet'!I112="","",'Result Sheet'!I112))</f>
        <v/>
      </c>
      <c r="H112" s="421" t="str">
        <f>IF(OR($D$3="",$N$3=""),"",IF('Result Sheet'!K112="","",'Result Sheet'!K112))</f>
        <v/>
      </c>
      <c r="I112" s="422" t="str">
        <f>IF(OR($D$3="",$N$3=""),"",IF('Result Sheet'!J112="","",'Result Sheet'!J112))</f>
        <v/>
      </c>
      <c r="J112" s="423" t="str">
        <f>IF($N$3=$AJ$8,'Result Sheet'!P112,IF($N$3=$AJ$9,'Result Sheet'!AH112,IF($N$3=$AJ$10,'Result Sheet'!AZ112,IF($N$3=$AJ$11,'Result Sheet'!BR112,""))))</f>
        <v/>
      </c>
      <c r="K112" s="423" t="str">
        <f>IF($N$3=$AJ$8,'Result Sheet'!Q112,IF($N$3=$AJ$9,'Result Sheet'!AI112,IF($N$3=$AJ$10,'Result Sheet'!BA112,IF($N$3=$AJ$11,'Result Sheet'!BS112,""))))</f>
        <v/>
      </c>
      <c r="L112" s="424" t="str">
        <f>IF(OR($D$3="",$N$3=""),"",IF(B112="","",IF(AND(K112="NA",J112="NA"),"NA",IF($N$3=$AJ$12,'Result Sheet'!CF112,IF($N$3=$AJ$13,'Result Sheet'!CM112,IF($N$3=$AJ$14,'Result Sheet'!CT112,IF($N$3=$AJ$15,'Result Sheet'!DA112,IF($N$3=$AJ$16,'Result Sheet'!DE112,SUM(J112:K112)))))))))</f>
        <v/>
      </c>
      <c r="M112" s="425" t="str">
        <f t="shared" si="8"/>
        <v/>
      </c>
      <c r="N112" s="426" t="str">
        <f>IF($N$3=$AJ$8,'Result Sheet'!T112,IF($N$3=$AJ$9,'Result Sheet'!AL112,IF($N$3=$AJ$10,'Result Sheet'!BD112,IF($N$3=$AJ$11,'Result Sheet'!BV112,""))))</f>
        <v/>
      </c>
      <c r="O112" s="426" t="str">
        <f>IF($N$3=$AJ$8,'Result Sheet'!U112,IF($N$3=$AJ$9,'Result Sheet'!AM112,IF($N$3=$AJ$10,'Result Sheet'!BE112,IF($N$3=$AJ$11,'Result Sheet'!BW112,""))))</f>
        <v/>
      </c>
      <c r="P112" s="427" t="str">
        <f>IF(OR($D$3="",$N$3=""),"",IF(B112="","",IF(AND(N112="NA",O112="NA"),"NA",IF($N$3=$AJ$12,'Result Sheet'!CG112,IF($N$3=$AJ$13,'Result Sheet'!CN112,IF($N$3=$AJ$14,'Result Sheet'!CU112,IF($N$3=$AJ$15,'Result Sheet'!DB112,IF($N$3=$AJ$16,'Result Sheet'!DF112,SUM(N112:O112)))))))))</f>
        <v/>
      </c>
      <c r="Q112" s="425" t="str">
        <f t="shared" si="9"/>
        <v/>
      </c>
      <c r="R112" s="428">
        <f t="shared" si="10"/>
        <v>0</v>
      </c>
      <c r="S112" s="428" t="str">
        <f t="shared" si="11"/>
        <v/>
      </c>
      <c r="T112" s="428" t="str">
        <f t="shared" si="12"/>
        <v/>
      </c>
      <c r="U112" s="428" t="str">
        <f t="shared" si="13"/>
        <v/>
      </c>
      <c r="V112" s="429" t="str">
        <f t="shared" si="14"/>
        <v/>
      </c>
      <c r="W112" s="430" t="str">
        <f t="shared" si="15"/>
        <v/>
      </c>
    </row>
    <row r="113" spans="1:23">
      <c r="A113" s="416">
        <f>IF('Result Sheet'!A113="","",'Result Sheet'!A113)</f>
        <v>106</v>
      </c>
      <c r="B113" s="417" t="str">
        <f>IF(OR($D$3="",$N$3=""),"",IF('Result Sheet'!B113="","",'Result Sheet'!B113))</f>
        <v/>
      </c>
      <c r="C113" s="418" t="str">
        <f>IF(OR($D$3="",$N$3=""),"",IF('Result Sheet'!F113="","",'Result Sheet'!F113))</f>
        <v/>
      </c>
      <c r="D113" s="419" t="str">
        <f>IF(OR($D$3="",$N$3=""),"",IF('Result Sheet'!E113="","",'Result Sheet'!E113))</f>
        <v/>
      </c>
      <c r="E113" s="420" t="str">
        <f>IF(OR($D$3="",$N$3=""),"",IF('Result Sheet'!G113="","",'Result Sheet'!G113))</f>
        <v/>
      </c>
      <c r="F113" s="420" t="str">
        <f>IF(OR($D$3="",$N$3=""),"",IF('Result Sheet'!H113="","",'Result Sheet'!H113))</f>
        <v/>
      </c>
      <c r="G113" s="420" t="str">
        <f>IF(OR($D$3="",$N$3=""),"",IF('Result Sheet'!I113="","",'Result Sheet'!I113))</f>
        <v/>
      </c>
      <c r="H113" s="421" t="str">
        <f>IF(OR($D$3="",$N$3=""),"",IF('Result Sheet'!K113="","",'Result Sheet'!K113))</f>
        <v/>
      </c>
      <c r="I113" s="422" t="str">
        <f>IF(OR($D$3="",$N$3=""),"",IF('Result Sheet'!J113="","",'Result Sheet'!J113))</f>
        <v/>
      </c>
      <c r="J113" s="423" t="str">
        <f>IF($N$3=$AJ$8,'Result Sheet'!P113,IF($N$3=$AJ$9,'Result Sheet'!AH113,IF($N$3=$AJ$10,'Result Sheet'!AZ113,IF($N$3=$AJ$11,'Result Sheet'!BR113,""))))</f>
        <v/>
      </c>
      <c r="K113" s="423" t="str">
        <f>IF($N$3=$AJ$8,'Result Sheet'!Q113,IF($N$3=$AJ$9,'Result Sheet'!AI113,IF($N$3=$AJ$10,'Result Sheet'!BA113,IF($N$3=$AJ$11,'Result Sheet'!BS113,""))))</f>
        <v/>
      </c>
      <c r="L113" s="424" t="str">
        <f>IF(OR($D$3="",$N$3=""),"",IF(B113="","",IF(AND(K113="NA",J113="NA"),"NA",IF($N$3=$AJ$12,'Result Sheet'!CF113,IF($N$3=$AJ$13,'Result Sheet'!CM113,IF($N$3=$AJ$14,'Result Sheet'!CT113,IF($N$3=$AJ$15,'Result Sheet'!DA113,IF($N$3=$AJ$16,'Result Sheet'!DE113,SUM(J113:K113)))))))))</f>
        <v/>
      </c>
      <c r="M113" s="425" t="str">
        <f t="shared" si="8"/>
        <v/>
      </c>
      <c r="N113" s="426" t="str">
        <f>IF($N$3=$AJ$8,'Result Sheet'!T113,IF($N$3=$AJ$9,'Result Sheet'!AL113,IF($N$3=$AJ$10,'Result Sheet'!BD113,IF($N$3=$AJ$11,'Result Sheet'!BV113,""))))</f>
        <v/>
      </c>
      <c r="O113" s="426" t="str">
        <f>IF($N$3=$AJ$8,'Result Sheet'!U113,IF($N$3=$AJ$9,'Result Sheet'!AM113,IF($N$3=$AJ$10,'Result Sheet'!BE113,IF($N$3=$AJ$11,'Result Sheet'!BW113,""))))</f>
        <v/>
      </c>
      <c r="P113" s="427" t="str">
        <f>IF(OR($D$3="",$N$3=""),"",IF(B113="","",IF(AND(N113="NA",O113="NA"),"NA",IF($N$3=$AJ$12,'Result Sheet'!CG113,IF($N$3=$AJ$13,'Result Sheet'!CN113,IF($N$3=$AJ$14,'Result Sheet'!CU113,IF($N$3=$AJ$15,'Result Sheet'!DB113,IF($N$3=$AJ$16,'Result Sheet'!DF113,SUM(N113:O113)))))))))</f>
        <v/>
      </c>
      <c r="Q113" s="425" t="str">
        <f t="shared" si="9"/>
        <v/>
      </c>
      <c r="R113" s="428">
        <f t="shared" si="10"/>
        <v>0</v>
      </c>
      <c r="S113" s="428" t="str">
        <f t="shared" si="11"/>
        <v/>
      </c>
      <c r="T113" s="428" t="str">
        <f t="shared" si="12"/>
        <v/>
      </c>
      <c r="U113" s="428" t="str">
        <f t="shared" si="13"/>
        <v/>
      </c>
      <c r="V113" s="429" t="str">
        <f t="shared" si="14"/>
        <v/>
      </c>
      <c r="W113" s="430" t="str">
        <f t="shared" si="15"/>
        <v/>
      </c>
    </row>
    <row r="114" spans="1:23">
      <c r="A114" s="416">
        <f>IF('Result Sheet'!A114="","",'Result Sheet'!A114)</f>
        <v>107</v>
      </c>
      <c r="B114" s="417" t="str">
        <f>IF(OR($D$3="",$N$3=""),"",IF('Result Sheet'!B114="","",'Result Sheet'!B114))</f>
        <v/>
      </c>
      <c r="C114" s="418" t="str">
        <f>IF(OR($D$3="",$N$3=""),"",IF('Result Sheet'!F114="","",'Result Sheet'!F114))</f>
        <v/>
      </c>
      <c r="D114" s="419" t="str">
        <f>IF(OR($D$3="",$N$3=""),"",IF('Result Sheet'!E114="","",'Result Sheet'!E114))</f>
        <v/>
      </c>
      <c r="E114" s="420" t="str">
        <f>IF(OR($D$3="",$N$3=""),"",IF('Result Sheet'!G114="","",'Result Sheet'!G114))</f>
        <v/>
      </c>
      <c r="F114" s="420" t="str">
        <f>IF(OR($D$3="",$N$3=""),"",IF('Result Sheet'!H114="","",'Result Sheet'!H114))</f>
        <v/>
      </c>
      <c r="G114" s="420" t="str">
        <f>IF(OR($D$3="",$N$3=""),"",IF('Result Sheet'!I114="","",'Result Sheet'!I114))</f>
        <v/>
      </c>
      <c r="H114" s="421" t="str">
        <f>IF(OR($D$3="",$N$3=""),"",IF('Result Sheet'!K114="","",'Result Sheet'!K114))</f>
        <v/>
      </c>
      <c r="I114" s="422" t="str">
        <f>IF(OR($D$3="",$N$3=""),"",IF('Result Sheet'!J114="","",'Result Sheet'!J114))</f>
        <v/>
      </c>
      <c r="J114" s="423" t="str">
        <f>IF($N$3=$AJ$8,'Result Sheet'!P114,IF($N$3=$AJ$9,'Result Sheet'!AH114,IF($N$3=$AJ$10,'Result Sheet'!AZ114,IF($N$3=$AJ$11,'Result Sheet'!BR114,""))))</f>
        <v/>
      </c>
      <c r="K114" s="423" t="str">
        <f>IF($N$3=$AJ$8,'Result Sheet'!Q114,IF($N$3=$AJ$9,'Result Sheet'!AI114,IF($N$3=$AJ$10,'Result Sheet'!BA114,IF($N$3=$AJ$11,'Result Sheet'!BS114,""))))</f>
        <v/>
      </c>
      <c r="L114" s="424" t="str">
        <f>IF(OR($D$3="",$N$3=""),"",IF(B114="","",IF(AND(K114="NA",J114="NA"),"NA",IF($N$3=$AJ$12,'Result Sheet'!CF114,IF($N$3=$AJ$13,'Result Sheet'!CM114,IF($N$3=$AJ$14,'Result Sheet'!CT114,IF($N$3=$AJ$15,'Result Sheet'!DA114,IF($N$3=$AJ$16,'Result Sheet'!DE114,SUM(J114:K114)))))))))</f>
        <v/>
      </c>
      <c r="M114" s="425" t="str">
        <f t="shared" si="8"/>
        <v/>
      </c>
      <c r="N114" s="426" t="str">
        <f>IF($N$3=$AJ$8,'Result Sheet'!T114,IF($N$3=$AJ$9,'Result Sheet'!AL114,IF($N$3=$AJ$10,'Result Sheet'!BD114,IF($N$3=$AJ$11,'Result Sheet'!BV114,""))))</f>
        <v/>
      </c>
      <c r="O114" s="426" t="str">
        <f>IF($N$3=$AJ$8,'Result Sheet'!U114,IF($N$3=$AJ$9,'Result Sheet'!AM114,IF($N$3=$AJ$10,'Result Sheet'!BE114,IF($N$3=$AJ$11,'Result Sheet'!BW114,""))))</f>
        <v/>
      </c>
      <c r="P114" s="427" t="str">
        <f>IF(OR($D$3="",$N$3=""),"",IF(B114="","",IF(AND(N114="NA",O114="NA"),"NA",IF($N$3=$AJ$12,'Result Sheet'!CG114,IF($N$3=$AJ$13,'Result Sheet'!CN114,IF($N$3=$AJ$14,'Result Sheet'!CU114,IF($N$3=$AJ$15,'Result Sheet'!DB114,IF($N$3=$AJ$16,'Result Sheet'!DF114,SUM(N114:O114)))))))))</f>
        <v/>
      </c>
      <c r="Q114" s="425" t="str">
        <f t="shared" si="9"/>
        <v/>
      </c>
      <c r="R114" s="428">
        <f t="shared" si="10"/>
        <v>0</v>
      </c>
      <c r="S114" s="428" t="str">
        <f t="shared" si="11"/>
        <v/>
      </c>
      <c r="T114" s="428" t="str">
        <f t="shared" si="12"/>
        <v/>
      </c>
      <c r="U114" s="428" t="str">
        <f t="shared" si="13"/>
        <v/>
      </c>
      <c r="V114" s="429" t="str">
        <f t="shared" si="14"/>
        <v/>
      </c>
      <c r="W114" s="430" t="str">
        <f t="shared" si="15"/>
        <v/>
      </c>
    </row>
    <row r="115" spans="1:23">
      <c r="A115" s="416">
        <f>IF('Result Sheet'!A115="","",'Result Sheet'!A115)</f>
        <v>108</v>
      </c>
      <c r="B115" s="417" t="str">
        <f>IF(OR($D$3="",$N$3=""),"",IF('Result Sheet'!B115="","",'Result Sheet'!B115))</f>
        <v/>
      </c>
      <c r="C115" s="418" t="str">
        <f>IF(OR($D$3="",$N$3=""),"",IF('Result Sheet'!F115="","",'Result Sheet'!F115))</f>
        <v/>
      </c>
      <c r="D115" s="419" t="str">
        <f>IF(OR($D$3="",$N$3=""),"",IF('Result Sheet'!E115="","",'Result Sheet'!E115))</f>
        <v/>
      </c>
      <c r="E115" s="420" t="str">
        <f>IF(OR($D$3="",$N$3=""),"",IF('Result Sheet'!G115="","",'Result Sheet'!G115))</f>
        <v/>
      </c>
      <c r="F115" s="420" t="str">
        <f>IF(OR($D$3="",$N$3=""),"",IF('Result Sheet'!H115="","",'Result Sheet'!H115))</f>
        <v/>
      </c>
      <c r="G115" s="420" t="str">
        <f>IF(OR($D$3="",$N$3=""),"",IF('Result Sheet'!I115="","",'Result Sheet'!I115))</f>
        <v/>
      </c>
      <c r="H115" s="421" t="str">
        <f>IF(OR($D$3="",$N$3=""),"",IF('Result Sheet'!K115="","",'Result Sheet'!K115))</f>
        <v/>
      </c>
      <c r="I115" s="422" t="str">
        <f>IF(OR($D$3="",$N$3=""),"",IF('Result Sheet'!J115="","",'Result Sheet'!J115))</f>
        <v/>
      </c>
      <c r="J115" s="423" t="str">
        <f>IF($N$3=$AJ$8,'Result Sheet'!P115,IF($N$3=$AJ$9,'Result Sheet'!AH115,IF($N$3=$AJ$10,'Result Sheet'!AZ115,IF($N$3=$AJ$11,'Result Sheet'!BR115,""))))</f>
        <v/>
      </c>
      <c r="K115" s="423" t="str">
        <f>IF($N$3=$AJ$8,'Result Sheet'!Q115,IF($N$3=$AJ$9,'Result Sheet'!AI115,IF($N$3=$AJ$10,'Result Sheet'!BA115,IF($N$3=$AJ$11,'Result Sheet'!BS115,""))))</f>
        <v/>
      </c>
      <c r="L115" s="424" t="str">
        <f>IF(OR($D$3="",$N$3=""),"",IF(B115="","",IF(AND(K115="NA",J115="NA"),"NA",IF($N$3=$AJ$12,'Result Sheet'!CF115,IF($N$3=$AJ$13,'Result Sheet'!CM115,IF($N$3=$AJ$14,'Result Sheet'!CT115,IF($N$3=$AJ$15,'Result Sheet'!DA115,IF($N$3=$AJ$16,'Result Sheet'!DE115,SUM(J115:K115)))))))))</f>
        <v/>
      </c>
      <c r="M115" s="425" t="str">
        <f t="shared" si="8"/>
        <v/>
      </c>
      <c r="N115" s="426" t="str">
        <f>IF($N$3=$AJ$8,'Result Sheet'!T115,IF($N$3=$AJ$9,'Result Sheet'!AL115,IF($N$3=$AJ$10,'Result Sheet'!BD115,IF($N$3=$AJ$11,'Result Sheet'!BV115,""))))</f>
        <v/>
      </c>
      <c r="O115" s="426" t="str">
        <f>IF($N$3=$AJ$8,'Result Sheet'!U115,IF($N$3=$AJ$9,'Result Sheet'!AM115,IF($N$3=$AJ$10,'Result Sheet'!BE115,IF($N$3=$AJ$11,'Result Sheet'!BW115,""))))</f>
        <v/>
      </c>
      <c r="P115" s="427" t="str">
        <f>IF(OR($D$3="",$N$3=""),"",IF(B115="","",IF(AND(N115="NA",O115="NA"),"NA",IF($N$3=$AJ$12,'Result Sheet'!CG115,IF($N$3=$AJ$13,'Result Sheet'!CN115,IF($N$3=$AJ$14,'Result Sheet'!CU115,IF($N$3=$AJ$15,'Result Sheet'!DB115,IF($N$3=$AJ$16,'Result Sheet'!DF115,SUM(N115:O115)))))))))</f>
        <v/>
      </c>
      <c r="Q115" s="425" t="str">
        <f t="shared" si="9"/>
        <v/>
      </c>
      <c r="R115" s="428">
        <f t="shared" si="10"/>
        <v>0</v>
      </c>
      <c r="S115" s="428" t="str">
        <f t="shared" si="11"/>
        <v/>
      </c>
      <c r="T115" s="428" t="str">
        <f t="shared" si="12"/>
        <v/>
      </c>
      <c r="U115" s="428" t="str">
        <f t="shared" si="13"/>
        <v/>
      </c>
      <c r="V115" s="429" t="str">
        <f t="shared" si="14"/>
        <v/>
      </c>
      <c r="W115" s="430" t="str">
        <f t="shared" si="15"/>
        <v/>
      </c>
    </row>
    <row r="116" spans="1:23">
      <c r="A116" s="416">
        <f>IF('Result Sheet'!A116="","",'Result Sheet'!A116)</f>
        <v>109</v>
      </c>
      <c r="B116" s="417" t="str">
        <f>IF(OR($D$3="",$N$3=""),"",IF('Result Sheet'!B116="","",'Result Sheet'!B116))</f>
        <v/>
      </c>
      <c r="C116" s="418" t="str">
        <f>IF(OR($D$3="",$N$3=""),"",IF('Result Sheet'!F116="","",'Result Sheet'!F116))</f>
        <v/>
      </c>
      <c r="D116" s="419" t="str">
        <f>IF(OR($D$3="",$N$3=""),"",IF('Result Sheet'!E116="","",'Result Sheet'!E116))</f>
        <v/>
      </c>
      <c r="E116" s="420" t="str">
        <f>IF(OR($D$3="",$N$3=""),"",IF('Result Sheet'!G116="","",'Result Sheet'!G116))</f>
        <v/>
      </c>
      <c r="F116" s="420" t="str">
        <f>IF(OR($D$3="",$N$3=""),"",IF('Result Sheet'!H116="","",'Result Sheet'!H116))</f>
        <v/>
      </c>
      <c r="G116" s="420" t="str">
        <f>IF(OR($D$3="",$N$3=""),"",IF('Result Sheet'!I116="","",'Result Sheet'!I116))</f>
        <v/>
      </c>
      <c r="H116" s="421" t="str">
        <f>IF(OR($D$3="",$N$3=""),"",IF('Result Sheet'!K116="","",'Result Sheet'!K116))</f>
        <v/>
      </c>
      <c r="I116" s="422" t="str">
        <f>IF(OR($D$3="",$N$3=""),"",IF('Result Sheet'!J116="","",'Result Sheet'!J116))</f>
        <v/>
      </c>
      <c r="J116" s="423" t="str">
        <f>IF($N$3=$AJ$8,'Result Sheet'!P116,IF($N$3=$AJ$9,'Result Sheet'!AH116,IF($N$3=$AJ$10,'Result Sheet'!AZ116,IF($N$3=$AJ$11,'Result Sheet'!BR116,""))))</f>
        <v/>
      </c>
      <c r="K116" s="423" t="str">
        <f>IF($N$3=$AJ$8,'Result Sheet'!Q116,IF($N$3=$AJ$9,'Result Sheet'!AI116,IF($N$3=$AJ$10,'Result Sheet'!BA116,IF($N$3=$AJ$11,'Result Sheet'!BS116,""))))</f>
        <v/>
      </c>
      <c r="L116" s="424" t="str">
        <f>IF(OR($D$3="",$N$3=""),"",IF(B116="","",IF(AND(K116="NA",J116="NA"),"NA",IF($N$3=$AJ$12,'Result Sheet'!CF116,IF($N$3=$AJ$13,'Result Sheet'!CM116,IF($N$3=$AJ$14,'Result Sheet'!CT116,IF($N$3=$AJ$15,'Result Sheet'!DA116,IF($N$3=$AJ$16,'Result Sheet'!DE116,SUM(J116:K116)))))))))</f>
        <v/>
      </c>
      <c r="M116" s="425" t="str">
        <f t="shared" si="8"/>
        <v/>
      </c>
      <c r="N116" s="426" t="str">
        <f>IF($N$3=$AJ$8,'Result Sheet'!T116,IF($N$3=$AJ$9,'Result Sheet'!AL116,IF($N$3=$AJ$10,'Result Sheet'!BD116,IF($N$3=$AJ$11,'Result Sheet'!BV116,""))))</f>
        <v/>
      </c>
      <c r="O116" s="426" t="str">
        <f>IF($N$3=$AJ$8,'Result Sheet'!U116,IF($N$3=$AJ$9,'Result Sheet'!AM116,IF($N$3=$AJ$10,'Result Sheet'!BE116,IF($N$3=$AJ$11,'Result Sheet'!BW116,""))))</f>
        <v/>
      </c>
      <c r="P116" s="427" t="str">
        <f>IF(OR($D$3="",$N$3=""),"",IF(B116="","",IF(AND(N116="NA",O116="NA"),"NA",IF($N$3=$AJ$12,'Result Sheet'!CG116,IF($N$3=$AJ$13,'Result Sheet'!CN116,IF($N$3=$AJ$14,'Result Sheet'!CU116,IF($N$3=$AJ$15,'Result Sheet'!DB116,IF($N$3=$AJ$16,'Result Sheet'!DF116,SUM(N116:O116)))))))))</f>
        <v/>
      </c>
      <c r="Q116" s="425" t="str">
        <f t="shared" si="9"/>
        <v/>
      </c>
      <c r="R116" s="428">
        <f t="shared" si="10"/>
        <v>0</v>
      </c>
      <c r="S116" s="428" t="str">
        <f t="shared" si="11"/>
        <v/>
      </c>
      <c r="T116" s="428" t="str">
        <f t="shared" si="12"/>
        <v/>
      </c>
      <c r="U116" s="428" t="str">
        <f t="shared" si="13"/>
        <v/>
      </c>
      <c r="V116" s="429" t="str">
        <f t="shared" si="14"/>
        <v/>
      </c>
      <c r="W116" s="430" t="str">
        <f t="shared" si="15"/>
        <v/>
      </c>
    </row>
    <row r="117" spans="1:23">
      <c r="A117" s="416">
        <f>IF('Result Sheet'!A117="","",'Result Sheet'!A117)</f>
        <v>110</v>
      </c>
      <c r="B117" s="417" t="str">
        <f>IF(OR($D$3="",$N$3=""),"",IF('Result Sheet'!B117="","",'Result Sheet'!B117))</f>
        <v/>
      </c>
      <c r="C117" s="418" t="str">
        <f>IF(OR($D$3="",$N$3=""),"",IF('Result Sheet'!F117="","",'Result Sheet'!F117))</f>
        <v/>
      </c>
      <c r="D117" s="419" t="str">
        <f>IF(OR($D$3="",$N$3=""),"",IF('Result Sheet'!E117="","",'Result Sheet'!E117))</f>
        <v/>
      </c>
      <c r="E117" s="420" t="str">
        <f>IF(OR($D$3="",$N$3=""),"",IF('Result Sheet'!G117="","",'Result Sheet'!G117))</f>
        <v/>
      </c>
      <c r="F117" s="420" t="str">
        <f>IF(OR($D$3="",$N$3=""),"",IF('Result Sheet'!H117="","",'Result Sheet'!H117))</f>
        <v/>
      </c>
      <c r="G117" s="420" t="str">
        <f>IF(OR($D$3="",$N$3=""),"",IF('Result Sheet'!I117="","",'Result Sheet'!I117))</f>
        <v/>
      </c>
      <c r="H117" s="421" t="str">
        <f>IF(OR($D$3="",$N$3=""),"",IF('Result Sheet'!K117="","",'Result Sheet'!K117))</f>
        <v/>
      </c>
      <c r="I117" s="422" t="str">
        <f>IF(OR($D$3="",$N$3=""),"",IF('Result Sheet'!J117="","",'Result Sheet'!J117))</f>
        <v/>
      </c>
      <c r="J117" s="423" t="str">
        <f>IF($N$3=$AJ$8,'Result Sheet'!P117,IF($N$3=$AJ$9,'Result Sheet'!AH117,IF($N$3=$AJ$10,'Result Sheet'!AZ117,IF($N$3=$AJ$11,'Result Sheet'!BR117,""))))</f>
        <v/>
      </c>
      <c r="K117" s="423" t="str">
        <f>IF($N$3=$AJ$8,'Result Sheet'!Q117,IF($N$3=$AJ$9,'Result Sheet'!AI117,IF($N$3=$AJ$10,'Result Sheet'!BA117,IF($N$3=$AJ$11,'Result Sheet'!BS117,""))))</f>
        <v/>
      </c>
      <c r="L117" s="424" t="str">
        <f>IF(OR($D$3="",$N$3=""),"",IF(B117="","",IF(AND(K117="NA",J117="NA"),"NA",IF($N$3=$AJ$12,'Result Sheet'!CF117,IF($N$3=$AJ$13,'Result Sheet'!CM117,IF($N$3=$AJ$14,'Result Sheet'!CT117,IF($N$3=$AJ$15,'Result Sheet'!DA117,IF($N$3=$AJ$16,'Result Sheet'!DE117,SUM(J117:K117)))))))))</f>
        <v/>
      </c>
      <c r="M117" s="425" t="str">
        <f t="shared" si="8"/>
        <v/>
      </c>
      <c r="N117" s="426" t="str">
        <f>IF($N$3=$AJ$8,'Result Sheet'!T117,IF($N$3=$AJ$9,'Result Sheet'!AL117,IF($N$3=$AJ$10,'Result Sheet'!BD117,IF($N$3=$AJ$11,'Result Sheet'!BV117,""))))</f>
        <v/>
      </c>
      <c r="O117" s="426" t="str">
        <f>IF($N$3=$AJ$8,'Result Sheet'!U117,IF($N$3=$AJ$9,'Result Sheet'!AM117,IF($N$3=$AJ$10,'Result Sheet'!BE117,IF($N$3=$AJ$11,'Result Sheet'!BW117,""))))</f>
        <v/>
      </c>
      <c r="P117" s="427" t="str">
        <f>IF(OR($D$3="",$N$3=""),"",IF(B117="","",IF(AND(N117="NA",O117="NA"),"NA",IF($N$3=$AJ$12,'Result Sheet'!CG117,IF($N$3=$AJ$13,'Result Sheet'!CN117,IF($N$3=$AJ$14,'Result Sheet'!CU117,IF($N$3=$AJ$15,'Result Sheet'!DB117,IF($N$3=$AJ$16,'Result Sheet'!DF117,SUM(N117:O117)))))))))</f>
        <v/>
      </c>
      <c r="Q117" s="425" t="str">
        <f t="shared" si="9"/>
        <v/>
      </c>
      <c r="R117" s="428">
        <f t="shared" si="10"/>
        <v>0</v>
      </c>
      <c r="S117" s="428" t="str">
        <f t="shared" si="11"/>
        <v/>
      </c>
      <c r="T117" s="428" t="str">
        <f t="shared" si="12"/>
        <v/>
      </c>
      <c r="U117" s="428" t="str">
        <f t="shared" si="13"/>
        <v/>
      </c>
      <c r="V117" s="429" t="str">
        <f t="shared" si="14"/>
        <v/>
      </c>
      <c r="W117" s="430" t="str">
        <f t="shared" si="15"/>
        <v/>
      </c>
    </row>
    <row r="118" spans="1:23">
      <c r="A118" s="416">
        <f>IF('Result Sheet'!A118="","",'Result Sheet'!A118)</f>
        <v>111</v>
      </c>
      <c r="B118" s="417" t="str">
        <f>IF(OR($D$3="",$N$3=""),"",IF('Result Sheet'!B118="","",'Result Sheet'!B118))</f>
        <v/>
      </c>
      <c r="C118" s="418" t="str">
        <f>IF(OR($D$3="",$N$3=""),"",IF('Result Sheet'!F118="","",'Result Sheet'!F118))</f>
        <v/>
      </c>
      <c r="D118" s="419" t="str">
        <f>IF(OR($D$3="",$N$3=""),"",IF('Result Sheet'!E118="","",'Result Sheet'!E118))</f>
        <v/>
      </c>
      <c r="E118" s="420" t="str">
        <f>IF(OR($D$3="",$N$3=""),"",IF('Result Sheet'!G118="","",'Result Sheet'!G118))</f>
        <v/>
      </c>
      <c r="F118" s="420" t="str">
        <f>IF(OR($D$3="",$N$3=""),"",IF('Result Sheet'!H118="","",'Result Sheet'!H118))</f>
        <v/>
      </c>
      <c r="G118" s="420" t="str">
        <f>IF(OR($D$3="",$N$3=""),"",IF('Result Sheet'!I118="","",'Result Sheet'!I118))</f>
        <v/>
      </c>
      <c r="H118" s="421" t="str">
        <f>IF(OR($D$3="",$N$3=""),"",IF('Result Sheet'!K118="","",'Result Sheet'!K118))</f>
        <v/>
      </c>
      <c r="I118" s="422" t="str">
        <f>IF(OR($D$3="",$N$3=""),"",IF('Result Sheet'!J118="","",'Result Sheet'!J118))</f>
        <v/>
      </c>
      <c r="J118" s="423" t="str">
        <f>IF($N$3=$AJ$8,'Result Sheet'!P118,IF($N$3=$AJ$9,'Result Sheet'!AH118,IF($N$3=$AJ$10,'Result Sheet'!AZ118,IF($N$3=$AJ$11,'Result Sheet'!BR118,""))))</f>
        <v/>
      </c>
      <c r="K118" s="423" t="str">
        <f>IF($N$3=$AJ$8,'Result Sheet'!Q118,IF($N$3=$AJ$9,'Result Sheet'!AI118,IF($N$3=$AJ$10,'Result Sheet'!BA118,IF($N$3=$AJ$11,'Result Sheet'!BS118,""))))</f>
        <v/>
      </c>
      <c r="L118" s="424" t="str">
        <f>IF(OR($D$3="",$N$3=""),"",IF(B118="","",IF(AND(K118="NA",J118="NA"),"NA",IF($N$3=$AJ$12,'Result Sheet'!CF118,IF($N$3=$AJ$13,'Result Sheet'!CM118,IF($N$3=$AJ$14,'Result Sheet'!CT118,IF($N$3=$AJ$15,'Result Sheet'!DA118,IF($N$3=$AJ$16,'Result Sheet'!DE118,SUM(J118:K118)))))))))</f>
        <v/>
      </c>
      <c r="M118" s="425" t="str">
        <f t="shared" si="8"/>
        <v/>
      </c>
      <c r="N118" s="426" t="str">
        <f>IF($N$3=$AJ$8,'Result Sheet'!T118,IF($N$3=$AJ$9,'Result Sheet'!AL118,IF($N$3=$AJ$10,'Result Sheet'!BD118,IF($N$3=$AJ$11,'Result Sheet'!BV118,""))))</f>
        <v/>
      </c>
      <c r="O118" s="426" t="str">
        <f>IF($N$3=$AJ$8,'Result Sheet'!U118,IF($N$3=$AJ$9,'Result Sheet'!AM118,IF($N$3=$AJ$10,'Result Sheet'!BE118,IF($N$3=$AJ$11,'Result Sheet'!BW118,""))))</f>
        <v/>
      </c>
      <c r="P118" s="427" t="str">
        <f>IF(OR($D$3="",$N$3=""),"",IF(B118="","",IF(AND(N118="NA",O118="NA"),"NA",IF($N$3=$AJ$12,'Result Sheet'!CG118,IF($N$3=$AJ$13,'Result Sheet'!CN118,IF($N$3=$AJ$14,'Result Sheet'!CU118,IF($N$3=$AJ$15,'Result Sheet'!DB118,IF($N$3=$AJ$16,'Result Sheet'!DF118,SUM(N118:O118)))))))))</f>
        <v/>
      </c>
      <c r="Q118" s="425" t="str">
        <f t="shared" si="9"/>
        <v/>
      </c>
      <c r="R118" s="428">
        <f t="shared" si="10"/>
        <v>0</v>
      </c>
      <c r="S118" s="428" t="str">
        <f t="shared" si="11"/>
        <v/>
      </c>
      <c r="T118" s="428" t="str">
        <f t="shared" si="12"/>
        <v/>
      </c>
      <c r="U118" s="428" t="str">
        <f t="shared" si="13"/>
        <v/>
      </c>
      <c r="V118" s="429" t="str">
        <f t="shared" si="14"/>
        <v/>
      </c>
      <c r="W118" s="430" t="str">
        <f t="shared" si="15"/>
        <v/>
      </c>
    </row>
    <row r="119" spans="1:23">
      <c r="A119" s="416">
        <f>IF('Result Sheet'!A119="","",'Result Sheet'!A119)</f>
        <v>112</v>
      </c>
      <c r="B119" s="417" t="str">
        <f>IF(OR($D$3="",$N$3=""),"",IF('Result Sheet'!B119="","",'Result Sheet'!B119))</f>
        <v/>
      </c>
      <c r="C119" s="418" t="str">
        <f>IF(OR($D$3="",$N$3=""),"",IF('Result Sheet'!F119="","",'Result Sheet'!F119))</f>
        <v/>
      </c>
      <c r="D119" s="419" t="str">
        <f>IF(OR($D$3="",$N$3=""),"",IF('Result Sheet'!E119="","",'Result Sheet'!E119))</f>
        <v/>
      </c>
      <c r="E119" s="420" t="str">
        <f>IF(OR($D$3="",$N$3=""),"",IF('Result Sheet'!G119="","",'Result Sheet'!G119))</f>
        <v/>
      </c>
      <c r="F119" s="420" t="str">
        <f>IF(OR($D$3="",$N$3=""),"",IF('Result Sheet'!H119="","",'Result Sheet'!H119))</f>
        <v/>
      </c>
      <c r="G119" s="420" t="str">
        <f>IF(OR($D$3="",$N$3=""),"",IF('Result Sheet'!I119="","",'Result Sheet'!I119))</f>
        <v/>
      </c>
      <c r="H119" s="421" t="str">
        <f>IF(OR($D$3="",$N$3=""),"",IF('Result Sheet'!K119="","",'Result Sheet'!K119))</f>
        <v/>
      </c>
      <c r="I119" s="422" t="str">
        <f>IF(OR($D$3="",$N$3=""),"",IF('Result Sheet'!J119="","",'Result Sheet'!J119))</f>
        <v/>
      </c>
      <c r="J119" s="423" t="str">
        <f>IF($N$3=$AJ$8,'Result Sheet'!P119,IF($N$3=$AJ$9,'Result Sheet'!AH119,IF($N$3=$AJ$10,'Result Sheet'!AZ119,IF($N$3=$AJ$11,'Result Sheet'!BR119,""))))</f>
        <v/>
      </c>
      <c r="K119" s="423" t="str">
        <f>IF($N$3=$AJ$8,'Result Sheet'!Q119,IF($N$3=$AJ$9,'Result Sheet'!AI119,IF($N$3=$AJ$10,'Result Sheet'!BA119,IF($N$3=$AJ$11,'Result Sheet'!BS119,""))))</f>
        <v/>
      </c>
      <c r="L119" s="424" t="str">
        <f>IF(OR($D$3="",$N$3=""),"",IF(B119="","",IF(AND(K119="NA",J119="NA"),"NA",IF($N$3=$AJ$12,'Result Sheet'!CF119,IF($N$3=$AJ$13,'Result Sheet'!CM119,IF($N$3=$AJ$14,'Result Sheet'!CT119,IF($N$3=$AJ$15,'Result Sheet'!DA119,IF($N$3=$AJ$16,'Result Sheet'!DE119,SUM(J119:K119)))))))))</f>
        <v/>
      </c>
      <c r="M119" s="425" t="str">
        <f t="shared" si="8"/>
        <v/>
      </c>
      <c r="N119" s="426" t="str">
        <f>IF($N$3=$AJ$8,'Result Sheet'!T119,IF($N$3=$AJ$9,'Result Sheet'!AL119,IF($N$3=$AJ$10,'Result Sheet'!BD119,IF($N$3=$AJ$11,'Result Sheet'!BV119,""))))</f>
        <v/>
      </c>
      <c r="O119" s="426" t="str">
        <f>IF($N$3=$AJ$8,'Result Sheet'!U119,IF($N$3=$AJ$9,'Result Sheet'!AM119,IF($N$3=$AJ$10,'Result Sheet'!BE119,IF($N$3=$AJ$11,'Result Sheet'!BW119,""))))</f>
        <v/>
      </c>
      <c r="P119" s="427" t="str">
        <f>IF(OR($D$3="",$N$3=""),"",IF(B119="","",IF(AND(N119="NA",O119="NA"),"NA",IF($N$3=$AJ$12,'Result Sheet'!CG119,IF($N$3=$AJ$13,'Result Sheet'!CN119,IF($N$3=$AJ$14,'Result Sheet'!CU119,IF($N$3=$AJ$15,'Result Sheet'!DB119,IF($N$3=$AJ$16,'Result Sheet'!DF119,SUM(N119:O119)))))))))</f>
        <v/>
      </c>
      <c r="Q119" s="425" t="str">
        <f t="shared" si="9"/>
        <v/>
      </c>
      <c r="R119" s="428">
        <f t="shared" si="10"/>
        <v>0</v>
      </c>
      <c r="S119" s="428" t="str">
        <f t="shared" si="11"/>
        <v/>
      </c>
      <c r="T119" s="428" t="str">
        <f t="shared" si="12"/>
        <v/>
      </c>
      <c r="U119" s="428" t="str">
        <f t="shared" si="13"/>
        <v/>
      </c>
      <c r="V119" s="429" t="str">
        <f t="shared" si="14"/>
        <v/>
      </c>
      <c r="W119" s="430" t="str">
        <f t="shared" si="15"/>
        <v/>
      </c>
    </row>
    <row r="120" spans="1:23">
      <c r="A120" s="416">
        <f>IF('Result Sheet'!A120="","",'Result Sheet'!A120)</f>
        <v>113</v>
      </c>
      <c r="B120" s="417" t="str">
        <f>IF(OR($D$3="",$N$3=""),"",IF('Result Sheet'!B120="","",'Result Sheet'!B120))</f>
        <v/>
      </c>
      <c r="C120" s="418" t="str">
        <f>IF(OR($D$3="",$N$3=""),"",IF('Result Sheet'!F120="","",'Result Sheet'!F120))</f>
        <v/>
      </c>
      <c r="D120" s="419" t="str">
        <f>IF(OR($D$3="",$N$3=""),"",IF('Result Sheet'!E120="","",'Result Sheet'!E120))</f>
        <v/>
      </c>
      <c r="E120" s="420" t="str">
        <f>IF(OR($D$3="",$N$3=""),"",IF('Result Sheet'!G120="","",'Result Sheet'!G120))</f>
        <v/>
      </c>
      <c r="F120" s="420" t="str">
        <f>IF(OR($D$3="",$N$3=""),"",IF('Result Sheet'!H120="","",'Result Sheet'!H120))</f>
        <v/>
      </c>
      <c r="G120" s="420" t="str">
        <f>IF(OR($D$3="",$N$3=""),"",IF('Result Sheet'!I120="","",'Result Sheet'!I120))</f>
        <v/>
      </c>
      <c r="H120" s="421" t="str">
        <f>IF(OR($D$3="",$N$3=""),"",IF('Result Sheet'!K120="","",'Result Sheet'!K120))</f>
        <v/>
      </c>
      <c r="I120" s="422" t="str">
        <f>IF(OR($D$3="",$N$3=""),"",IF('Result Sheet'!J120="","",'Result Sheet'!J120))</f>
        <v/>
      </c>
      <c r="J120" s="423" t="str">
        <f>IF($N$3=$AJ$8,'Result Sheet'!P120,IF($N$3=$AJ$9,'Result Sheet'!AH120,IF($N$3=$AJ$10,'Result Sheet'!AZ120,IF($N$3=$AJ$11,'Result Sheet'!BR120,""))))</f>
        <v/>
      </c>
      <c r="K120" s="423" t="str">
        <f>IF($N$3=$AJ$8,'Result Sheet'!Q120,IF($N$3=$AJ$9,'Result Sheet'!AI120,IF($N$3=$AJ$10,'Result Sheet'!BA120,IF($N$3=$AJ$11,'Result Sheet'!BS120,""))))</f>
        <v/>
      </c>
      <c r="L120" s="424" t="str">
        <f>IF(OR($D$3="",$N$3=""),"",IF(B120="","",IF(AND(K120="NA",J120="NA"),"NA",IF($N$3=$AJ$12,'Result Sheet'!CF120,IF($N$3=$AJ$13,'Result Sheet'!CM120,IF($N$3=$AJ$14,'Result Sheet'!CT120,IF($N$3=$AJ$15,'Result Sheet'!DA120,IF($N$3=$AJ$16,'Result Sheet'!DE120,SUM(J120:K120)))))))))</f>
        <v/>
      </c>
      <c r="M120" s="425" t="str">
        <f t="shared" si="8"/>
        <v/>
      </c>
      <c r="N120" s="426" t="str">
        <f>IF($N$3=$AJ$8,'Result Sheet'!T120,IF($N$3=$AJ$9,'Result Sheet'!AL120,IF($N$3=$AJ$10,'Result Sheet'!BD120,IF($N$3=$AJ$11,'Result Sheet'!BV120,""))))</f>
        <v/>
      </c>
      <c r="O120" s="426" t="str">
        <f>IF($N$3=$AJ$8,'Result Sheet'!U120,IF($N$3=$AJ$9,'Result Sheet'!AM120,IF($N$3=$AJ$10,'Result Sheet'!BE120,IF($N$3=$AJ$11,'Result Sheet'!BW120,""))))</f>
        <v/>
      </c>
      <c r="P120" s="427" t="str">
        <f>IF(OR($D$3="",$N$3=""),"",IF(B120="","",IF(AND(N120="NA",O120="NA"),"NA",IF($N$3=$AJ$12,'Result Sheet'!CG120,IF($N$3=$AJ$13,'Result Sheet'!CN120,IF($N$3=$AJ$14,'Result Sheet'!CU120,IF($N$3=$AJ$15,'Result Sheet'!DB120,IF($N$3=$AJ$16,'Result Sheet'!DF120,SUM(N120:O120)))))))))</f>
        <v/>
      </c>
      <c r="Q120" s="425" t="str">
        <f t="shared" si="9"/>
        <v/>
      </c>
      <c r="R120" s="428">
        <f t="shared" si="10"/>
        <v>0</v>
      </c>
      <c r="S120" s="428" t="str">
        <f t="shared" si="11"/>
        <v/>
      </c>
      <c r="T120" s="428" t="str">
        <f t="shared" si="12"/>
        <v/>
      </c>
      <c r="U120" s="428" t="str">
        <f t="shared" si="13"/>
        <v/>
      </c>
      <c r="V120" s="429" t="str">
        <f t="shared" si="14"/>
        <v/>
      </c>
      <c r="W120" s="430" t="str">
        <f t="shared" si="15"/>
        <v/>
      </c>
    </row>
    <row r="121" spans="1:23">
      <c r="A121" s="416">
        <f>IF('Result Sheet'!A121="","",'Result Sheet'!A121)</f>
        <v>114</v>
      </c>
      <c r="B121" s="417" t="str">
        <f>IF(OR($D$3="",$N$3=""),"",IF('Result Sheet'!B121="","",'Result Sheet'!B121))</f>
        <v/>
      </c>
      <c r="C121" s="418" t="str">
        <f>IF(OR($D$3="",$N$3=""),"",IF('Result Sheet'!F121="","",'Result Sheet'!F121))</f>
        <v/>
      </c>
      <c r="D121" s="419" t="str">
        <f>IF(OR($D$3="",$N$3=""),"",IF('Result Sheet'!E121="","",'Result Sheet'!E121))</f>
        <v/>
      </c>
      <c r="E121" s="420" t="str">
        <f>IF(OR($D$3="",$N$3=""),"",IF('Result Sheet'!G121="","",'Result Sheet'!G121))</f>
        <v/>
      </c>
      <c r="F121" s="420" t="str">
        <f>IF(OR($D$3="",$N$3=""),"",IF('Result Sheet'!H121="","",'Result Sheet'!H121))</f>
        <v/>
      </c>
      <c r="G121" s="420" t="str">
        <f>IF(OR($D$3="",$N$3=""),"",IF('Result Sheet'!I121="","",'Result Sheet'!I121))</f>
        <v/>
      </c>
      <c r="H121" s="421" t="str">
        <f>IF(OR($D$3="",$N$3=""),"",IF('Result Sheet'!K121="","",'Result Sheet'!K121))</f>
        <v/>
      </c>
      <c r="I121" s="422" t="str">
        <f>IF(OR($D$3="",$N$3=""),"",IF('Result Sheet'!J121="","",'Result Sheet'!J121))</f>
        <v/>
      </c>
      <c r="J121" s="423" t="str">
        <f>IF($N$3=$AJ$8,'Result Sheet'!P121,IF($N$3=$AJ$9,'Result Sheet'!AH121,IF($N$3=$AJ$10,'Result Sheet'!AZ121,IF($N$3=$AJ$11,'Result Sheet'!BR121,""))))</f>
        <v/>
      </c>
      <c r="K121" s="423" t="str">
        <f>IF($N$3=$AJ$8,'Result Sheet'!Q121,IF($N$3=$AJ$9,'Result Sheet'!AI121,IF($N$3=$AJ$10,'Result Sheet'!BA121,IF($N$3=$AJ$11,'Result Sheet'!BS121,""))))</f>
        <v/>
      </c>
      <c r="L121" s="424" t="str">
        <f>IF(OR($D$3="",$N$3=""),"",IF(B121="","",IF(AND(K121="NA",J121="NA"),"NA",IF($N$3=$AJ$12,'Result Sheet'!CF121,IF($N$3=$AJ$13,'Result Sheet'!CM121,IF($N$3=$AJ$14,'Result Sheet'!CT121,IF($N$3=$AJ$15,'Result Sheet'!DA121,IF($N$3=$AJ$16,'Result Sheet'!DE121,SUM(J121:K121)))))))))</f>
        <v/>
      </c>
      <c r="M121" s="425" t="str">
        <f t="shared" si="8"/>
        <v/>
      </c>
      <c r="N121" s="426" t="str">
        <f>IF($N$3=$AJ$8,'Result Sheet'!T121,IF($N$3=$AJ$9,'Result Sheet'!AL121,IF($N$3=$AJ$10,'Result Sheet'!BD121,IF($N$3=$AJ$11,'Result Sheet'!BV121,""))))</f>
        <v/>
      </c>
      <c r="O121" s="426" t="str">
        <f>IF($N$3=$AJ$8,'Result Sheet'!U121,IF($N$3=$AJ$9,'Result Sheet'!AM121,IF($N$3=$AJ$10,'Result Sheet'!BE121,IF($N$3=$AJ$11,'Result Sheet'!BW121,""))))</f>
        <v/>
      </c>
      <c r="P121" s="427" t="str">
        <f>IF(OR($D$3="",$N$3=""),"",IF(B121="","",IF(AND(N121="NA",O121="NA"),"NA",IF($N$3=$AJ$12,'Result Sheet'!CG121,IF($N$3=$AJ$13,'Result Sheet'!CN121,IF($N$3=$AJ$14,'Result Sheet'!CU121,IF($N$3=$AJ$15,'Result Sheet'!DB121,IF($N$3=$AJ$16,'Result Sheet'!DF121,SUM(N121:O121)))))))))</f>
        <v/>
      </c>
      <c r="Q121" s="425" t="str">
        <f t="shared" si="9"/>
        <v/>
      </c>
      <c r="R121" s="428">
        <f t="shared" si="10"/>
        <v>0</v>
      </c>
      <c r="S121" s="428" t="str">
        <f t="shared" si="11"/>
        <v/>
      </c>
      <c r="T121" s="428" t="str">
        <f t="shared" si="12"/>
        <v/>
      </c>
      <c r="U121" s="428" t="str">
        <f t="shared" si="13"/>
        <v/>
      </c>
      <c r="V121" s="429" t="str">
        <f t="shared" si="14"/>
        <v/>
      </c>
      <c r="W121" s="430" t="str">
        <f t="shared" si="15"/>
        <v/>
      </c>
    </row>
    <row r="122" spans="1:23">
      <c r="A122" s="416">
        <f>IF('Result Sheet'!A122="","",'Result Sheet'!A122)</f>
        <v>115</v>
      </c>
      <c r="B122" s="417" t="str">
        <f>IF(OR($D$3="",$N$3=""),"",IF('Result Sheet'!B122="","",'Result Sheet'!B122))</f>
        <v/>
      </c>
      <c r="C122" s="418" t="str">
        <f>IF(OR($D$3="",$N$3=""),"",IF('Result Sheet'!F122="","",'Result Sheet'!F122))</f>
        <v/>
      </c>
      <c r="D122" s="419" t="str">
        <f>IF(OR($D$3="",$N$3=""),"",IF('Result Sheet'!E122="","",'Result Sheet'!E122))</f>
        <v/>
      </c>
      <c r="E122" s="420" t="str">
        <f>IF(OR($D$3="",$N$3=""),"",IF('Result Sheet'!G122="","",'Result Sheet'!G122))</f>
        <v/>
      </c>
      <c r="F122" s="420" t="str">
        <f>IF(OR($D$3="",$N$3=""),"",IF('Result Sheet'!H122="","",'Result Sheet'!H122))</f>
        <v/>
      </c>
      <c r="G122" s="420" t="str">
        <f>IF(OR($D$3="",$N$3=""),"",IF('Result Sheet'!I122="","",'Result Sheet'!I122))</f>
        <v/>
      </c>
      <c r="H122" s="421" t="str">
        <f>IF(OR($D$3="",$N$3=""),"",IF('Result Sheet'!K122="","",'Result Sheet'!K122))</f>
        <v/>
      </c>
      <c r="I122" s="422" t="str">
        <f>IF(OR($D$3="",$N$3=""),"",IF('Result Sheet'!J122="","",'Result Sheet'!J122))</f>
        <v/>
      </c>
      <c r="J122" s="423" t="str">
        <f>IF($N$3=$AJ$8,'Result Sheet'!P122,IF($N$3=$AJ$9,'Result Sheet'!AH122,IF($N$3=$AJ$10,'Result Sheet'!AZ122,IF($N$3=$AJ$11,'Result Sheet'!BR122,""))))</f>
        <v/>
      </c>
      <c r="K122" s="423" t="str">
        <f>IF($N$3=$AJ$8,'Result Sheet'!Q122,IF($N$3=$AJ$9,'Result Sheet'!AI122,IF($N$3=$AJ$10,'Result Sheet'!BA122,IF($N$3=$AJ$11,'Result Sheet'!BS122,""))))</f>
        <v/>
      </c>
      <c r="L122" s="424" t="str">
        <f>IF(OR($D$3="",$N$3=""),"",IF(B122="","",IF(AND(K122="NA",J122="NA"),"NA",IF($N$3=$AJ$12,'Result Sheet'!CF122,IF($N$3=$AJ$13,'Result Sheet'!CM122,IF($N$3=$AJ$14,'Result Sheet'!CT122,IF($N$3=$AJ$15,'Result Sheet'!DA122,IF($N$3=$AJ$16,'Result Sheet'!DE122,SUM(J122:K122)))))))))</f>
        <v/>
      </c>
      <c r="M122" s="425" t="str">
        <f t="shared" si="8"/>
        <v/>
      </c>
      <c r="N122" s="426" t="str">
        <f>IF($N$3=$AJ$8,'Result Sheet'!T122,IF($N$3=$AJ$9,'Result Sheet'!AL122,IF($N$3=$AJ$10,'Result Sheet'!BD122,IF($N$3=$AJ$11,'Result Sheet'!BV122,""))))</f>
        <v/>
      </c>
      <c r="O122" s="426" t="str">
        <f>IF($N$3=$AJ$8,'Result Sheet'!U122,IF($N$3=$AJ$9,'Result Sheet'!AM122,IF($N$3=$AJ$10,'Result Sheet'!BE122,IF($N$3=$AJ$11,'Result Sheet'!BW122,""))))</f>
        <v/>
      </c>
      <c r="P122" s="427" t="str">
        <f>IF(OR($D$3="",$N$3=""),"",IF(B122="","",IF(AND(N122="NA",O122="NA"),"NA",IF($N$3=$AJ$12,'Result Sheet'!CG122,IF($N$3=$AJ$13,'Result Sheet'!CN122,IF($N$3=$AJ$14,'Result Sheet'!CU122,IF($N$3=$AJ$15,'Result Sheet'!DB122,IF($N$3=$AJ$16,'Result Sheet'!DF122,SUM(N122:O122)))))))))</f>
        <v/>
      </c>
      <c r="Q122" s="425" t="str">
        <f t="shared" si="9"/>
        <v/>
      </c>
      <c r="R122" s="428">
        <f t="shared" si="10"/>
        <v>0</v>
      </c>
      <c r="S122" s="428" t="str">
        <f t="shared" si="11"/>
        <v/>
      </c>
      <c r="T122" s="428" t="str">
        <f t="shared" si="12"/>
        <v/>
      </c>
      <c r="U122" s="428" t="str">
        <f t="shared" si="13"/>
        <v/>
      </c>
      <c r="V122" s="429" t="str">
        <f t="shared" si="14"/>
        <v/>
      </c>
      <c r="W122" s="430" t="str">
        <f t="shared" si="15"/>
        <v/>
      </c>
    </row>
    <row r="123" spans="1:23">
      <c r="A123" s="416">
        <f>IF('Result Sheet'!A123="","",'Result Sheet'!A123)</f>
        <v>116</v>
      </c>
      <c r="B123" s="417" t="str">
        <f>IF(OR($D$3="",$N$3=""),"",IF('Result Sheet'!B123="","",'Result Sheet'!B123))</f>
        <v/>
      </c>
      <c r="C123" s="418" t="str">
        <f>IF(OR($D$3="",$N$3=""),"",IF('Result Sheet'!F123="","",'Result Sheet'!F123))</f>
        <v/>
      </c>
      <c r="D123" s="419" t="str">
        <f>IF(OR($D$3="",$N$3=""),"",IF('Result Sheet'!E123="","",'Result Sheet'!E123))</f>
        <v/>
      </c>
      <c r="E123" s="420" t="str">
        <f>IF(OR($D$3="",$N$3=""),"",IF('Result Sheet'!G123="","",'Result Sheet'!G123))</f>
        <v/>
      </c>
      <c r="F123" s="420" t="str">
        <f>IF(OR($D$3="",$N$3=""),"",IF('Result Sheet'!H123="","",'Result Sheet'!H123))</f>
        <v/>
      </c>
      <c r="G123" s="420" t="str">
        <f>IF(OR($D$3="",$N$3=""),"",IF('Result Sheet'!I123="","",'Result Sheet'!I123))</f>
        <v/>
      </c>
      <c r="H123" s="421" t="str">
        <f>IF(OR($D$3="",$N$3=""),"",IF('Result Sheet'!K123="","",'Result Sheet'!K123))</f>
        <v/>
      </c>
      <c r="I123" s="422" t="str">
        <f>IF(OR($D$3="",$N$3=""),"",IF('Result Sheet'!J123="","",'Result Sheet'!J123))</f>
        <v/>
      </c>
      <c r="J123" s="423" t="str">
        <f>IF($N$3=$AJ$8,'Result Sheet'!P123,IF($N$3=$AJ$9,'Result Sheet'!AH123,IF($N$3=$AJ$10,'Result Sheet'!AZ123,IF($N$3=$AJ$11,'Result Sheet'!BR123,""))))</f>
        <v/>
      </c>
      <c r="K123" s="423" t="str">
        <f>IF($N$3=$AJ$8,'Result Sheet'!Q123,IF($N$3=$AJ$9,'Result Sheet'!AI123,IF($N$3=$AJ$10,'Result Sheet'!BA123,IF($N$3=$AJ$11,'Result Sheet'!BS123,""))))</f>
        <v/>
      </c>
      <c r="L123" s="424" t="str">
        <f>IF(OR($D$3="",$N$3=""),"",IF(B123="","",IF(AND(K123="NA",J123="NA"),"NA",IF($N$3=$AJ$12,'Result Sheet'!CF123,IF($N$3=$AJ$13,'Result Sheet'!CM123,IF($N$3=$AJ$14,'Result Sheet'!CT123,IF($N$3=$AJ$15,'Result Sheet'!DA123,IF($N$3=$AJ$16,'Result Sheet'!DE123,SUM(J123:K123)))))))))</f>
        <v/>
      </c>
      <c r="M123" s="425" t="str">
        <f t="shared" si="8"/>
        <v/>
      </c>
      <c r="N123" s="426" t="str">
        <f>IF($N$3=$AJ$8,'Result Sheet'!T123,IF($N$3=$AJ$9,'Result Sheet'!AL123,IF($N$3=$AJ$10,'Result Sheet'!BD123,IF($N$3=$AJ$11,'Result Sheet'!BV123,""))))</f>
        <v/>
      </c>
      <c r="O123" s="426" t="str">
        <f>IF($N$3=$AJ$8,'Result Sheet'!U123,IF($N$3=$AJ$9,'Result Sheet'!AM123,IF($N$3=$AJ$10,'Result Sheet'!BE123,IF($N$3=$AJ$11,'Result Sheet'!BW123,""))))</f>
        <v/>
      </c>
      <c r="P123" s="427" t="str">
        <f>IF(OR($D$3="",$N$3=""),"",IF(B123="","",IF(AND(N123="NA",O123="NA"),"NA",IF($N$3=$AJ$12,'Result Sheet'!CG123,IF($N$3=$AJ$13,'Result Sheet'!CN123,IF($N$3=$AJ$14,'Result Sheet'!CU123,IF($N$3=$AJ$15,'Result Sheet'!DB123,IF($N$3=$AJ$16,'Result Sheet'!DF123,SUM(N123:O123)))))))))</f>
        <v/>
      </c>
      <c r="Q123" s="425" t="str">
        <f t="shared" si="9"/>
        <v/>
      </c>
      <c r="R123" s="428">
        <f t="shared" si="10"/>
        <v>0</v>
      </c>
      <c r="S123" s="428" t="str">
        <f t="shared" si="11"/>
        <v/>
      </c>
      <c r="T123" s="428" t="str">
        <f t="shared" si="12"/>
        <v/>
      </c>
      <c r="U123" s="428" t="str">
        <f t="shared" si="13"/>
        <v/>
      </c>
      <c r="V123" s="429" t="str">
        <f t="shared" si="14"/>
        <v/>
      </c>
      <c r="W123" s="430" t="str">
        <f t="shared" si="15"/>
        <v/>
      </c>
    </row>
    <row r="124" spans="1:23">
      <c r="A124" s="416">
        <f>IF('Result Sheet'!A124="","",'Result Sheet'!A124)</f>
        <v>117</v>
      </c>
      <c r="B124" s="417" t="str">
        <f>IF(OR($D$3="",$N$3=""),"",IF('Result Sheet'!B124="","",'Result Sheet'!B124))</f>
        <v/>
      </c>
      <c r="C124" s="418" t="str">
        <f>IF(OR($D$3="",$N$3=""),"",IF('Result Sheet'!F124="","",'Result Sheet'!F124))</f>
        <v/>
      </c>
      <c r="D124" s="419" t="str">
        <f>IF(OR($D$3="",$N$3=""),"",IF('Result Sheet'!E124="","",'Result Sheet'!E124))</f>
        <v/>
      </c>
      <c r="E124" s="420" t="str">
        <f>IF(OR($D$3="",$N$3=""),"",IF('Result Sheet'!G124="","",'Result Sheet'!G124))</f>
        <v/>
      </c>
      <c r="F124" s="420" t="str">
        <f>IF(OR($D$3="",$N$3=""),"",IF('Result Sheet'!H124="","",'Result Sheet'!H124))</f>
        <v/>
      </c>
      <c r="G124" s="420" t="str">
        <f>IF(OR($D$3="",$N$3=""),"",IF('Result Sheet'!I124="","",'Result Sheet'!I124))</f>
        <v/>
      </c>
      <c r="H124" s="421" t="str">
        <f>IF(OR($D$3="",$N$3=""),"",IF('Result Sheet'!K124="","",'Result Sheet'!K124))</f>
        <v/>
      </c>
      <c r="I124" s="422" t="str">
        <f>IF(OR($D$3="",$N$3=""),"",IF('Result Sheet'!J124="","",'Result Sheet'!J124))</f>
        <v/>
      </c>
      <c r="J124" s="423" t="str">
        <f>IF($N$3=$AJ$8,'Result Sheet'!P124,IF($N$3=$AJ$9,'Result Sheet'!AH124,IF($N$3=$AJ$10,'Result Sheet'!AZ124,IF($N$3=$AJ$11,'Result Sheet'!BR124,""))))</f>
        <v/>
      </c>
      <c r="K124" s="423" t="str">
        <f>IF($N$3=$AJ$8,'Result Sheet'!Q124,IF($N$3=$AJ$9,'Result Sheet'!AI124,IF($N$3=$AJ$10,'Result Sheet'!BA124,IF($N$3=$AJ$11,'Result Sheet'!BS124,""))))</f>
        <v/>
      </c>
      <c r="L124" s="424" t="str">
        <f>IF(OR($D$3="",$N$3=""),"",IF(B124="","",IF(AND(K124="NA",J124="NA"),"NA",IF($N$3=$AJ$12,'Result Sheet'!CF124,IF($N$3=$AJ$13,'Result Sheet'!CM124,IF($N$3=$AJ$14,'Result Sheet'!CT124,IF($N$3=$AJ$15,'Result Sheet'!DA124,IF($N$3=$AJ$16,'Result Sheet'!DE124,SUM(J124:K124)))))))))</f>
        <v/>
      </c>
      <c r="M124" s="425" t="str">
        <f t="shared" si="8"/>
        <v/>
      </c>
      <c r="N124" s="426" t="str">
        <f>IF($N$3=$AJ$8,'Result Sheet'!T124,IF($N$3=$AJ$9,'Result Sheet'!AL124,IF($N$3=$AJ$10,'Result Sheet'!BD124,IF($N$3=$AJ$11,'Result Sheet'!BV124,""))))</f>
        <v/>
      </c>
      <c r="O124" s="426" t="str">
        <f>IF($N$3=$AJ$8,'Result Sheet'!U124,IF($N$3=$AJ$9,'Result Sheet'!AM124,IF($N$3=$AJ$10,'Result Sheet'!BE124,IF($N$3=$AJ$11,'Result Sheet'!BW124,""))))</f>
        <v/>
      </c>
      <c r="P124" s="427" t="str">
        <f>IF(OR($D$3="",$N$3=""),"",IF(B124="","",IF(AND(N124="NA",O124="NA"),"NA",IF($N$3=$AJ$12,'Result Sheet'!CG124,IF($N$3=$AJ$13,'Result Sheet'!CN124,IF($N$3=$AJ$14,'Result Sheet'!CU124,IF($N$3=$AJ$15,'Result Sheet'!DB124,IF($N$3=$AJ$16,'Result Sheet'!DF124,SUM(N124:O124)))))))))</f>
        <v/>
      </c>
      <c r="Q124" s="425" t="str">
        <f t="shared" si="9"/>
        <v/>
      </c>
      <c r="R124" s="428">
        <f t="shared" si="10"/>
        <v>0</v>
      </c>
      <c r="S124" s="428" t="str">
        <f t="shared" si="11"/>
        <v/>
      </c>
      <c r="T124" s="428" t="str">
        <f t="shared" si="12"/>
        <v/>
      </c>
      <c r="U124" s="428" t="str">
        <f t="shared" si="13"/>
        <v/>
      </c>
      <c r="V124" s="429" t="str">
        <f t="shared" si="14"/>
        <v/>
      </c>
      <c r="W124" s="430" t="str">
        <f t="shared" si="15"/>
        <v/>
      </c>
    </row>
    <row r="125" spans="1:23">
      <c r="A125" s="416">
        <f>IF('Result Sheet'!A125="","",'Result Sheet'!A125)</f>
        <v>118</v>
      </c>
      <c r="B125" s="417" t="str">
        <f>IF(OR($D$3="",$N$3=""),"",IF('Result Sheet'!B125="","",'Result Sheet'!B125))</f>
        <v/>
      </c>
      <c r="C125" s="418" t="str">
        <f>IF(OR($D$3="",$N$3=""),"",IF('Result Sheet'!F125="","",'Result Sheet'!F125))</f>
        <v/>
      </c>
      <c r="D125" s="419" t="str">
        <f>IF(OR($D$3="",$N$3=""),"",IF('Result Sheet'!E125="","",'Result Sheet'!E125))</f>
        <v/>
      </c>
      <c r="E125" s="420" t="str">
        <f>IF(OR($D$3="",$N$3=""),"",IF('Result Sheet'!G125="","",'Result Sheet'!G125))</f>
        <v/>
      </c>
      <c r="F125" s="420" t="str">
        <f>IF(OR($D$3="",$N$3=""),"",IF('Result Sheet'!H125="","",'Result Sheet'!H125))</f>
        <v/>
      </c>
      <c r="G125" s="420" t="str">
        <f>IF(OR($D$3="",$N$3=""),"",IF('Result Sheet'!I125="","",'Result Sheet'!I125))</f>
        <v/>
      </c>
      <c r="H125" s="421" t="str">
        <f>IF(OR($D$3="",$N$3=""),"",IF('Result Sheet'!K125="","",'Result Sheet'!K125))</f>
        <v/>
      </c>
      <c r="I125" s="422" t="str">
        <f>IF(OR($D$3="",$N$3=""),"",IF('Result Sheet'!J125="","",'Result Sheet'!J125))</f>
        <v/>
      </c>
      <c r="J125" s="423" t="str">
        <f>IF($N$3=$AJ$8,'Result Sheet'!P125,IF($N$3=$AJ$9,'Result Sheet'!AH125,IF($N$3=$AJ$10,'Result Sheet'!AZ125,IF($N$3=$AJ$11,'Result Sheet'!BR125,""))))</f>
        <v/>
      </c>
      <c r="K125" s="423" t="str">
        <f>IF($N$3=$AJ$8,'Result Sheet'!Q125,IF($N$3=$AJ$9,'Result Sheet'!AI125,IF($N$3=$AJ$10,'Result Sheet'!BA125,IF($N$3=$AJ$11,'Result Sheet'!BS125,""))))</f>
        <v/>
      </c>
      <c r="L125" s="424" t="str">
        <f>IF(OR($D$3="",$N$3=""),"",IF(B125="","",IF(AND(K125="NA",J125="NA"),"NA",IF($N$3=$AJ$12,'Result Sheet'!CF125,IF($N$3=$AJ$13,'Result Sheet'!CM125,IF($N$3=$AJ$14,'Result Sheet'!CT125,IF($N$3=$AJ$15,'Result Sheet'!DA125,IF($N$3=$AJ$16,'Result Sheet'!DE125,SUM(J125:K125)))))))))</f>
        <v/>
      </c>
      <c r="M125" s="425" t="str">
        <f t="shared" si="8"/>
        <v/>
      </c>
      <c r="N125" s="426" t="str">
        <f>IF($N$3=$AJ$8,'Result Sheet'!T125,IF($N$3=$AJ$9,'Result Sheet'!AL125,IF($N$3=$AJ$10,'Result Sheet'!BD125,IF($N$3=$AJ$11,'Result Sheet'!BV125,""))))</f>
        <v/>
      </c>
      <c r="O125" s="426" t="str">
        <f>IF($N$3=$AJ$8,'Result Sheet'!U125,IF($N$3=$AJ$9,'Result Sheet'!AM125,IF($N$3=$AJ$10,'Result Sheet'!BE125,IF($N$3=$AJ$11,'Result Sheet'!BW125,""))))</f>
        <v/>
      </c>
      <c r="P125" s="427" t="str">
        <f>IF(OR($D$3="",$N$3=""),"",IF(B125="","",IF(AND(N125="NA",O125="NA"),"NA",IF($N$3=$AJ$12,'Result Sheet'!CG125,IF($N$3=$AJ$13,'Result Sheet'!CN125,IF($N$3=$AJ$14,'Result Sheet'!CU125,IF($N$3=$AJ$15,'Result Sheet'!DB125,IF($N$3=$AJ$16,'Result Sheet'!DF125,SUM(N125:O125)))))))))</f>
        <v/>
      </c>
      <c r="Q125" s="425" t="str">
        <f t="shared" si="9"/>
        <v/>
      </c>
      <c r="R125" s="428">
        <f t="shared" si="10"/>
        <v>0</v>
      </c>
      <c r="S125" s="428" t="str">
        <f t="shared" si="11"/>
        <v/>
      </c>
      <c r="T125" s="428" t="str">
        <f t="shared" si="12"/>
        <v/>
      </c>
      <c r="U125" s="428" t="str">
        <f t="shared" si="13"/>
        <v/>
      </c>
      <c r="V125" s="429" t="str">
        <f t="shared" si="14"/>
        <v/>
      </c>
      <c r="W125" s="430" t="str">
        <f t="shared" si="15"/>
        <v/>
      </c>
    </row>
    <row r="126" spans="1:23">
      <c r="A126" s="416">
        <f>IF('Result Sheet'!A126="","",'Result Sheet'!A126)</f>
        <v>119</v>
      </c>
      <c r="B126" s="417" t="str">
        <f>IF(OR($D$3="",$N$3=""),"",IF('Result Sheet'!B126="","",'Result Sheet'!B126))</f>
        <v/>
      </c>
      <c r="C126" s="418" t="str">
        <f>IF(OR($D$3="",$N$3=""),"",IF('Result Sheet'!F126="","",'Result Sheet'!F126))</f>
        <v/>
      </c>
      <c r="D126" s="419" t="str">
        <f>IF(OR($D$3="",$N$3=""),"",IF('Result Sheet'!E126="","",'Result Sheet'!E126))</f>
        <v/>
      </c>
      <c r="E126" s="420" t="str">
        <f>IF(OR($D$3="",$N$3=""),"",IF('Result Sheet'!G126="","",'Result Sheet'!G126))</f>
        <v/>
      </c>
      <c r="F126" s="420" t="str">
        <f>IF(OR($D$3="",$N$3=""),"",IF('Result Sheet'!H126="","",'Result Sheet'!H126))</f>
        <v/>
      </c>
      <c r="G126" s="420" t="str">
        <f>IF(OR($D$3="",$N$3=""),"",IF('Result Sheet'!I126="","",'Result Sheet'!I126))</f>
        <v/>
      </c>
      <c r="H126" s="421" t="str">
        <f>IF(OR($D$3="",$N$3=""),"",IF('Result Sheet'!K126="","",'Result Sheet'!K126))</f>
        <v/>
      </c>
      <c r="I126" s="422" t="str">
        <f>IF(OR($D$3="",$N$3=""),"",IF('Result Sheet'!J126="","",'Result Sheet'!J126))</f>
        <v/>
      </c>
      <c r="J126" s="423" t="str">
        <f>IF($N$3=$AJ$8,'Result Sheet'!P126,IF($N$3=$AJ$9,'Result Sheet'!AH126,IF($N$3=$AJ$10,'Result Sheet'!AZ126,IF($N$3=$AJ$11,'Result Sheet'!BR126,""))))</f>
        <v/>
      </c>
      <c r="K126" s="423" t="str">
        <f>IF($N$3=$AJ$8,'Result Sheet'!Q126,IF($N$3=$AJ$9,'Result Sheet'!AI126,IF($N$3=$AJ$10,'Result Sheet'!BA126,IF($N$3=$AJ$11,'Result Sheet'!BS126,""))))</f>
        <v/>
      </c>
      <c r="L126" s="424" t="str">
        <f>IF(OR($D$3="",$N$3=""),"",IF(B126="","",IF(AND(K126="NA",J126="NA"),"NA",IF($N$3=$AJ$12,'Result Sheet'!CF126,IF($N$3=$AJ$13,'Result Sheet'!CM126,IF($N$3=$AJ$14,'Result Sheet'!CT126,IF($N$3=$AJ$15,'Result Sheet'!DA126,IF($N$3=$AJ$16,'Result Sheet'!DE126,SUM(J126:K126)))))))))</f>
        <v/>
      </c>
      <c r="M126" s="425" t="str">
        <f t="shared" si="8"/>
        <v/>
      </c>
      <c r="N126" s="426" t="str">
        <f>IF($N$3=$AJ$8,'Result Sheet'!T126,IF($N$3=$AJ$9,'Result Sheet'!AL126,IF($N$3=$AJ$10,'Result Sheet'!BD126,IF($N$3=$AJ$11,'Result Sheet'!BV126,""))))</f>
        <v/>
      </c>
      <c r="O126" s="426" t="str">
        <f>IF($N$3=$AJ$8,'Result Sheet'!U126,IF($N$3=$AJ$9,'Result Sheet'!AM126,IF($N$3=$AJ$10,'Result Sheet'!BE126,IF($N$3=$AJ$11,'Result Sheet'!BW126,""))))</f>
        <v/>
      </c>
      <c r="P126" s="427" t="str">
        <f>IF(OR($D$3="",$N$3=""),"",IF(B126="","",IF(AND(N126="NA",O126="NA"),"NA",IF($N$3=$AJ$12,'Result Sheet'!CG126,IF($N$3=$AJ$13,'Result Sheet'!CN126,IF($N$3=$AJ$14,'Result Sheet'!CU126,IF($N$3=$AJ$15,'Result Sheet'!DB126,IF($N$3=$AJ$16,'Result Sheet'!DF126,SUM(N126:O126)))))))))</f>
        <v/>
      </c>
      <c r="Q126" s="425" t="str">
        <f t="shared" si="9"/>
        <v/>
      </c>
      <c r="R126" s="428">
        <f t="shared" si="10"/>
        <v>0</v>
      </c>
      <c r="S126" s="428" t="str">
        <f t="shared" si="11"/>
        <v/>
      </c>
      <c r="T126" s="428" t="str">
        <f t="shared" si="12"/>
        <v/>
      </c>
      <c r="U126" s="428" t="str">
        <f t="shared" si="13"/>
        <v/>
      </c>
      <c r="V126" s="429" t="str">
        <f t="shared" si="14"/>
        <v/>
      </c>
      <c r="W126" s="430" t="str">
        <f t="shared" si="15"/>
        <v/>
      </c>
    </row>
    <row r="127" spans="1:23">
      <c r="A127" s="416">
        <f>IF('Result Sheet'!A127="","",'Result Sheet'!A127)</f>
        <v>120</v>
      </c>
      <c r="B127" s="417" t="str">
        <f>IF(OR($D$3="",$N$3=""),"",IF('Result Sheet'!B127="","",'Result Sheet'!B127))</f>
        <v/>
      </c>
      <c r="C127" s="418" t="str">
        <f>IF(OR($D$3="",$N$3=""),"",IF('Result Sheet'!F127="","",'Result Sheet'!F127))</f>
        <v/>
      </c>
      <c r="D127" s="419" t="str">
        <f>IF(OR($D$3="",$N$3=""),"",IF('Result Sheet'!E127="","",'Result Sheet'!E127))</f>
        <v/>
      </c>
      <c r="E127" s="420" t="str">
        <f>IF(OR($D$3="",$N$3=""),"",IF('Result Sheet'!G127="","",'Result Sheet'!G127))</f>
        <v/>
      </c>
      <c r="F127" s="420" t="str">
        <f>IF(OR($D$3="",$N$3=""),"",IF('Result Sheet'!H127="","",'Result Sheet'!H127))</f>
        <v/>
      </c>
      <c r="G127" s="420" t="str">
        <f>IF(OR($D$3="",$N$3=""),"",IF('Result Sheet'!I127="","",'Result Sheet'!I127))</f>
        <v/>
      </c>
      <c r="H127" s="421" t="str">
        <f>IF(OR($D$3="",$N$3=""),"",IF('Result Sheet'!K127="","",'Result Sheet'!K127))</f>
        <v/>
      </c>
      <c r="I127" s="422" t="str">
        <f>IF(OR($D$3="",$N$3=""),"",IF('Result Sheet'!J127="","",'Result Sheet'!J127))</f>
        <v/>
      </c>
      <c r="J127" s="423" t="str">
        <f>IF($N$3=$AJ$8,'Result Sheet'!P127,IF($N$3=$AJ$9,'Result Sheet'!AH127,IF($N$3=$AJ$10,'Result Sheet'!AZ127,IF($N$3=$AJ$11,'Result Sheet'!BR127,""))))</f>
        <v/>
      </c>
      <c r="K127" s="423" t="str">
        <f>IF($N$3=$AJ$8,'Result Sheet'!Q127,IF($N$3=$AJ$9,'Result Sheet'!AI127,IF($N$3=$AJ$10,'Result Sheet'!BA127,IF($N$3=$AJ$11,'Result Sheet'!BS127,""))))</f>
        <v/>
      </c>
      <c r="L127" s="424" t="str">
        <f>IF(OR($D$3="",$N$3=""),"",IF(B127="","",IF(AND(K127="NA",J127="NA"),"NA",IF($N$3=$AJ$12,'Result Sheet'!CF127,IF($N$3=$AJ$13,'Result Sheet'!CM127,IF($N$3=$AJ$14,'Result Sheet'!CT127,IF($N$3=$AJ$15,'Result Sheet'!DA127,IF($N$3=$AJ$16,'Result Sheet'!DE127,SUM(J127:K127)))))))))</f>
        <v/>
      </c>
      <c r="M127" s="425" t="str">
        <f t="shared" si="8"/>
        <v/>
      </c>
      <c r="N127" s="426" t="str">
        <f>IF($N$3=$AJ$8,'Result Sheet'!T127,IF($N$3=$AJ$9,'Result Sheet'!AL127,IF($N$3=$AJ$10,'Result Sheet'!BD127,IF($N$3=$AJ$11,'Result Sheet'!BV127,""))))</f>
        <v/>
      </c>
      <c r="O127" s="426" t="str">
        <f>IF($N$3=$AJ$8,'Result Sheet'!U127,IF($N$3=$AJ$9,'Result Sheet'!AM127,IF($N$3=$AJ$10,'Result Sheet'!BE127,IF($N$3=$AJ$11,'Result Sheet'!BW127,""))))</f>
        <v/>
      </c>
      <c r="P127" s="427" t="str">
        <f>IF(OR($D$3="",$N$3=""),"",IF(B127="","",IF(AND(N127="NA",O127="NA"),"NA",IF($N$3=$AJ$12,'Result Sheet'!CG127,IF($N$3=$AJ$13,'Result Sheet'!CN127,IF($N$3=$AJ$14,'Result Sheet'!CU127,IF($N$3=$AJ$15,'Result Sheet'!DB127,IF($N$3=$AJ$16,'Result Sheet'!DF127,SUM(N127:O127)))))))))</f>
        <v/>
      </c>
      <c r="Q127" s="425" t="str">
        <f t="shared" si="9"/>
        <v/>
      </c>
      <c r="R127" s="428">
        <f t="shared" si="10"/>
        <v>0</v>
      </c>
      <c r="S127" s="428" t="str">
        <f t="shared" si="11"/>
        <v/>
      </c>
      <c r="T127" s="428" t="str">
        <f t="shared" si="12"/>
        <v/>
      </c>
      <c r="U127" s="428" t="str">
        <f t="shared" si="13"/>
        <v/>
      </c>
      <c r="V127" s="429" t="str">
        <f t="shared" si="14"/>
        <v/>
      </c>
      <c r="W127" s="430" t="str">
        <f t="shared" si="15"/>
        <v/>
      </c>
    </row>
    <row r="128" spans="1:23">
      <c r="A128" s="416">
        <f>IF('Result Sheet'!A128="","",'Result Sheet'!A128)</f>
        <v>121</v>
      </c>
      <c r="B128" s="417" t="str">
        <f>IF(OR($D$3="",$N$3=""),"",IF('Result Sheet'!B128="","",'Result Sheet'!B128))</f>
        <v/>
      </c>
      <c r="C128" s="418" t="str">
        <f>IF(OR($D$3="",$N$3=""),"",IF('Result Sheet'!F128="","",'Result Sheet'!F128))</f>
        <v/>
      </c>
      <c r="D128" s="419" t="str">
        <f>IF(OR($D$3="",$N$3=""),"",IF('Result Sheet'!E128="","",'Result Sheet'!E128))</f>
        <v/>
      </c>
      <c r="E128" s="420" t="str">
        <f>IF(OR($D$3="",$N$3=""),"",IF('Result Sheet'!G128="","",'Result Sheet'!G128))</f>
        <v/>
      </c>
      <c r="F128" s="420" t="str">
        <f>IF(OR($D$3="",$N$3=""),"",IF('Result Sheet'!H128="","",'Result Sheet'!H128))</f>
        <v/>
      </c>
      <c r="G128" s="420" t="str">
        <f>IF(OR($D$3="",$N$3=""),"",IF('Result Sheet'!I128="","",'Result Sheet'!I128))</f>
        <v/>
      </c>
      <c r="H128" s="421" t="str">
        <f>IF(OR($D$3="",$N$3=""),"",IF('Result Sheet'!K128="","",'Result Sheet'!K128))</f>
        <v/>
      </c>
      <c r="I128" s="422" t="str">
        <f>IF(OR($D$3="",$N$3=""),"",IF('Result Sheet'!J128="","",'Result Sheet'!J128))</f>
        <v/>
      </c>
      <c r="J128" s="423" t="str">
        <f>IF($N$3=$AJ$8,'Result Sheet'!P128,IF($N$3=$AJ$9,'Result Sheet'!AH128,IF($N$3=$AJ$10,'Result Sheet'!AZ128,IF($N$3=$AJ$11,'Result Sheet'!BR128,""))))</f>
        <v/>
      </c>
      <c r="K128" s="423" t="str">
        <f>IF($N$3=$AJ$8,'Result Sheet'!Q128,IF($N$3=$AJ$9,'Result Sheet'!AI128,IF($N$3=$AJ$10,'Result Sheet'!BA128,IF($N$3=$AJ$11,'Result Sheet'!BS128,""))))</f>
        <v/>
      </c>
      <c r="L128" s="424" t="str">
        <f>IF(OR($D$3="",$N$3=""),"",IF(B128="","",IF(AND(K128="NA",J128="NA"),"NA",IF($N$3=$AJ$12,'Result Sheet'!CF128,IF($N$3=$AJ$13,'Result Sheet'!CM128,IF($N$3=$AJ$14,'Result Sheet'!CT128,IF($N$3=$AJ$15,'Result Sheet'!DA128,IF($N$3=$AJ$16,'Result Sheet'!DE128,SUM(J128:K128)))))))))</f>
        <v/>
      </c>
      <c r="M128" s="425" t="str">
        <f t="shared" si="8"/>
        <v/>
      </c>
      <c r="N128" s="426" t="str">
        <f>IF($N$3=$AJ$8,'Result Sheet'!T128,IF($N$3=$AJ$9,'Result Sheet'!AL128,IF($N$3=$AJ$10,'Result Sheet'!BD128,IF($N$3=$AJ$11,'Result Sheet'!BV128,""))))</f>
        <v/>
      </c>
      <c r="O128" s="426" t="str">
        <f>IF($N$3=$AJ$8,'Result Sheet'!U128,IF($N$3=$AJ$9,'Result Sheet'!AM128,IF($N$3=$AJ$10,'Result Sheet'!BE128,IF($N$3=$AJ$11,'Result Sheet'!BW128,""))))</f>
        <v/>
      </c>
      <c r="P128" s="427" t="str">
        <f>IF(OR($D$3="",$N$3=""),"",IF(B128="","",IF(AND(N128="NA",O128="NA"),"NA",IF($N$3=$AJ$12,'Result Sheet'!CG128,IF($N$3=$AJ$13,'Result Sheet'!CN128,IF($N$3=$AJ$14,'Result Sheet'!CU128,IF($N$3=$AJ$15,'Result Sheet'!DB128,IF($N$3=$AJ$16,'Result Sheet'!DF128,SUM(N128:O128)))))))))</f>
        <v/>
      </c>
      <c r="Q128" s="425" t="str">
        <f t="shared" si="9"/>
        <v/>
      </c>
      <c r="R128" s="428">
        <f t="shared" si="10"/>
        <v>0</v>
      </c>
      <c r="S128" s="428" t="str">
        <f t="shared" si="11"/>
        <v/>
      </c>
      <c r="T128" s="428" t="str">
        <f t="shared" si="12"/>
        <v/>
      </c>
      <c r="U128" s="428" t="str">
        <f t="shared" si="13"/>
        <v/>
      </c>
      <c r="V128" s="429" t="str">
        <f t="shared" si="14"/>
        <v/>
      </c>
      <c r="W128" s="430" t="str">
        <f t="shared" si="15"/>
        <v/>
      </c>
    </row>
    <row r="129" spans="1:23">
      <c r="A129" s="416">
        <f>IF('Result Sheet'!A129="","",'Result Sheet'!A129)</f>
        <v>122</v>
      </c>
      <c r="B129" s="417" t="str">
        <f>IF(OR($D$3="",$N$3=""),"",IF('Result Sheet'!B129="","",'Result Sheet'!B129))</f>
        <v/>
      </c>
      <c r="C129" s="418" t="str">
        <f>IF(OR($D$3="",$N$3=""),"",IF('Result Sheet'!F129="","",'Result Sheet'!F129))</f>
        <v/>
      </c>
      <c r="D129" s="419" t="str">
        <f>IF(OR($D$3="",$N$3=""),"",IF('Result Sheet'!E129="","",'Result Sheet'!E129))</f>
        <v/>
      </c>
      <c r="E129" s="420" t="str">
        <f>IF(OR($D$3="",$N$3=""),"",IF('Result Sheet'!G129="","",'Result Sheet'!G129))</f>
        <v/>
      </c>
      <c r="F129" s="420" t="str">
        <f>IF(OR($D$3="",$N$3=""),"",IF('Result Sheet'!H129="","",'Result Sheet'!H129))</f>
        <v/>
      </c>
      <c r="G129" s="420" t="str">
        <f>IF(OR($D$3="",$N$3=""),"",IF('Result Sheet'!I129="","",'Result Sheet'!I129))</f>
        <v/>
      </c>
      <c r="H129" s="421" t="str">
        <f>IF(OR($D$3="",$N$3=""),"",IF('Result Sheet'!K129="","",'Result Sheet'!K129))</f>
        <v/>
      </c>
      <c r="I129" s="422" t="str">
        <f>IF(OR($D$3="",$N$3=""),"",IF('Result Sheet'!J129="","",'Result Sheet'!J129))</f>
        <v/>
      </c>
      <c r="J129" s="423" t="str">
        <f>IF($N$3=$AJ$8,'Result Sheet'!P129,IF($N$3=$AJ$9,'Result Sheet'!AH129,IF($N$3=$AJ$10,'Result Sheet'!AZ129,IF($N$3=$AJ$11,'Result Sheet'!BR129,""))))</f>
        <v/>
      </c>
      <c r="K129" s="423" t="str">
        <f>IF($N$3=$AJ$8,'Result Sheet'!Q129,IF($N$3=$AJ$9,'Result Sheet'!AI129,IF($N$3=$AJ$10,'Result Sheet'!BA129,IF($N$3=$AJ$11,'Result Sheet'!BS129,""))))</f>
        <v/>
      </c>
      <c r="L129" s="424" t="str">
        <f>IF(OR($D$3="",$N$3=""),"",IF(B129="","",IF(AND(K129="NA",J129="NA"),"NA",IF($N$3=$AJ$12,'Result Sheet'!CF129,IF($N$3=$AJ$13,'Result Sheet'!CM129,IF($N$3=$AJ$14,'Result Sheet'!CT129,IF($N$3=$AJ$15,'Result Sheet'!DA129,IF($N$3=$AJ$16,'Result Sheet'!DE129,SUM(J129:K129)))))))))</f>
        <v/>
      </c>
      <c r="M129" s="425" t="str">
        <f t="shared" si="8"/>
        <v/>
      </c>
      <c r="N129" s="426" t="str">
        <f>IF($N$3=$AJ$8,'Result Sheet'!T129,IF($N$3=$AJ$9,'Result Sheet'!AL129,IF($N$3=$AJ$10,'Result Sheet'!BD129,IF($N$3=$AJ$11,'Result Sheet'!BV129,""))))</f>
        <v/>
      </c>
      <c r="O129" s="426" t="str">
        <f>IF($N$3=$AJ$8,'Result Sheet'!U129,IF($N$3=$AJ$9,'Result Sheet'!AM129,IF($N$3=$AJ$10,'Result Sheet'!BE129,IF($N$3=$AJ$11,'Result Sheet'!BW129,""))))</f>
        <v/>
      </c>
      <c r="P129" s="427" t="str">
        <f>IF(OR($D$3="",$N$3=""),"",IF(B129="","",IF(AND(N129="NA",O129="NA"),"NA",IF($N$3=$AJ$12,'Result Sheet'!CG129,IF($N$3=$AJ$13,'Result Sheet'!CN129,IF($N$3=$AJ$14,'Result Sheet'!CU129,IF($N$3=$AJ$15,'Result Sheet'!DB129,IF($N$3=$AJ$16,'Result Sheet'!DF129,SUM(N129:O129)))))))))</f>
        <v/>
      </c>
      <c r="Q129" s="425" t="str">
        <f t="shared" si="9"/>
        <v/>
      </c>
      <c r="R129" s="428">
        <f t="shared" si="10"/>
        <v>0</v>
      </c>
      <c r="S129" s="428" t="str">
        <f t="shared" si="11"/>
        <v/>
      </c>
      <c r="T129" s="428" t="str">
        <f t="shared" si="12"/>
        <v/>
      </c>
      <c r="U129" s="428" t="str">
        <f t="shared" si="13"/>
        <v/>
      </c>
      <c r="V129" s="429" t="str">
        <f t="shared" si="14"/>
        <v/>
      </c>
      <c r="W129" s="430" t="str">
        <f t="shared" si="15"/>
        <v/>
      </c>
    </row>
    <row r="130" spans="1:23">
      <c r="A130" s="416">
        <f>IF('Result Sheet'!A130="","",'Result Sheet'!A130)</f>
        <v>123</v>
      </c>
      <c r="B130" s="417" t="str">
        <f>IF(OR($D$3="",$N$3=""),"",IF('Result Sheet'!B130="","",'Result Sheet'!B130))</f>
        <v/>
      </c>
      <c r="C130" s="418" t="str">
        <f>IF(OR($D$3="",$N$3=""),"",IF('Result Sheet'!F130="","",'Result Sheet'!F130))</f>
        <v/>
      </c>
      <c r="D130" s="419" t="str">
        <f>IF(OR($D$3="",$N$3=""),"",IF('Result Sheet'!E130="","",'Result Sheet'!E130))</f>
        <v/>
      </c>
      <c r="E130" s="420" t="str">
        <f>IF(OR($D$3="",$N$3=""),"",IF('Result Sheet'!G130="","",'Result Sheet'!G130))</f>
        <v/>
      </c>
      <c r="F130" s="420" t="str">
        <f>IF(OR($D$3="",$N$3=""),"",IF('Result Sheet'!H130="","",'Result Sheet'!H130))</f>
        <v/>
      </c>
      <c r="G130" s="420" t="str">
        <f>IF(OR($D$3="",$N$3=""),"",IF('Result Sheet'!I130="","",'Result Sheet'!I130))</f>
        <v/>
      </c>
      <c r="H130" s="421" t="str">
        <f>IF(OR($D$3="",$N$3=""),"",IF('Result Sheet'!K130="","",'Result Sheet'!K130))</f>
        <v/>
      </c>
      <c r="I130" s="422" t="str">
        <f>IF(OR($D$3="",$N$3=""),"",IF('Result Sheet'!J130="","",'Result Sheet'!J130))</f>
        <v/>
      </c>
      <c r="J130" s="423" t="str">
        <f>IF($N$3=$AJ$8,'Result Sheet'!P130,IF($N$3=$AJ$9,'Result Sheet'!AH130,IF($N$3=$AJ$10,'Result Sheet'!AZ130,IF($N$3=$AJ$11,'Result Sheet'!BR130,""))))</f>
        <v/>
      </c>
      <c r="K130" s="423" t="str">
        <f>IF($N$3=$AJ$8,'Result Sheet'!Q130,IF($N$3=$AJ$9,'Result Sheet'!AI130,IF($N$3=$AJ$10,'Result Sheet'!BA130,IF($N$3=$AJ$11,'Result Sheet'!BS130,""))))</f>
        <v/>
      </c>
      <c r="L130" s="424" t="str">
        <f>IF(OR($D$3="",$N$3=""),"",IF(B130="","",IF(AND(K130="NA",J130="NA"),"NA",IF($N$3=$AJ$12,'Result Sheet'!CF130,IF($N$3=$AJ$13,'Result Sheet'!CM130,IF($N$3=$AJ$14,'Result Sheet'!CT130,IF($N$3=$AJ$15,'Result Sheet'!DA130,IF($N$3=$AJ$16,'Result Sheet'!DE130,SUM(J130:K130)))))))))</f>
        <v/>
      </c>
      <c r="M130" s="425" t="str">
        <f t="shared" si="8"/>
        <v/>
      </c>
      <c r="N130" s="426" t="str">
        <f>IF($N$3=$AJ$8,'Result Sheet'!T130,IF($N$3=$AJ$9,'Result Sheet'!AL130,IF($N$3=$AJ$10,'Result Sheet'!BD130,IF($N$3=$AJ$11,'Result Sheet'!BV130,""))))</f>
        <v/>
      </c>
      <c r="O130" s="426" t="str">
        <f>IF($N$3=$AJ$8,'Result Sheet'!U130,IF($N$3=$AJ$9,'Result Sheet'!AM130,IF($N$3=$AJ$10,'Result Sheet'!BE130,IF($N$3=$AJ$11,'Result Sheet'!BW130,""))))</f>
        <v/>
      </c>
      <c r="P130" s="427" t="str">
        <f>IF(OR($D$3="",$N$3=""),"",IF(B130="","",IF(AND(N130="NA",O130="NA"),"NA",IF($N$3=$AJ$12,'Result Sheet'!CG130,IF($N$3=$AJ$13,'Result Sheet'!CN130,IF($N$3=$AJ$14,'Result Sheet'!CU130,IF($N$3=$AJ$15,'Result Sheet'!DB130,IF($N$3=$AJ$16,'Result Sheet'!DF130,SUM(N130:O130)))))))))</f>
        <v/>
      </c>
      <c r="Q130" s="425" t="str">
        <f t="shared" si="9"/>
        <v/>
      </c>
      <c r="R130" s="428">
        <f t="shared" si="10"/>
        <v>0</v>
      </c>
      <c r="S130" s="428" t="str">
        <f t="shared" si="11"/>
        <v/>
      </c>
      <c r="T130" s="428" t="str">
        <f t="shared" si="12"/>
        <v/>
      </c>
      <c r="U130" s="428" t="str">
        <f t="shared" si="13"/>
        <v/>
      </c>
      <c r="V130" s="429" t="str">
        <f t="shared" si="14"/>
        <v/>
      </c>
      <c r="W130" s="430" t="str">
        <f t="shared" si="15"/>
        <v/>
      </c>
    </row>
    <row r="131" spans="1:23">
      <c r="A131" s="416">
        <f>IF('Result Sheet'!A131="","",'Result Sheet'!A131)</f>
        <v>124</v>
      </c>
      <c r="B131" s="417" t="str">
        <f>IF(OR($D$3="",$N$3=""),"",IF('Result Sheet'!B131="","",'Result Sheet'!B131))</f>
        <v/>
      </c>
      <c r="C131" s="418" t="str">
        <f>IF(OR($D$3="",$N$3=""),"",IF('Result Sheet'!F131="","",'Result Sheet'!F131))</f>
        <v/>
      </c>
      <c r="D131" s="419" t="str">
        <f>IF(OR($D$3="",$N$3=""),"",IF('Result Sheet'!E131="","",'Result Sheet'!E131))</f>
        <v/>
      </c>
      <c r="E131" s="420" t="str">
        <f>IF(OR($D$3="",$N$3=""),"",IF('Result Sheet'!G131="","",'Result Sheet'!G131))</f>
        <v/>
      </c>
      <c r="F131" s="420" t="str">
        <f>IF(OR($D$3="",$N$3=""),"",IF('Result Sheet'!H131="","",'Result Sheet'!H131))</f>
        <v/>
      </c>
      <c r="G131" s="420" t="str">
        <f>IF(OR($D$3="",$N$3=""),"",IF('Result Sheet'!I131="","",'Result Sheet'!I131))</f>
        <v/>
      </c>
      <c r="H131" s="421" t="str">
        <f>IF(OR($D$3="",$N$3=""),"",IF('Result Sheet'!K131="","",'Result Sheet'!K131))</f>
        <v/>
      </c>
      <c r="I131" s="422" t="str">
        <f>IF(OR($D$3="",$N$3=""),"",IF('Result Sheet'!J131="","",'Result Sheet'!J131))</f>
        <v/>
      </c>
      <c r="J131" s="423" t="str">
        <f>IF($N$3=$AJ$8,'Result Sheet'!P131,IF($N$3=$AJ$9,'Result Sheet'!AH131,IF($N$3=$AJ$10,'Result Sheet'!AZ131,IF($N$3=$AJ$11,'Result Sheet'!BR131,""))))</f>
        <v/>
      </c>
      <c r="K131" s="423" t="str">
        <f>IF($N$3=$AJ$8,'Result Sheet'!Q131,IF($N$3=$AJ$9,'Result Sheet'!AI131,IF($N$3=$AJ$10,'Result Sheet'!BA131,IF($N$3=$AJ$11,'Result Sheet'!BS131,""))))</f>
        <v/>
      </c>
      <c r="L131" s="424" t="str">
        <f>IF(OR($D$3="",$N$3=""),"",IF(B131="","",IF(AND(K131="NA",J131="NA"),"NA",IF($N$3=$AJ$12,'Result Sheet'!CF131,IF($N$3=$AJ$13,'Result Sheet'!CM131,IF($N$3=$AJ$14,'Result Sheet'!CT131,IF($N$3=$AJ$15,'Result Sheet'!DA131,IF($N$3=$AJ$16,'Result Sheet'!DE131,SUM(J131:K131)))))))))</f>
        <v/>
      </c>
      <c r="M131" s="425" t="str">
        <f t="shared" si="8"/>
        <v/>
      </c>
      <c r="N131" s="426" t="str">
        <f>IF($N$3=$AJ$8,'Result Sheet'!T131,IF($N$3=$AJ$9,'Result Sheet'!AL131,IF($N$3=$AJ$10,'Result Sheet'!BD131,IF($N$3=$AJ$11,'Result Sheet'!BV131,""))))</f>
        <v/>
      </c>
      <c r="O131" s="426" t="str">
        <f>IF($N$3=$AJ$8,'Result Sheet'!U131,IF($N$3=$AJ$9,'Result Sheet'!AM131,IF($N$3=$AJ$10,'Result Sheet'!BE131,IF($N$3=$AJ$11,'Result Sheet'!BW131,""))))</f>
        <v/>
      </c>
      <c r="P131" s="427" t="str">
        <f>IF(OR($D$3="",$N$3=""),"",IF(B131="","",IF(AND(N131="NA",O131="NA"),"NA",IF($N$3=$AJ$12,'Result Sheet'!CG131,IF($N$3=$AJ$13,'Result Sheet'!CN131,IF($N$3=$AJ$14,'Result Sheet'!CU131,IF($N$3=$AJ$15,'Result Sheet'!DB131,IF($N$3=$AJ$16,'Result Sheet'!DF131,SUM(N131:O131)))))))))</f>
        <v/>
      </c>
      <c r="Q131" s="425" t="str">
        <f t="shared" si="9"/>
        <v/>
      </c>
      <c r="R131" s="428">
        <f t="shared" si="10"/>
        <v>0</v>
      </c>
      <c r="S131" s="428" t="str">
        <f t="shared" si="11"/>
        <v/>
      </c>
      <c r="T131" s="428" t="str">
        <f t="shared" si="12"/>
        <v/>
      </c>
      <c r="U131" s="428" t="str">
        <f t="shared" si="13"/>
        <v/>
      </c>
      <c r="V131" s="429" t="str">
        <f t="shared" si="14"/>
        <v/>
      </c>
      <c r="W131" s="430" t="str">
        <f t="shared" si="15"/>
        <v/>
      </c>
    </row>
    <row r="132" spans="1:23">
      <c r="A132" s="416">
        <f>IF('Result Sheet'!A132="","",'Result Sheet'!A132)</f>
        <v>125</v>
      </c>
      <c r="B132" s="417" t="str">
        <f>IF(OR($D$3="",$N$3=""),"",IF('Result Sheet'!B132="","",'Result Sheet'!B132))</f>
        <v/>
      </c>
      <c r="C132" s="418" t="str">
        <f>IF(OR($D$3="",$N$3=""),"",IF('Result Sheet'!F132="","",'Result Sheet'!F132))</f>
        <v/>
      </c>
      <c r="D132" s="419" t="str">
        <f>IF(OR($D$3="",$N$3=""),"",IF('Result Sheet'!E132="","",'Result Sheet'!E132))</f>
        <v/>
      </c>
      <c r="E132" s="420" t="str">
        <f>IF(OR($D$3="",$N$3=""),"",IF('Result Sheet'!G132="","",'Result Sheet'!G132))</f>
        <v/>
      </c>
      <c r="F132" s="420" t="str">
        <f>IF(OR($D$3="",$N$3=""),"",IF('Result Sheet'!H132="","",'Result Sheet'!H132))</f>
        <v/>
      </c>
      <c r="G132" s="420" t="str">
        <f>IF(OR($D$3="",$N$3=""),"",IF('Result Sheet'!I132="","",'Result Sheet'!I132))</f>
        <v/>
      </c>
      <c r="H132" s="421" t="str">
        <f>IF(OR($D$3="",$N$3=""),"",IF('Result Sheet'!K132="","",'Result Sheet'!K132))</f>
        <v/>
      </c>
      <c r="I132" s="422" t="str">
        <f>IF(OR($D$3="",$N$3=""),"",IF('Result Sheet'!J132="","",'Result Sheet'!J132))</f>
        <v/>
      </c>
      <c r="J132" s="423" t="str">
        <f>IF($N$3=$AJ$8,'Result Sheet'!P132,IF($N$3=$AJ$9,'Result Sheet'!AH132,IF($N$3=$AJ$10,'Result Sheet'!AZ132,IF($N$3=$AJ$11,'Result Sheet'!BR132,""))))</f>
        <v/>
      </c>
      <c r="K132" s="423" t="str">
        <f>IF($N$3=$AJ$8,'Result Sheet'!Q132,IF($N$3=$AJ$9,'Result Sheet'!AI132,IF($N$3=$AJ$10,'Result Sheet'!BA132,IF($N$3=$AJ$11,'Result Sheet'!BS132,""))))</f>
        <v/>
      </c>
      <c r="L132" s="424" t="str">
        <f>IF(OR($D$3="",$N$3=""),"",IF(B132="","",IF(AND(K132="NA",J132="NA"),"NA",IF($N$3=$AJ$12,'Result Sheet'!CF132,IF($N$3=$AJ$13,'Result Sheet'!CM132,IF($N$3=$AJ$14,'Result Sheet'!CT132,IF($N$3=$AJ$15,'Result Sheet'!DA132,IF($N$3=$AJ$16,'Result Sheet'!DE132,SUM(J132:K132)))))))))</f>
        <v/>
      </c>
      <c r="M132" s="425" t="str">
        <f t="shared" si="8"/>
        <v/>
      </c>
      <c r="N132" s="426" t="str">
        <f>IF($N$3=$AJ$8,'Result Sheet'!T132,IF($N$3=$AJ$9,'Result Sheet'!AL132,IF($N$3=$AJ$10,'Result Sheet'!BD132,IF($N$3=$AJ$11,'Result Sheet'!BV132,""))))</f>
        <v/>
      </c>
      <c r="O132" s="426" t="str">
        <f>IF($N$3=$AJ$8,'Result Sheet'!U132,IF($N$3=$AJ$9,'Result Sheet'!AM132,IF($N$3=$AJ$10,'Result Sheet'!BE132,IF($N$3=$AJ$11,'Result Sheet'!BW132,""))))</f>
        <v/>
      </c>
      <c r="P132" s="427" t="str">
        <f>IF(OR($D$3="",$N$3=""),"",IF(B132="","",IF(AND(N132="NA",O132="NA"),"NA",IF($N$3=$AJ$12,'Result Sheet'!CG132,IF($N$3=$AJ$13,'Result Sheet'!CN132,IF($N$3=$AJ$14,'Result Sheet'!CU132,IF($N$3=$AJ$15,'Result Sheet'!DB132,IF($N$3=$AJ$16,'Result Sheet'!DF132,SUM(N132:O132)))))))))</f>
        <v/>
      </c>
      <c r="Q132" s="425" t="str">
        <f t="shared" si="9"/>
        <v/>
      </c>
      <c r="R132" s="428">
        <f t="shared" si="10"/>
        <v>0</v>
      </c>
      <c r="S132" s="428" t="str">
        <f t="shared" si="11"/>
        <v/>
      </c>
      <c r="T132" s="428" t="str">
        <f t="shared" si="12"/>
        <v/>
      </c>
      <c r="U132" s="428" t="str">
        <f t="shared" si="13"/>
        <v/>
      </c>
      <c r="V132" s="429" t="str">
        <f t="shared" si="14"/>
        <v/>
      </c>
      <c r="W132" s="430" t="str">
        <f t="shared" si="15"/>
        <v/>
      </c>
    </row>
    <row r="133" spans="1:23">
      <c r="A133" s="416">
        <f>IF('Result Sheet'!A133="","",'Result Sheet'!A133)</f>
        <v>126</v>
      </c>
      <c r="B133" s="417" t="str">
        <f>IF(OR($D$3="",$N$3=""),"",IF('Result Sheet'!B133="","",'Result Sheet'!B133))</f>
        <v/>
      </c>
      <c r="C133" s="418" t="str">
        <f>IF(OR($D$3="",$N$3=""),"",IF('Result Sheet'!F133="","",'Result Sheet'!F133))</f>
        <v/>
      </c>
      <c r="D133" s="419" t="str">
        <f>IF(OR($D$3="",$N$3=""),"",IF('Result Sheet'!E133="","",'Result Sheet'!E133))</f>
        <v/>
      </c>
      <c r="E133" s="420" t="str">
        <f>IF(OR($D$3="",$N$3=""),"",IF('Result Sheet'!G133="","",'Result Sheet'!G133))</f>
        <v/>
      </c>
      <c r="F133" s="420" t="str">
        <f>IF(OR($D$3="",$N$3=""),"",IF('Result Sheet'!H133="","",'Result Sheet'!H133))</f>
        <v/>
      </c>
      <c r="G133" s="420" t="str">
        <f>IF(OR($D$3="",$N$3=""),"",IF('Result Sheet'!I133="","",'Result Sheet'!I133))</f>
        <v/>
      </c>
      <c r="H133" s="421" t="str">
        <f>IF(OR($D$3="",$N$3=""),"",IF('Result Sheet'!K133="","",'Result Sheet'!K133))</f>
        <v/>
      </c>
      <c r="I133" s="422" t="str">
        <f>IF(OR($D$3="",$N$3=""),"",IF('Result Sheet'!J133="","",'Result Sheet'!J133))</f>
        <v/>
      </c>
      <c r="J133" s="423" t="str">
        <f>IF($N$3=$AJ$8,'Result Sheet'!P133,IF($N$3=$AJ$9,'Result Sheet'!AH133,IF($N$3=$AJ$10,'Result Sheet'!AZ133,IF($N$3=$AJ$11,'Result Sheet'!BR133,""))))</f>
        <v/>
      </c>
      <c r="K133" s="423" t="str">
        <f>IF($N$3=$AJ$8,'Result Sheet'!Q133,IF($N$3=$AJ$9,'Result Sheet'!AI133,IF($N$3=$AJ$10,'Result Sheet'!BA133,IF($N$3=$AJ$11,'Result Sheet'!BS133,""))))</f>
        <v/>
      </c>
      <c r="L133" s="424" t="str">
        <f>IF(OR($D$3="",$N$3=""),"",IF(B133="","",IF(AND(K133="NA",J133="NA"),"NA",IF($N$3=$AJ$12,'Result Sheet'!CF133,IF($N$3=$AJ$13,'Result Sheet'!CM133,IF($N$3=$AJ$14,'Result Sheet'!CT133,IF($N$3=$AJ$15,'Result Sheet'!DA133,IF($N$3=$AJ$16,'Result Sheet'!DE133,SUM(J133:K133)))))))))</f>
        <v/>
      </c>
      <c r="M133" s="425" t="str">
        <f t="shared" si="8"/>
        <v/>
      </c>
      <c r="N133" s="426" t="str">
        <f>IF($N$3=$AJ$8,'Result Sheet'!T133,IF($N$3=$AJ$9,'Result Sheet'!AL133,IF($N$3=$AJ$10,'Result Sheet'!BD133,IF($N$3=$AJ$11,'Result Sheet'!BV133,""))))</f>
        <v/>
      </c>
      <c r="O133" s="426" t="str">
        <f>IF($N$3=$AJ$8,'Result Sheet'!U133,IF($N$3=$AJ$9,'Result Sheet'!AM133,IF($N$3=$AJ$10,'Result Sheet'!BE133,IF($N$3=$AJ$11,'Result Sheet'!BW133,""))))</f>
        <v/>
      </c>
      <c r="P133" s="427" t="str">
        <f>IF(OR($D$3="",$N$3=""),"",IF(B133="","",IF(AND(N133="NA",O133="NA"),"NA",IF($N$3=$AJ$12,'Result Sheet'!CG133,IF($N$3=$AJ$13,'Result Sheet'!CN133,IF($N$3=$AJ$14,'Result Sheet'!CU133,IF($N$3=$AJ$15,'Result Sheet'!DB133,IF($N$3=$AJ$16,'Result Sheet'!DF133,SUM(N133:O133)))))))))</f>
        <v/>
      </c>
      <c r="Q133" s="425" t="str">
        <f t="shared" si="9"/>
        <v/>
      </c>
      <c r="R133" s="428">
        <f t="shared" si="10"/>
        <v>0</v>
      </c>
      <c r="S133" s="428" t="str">
        <f t="shared" si="11"/>
        <v/>
      </c>
      <c r="T133" s="428" t="str">
        <f t="shared" si="12"/>
        <v/>
      </c>
      <c r="U133" s="428" t="str">
        <f t="shared" si="13"/>
        <v/>
      </c>
      <c r="V133" s="429" t="str">
        <f t="shared" si="14"/>
        <v/>
      </c>
      <c r="W133" s="430" t="str">
        <f t="shared" si="15"/>
        <v/>
      </c>
    </row>
    <row r="134" spans="1:23">
      <c r="A134" s="416">
        <f>IF('Result Sheet'!A134="","",'Result Sheet'!A134)</f>
        <v>127</v>
      </c>
      <c r="B134" s="417" t="str">
        <f>IF(OR($D$3="",$N$3=""),"",IF('Result Sheet'!B134="","",'Result Sheet'!B134))</f>
        <v/>
      </c>
      <c r="C134" s="418" t="str">
        <f>IF(OR($D$3="",$N$3=""),"",IF('Result Sheet'!F134="","",'Result Sheet'!F134))</f>
        <v/>
      </c>
      <c r="D134" s="419" t="str">
        <f>IF(OR($D$3="",$N$3=""),"",IF('Result Sheet'!E134="","",'Result Sheet'!E134))</f>
        <v/>
      </c>
      <c r="E134" s="420" t="str">
        <f>IF(OR($D$3="",$N$3=""),"",IF('Result Sheet'!G134="","",'Result Sheet'!G134))</f>
        <v/>
      </c>
      <c r="F134" s="420" t="str">
        <f>IF(OR($D$3="",$N$3=""),"",IF('Result Sheet'!H134="","",'Result Sheet'!H134))</f>
        <v/>
      </c>
      <c r="G134" s="420" t="str">
        <f>IF(OR($D$3="",$N$3=""),"",IF('Result Sheet'!I134="","",'Result Sheet'!I134))</f>
        <v/>
      </c>
      <c r="H134" s="421" t="str">
        <f>IF(OR($D$3="",$N$3=""),"",IF('Result Sheet'!K134="","",'Result Sheet'!K134))</f>
        <v/>
      </c>
      <c r="I134" s="422" t="str">
        <f>IF(OR($D$3="",$N$3=""),"",IF('Result Sheet'!J134="","",'Result Sheet'!J134))</f>
        <v/>
      </c>
      <c r="J134" s="423" t="str">
        <f>IF($N$3=$AJ$8,'Result Sheet'!P134,IF($N$3=$AJ$9,'Result Sheet'!AH134,IF($N$3=$AJ$10,'Result Sheet'!AZ134,IF($N$3=$AJ$11,'Result Sheet'!BR134,""))))</f>
        <v/>
      </c>
      <c r="K134" s="423" t="str">
        <f>IF($N$3=$AJ$8,'Result Sheet'!Q134,IF($N$3=$AJ$9,'Result Sheet'!AI134,IF($N$3=$AJ$10,'Result Sheet'!BA134,IF($N$3=$AJ$11,'Result Sheet'!BS134,""))))</f>
        <v/>
      </c>
      <c r="L134" s="424" t="str">
        <f>IF(OR($D$3="",$N$3=""),"",IF(B134="","",IF(AND(K134="NA",J134="NA"),"NA",IF($N$3=$AJ$12,'Result Sheet'!CF134,IF($N$3=$AJ$13,'Result Sheet'!CM134,IF($N$3=$AJ$14,'Result Sheet'!CT134,IF($N$3=$AJ$15,'Result Sheet'!DA134,IF($N$3=$AJ$16,'Result Sheet'!DE134,SUM(J134:K134)))))))))</f>
        <v/>
      </c>
      <c r="M134" s="425" t="str">
        <f t="shared" si="8"/>
        <v/>
      </c>
      <c r="N134" s="426" t="str">
        <f>IF($N$3=$AJ$8,'Result Sheet'!T134,IF($N$3=$AJ$9,'Result Sheet'!AL134,IF($N$3=$AJ$10,'Result Sheet'!BD134,IF($N$3=$AJ$11,'Result Sheet'!BV134,""))))</f>
        <v/>
      </c>
      <c r="O134" s="426" t="str">
        <f>IF($N$3=$AJ$8,'Result Sheet'!U134,IF($N$3=$AJ$9,'Result Sheet'!AM134,IF($N$3=$AJ$10,'Result Sheet'!BE134,IF($N$3=$AJ$11,'Result Sheet'!BW134,""))))</f>
        <v/>
      </c>
      <c r="P134" s="427" t="str">
        <f>IF(OR($D$3="",$N$3=""),"",IF(B134="","",IF(AND(N134="NA",O134="NA"),"NA",IF($N$3=$AJ$12,'Result Sheet'!CG134,IF($N$3=$AJ$13,'Result Sheet'!CN134,IF($N$3=$AJ$14,'Result Sheet'!CU134,IF($N$3=$AJ$15,'Result Sheet'!DB134,IF($N$3=$AJ$16,'Result Sheet'!DF134,SUM(N134:O134)))))))))</f>
        <v/>
      </c>
      <c r="Q134" s="425" t="str">
        <f t="shared" si="9"/>
        <v/>
      </c>
      <c r="R134" s="428">
        <f t="shared" si="10"/>
        <v>0</v>
      </c>
      <c r="S134" s="428" t="str">
        <f t="shared" si="11"/>
        <v/>
      </c>
      <c r="T134" s="428" t="str">
        <f t="shared" si="12"/>
        <v/>
      </c>
      <c r="U134" s="428" t="str">
        <f t="shared" si="13"/>
        <v/>
      </c>
      <c r="V134" s="429" t="str">
        <f t="shared" si="14"/>
        <v/>
      </c>
      <c r="W134" s="430" t="str">
        <f t="shared" si="15"/>
        <v/>
      </c>
    </row>
    <row r="135" spans="1:23">
      <c r="A135" s="416">
        <f>IF('Result Sheet'!A135="","",'Result Sheet'!A135)</f>
        <v>128</v>
      </c>
      <c r="B135" s="417" t="str">
        <f>IF(OR($D$3="",$N$3=""),"",IF('Result Sheet'!B135="","",'Result Sheet'!B135))</f>
        <v/>
      </c>
      <c r="C135" s="418" t="str">
        <f>IF(OR($D$3="",$N$3=""),"",IF('Result Sheet'!F135="","",'Result Sheet'!F135))</f>
        <v/>
      </c>
      <c r="D135" s="419" t="str">
        <f>IF(OR($D$3="",$N$3=""),"",IF('Result Sheet'!E135="","",'Result Sheet'!E135))</f>
        <v/>
      </c>
      <c r="E135" s="420" t="str">
        <f>IF(OR($D$3="",$N$3=""),"",IF('Result Sheet'!G135="","",'Result Sheet'!G135))</f>
        <v/>
      </c>
      <c r="F135" s="420" t="str">
        <f>IF(OR($D$3="",$N$3=""),"",IF('Result Sheet'!H135="","",'Result Sheet'!H135))</f>
        <v/>
      </c>
      <c r="G135" s="420" t="str">
        <f>IF(OR($D$3="",$N$3=""),"",IF('Result Sheet'!I135="","",'Result Sheet'!I135))</f>
        <v/>
      </c>
      <c r="H135" s="421" t="str">
        <f>IF(OR($D$3="",$N$3=""),"",IF('Result Sheet'!K135="","",'Result Sheet'!K135))</f>
        <v/>
      </c>
      <c r="I135" s="422" t="str">
        <f>IF(OR($D$3="",$N$3=""),"",IF('Result Sheet'!J135="","",'Result Sheet'!J135))</f>
        <v/>
      </c>
      <c r="J135" s="423" t="str">
        <f>IF($N$3=$AJ$8,'Result Sheet'!P135,IF($N$3=$AJ$9,'Result Sheet'!AH135,IF($N$3=$AJ$10,'Result Sheet'!AZ135,IF($N$3=$AJ$11,'Result Sheet'!BR135,""))))</f>
        <v/>
      </c>
      <c r="K135" s="423" t="str">
        <f>IF($N$3=$AJ$8,'Result Sheet'!Q135,IF($N$3=$AJ$9,'Result Sheet'!AI135,IF($N$3=$AJ$10,'Result Sheet'!BA135,IF($N$3=$AJ$11,'Result Sheet'!BS135,""))))</f>
        <v/>
      </c>
      <c r="L135" s="424" t="str">
        <f>IF(OR($D$3="",$N$3=""),"",IF(B135="","",IF(AND(K135="NA",J135="NA"),"NA",IF($N$3=$AJ$12,'Result Sheet'!CF135,IF($N$3=$AJ$13,'Result Sheet'!CM135,IF($N$3=$AJ$14,'Result Sheet'!CT135,IF($N$3=$AJ$15,'Result Sheet'!DA135,IF($N$3=$AJ$16,'Result Sheet'!DE135,SUM(J135:K135)))))))))</f>
        <v/>
      </c>
      <c r="M135" s="425" t="str">
        <f t="shared" si="8"/>
        <v/>
      </c>
      <c r="N135" s="426" t="str">
        <f>IF($N$3=$AJ$8,'Result Sheet'!T135,IF($N$3=$AJ$9,'Result Sheet'!AL135,IF($N$3=$AJ$10,'Result Sheet'!BD135,IF($N$3=$AJ$11,'Result Sheet'!BV135,""))))</f>
        <v/>
      </c>
      <c r="O135" s="426" t="str">
        <f>IF($N$3=$AJ$8,'Result Sheet'!U135,IF($N$3=$AJ$9,'Result Sheet'!AM135,IF($N$3=$AJ$10,'Result Sheet'!BE135,IF($N$3=$AJ$11,'Result Sheet'!BW135,""))))</f>
        <v/>
      </c>
      <c r="P135" s="427" t="str">
        <f>IF(OR($D$3="",$N$3=""),"",IF(B135="","",IF(AND(N135="NA",O135="NA"),"NA",IF($N$3=$AJ$12,'Result Sheet'!CG135,IF($N$3=$AJ$13,'Result Sheet'!CN135,IF($N$3=$AJ$14,'Result Sheet'!CU135,IF($N$3=$AJ$15,'Result Sheet'!DB135,IF($N$3=$AJ$16,'Result Sheet'!DF135,SUM(N135:O135)))))))))</f>
        <v/>
      </c>
      <c r="Q135" s="425" t="str">
        <f t="shared" si="9"/>
        <v/>
      </c>
      <c r="R135" s="428">
        <f t="shared" si="10"/>
        <v>0</v>
      </c>
      <c r="S135" s="428" t="str">
        <f t="shared" si="11"/>
        <v/>
      </c>
      <c r="T135" s="428" t="str">
        <f t="shared" si="12"/>
        <v/>
      </c>
      <c r="U135" s="428" t="str">
        <f t="shared" si="13"/>
        <v/>
      </c>
      <c r="V135" s="429" t="str">
        <f t="shared" si="14"/>
        <v/>
      </c>
      <c r="W135" s="430" t="str">
        <f t="shared" si="15"/>
        <v/>
      </c>
    </row>
    <row r="136" spans="1:23">
      <c r="A136" s="416">
        <f>IF('Result Sheet'!A136="","",'Result Sheet'!A136)</f>
        <v>129</v>
      </c>
      <c r="B136" s="417" t="str">
        <f>IF(OR($D$3="",$N$3=""),"",IF('Result Sheet'!B136="","",'Result Sheet'!B136))</f>
        <v/>
      </c>
      <c r="C136" s="418" t="str">
        <f>IF(OR($D$3="",$N$3=""),"",IF('Result Sheet'!F136="","",'Result Sheet'!F136))</f>
        <v/>
      </c>
      <c r="D136" s="419" t="str">
        <f>IF(OR($D$3="",$N$3=""),"",IF('Result Sheet'!E136="","",'Result Sheet'!E136))</f>
        <v/>
      </c>
      <c r="E136" s="420" t="str">
        <f>IF(OR($D$3="",$N$3=""),"",IF('Result Sheet'!G136="","",'Result Sheet'!G136))</f>
        <v/>
      </c>
      <c r="F136" s="420" t="str">
        <f>IF(OR($D$3="",$N$3=""),"",IF('Result Sheet'!H136="","",'Result Sheet'!H136))</f>
        <v/>
      </c>
      <c r="G136" s="420" t="str">
        <f>IF(OR($D$3="",$N$3=""),"",IF('Result Sheet'!I136="","",'Result Sheet'!I136))</f>
        <v/>
      </c>
      <c r="H136" s="421" t="str">
        <f>IF(OR($D$3="",$N$3=""),"",IF('Result Sheet'!K136="","",'Result Sheet'!K136))</f>
        <v/>
      </c>
      <c r="I136" s="422" t="str">
        <f>IF(OR($D$3="",$N$3=""),"",IF('Result Sheet'!J136="","",'Result Sheet'!J136))</f>
        <v/>
      </c>
      <c r="J136" s="423" t="str">
        <f>IF($N$3=$AJ$8,'Result Sheet'!P136,IF($N$3=$AJ$9,'Result Sheet'!AH136,IF($N$3=$AJ$10,'Result Sheet'!AZ136,IF($N$3=$AJ$11,'Result Sheet'!BR136,""))))</f>
        <v/>
      </c>
      <c r="K136" s="423" t="str">
        <f>IF($N$3=$AJ$8,'Result Sheet'!Q136,IF($N$3=$AJ$9,'Result Sheet'!AI136,IF($N$3=$AJ$10,'Result Sheet'!BA136,IF($N$3=$AJ$11,'Result Sheet'!BS136,""))))</f>
        <v/>
      </c>
      <c r="L136" s="424" t="str">
        <f>IF(OR($D$3="",$N$3=""),"",IF(B136="","",IF(AND(K136="NA",J136="NA"),"NA",IF($N$3=$AJ$12,'Result Sheet'!CF136,IF($N$3=$AJ$13,'Result Sheet'!CM136,IF($N$3=$AJ$14,'Result Sheet'!CT136,IF($N$3=$AJ$15,'Result Sheet'!DA136,IF($N$3=$AJ$16,'Result Sheet'!DE136,SUM(J136:K136)))))))))</f>
        <v/>
      </c>
      <c r="M136" s="425" t="str">
        <f t="shared" si="8"/>
        <v/>
      </c>
      <c r="N136" s="426" t="str">
        <f>IF($N$3=$AJ$8,'Result Sheet'!T136,IF($N$3=$AJ$9,'Result Sheet'!AL136,IF($N$3=$AJ$10,'Result Sheet'!BD136,IF($N$3=$AJ$11,'Result Sheet'!BV136,""))))</f>
        <v/>
      </c>
      <c r="O136" s="426" t="str">
        <f>IF($N$3=$AJ$8,'Result Sheet'!U136,IF($N$3=$AJ$9,'Result Sheet'!AM136,IF($N$3=$AJ$10,'Result Sheet'!BE136,IF($N$3=$AJ$11,'Result Sheet'!BW136,""))))</f>
        <v/>
      </c>
      <c r="P136" s="427" t="str">
        <f>IF(OR($D$3="",$N$3=""),"",IF(B136="","",IF(AND(N136="NA",O136="NA"),"NA",IF($N$3=$AJ$12,'Result Sheet'!CG136,IF($N$3=$AJ$13,'Result Sheet'!CN136,IF($N$3=$AJ$14,'Result Sheet'!CU136,IF($N$3=$AJ$15,'Result Sheet'!DB136,IF($N$3=$AJ$16,'Result Sheet'!DF136,SUM(N136:O136)))))))))</f>
        <v/>
      </c>
      <c r="Q136" s="425" t="str">
        <f t="shared" si="9"/>
        <v/>
      </c>
      <c r="R136" s="428">
        <f t="shared" si="10"/>
        <v>0</v>
      </c>
      <c r="S136" s="428" t="str">
        <f t="shared" si="11"/>
        <v/>
      </c>
      <c r="T136" s="428" t="str">
        <f t="shared" si="12"/>
        <v/>
      </c>
      <c r="U136" s="428" t="str">
        <f t="shared" si="13"/>
        <v/>
      </c>
      <c r="V136" s="429" t="str">
        <f t="shared" si="14"/>
        <v/>
      </c>
      <c r="W136" s="430" t="str">
        <f t="shared" si="15"/>
        <v/>
      </c>
    </row>
    <row r="137" spans="1:23">
      <c r="A137" s="416">
        <f>IF('Result Sheet'!A137="","",'Result Sheet'!A137)</f>
        <v>130</v>
      </c>
      <c r="B137" s="417" t="str">
        <f>IF(OR($D$3="",$N$3=""),"",IF('Result Sheet'!B137="","",'Result Sheet'!B137))</f>
        <v/>
      </c>
      <c r="C137" s="418" t="str">
        <f>IF(OR($D$3="",$N$3=""),"",IF('Result Sheet'!F137="","",'Result Sheet'!F137))</f>
        <v/>
      </c>
      <c r="D137" s="419" t="str">
        <f>IF(OR($D$3="",$N$3=""),"",IF('Result Sheet'!E137="","",'Result Sheet'!E137))</f>
        <v/>
      </c>
      <c r="E137" s="420" t="str">
        <f>IF(OR($D$3="",$N$3=""),"",IF('Result Sheet'!G137="","",'Result Sheet'!G137))</f>
        <v/>
      </c>
      <c r="F137" s="420" t="str">
        <f>IF(OR($D$3="",$N$3=""),"",IF('Result Sheet'!H137="","",'Result Sheet'!H137))</f>
        <v/>
      </c>
      <c r="G137" s="420" t="str">
        <f>IF(OR($D$3="",$N$3=""),"",IF('Result Sheet'!I137="","",'Result Sheet'!I137))</f>
        <v/>
      </c>
      <c r="H137" s="421" t="str">
        <f>IF(OR($D$3="",$N$3=""),"",IF('Result Sheet'!K137="","",'Result Sheet'!K137))</f>
        <v/>
      </c>
      <c r="I137" s="422" t="str">
        <f>IF(OR($D$3="",$N$3=""),"",IF('Result Sheet'!J137="","",'Result Sheet'!J137))</f>
        <v/>
      </c>
      <c r="J137" s="423" t="str">
        <f>IF($N$3=$AJ$8,'Result Sheet'!P137,IF($N$3=$AJ$9,'Result Sheet'!AH137,IF($N$3=$AJ$10,'Result Sheet'!AZ137,IF($N$3=$AJ$11,'Result Sheet'!BR137,""))))</f>
        <v/>
      </c>
      <c r="K137" s="423" t="str">
        <f>IF($N$3=$AJ$8,'Result Sheet'!Q137,IF($N$3=$AJ$9,'Result Sheet'!AI137,IF($N$3=$AJ$10,'Result Sheet'!BA137,IF($N$3=$AJ$11,'Result Sheet'!BS137,""))))</f>
        <v/>
      </c>
      <c r="L137" s="424" t="str">
        <f>IF(OR($D$3="",$N$3=""),"",IF(B137="","",IF(AND(K137="NA",J137="NA"),"NA",IF($N$3=$AJ$12,'Result Sheet'!CF137,IF($N$3=$AJ$13,'Result Sheet'!CM137,IF($N$3=$AJ$14,'Result Sheet'!CT137,IF($N$3=$AJ$15,'Result Sheet'!DA137,IF($N$3=$AJ$16,'Result Sheet'!DE137,SUM(J137:K137)))))))))</f>
        <v/>
      </c>
      <c r="M137" s="425" t="str">
        <f t="shared" ref="M137:M200" si="16">IF(L137="","",IF(AND(L137="NA"),"NA",IF(AND(L137="AB"),"AB",SUM(L137))))</f>
        <v/>
      </c>
      <c r="N137" s="426" t="str">
        <f>IF($N$3=$AJ$8,'Result Sheet'!T137,IF($N$3=$AJ$9,'Result Sheet'!AL137,IF($N$3=$AJ$10,'Result Sheet'!BD137,IF($N$3=$AJ$11,'Result Sheet'!BV137,""))))</f>
        <v/>
      </c>
      <c r="O137" s="426" t="str">
        <f>IF($N$3=$AJ$8,'Result Sheet'!U137,IF($N$3=$AJ$9,'Result Sheet'!AM137,IF($N$3=$AJ$10,'Result Sheet'!BE137,IF($N$3=$AJ$11,'Result Sheet'!BW137,""))))</f>
        <v/>
      </c>
      <c r="P137" s="427" t="str">
        <f>IF(OR($D$3="",$N$3=""),"",IF(B137="","",IF(AND(N137="NA",O137="NA"),"NA",IF($N$3=$AJ$12,'Result Sheet'!CG137,IF($N$3=$AJ$13,'Result Sheet'!CN137,IF($N$3=$AJ$14,'Result Sheet'!CU137,IF($N$3=$AJ$15,'Result Sheet'!DB137,IF($N$3=$AJ$16,'Result Sheet'!DF137,SUM(N137:O137)))))))))</f>
        <v/>
      </c>
      <c r="Q137" s="425" t="str">
        <f t="shared" ref="Q137:Q200" si="17">IF(P137="","",IF(AND(M137="AB",P137="AB"),"AB",SUM(M137,P137)))</f>
        <v/>
      </c>
      <c r="R137" s="428">
        <f t="shared" ref="R137:R200" si="18">COUNTIF(O137,"ML")*$O$7+(COUNTIF(J137,"ML")*$J$7)+(COUNTIF(K137,"ML")*$K$7)+(COUNTIF(N137,"ML")*$N$7)</f>
        <v>0</v>
      </c>
      <c r="S137" s="428" t="str">
        <f t="shared" ref="S137:S200" si="19">IF(OR(B137="NSO",B137=0,B137=""),"",IF(OR($N$3=$AJ$12,$N$3=$AJ$13,$N$3=$AJ$14,$N$3=$AJ$15,$N$3=$AJ$16),$Q$7,IF(OR($N$3=$AJ$9,$N$3=$AJ$11),IF(AND(J137="NA",K137="NA"),50-R137,IF(AND(J137="ML",K137="ML"),50-R137,IF(AND(N137="ML",O137="ML"),50-R137,100-R137))),IF(AND(J137="NA",K137="NA"),100-R137,IF(AND(J137="ML",K137="ML"),100-R137,IF(AND(N137="ML",O137="ML"),100-R137,200-R137))))))</f>
        <v/>
      </c>
      <c r="T137" s="428" t="str">
        <f t="shared" ref="T137:T200" si="20">IF(AND(OR(N137="ab",N137="ml"),OR(J137="ab",J137="ml"),OR(J137="ab",J137="ml")),"AB",IF(AND(OR(N137="ab",N137="ml"),OR(J137="ab",J137="ml"),OR(N137="ab",N137="ml")),"AB",IF(AND(OR(N137="ab",N137="ml"),OR(J137="ab",J137="ml"),OR(J137="ab",J137="ml")),"AB",IF(AND(OR(N137="ab",N137="ml"),OR(J137="ab",J137="ml"),OR(N137="ab",N137="ml")),"AB",""))))</f>
        <v/>
      </c>
      <c r="U137" s="428" t="str">
        <f t="shared" ref="U137:U200" si="21">IF(OR(B137="NSO",B137="",$N$3=""),"",IF(Q137=0,"",IF(OR($N$3=$AJ$12,$N$3=$AJ$13,$N$3=$AJ$14,$N$3=$AJ$15,$N$3=$AJ$16),"P",IF(OR(T137="AB",P137="ab"),"AB",IF(P137="ML","RE",IF(AND(Q137&gt;=36%*S137,N137&gt;=$N$7*20%),"P",IF(AND(Q137&gt;=34%*S137,N137&gt;=$N$7*20%),"G2",IF(AND(Q137&gt;=31%*S137,N137&gt;=$N$7*20%),"G1",IF(AND(Q137&gt;=25%*S137,N137&gt;=$N$7*20%),"S","F")))))))))</f>
        <v/>
      </c>
      <c r="V137" s="429" t="str">
        <f t="shared" ref="V137:V200" si="22">IF(OR(U137="",U137=0,U137="S",U137="RE",U137="F",U137="AB"),"",IF(Q137&gt;=75%*S137,"I",IF(Q137&gt;=60%*S137,"I",IF(Q137&gt;=48%*S137,"II",IF(Q137&gt;=36%*S137,"III","")))))</f>
        <v/>
      </c>
      <c r="W137" s="430" t="str">
        <f t="shared" ref="W137:W200" si="23">IF(Q137="","",IF(OR(U137="",U137=0,U137="RE",U137="AB",B137="NSO"),"",IF(OR($N$3=$AJ$12,$N$3=$AJ$13,$N$3=$AJ$14),IF(Q137&gt;90%*S137,"A+",IF(Q137&gt;75%*S137,"A",IF(Q137&gt;=60%*S137,"B",IF(Q137&gt;=40%*S137,"C","D")))),IF(Q137&gt;85%*S137,"A",IF(Q137&gt;70%*S137,"B",IF(Q137&gt;=50%*S137,"C",IF(Q137&gt;=30%*S137,"D","E")))))))</f>
        <v/>
      </c>
    </row>
    <row r="138" spans="1:23">
      <c r="A138" s="416">
        <f>IF('Result Sheet'!A138="","",'Result Sheet'!A138)</f>
        <v>131</v>
      </c>
      <c r="B138" s="417" t="str">
        <f>IF(OR($D$3="",$N$3=""),"",IF('Result Sheet'!B138="","",'Result Sheet'!B138))</f>
        <v/>
      </c>
      <c r="C138" s="418" t="str">
        <f>IF(OR($D$3="",$N$3=""),"",IF('Result Sheet'!F138="","",'Result Sheet'!F138))</f>
        <v/>
      </c>
      <c r="D138" s="419" t="str">
        <f>IF(OR($D$3="",$N$3=""),"",IF('Result Sheet'!E138="","",'Result Sheet'!E138))</f>
        <v/>
      </c>
      <c r="E138" s="420" t="str">
        <f>IF(OR($D$3="",$N$3=""),"",IF('Result Sheet'!G138="","",'Result Sheet'!G138))</f>
        <v/>
      </c>
      <c r="F138" s="420" t="str">
        <f>IF(OR($D$3="",$N$3=""),"",IF('Result Sheet'!H138="","",'Result Sheet'!H138))</f>
        <v/>
      </c>
      <c r="G138" s="420" t="str">
        <f>IF(OR($D$3="",$N$3=""),"",IF('Result Sheet'!I138="","",'Result Sheet'!I138))</f>
        <v/>
      </c>
      <c r="H138" s="421" t="str">
        <f>IF(OR($D$3="",$N$3=""),"",IF('Result Sheet'!K138="","",'Result Sheet'!K138))</f>
        <v/>
      </c>
      <c r="I138" s="422" t="str">
        <f>IF(OR($D$3="",$N$3=""),"",IF('Result Sheet'!J138="","",'Result Sheet'!J138))</f>
        <v/>
      </c>
      <c r="J138" s="423" t="str">
        <f>IF($N$3=$AJ$8,'Result Sheet'!P138,IF($N$3=$AJ$9,'Result Sheet'!AH138,IF($N$3=$AJ$10,'Result Sheet'!AZ138,IF($N$3=$AJ$11,'Result Sheet'!BR138,""))))</f>
        <v/>
      </c>
      <c r="K138" s="423" t="str">
        <f>IF($N$3=$AJ$8,'Result Sheet'!Q138,IF($N$3=$AJ$9,'Result Sheet'!AI138,IF($N$3=$AJ$10,'Result Sheet'!BA138,IF($N$3=$AJ$11,'Result Sheet'!BS138,""))))</f>
        <v/>
      </c>
      <c r="L138" s="424" t="str">
        <f>IF(OR($D$3="",$N$3=""),"",IF(B138="","",IF(AND(K138="NA",J138="NA"),"NA",IF($N$3=$AJ$12,'Result Sheet'!CF138,IF($N$3=$AJ$13,'Result Sheet'!CM138,IF($N$3=$AJ$14,'Result Sheet'!CT138,IF($N$3=$AJ$15,'Result Sheet'!DA138,IF($N$3=$AJ$16,'Result Sheet'!DE138,SUM(J138:K138)))))))))</f>
        <v/>
      </c>
      <c r="M138" s="425" t="str">
        <f t="shared" si="16"/>
        <v/>
      </c>
      <c r="N138" s="426" t="str">
        <f>IF($N$3=$AJ$8,'Result Sheet'!T138,IF($N$3=$AJ$9,'Result Sheet'!AL138,IF($N$3=$AJ$10,'Result Sheet'!BD138,IF($N$3=$AJ$11,'Result Sheet'!BV138,""))))</f>
        <v/>
      </c>
      <c r="O138" s="426" t="str">
        <f>IF($N$3=$AJ$8,'Result Sheet'!U138,IF($N$3=$AJ$9,'Result Sheet'!AM138,IF($N$3=$AJ$10,'Result Sheet'!BE138,IF($N$3=$AJ$11,'Result Sheet'!BW138,""))))</f>
        <v/>
      </c>
      <c r="P138" s="427" t="str">
        <f>IF(OR($D$3="",$N$3=""),"",IF(B138="","",IF(AND(N138="NA",O138="NA"),"NA",IF($N$3=$AJ$12,'Result Sheet'!CG138,IF($N$3=$AJ$13,'Result Sheet'!CN138,IF($N$3=$AJ$14,'Result Sheet'!CU138,IF($N$3=$AJ$15,'Result Sheet'!DB138,IF($N$3=$AJ$16,'Result Sheet'!DF138,SUM(N138:O138)))))))))</f>
        <v/>
      </c>
      <c r="Q138" s="425" t="str">
        <f t="shared" si="17"/>
        <v/>
      </c>
      <c r="R138" s="428">
        <f t="shared" si="18"/>
        <v>0</v>
      </c>
      <c r="S138" s="428" t="str">
        <f t="shared" si="19"/>
        <v/>
      </c>
      <c r="T138" s="428" t="str">
        <f t="shared" si="20"/>
        <v/>
      </c>
      <c r="U138" s="428" t="str">
        <f t="shared" si="21"/>
        <v/>
      </c>
      <c r="V138" s="429" t="str">
        <f t="shared" si="22"/>
        <v/>
      </c>
      <c r="W138" s="430" t="str">
        <f t="shared" si="23"/>
        <v/>
      </c>
    </row>
    <row r="139" spans="1:23">
      <c r="A139" s="416">
        <f>IF('Result Sheet'!A139="","",'Result Sheet'!A139)</f>
        <v>132</v>
      </c>
      <c r="B139" s="417" t="str">
        <f>IF(OR($D$3="",$N$3=""),"",IF('Result Sheet'!B139="","",'Result Sheet'!B139))</f>
        <v/>
      </c>
      <c r="C139" s="418" t="str">
        <f>IF(OR($D$3="",$N$3=""),"",IF('Result Sheet'!F139="","",'Result Sheet'!F139))</f>
        <v/>
      </c>
      <c r="D139" s="419" t="str">
        <f>IF(OR($D$3="",$N$3=""),"",IF('Result Sheet'!E139="","",'Result Sheet'!E139))</f>
        <v/>
      </c>
      <c r="E139" s="420" t="str">
        <f>IF(OR($D$3="",$N$3=""),"",IF('Result Sheet'!G139="","",'Result Sheet'!G139))</f>
        <v/>
      </c>
      <c r="F139" s="420" t="str">
        <f>IF(OR($D$3="",$N$3=""),"",IF('Result Sheet'!H139="","",'Result Sheet'!H139))</f>
        <v/>
      </c>
      <c r="G139" s="420" t="str">
        <f>IF(OR($D$3="",$N$3=""),"",IF('Result Sheet'!I139="","",'Result Sheet'!I139))</f>
        <v/>
      </c>
      <c r="H139" s="421" t="str">
        <f>IF(OR($D$3="",$N$3=""),"",IF('Result Sheet'!K139="","",'Result Sheet'!K139))</f>
        <v/>
      </c>
      <c r="I139" s="422" t="str">
        <f>IF(OR($D$3="",$N$3=""),"",IF('Result Sheet'!J139="","",'Result Sheet'!J139))</f>
        <v/>
      </c>
      <c r="J139" s="423" t="str">
        <f>IF($N$3=$AJ$8,'Result Sheet'!P139,IF($N$3=$AJ$9,'Result Sheet'!AH139,IF($N$3=$AJ$10,'Result Sheet'!AZ139,IF($N$3=$AJ$11,'Result Sheet'!BR139,""))))</f>
        <v/>
      </c>
      <c r="K139" s="423" t="str">
        <f>IF($N$3=$AJ$8,'Result Sheet'!Q139,IF($N$3=$AJ$9,'Result Sheet'!AI139,IF($N$3=$AJ$10,'Result Sheet'!BA139,IF($N$3=$AJ$11,'Result Sheet'!BS139,""))))</f>
        <v/>
      </c>
      <c r="L139" s="424" t="str">
        <f>IF(OR($D$3="",$N$3=""),"",IF(B139="","",IF(AND(K139="NA",J139="NA"),"NA",IF($N$3=$AJ$12,'Result Sheet'!CF139,IF($N$3=$AJ$13,'Result Sheet'!CM139,IF($N$3=$AJ$14,'Result Sheet'!CT139,IF($N$3=$AJ$15,'Result Sheet'!DA139,IF($N$3=$AJ$16,'Result Sheet'!DE139,SUM(J139:K139)))))))))</f>
        <v/>
      </c>
      <c r="M139" s="425" t="str">
        <f t="shared" si="16"/>
        <v/>
      </c>
      <c r="N139" s="426" t="str">
        <f>IF($N$3=$AJ$8,'Result Sheet'!T139,IF($N$3=$AJ$9,'Result Sheet'!AL139,IF($N$3=$AJ$10,'Result Sheet'!BD139,IF($N$3=$AJ$11,'Result Sheet'!BV139,""))))</f>
        <v/>
      </c>
      <c r="O139" s="426" t="str">
        <f>IF($N$3=$AJ$8,'Result Sheet'!U139,IF($N$3=$AJ$9,'Result Sheet'!AM139,IF($N$3=$AJ$10,'Result Sheet'!BE139,IF($N$3=$AJ$11,'Result Sheet'!BW139,""))))</f>
        <v/>
      </c>
      <c r="P139" s="427" t="str">
        <f>IF(OR($D$3="",$N$3=""),"",IF(B139="","",IF(AND(N139="NA",O139="NA"),"NA",IF($N$3=$AJ$12,'Result Sheet'!CG139,IF($N$3=$AJ$13,'Result Sheet'!CN139,IF($N$3=$AJ$14,'Result Sheet'!CU139,IF($N$3=$AJ$15,'Result Sheet'!DB139,IF($N$3=$AJ$16,'Result Sheet'!DF139,SUM(N139:O139)))))))))</f>
        <v/>
      </c>
      <c r="Q139" s="425" t="str">
        <f t="shared" si="17"/>
        <v/>
      </c>
      <c r="R139" s="428">
        <f t="shared" si="18"/>
        <v>0</v>
      </c>
      <c r="S139" s="428" t="str">
        <f t="shared" si="19"/>
        <v/>
      </c>
      <c r="T139" s="428" t="str">
        <f t="shared" si="20"/>
        <v/>
      </c>
      <c r="U139" s="428" t="str">
        <f t="shared" si="21"/>
        <v/>
      </c>
      <c r="V139" s="429" t="str">
        <f t="shared" si="22"/>
        <v/>
      </c>
      <c r="W139" s="430" t="str">
        <f t="shared" si="23"/>
        <v/>
      </c>
    </row>
    <row r="140" spans="1:23">
      <c r="A140" s="416">
        <f>IF('Result Sheet'!A140="","",'Result Sheet'!A140)</f>
        <v>133</v>
      </c>
      <c r="B140" s="417" t="str">
        <f>IF(OR($D$3="",$N$3=""),"",IF('Result Sheet'!B140="","",'Result Sheet'!B140))</f>
        <v/>
      </c>
      <c r="C140" s="418" t="str">
        <f>IF(OR($D$3="",$N$3=""),"",IF('Result Sheet'!F140="","",'Result Sheet'!F140))</f>
        <v/>
      </c>
      <c r="D140" s="419" t="str">
        <f>IF(OR($D$3="",$N$3=""),"",IF('Result Sheet'!E140="","",'Result Sheet'!E140))</f>
        <v/>
      </c>
      <c r="E140" s="420" t="str">
        <f>IF(OR($D$3="",$N$3=""),"",IF('Result Sheet'!G140="","",'Result Sheet'!G140))</f>
        <v/>
      </c>
      <c r="F140" s="420" t="str">
        <f>IF(OR($D$3="",$N$3=""),"",IF('Result Sheet'!H140="","",'Result Sheet'!H140))</f>
        <v/>
      </c>
      <c r="G140" s="420" t="str">
        <f>IF(OR($D$3="",$N$3=""),"",IF('Result Sheet'!I140="","",'Result Sheet'!I140))</f>
        <v/>
      </c>
      <c r="H140" s="421" t="str">
        <f>IF(OR($D$3="",$N$3=""),"",IF('Result Sheet'!K140="","",'Result Sheet'!K140))</f>
        <v/>
      </c>
      <c r="I140" s="422" t="str">
        <f>IF(OR($D$3="",$N$3=""),"",IF('Result Sheet'!J140="","",'Result Sheet'!J140))</f>
        <v/>
      </c>
      <c r="J140" s="423" t="str">
        <f>IF($N$3=$AJ$8,'Result Sheet'!P140,IF($N$3=$AJ$9,'Result Sheet'!AH140,IF($N$3=$AJ$10,'Result Sheet'!AZ140,IF($N$3=$AJ$11,'Result Sheet'!BR140,""))))</f>
        <v/>
      </c>
      <c r="K140" s="423" t="str">
        <f>IF($N$3=$AJ$8,'Result Sheet'!Q140,IF($N$3=$AJ$9,'Result Sheet'!AI140,IF($N$3=$AJ$10,'Result Sheet'!BA140,IF($N$3=$AJ$11,'Result Sheet'!BS140,""))))</f>
        <v/>
      </c>
      <c r="L140" s="424" t="str">
        <f>IF(OR($D$3="",$N$3=""),"",IF(B140="","",IF(AND(K140="NA",J140="NA"),"NA",IF($N$3=$AJ$12,'Result Sheet'!CF140,IF($N$3=$AJ$13,'Result Sheet'!CM140,IF($N$3=$AJ$14,'Result Sheet'!CT140,IF($N$3=$AJ$15,'Result Sheet'!DA140,IF($N$3=$AJ$16,'Result Sheet'!DE140,SUM(J140:K140)))))))))</f>
        <v/>
      </c>
      <c r="M140" s="425" t="str">
        <f t="shared" si="16"/>
        <v/>
      </c>
      <c r="N140" s="426" t="str">
        <f>IF($N$3=$AJ$8,'Result Sheet'!T140,IF($N$3=$AJ$9,'Result Sheet'!AL140,IF($N$3=$AJ$10,'Result Sheet'!BD140,IF($N$3=$AJ$11,'Result Sheet'!BV140,""))))</f>
        <v/>
      </c>
      <c r="O140" s="426" t="str">
        <f>IF($N$3=$AJ$8,'Result Sheet'!U140,IF($N$3=$AJ$9,'Result Sheet'!AM140,IF($N$3=$AJ$10,'Result Sheet'!BE140,IF($N$3=$AJ$11,'Result Sheet'!BW140,""))))</f>
        <v/>
      </c>
      <c r="P140" s="427" t="str">
        <f>IF(OR($D$3="",$N$3=""),"",IF(B140="","",IF(AND(N140="NA",O140="NA"),"NA",IF($N$3=$AJ$12,'Result Sheet'!CG140,IF($N$3=$AJ$13,'Result Sheet'!CN140,IF($N$3=$AJ$14,'Result Sheet'!CU140,IF($N$3=$AJ$15,'Result Sheet'!DB140,IF($N$3=$AJ$16,'Result Sheet'!DF140,SUM(N140:O140)))))))))</f>
        <v/>
      </c>
      <c r="Q140" s="425" t="str">
        <f t="shared" si="17"/>
        <v/>
      </c>
      <c r="R140" s="428">
        <f t="shared" si="18"/>
        <v>0</v>
      </c>
      <c r="S140" s="428" t="str">
        <f t="shared" si="19"/>
        <v/>
      </c>
      <c r="T140" s="428" t="str">
        <f t="shared" si="20"/>
        <v/>
      </c>
      <c r="U140" s="428" t="str">
        <f t="shared" si="21"/>
        <v/>
      </c>
      <c r="V140" s="429" t="str">
        <f t="shared" si="22"/>
        <v/>
      </c>
      <c r="W140" s="430" t="str">
        <f t="shared" si="23"/>
        <v/>
      </c>
    </row>
    <row r="141" spans="1:23">
      <c r="A141" s="416">
        <f>IF('Result Sheet'!A141="","",'Result Sheet'!A141)</f>
        <v>134</v>
      </c>
      <c r="B141" s="417" t="str">
        <f>IF(OR($D$3="",$N$3=""),"",IF('Result Sheet'!B141="","",'Result Sheet'!B141))</f>
        <v/>
      </c>
      <c r="C141" s="418" t="str">
        <f>IF(OR($D$3="",$N$3=""),"",IF('Result Sheet'!F141="","",'Result Sheet'!F141))</f>
        <v/>
      </c>
      <c r="D141" s="419" t="str">
        <f>IF(OR($D$3="",$N$3=""),"",IF('Result Sheet'!E141="","",'Result Sheet'!E141))</f>
        <v/>
      </c>
      <c r="E141" s="420" t="str">
        <f>IF(OR($D$3="",$N$3=""),"",IF('Result Sheet'!G141="","",'Result Sheet'!G141))</f>
        <v/>
      </c>
      <c r="F141" s="420" t="str">
        <f>IF(OR($D$3="",$N$3=""),"",IF('Result Sheet'!H141="","",'Result Sheet'!H141))</f>
        <v/>
      </c>
      <c r="G141" s="420" t="str">
        <f>IF(OR($D$3="",$N$3=""),"",IF('Result Sheet'!I141="","",'Result Sheet'!I141))</f>
        <v/>
      </c>
      <c r="H141" s="421" t="str">
        <f>IF(OR($D$3="",$N$3=""),"",IF('Result Sheet'!K141="","",'Result Sheet'!K141))</f>
        <v/>
      </c>
      <c r="I141" s="422" t="str">
        <f>IF(OR($D$3="",$N$3=""),"",IF('Result Sheet'!J141="","",'Result Sheet'!J141))</f>
        <v/>
      </c>
      <c r="J141" s="423" t="str">
        <f>IF($N$3=$AJ$8,'Result Sheet'!P141,IF($N$3=$AJ$9,'Result Sheet'!AH141,IF($N$3=$AJ$10,'Result Sheet'!AZ141,IF($N$3=$AJ$11,'Result Sheet'!BR141,""))))</f>
        <v/>
      </c>
      <c r="K141" s="423" t="str">
        <f>IF($N$3=$AJ$8,'Result Sheet'!Q141,IF($N$3=$AJ$9,'Result Sheet'!AI141,IF($N$3=$AJ$10,'Result Sheet'!BA141,IF($N$3=$AJ$11,'Result Sheet'!BS141,""))))</f>
        <v/>
      </c>
      <c r="L141" s="424" t="str">
        <f>IF(OR($D$3="",$N$3=""),"",IF(B141="","",IF(AND(K141="NA",J141="NA"),"NA",IF($N$3=$AJ$12,'Result Sheet'!CF141,IF($N$3=$AJ$13,'Result Sheet'!CM141,IF($N$3=$AJ$14,'Result Sheet'!CT141,IF($N$3=$AJ$15,'Result Sheet'!DA141,IF($N$3=$AJ$16,'Result Sheet'!DE141,SUM(J141:K141)))))))))</f>
        <v/>
      </c>
      <c r="M141" s="425" t="str">
        <f t="shared" si="16"/>
        <v/>
      </c>
      <c r="N141" s="426" t="str">
        <f>IF($N$3=$AJ$8,'Result Sheet'!T141,IF($N$3=$AJ$9,'Result Sheet'!AL141,IF($N$3=$AJ$10,'Result Sheet'!BD141,IF($N$3=$AJ$11,'Result Sheet'!BV141,""))))</f>
        <v/>
      </c>
      <c r="O141" s="426" t="str">
        <f>IF($N$3=$AJ$8,'Result Sheet'!U141,IF($N$3=$AJ$9,'Result Sheet'!AM141,IF($N$3=$AJ$10,'Result Sheet'!BE141,IF($N$3=$AJ$11,'Result Sheet'!BW141,""))))</f>
        <v/>
      </c>
      <c r="P141" s="427" t="str">
        <f>IF(OR($D$3="",$N$3=""),"",IF(B141="","",IF(AND(N141="NA",O141="NA"),"NA",IF($N$3=$AJ$12,'Result Sheet'!CG141,IF($N$3=$AJ$13,'Result Sheet'!CN141,IF($N$3=$AJ$14,'Result Sheet'!CU141,IF($N$3=$AJ$15,'Result Sheet'!DB141,IF($N$3=$AJ$16,'Result Sheet'!DF141,SUM(N141:O141)))))))))</f>
        <v/>
      </c>
      <c r="Q141" s="425" t="str">
        <f t="shared" si="17"/>
        <v/>
      </c>
      <c r="R141" s="428">
        <f t="shared" si="18"/>
        <v>0</v>
      </c>
      <c r="S141" s="428" t="str">
        <f t="shared" si="19"/>
        <v/>
      </c>
      <c r="T141" s="428" t="str">
        <f t="shared" si="20"/>
        <v/>
      </c>
      <c r="U141" s="428" t="str">
        <f t="shared" si="21"/>
        <v/>
      </c>
      <c r="V141" s="429" t="str">
        <f t="shared" si="22"/>
        <v/>
      </c>
      <c r="W141" s="430" t="str">
        <f t="shared" si="23"/>
        <v/>
      </c>
    </row>
    <row r="142" spans="1:23">
      <c r="A142" s="416">
        <f>IF('Result Sheet'!A142="","",'Result Sheet'!A142)</f>
        <v>135</v>
      </c>
      <c r="B142" s="417" t="str">
        <f>IF(OR($D$3="",$N$3=""),"",IF('Result Sheet'!B142="","",'Result Sheet'!B142))</f>
        <v/>
      </c>
      <c r="C142" s="418" t="str">
        <f>IF(OR($D$3="",$N$3=""),"",IF('Result Sheet'!F142="","",'Result Sheet'!F142))</f>
        <v/>
      </c>
      <c r="D142" s="419" t="str">
        <f>IF(OR($D$3="",$N$3=""),"",IF('Result Sheet'!E142="","",'Result Sheet'!E142))</f>
        <v/>
      </c>
      <c r="E142" s="420" t="str">
        <f>IF(OR($D$3="",$N$3=""),"",IF('Result Sheet'!G142="","",'Result Sheet'!G142))</f>
        <v/>
      </c>
      <c r="F142" s="420" t="str">
        <f>IF(OR($D$3="",$N$3=""),"",IF('Result Sheet'!H142="","",'Result Sheet'!H142))</f>
        <v/>
      </c>
      <c r="G142" s="420" t="str">
        <f>IF(OR($D$3="",$N$3=""),"",IF('Result Sheet'!I142="","",'Result Sheet'!I142))</f>
        <v/>
      </c>
      <c r="H142" s="421" t="str">
        <f>IF(OR($D$3="",$N$3=""),"",IF('Result Sheet'!K142="","",'Result Sheet'!K142))</f>
        <v/>
      </c>
      <c r="I142" s="422" t="str">
        <f>IF(OR($D$3="",$N$3=""),"",IF('Result Sheet'!J142="","",'Result Sheet'!J142))</f>
        <v/>
      </c>
      <c r="J142" s="423" t="str">
        <f>IF($N$3=$AJ$8,'Result Sheet'!P142,IF($N$3=$AJ$9,'Result Sheet'!AH142,IF($N$3=$AJ$10,'Result Sheet'!AZ142,IF($N$3=$AJ$11,'Result Sheet'!BR142,""))))</f>
        <v/>
      </c>
      <c r="K142" s="423" t="str">
        <f>IF($N$3=$AJ$8,'Result Sheet'!Q142,IF($N$3=$AJ$9,'Result Sheet'!AI142,IF($N$3=$AJ$10,'Result Sheet'!BA142,IF($N$3=$AJ$11,'Result Sheet'!BS142,""))))</f>
        <v/>
      </c>
      <c r="L142" s="424" t="str">
        <f>IF(OR($D$3="",$N$3=""),"",IF(B142="","",IF(AND(K142="NA",J142="NA"),"NA",IF($N$3=$AJ$12,'Result Sheet'!CF142,IF($N$3=$AJ$13,'Result Sheet'!CM142,IF($N$3=$AJ$14,'Result Sheet'!CT142,IF($N$3=$AJ$15,'Result Sheet'!DA142,IF($N$3=$AJ$16,'Result Sheet'!DE142,SUM(J142:K142)))))))))</f>
        <v/>
      </c>
      <c r="M142" s="425" t="str">
        <f t="shared" si="16"/>
        <v/>
      </c>
      <c r="N142" s="426" t="str">
        <f>IF($N$3=$AJ$8,'Result Sheet'!T142,IF($N$3=$AJ$9,'Result Sheet'!AL142,IF($N$3=$AJ$10,'Result Sheet'!BD142,IF($N$3=$AJ$11,'Result Sheet'!BV142,""))))</f>
        <v/>
      </c>
      <c r="O142" s="426" t="str">
        <f>IF($N$3=$AJ$8,'Result Sheet'!U142,IF($N$3=$AJ$9,'Result Sheet'!AM142,IF($N$3=$AJ$10,'Result Sheet'!BE142,IF($N$3=$AJ$11,'Result Sheet'!BW142,""))))</f>
        <v/>
      </c>
      <c r="P142" s="427" t="str">
        <f>IF(OR($D$3="",$N$3=""),"",IF(B142="","",IF(AND(N142="NA",O142="NA"),"NA",IF($N$3=$AJ$12,'Result Sheet'!CG142,IF($N$3=$AJ$13,'Result Sheet'!CN142,IF($N$3=$AJ$14,'Result Sheet'!CU142,IF($N$3=$AJ$15,'Result Sheet'!DB142,IF($N$3=$AJ$16,'Result Sheet'!DF142,SUM(N142:O142)))))))))</f>
        <v/>
      </c>
      <c r="Q142" s="425" t="str">
        <f t="shared" si="17"/>
        <v/>
      </c>
      <c r="R142" s="428">
        <f t="shared" si="18"/>
        <v>0</v>
      </c>
      <c r="S142" s="428" t="str">
        <f t="shared" si="19"/>
        <v/>
      </c>
      <c r="T142" s="428" t="str">
        <f t="shared" si="20"/>
        <v/>
      </c>
      <c r="U142" s="428" t="str">
        <f t="shared" si="21"/>
        <v/>
      </c>
      <c r="V142" s="429" t="str">
        <f t="shared" si="22"/>
        <v/>
      </c>
      <c r="W142" s="430" t="str">
        <f t="shared" si="23"/>
        <v/>
      </c>
    </row>
    <row r="143" spans="1:23">
      <c r="A143" s="416">
        <f>IF('Result Sheet'!A143="","",'Result Sheet'!A143)</f>
        <v>136</v>
      </c>
      <c r="B143" s="417" t="str">
        <f>IF(OR($D$3="",$N$3=""),"",IF('Result Sheet'!B143="","",'Result Sheet'!B143))</f>
        <v/>
      </c>
      <c r="C143" s="418" t="str">
        <f>IF(OR($D$3="",$N$3=""),"",IF('Result Sheet'!F143="","",'Result Sheet'!F143))</f>
        <v/>
      </c>
      <c r="D143" s="419" t="str">
        <f>IF(OR($D$3="",$N$3=""),"",IF('Result Sheet'!E143="","",'Result Sheet'!E143))</f>
        <v/>
      </c>
      <c r="E143" s="420" t="str">
        <f>IF(OR($D$3="",$N$3=""),"",IF('Result Sheet'!G143="","",'Result Sheet'!G143))</f>
        <v/>
      </c>
      <c r="F143" s="420" t="str">
        <f>IF(OR($D$3="",$N$3=""),"",IF('Result Sheet'!H143="","",'Result Sheet'!H143))</f>
        <v/>
      </c>
      <c r="G143" s="420" t="str">
        <f>IF(OR($D$3="",$N$3=""),"",IF('Result Sheet'!I143="","",'Result Sheet'!I143))</f>
        <v/>
      </c>
      <c r="H143" s="421" t="str">
        <f>IF(OR($D$3="",$N$3=""),"",IF('Result Sheet'!K143="","",'Result Sheet'!K143))</f>
        <v/>
      </c>
      <c r="I143" s="422" t="str">
        <f>IF(OR($D$3="",$N$3=""),"",IF('Result Sheet'!J143="","",'Result Sheet'!J143))</f>
        <v/>
      </c>
      <c r="J143" s="423" t="str">
        <f>IF($N$3=$AJ$8,'Result Sheet'!P143,IF($N$3=$AJ$9,'Result Sheet'!AH143,IF($N$3=$AJ$10,'Result Sheet'!AZ143,IF($N$3=$AJ$11,'Result Sheet'!BR143,""))))</f>
        <v/>
      </c>
      <c r="K143" s="423" t="str">
        <f>IF($N$3=$AJ$8,'Result Sheet'!Q143,IF($N$3=$AJ$9,'Result Sheet'!AI143,IF($N$3=$AJ$10,'Result Sheet'!BA143,IF($N$3=$AJ$11,'Result Sheet'!BS143,""))))</f>
        <v/>
      </c>
      <c r="L143" s="424" t="str">
        <f>IF(OR($D$3="",$N$3=""),"",IF(B143="","",IF(AND(K143="NA",J143="NA"),"NA",IF($N$3=$AJ$12,'Result Sheet'!CF143,IF($N$3=$AJ$13,'Result Sheet'!CM143,IF($N$3=$AJ$14,'Result Sheet'!CT143,IF($N$3=$AJ$15,'Result Sheet'!DA143,IF($N$3=$AJ$16,'Result Sheet'!DE143,SUM(J143:K143)))))))))</f>
        <v/>
      </c>
      <c r="M143" s="425" t="str">
        <f t="shared" si="16"/>
        <v/>
      </c>
      <c r="N143" s="426" t="str">
        <f>IF($N$3=$AJ$8,'Result Sheet'!T143,IF($N$3=$AJ$9,'Result Sheet'!AL143,IF($N$3=$AJ$10,'Result Sheet'!BD143,IF($N$3=$AJ$11,'Result Sheet'!BV143,""))))</f>
        <v/>
      </c>
      <c r="O143" s="426" t="str">
        <f>IF($N$3=$AJ$8,'Result Sheet'!U143,IF($N$3=$AJ$9,'Result Sheet'!AM143,IF($N$3=$AJ$10,'Result Sheet'!BE143,IF($N$3=$AJ$11,'Result Sheet'!BW143,""))))</f>
        <v/>
      </c>
      <c r="P143" s="427" t="str">
        <f>IF(OR($D$3="",$N$3=""),"",IF(B143="","",IF(AND(N143="NA",O143="NA"),"NA",IF($N$3=$AJ$12,'Result Sheet'!CG143,IF($N$3=$AJ$13,'Result Sheet'!CN143,IF($N$3=$AJ$14,'Result Sheet'!CU143,IF($N$3=$AJ$15,'Result Sheet'!DB143,IF($N$3=$AJ$16,'Result Sheet'!DF143,SUM(N143:O143)))))))))</f>
        <v/>
      </c>
      <c r="Q143" s="425" t="str">
        <f t="shared" si="17"/>
        <v/>
      </c>
      <c r="R143" s="428">
        <f t="shared" si="18"/>
        <v>0</v>
      </c>
      <c r="S143" s="428" t="str">
        <f t="shared" si="19"/>
        <v/>
      </c>
      <c r="T143" s="428" t="str">
        <f t="shared" si="20"/>
        <v/>
      </c>
      <c r="U143" s="428" t="str">
        <f t="shared" si="21"/>
        <v/>
      </c>
      <c r="V143" s="429" t="str">
        <f t="shared" si="22"/>
        <v/>
      </c>
      <c r="W143" s="430" t="str">
        <f t="shared" si="23"/>
        <v/>
      </c>
    </row>
    <row r="144" spans="1:23">
      <c r="A144" s="416">
        <f>IF('Result Sheet'!A144="","",'Result Sheet'!A144)</f>
        <v>137</v>
      </c>
      <c r="B144" s="417" t="str">
        <f>IF(OR($D$3="",$N$3=""),"",IF('Result Sheet'!B144="","",'Result Sheet'!B144))</f>
        <v/>
      </c>
      <c r="C144" s="418" t="str">
        <f>IF(OR($D$3="",$N$3=""),"",IF('Result Sheet'!F144="","",'Result Sheet'!F144))</f>
        <v/>
      </c>
      <c r="D144" s="419" t="str">
        <f>IF(OR($D$3="",$N$3=""),"",IF('Result Sheet'!E144="","",'Result Sheet'!E144))</f>
        <v/>
      </c>
      <c r="E144" s="420" t="str">
        <f>IF(OR($D$3="",$N$3=""),"",IF('Result Sheet'!G144="","",'Result Sheet'!G144))</f>
        <v/>
      </c>
      <c r="F144" s="420" t="str">
        <f>IF(OR($D$3="",$N$3=""),"",IF('Result Sheet'!H144="","",'Result Sheet'!H144))</f>
        <v/>
      </c>
      <c r="G144" s="420" t="str">
        <f>IF(OR($D$3="",$N$3=""),"",IF('Result Sheet'!I144="","",'Result Sheet'!I144))</f>
        <v/>
      </c>
      <c r="H144" s="421" t="str">
        <f>IF(OR($D$3="",$N$3=""),"",IF('Result Sheet'!K144="","",'Result Sheet'!K144))</f>
        <v/>
      </c>
      <c r="I144" s="422" t="str">
        <f>IF(OR($D$3="",$N$3=""),"",IF('Result Sheet'!J144="","",'Result Sheet'!J144))</f>
        <v/>
      </c>
      <c r="J144" s="423" t="str">
        <f>IF($N$3=$AJ$8,'Result Sheet'!P144,IF($N$3=$AJ$9,'Result Sheet'!AH144,IF($N$3=$AJ$10,'Result Sheet'!AZ144,IF($N$3=$AJ$11,'Result Sheet'!BR144,""))))</f>
        <v/>
      </c>
      <c r="K144" s="423" t="str">
        <f>IF($N$3=$AJ$8,'Result Sheet'!Q144,IF($N$3=$AJ$9,'Result Sheet'!AI144,IF($N$3=$AJ$10,'Result Sheet'!BA144,IF($N$3=$AJ$11,'Result Sheet'!BS144,""))))</f>
        <v/>
      </c>
      <c r="L144" s="424" t="str">
        <f>IF(OR($D$3="",$N$3=""),"",IF(B144="","",IF(AND(K144="NA",J144="NA"),"NA",IF($N$3=$AJ$12,'Result Sheet'!CF144,IF($N$3=$AJ$13,'Result Sheet'!CM144,IF($N$3=$AJ$14,'Result Sheet'!CT144,IF($N$3=$AJ$15,'Result Sheet'!DA144,IF($N$3=$AJ$16,'Result Sheet'!DE144,SUM(J144:K144)))))))))</f>
        <v/>
      </c>
      <c r="M144" s="425" t="str">
        <f t="shared" si="16"/>
        <v/>
      </c>
      <c r="N144" s="426" t="str">
        <f>IF($N$3=$AJ$8,'Result Sheet'!T144,IF($N$3=$AJ$9,'Result Sheet'!AL144,IF($N$3=$AJ$10,'Result Sheet'!BD144,IF($N$3=$AJ$11,'Result Sheet'!BV144,""))))</f>
        <v/>
      </c>
      <c r="O144" s="426" t="str">
        <f>IF($N$3=$AJ$8,'Result Sheet'!U144,IF($N$3=$AJ$9,'Result Sheet'!AM144,IF($N$3=$AJ$10,'Result Sheet'!BE144,IF($N$3=$AJ$11,'Result Sheet'!BW144,""))))</f>
        <v/>
      </c>
      <c r="P144" s="427" t="str">
        <f>IF(OR($D$3="",$N$3=""),"",IF(B144="","",IF(AND(N144="NA",O144="NA"),"NA",IF($N$3=$AJ$12,'Result Sheet'!CG144,IF($N$3=$AJ$13,'Result Sheet'!CN144,IF($N$3=$AJ$14,'Result Sheet'!CU144,IF($N$3=$AJ$15,'Result Sheet'!DB144,IF($N$3=$AJ$16,'Result Sheet'!DF144,SUM(N144:O144)))))))))</f>
        <v/>
      </c>
      <c r="Q144" s="425" t="str">
        <f t="shared" si="17"/>
        <v/>
      </c>
      <c r="R144" s="428">
        <f t="shared" si="18"/>
        <v>0</v>
      </c>
      <c r="S144" s="428" t="str">
        <f t="shared" si="19"/>
        <v/>
      </c>
      <c r="T144" s="428" t="str">
        <f t="shared" si="20"/>
        <v/>
      </c>
      <c r="U144" s="428" t="str">
        <f t="shared" si="21"/>
        <v/>
      </c>
      <c r="V144" s="429" t="str">
        <f t="shared" si="22"/>
        <v/>
      </c>
      <c r="W144" s="430" t="str">
        <f t="shared" si="23"/>
        <v/>
      </c>
    </row>
    <row r="145" spans="1:23">
      <c r="A145" s="416">
        <f>IF('Result Sheet'!A145="","",'Result Sheet'!A145)</f>
        <v>138</v>
      </c>
      <c r="B145" s="417" t="str">
        <f>IF(OR($D$3="",$N$3=""),"",IF('Result Sheet'!B145="","",'Result Sheet'!B145))</f>
        <v/>
      </c>
      <c r="C145" s="418" t="str">
        <f>IF(OR($D$3="",$N$3=""),"",IF('Result Sheet'!F145="","",'Result Sheet'!F145))</f>
        <v/>
      </c>
      <c r="D145" s="419" t="str">
        <f>IF(OR($D$3="",$N$3=""),"",IF('Result Sheet'!E145="","",'Result Sheet'!E145))</f>
        <v/>
      </c>
      <c r="E145" s="420" t="str">
        <f>IF(OR($D$3="",$N$3=""),"",IF('Result Sheet'!G145="","",'Result Sheet'!G145))</f>
        <v/>
      </c>
      <c r="F145" s="420" t="str">
        <f>IF(OR($D$3="",$N$3=""),"",IF('Result Sheet'!H145="","",'Result Sheet'!H145))</f>
        <v/>
      </c>
      <c r="G145" s="420" t="str">
        <f>IF(OR($D$3="",$N$3=""),"",IF('Result Sheet'!I145="","",'Result Sheet'!I145))</f>
        <v/>
      </c>
      <c r="H145" s="421" t="str">
        <f>IF(OR($D$3="",$N$3=""),"",IF('Result Sheet'!K145="","",'Result Sheet'!K145))</f>
        <v/>
      </c>
      <c r="I145" s="422" t="str">
        <f>IF(OR($D$3="",$N$3=""),"",IF('Result Sheet'!J145="","",'Result Sheet'!J145))</f>
        <v/>
      </c>
      <c r="J145" s="423" t="str">
        <f>IF($N$3=$AJ$8,'Result Sheet'!P145,IF($N$3=$AJ$9,'Result Sheet'!AH145,IF($N$3=$AJ$10,'Result Sheet'!AZ145,IF($N$3=$AJ$11,'Result Sheet'!BR145,""))))</f>
        <v/>
      </c>
      <c r="K145" s="423" t="str">
        <f>IF($N$3=$AJ$8,'Result Sheet'!Q145,IF($N$3=$AJ$9,'Result Sheet'!AI145,IF($N$3=$AJ$10,'Result Sheet'!BA145,IF($N$3=$AJ$11,'Result Sheet'!BS145,""))))</f>
        <v/>
      </c>
      <c r="L145" s="424" t="str">
        <f>IF(OR($D$3="",$N$3=""),"",IF(B145="","",IF(AND(K145="NA",J145="NA"),"NA",IF($N$3=$AJ$12,'Result Sheet'!CF145,IF($N$3=$AJ$13,'Result Sheet'!CM145,IF($N$3=$AJ$14,'Result Sheet'!CT145,IF($N$3=$AJ$15,'Result Sheet'!DA145,IF($N$3=$AJ$16,'Result Sheet'!DE145,SUM(J145:K145)))))))))</f>
        <v/>
      </c>
      <c r="M145" s="425" t="str">
        <f t="shared" si="16"/>
        <v/>
      </c>
      <c r="N145" s="426" t="str">
        <f>IF($N$3=$AJ$8,'Result Sheet'!T145,IF($N$3=$AJ$9,'Result Sheet'!AL145,IF($N$3=$AJ$10,'Result Sheet'!BD145,IF($N$3=$AJ$11,'Result Sheet'!BV145,""))))</f>
        <v/>
      </c>
      <c r="O145" s="426" t="str">
        <f>IF($N$3=$AJ$8,'Result Sheet'!U145,IF($N$3=$AJ$9,'Result Sheet'!AM145,IF($N$3=$AJ$10,'Result Sheet'!BE145,IF($N$3=$AJ$11,'Result Sheet'!BW145,""))))</f>
        <v/>
      </c>
      <c r="P145" s="427" t="str">
        <f>IF(OR($D$3="",$N$3=""),"",IF(B145="","",IF(AND(N145="NA",O145="NA"),"NA",IF($N$3=$AJ$12,'Result Sheet'!CG145,IF($N$3=$AJ$13,'Result Sheet'!CN145,IF($N$3=$AJ$14,'Result Sheet'!CU145,IF($N$3=$AJ$15,'Result Sheet'!DB145,IF($N$3=$AJ$16,'Result Sheet'!DF145,SUM(N145:O145)))))))))</f>
        <v/>
      </c>
      <c r="Q145" s="425" t="str">
        <f t="shared" si="17"/>
        <v/>
      </c>
      <c r="R145" s="428">
        <f t="shared" si="18"/>
        <v>0</v>
      </c>
      <c r="S145" s="428" t="str">
        <f t="shared" si="19"/>
        <v/>
      </c>
      <c r="T145" s="428" t="str">
        <f t="shared" si="20"/>
        <v/>
      </c>
      <c r="U145" s="428" t="str">
        <f t="shared" si="21"/>
        <v/>
      </c>
      <c r="V145" s="429" t="str">
        <f t="shared" si="22"/>
        <v/>
      </c>
      <c r="W145" s="430" t="str">
        <f t="shared" si="23"/>
        <v/>
      </c>
    </row>
    <row r="146" spans="1:23">
      <c r="A146" s="416">
        <f>IF('Result Sheet'!A146="","",'Result Sheet'!A146)</f>
        <v>139</v>
      </c>
      <c r="B146" s="417" t="str">
        <f>IF(OR($D$3="",$N$3=""),"",IF('Result Sheet'!B146="","",'Result Sheet'!B146))</f>
        <v/>
      </c>
      <c r="C146" s="418" t="str">
        <f>IF(OR($D$3="",$N$3=""),"",IF('Result Sheet'!F146="","",'Result Sheet'!F146))</f>
        <v/>
      </c>
      <c r="D146" s="419" t="str">
        <f>IF(OR($D$3="",$N$3=""),"",IF('Result Sheet'!E146="","",'Result Sheet'!E146))</f>
        <v/>
      </c>
      <c r="E146" s="420" t="str">
        <f>IF(OR($D$3="",$N$3=""),"",IF('Result Sheet'!G146="","",'Result Sheet'!G146))</f>
        <v/>
      </c>
      <c r="F146" s="420" t="str">
        <f>IF(OR($D$3="",$N$3=""),"",IF('Result Sheet'!H146="","",'Result Sheet'!H146))</f>
        <v/>
      </c>
      <c r="G146" s="420" t="str">
        <f>IF(OR($D$3="",$N$3=""),"",IF('Result Sheet'!I146="","",'Result Sheet'!I146))</f>
        <v/>
      </c>
      <c r="H146" s="421" t="str">
        <f>IF(OR($D$3="",$N$3=""),"",IF('Result Sheet'!K146="","",'Result Sheet'!K146))</f>
        <v/>
      </c>
      <c r="I146" s="422" t="str">
        <f>IF(OR($D$3="",$N$3=""),"",IF('Result Sheet'!J146="","",'Result Sheet'!J146))</f>
        <v/>
      </c>
      <c r="J146" s="423" t="str">
        <f>IF($N$3=$AJ$8,'Result Sheet'!P146,IF($N$3=$AJ$9,'Result Sheet'!AH146,IF($N$3=$AJ$10,'Result Sheet'!AZ146,IF($N$3=$AJ$11,'Result Sheet'!BR146,""))))</f>
        <v/>
      </c>
      <c r="K146" s="423" t="str">
        <f>IF($N$3=$AJ$8,'Result Sheet'!Q146,IF($N$3=$AJ$9,'Result Sheet'!AI146,IF($N$3=$AJ$10,'Result Sheet'!BA146,IF($N$3=$AJ$11,'Result Sheet'!BS146,""))))</f>
        <v/>
      </c>
      <c r="L146" s="424" t="str">
        <f>IF(OR($D$3="",$N$3=""),"",IF(B146="","",IF(AND(K146="NA",J146="NA"),"NA",IF($N$3=$AJ$12,'Result Sheet'!CF146,IF($N$3=$AJ$13,'Result Sheet'!CM146,IF($N$3=$AJ$14,'Result Sheet'!CT146,IF($N$3=$AJ$15,'Result Sheet'!DA146,IF($N$3=$AJ$16,'Result Sheet'!DE146,SUM(J146:K146)))))))))</f>
        <v/>
      </c>
      <c r="M146" s="425" t="str">
        <f t="shared" si="16"/>
        <v/>
      </c>
      <c r="N146" s="426" t="str">
        <f>IF($N$3=$AJ$8,'Result Sheet'!T146,IF($N$3=$AJ$9,'Result Sheet'!AL146,IF($N$3=$AJ$10,'Result Sheet'!BD146,IF($N$3=$AJ$11,'Result Sheet'!BV146,""))))</f>
        <v/>
      </c>
      <c r="O146" s="426" t="str">
        <f>IF($N$3=$AJ$8,'Result Sheet'!U146,IF($N$3=$AJ$9,'Result Sheet'!AM146,IF($N$3=$AJ$10,'Result Sheet'!BE146,IF($N$3=$AJ$11,'Result Sheet'!BW146,""))))</f>
        <v/>
      </c>
      <c r="P146" s="427" t="str">
        <f>IF(OR($D$3="",$N$3=""),"",IF(B146="","",IF(AND(N146="NA",O146="NA"),"NA",IF($N$3=$AJ$12,'Result Sheet'!CG146,IF($N$3=$AJ$13,'Result Sheet'!CN146,IF($N$3=$AJ$14,'Result Sheet'!CU146,IF($N$3=$AJ$15,'Result Sheet'!DB146,IF($N$3=$AJ$16,'Result Sheet'!DF146,SUM(N146:O146)))))))))</f>
        <v/>
      </c>
      <c r="Q146" s="425" t="str">
        <f t="shared" si="17"/>
        <v/>
      </c>
      <c r="R146" s="428">
        <f t="shared" si="18"/>
        <v>0</v>
      </c>
      <c r="S146" s="428" t="str">
        <f t="shared" si="19"/>
        <v/>
      </c>
      <c r="T146" s="428" t="str">
        <f t="shared" si="20"/>
        <v/>
      </c>
      <c r="U146" s="428" t="str">
        <f t="shared" si="21"/>
        <v/>
      </c>
      <c r="V146" s="429" t="str">
        <f t="shared" si="22"/>
        <v/>
      </c>
      <c r="W146" s="430" t="str">
        <f t="shared" si="23"/>
        <v/>
      </c>
    </row>
    <row r="147" spans="1:23">
      <c r="A147" s="416">
        <f>IF('Result Sheet'!A147="","",'Result Sheet'!A147)</f>
        <v>140</v>
      </c>
      <c r="B147" s="417" t="str">
        <f>IF(OR($D$3="",$N$3=""),"",IF('Result Sheet'!B147="","",'Result Sheet'!B147))</f>
        <v/>
      </c>
      <c r="C147" s="418" t="str">
        <f>IF(OR($D$3="",$N$3=""),"",IF('Result Sheet'!F147="","",'Result Sheet'!F147))</f>
        <v/>
      </c>
      <c r="D147" s="419" t="str">
        <f>IF(OR($D$3="",$N$3=""),"",IF('Result Sheet'!E147="","",'Result Sheet'!E147))</f>
        <v/>
      </c>
      <c r="E147" s="420" t="str">
        <f>IF(OR($D$3="",$N$3=""),"",IF('Result Sheet'!G147="","",'Result Sheet'!G147))</f>
        <v/>
      </c>
      <c r="F147" s="420" t="str">
        <f>IF(OR($D$3="",$N$3=""),"",IF('Result Sheet'!H147="","",'Result Sheet'!H147))</f>
        <v/>
      </c>
      <c r="G147" s="420" t="str">
        <f>IF(OR($D$3="",$N$3=""),"",IF('Result Sheet'!I147="","",'Result Sheet'!I147))</f>
        <v/>
      </c>
      <c r="H147" s="421" t="str">
        <f>IF(OR($D$3="",$N$3=""),"",IF('Result Sheet'!K147="","",'Result Sheet'!K147))</f>
        <v/>
      </c>
      <c r="I147" s="422" t="str">
        <f>IF(OR($D$3="",$N$3=""),"",IF('Result Sheet'!J147="","",'Result Sheet'!J147))</f>
        <v/>
      </c>
      <c r="J147" s="423" t="str">
        <f>IF($N$3=$AJ$8,'Result Sheet'!P147,IF($N$3=$AJ$9,'Result Sheet'!AH147,IF($N$3=$AJ$10,'Result Sheet'!AZ147,IF($N$3=$AJ$11,'Result Sheet'!BR147,""))))</f>
        <v/>
      </c>
      <c r="K147" s="423" t="str">
        <f>IF($N$3=$AJ$8,'Result Sheet'!Q147,IF($N$3=$AJ$9,'Result Sheet'!AI147,IF($N$3=$AJ$10,'Result Sheet'!BA147,IF($N$3=$AJ$11,'Result Sheet'!BS147,""))))</f>
        <v/>
      </c>
      <c r="L147" s="424" t="str">
        <f>IF(OR($D$3="",$N$3=""),"",IF(B147="","",IF(AND(K147="NA",J147="NA"),"NA",IF($N$3=$AJ$12,'Result Sheet'!CF147,IF($N$3=$AJ$13,'Result Sheet'!CM147,IF($N$3=$AJ$14,'Result Sheet'!CT147,IF($N$3=$AJ$15,'Result Sheet'!DA147,IF($N$3=$AJ$16,'Result Sheet'!DE147,SUM(J147:K147)))))))))</f>
        <v/>
      </c>
      <c r="M147" s="425" t="str">
        <f t="shared" si="16"/>
        <v/>
      </c>
      <c r="N147" s="426" t="str">
        <f>IF($N$3=$AJ$8,'Result Sheet'!T147,IF($N$3=$AJ$9,'Result Sheet'!AL147,IF($N$3=$AJ$10,'Result Sheet'!BD147,IF($N$3=$AJ$11,'Result Sheet'!BV147,""))))</f>
        <v/>
      </c>
      <c r="O147" s="426" t="str">
        <f>IF($N$3=$AJ$8,'Result Sheet'!U147,IF($N$3=$AJ$9,'Result Sheet'!AM147,IF($N$3=$AJ$10,'Result Sheet'!BE147,IF($N$3=$AJ$11,'Result Sheet'!BW147,""))))</f>
        <v/>
      </c>
      <c r="P147" s="427" t="str">
        <f>IF(OR($D$3="",$N$3=""),"",IF(B147="","",IF(AND(N147="NA",O147="NA"),"NA",IF($N$3=$AJ$12,'Result Sheet'!CG147,IF($N$3=$AJ$13,'Result Sheet'!CN147,IF($N$3=$AJ$14,'Result Sheet'!CU147,IF($N$3=$AJ$15,'Result Sheet'!DB147,IF($N$3=$AJ$16,'Result Sheet'!DF147,SUM(N147:O147)))))))))</f>
        <v/>
      </c>
      <c r="Q147" s="425" t="str">
        <f t="shared" si="17"/>
        <v/>
      </c>
      <c r="R147" s="428">
        <f t="shared" si="18"/>
        <v>0</v>
      </c>
      <c r="S147" s="428" t="str">
        <f t="shared" si="19"/>
        <v/>
      </c>
      <c r="T147" s="428" t="str">
        <f t="shared" si="20"/>
        <v/>
      </c>
      <c r="U147" s="428" t="str">
        <f t="shared" si="21"/>
        <v/>
      </c>
      <c r="V147" s="429" t="str">
        <f t="shared" si="22"/>
        <v/>
      </c>
      <c r="W147" s="430" t="str">
        <f t="shared" si="23"/>
        <v/>
      </c>
    </row>
    <row r="148" spans="1:23">
      <c r="A148" s="416">
        <f>IF('Result Sheet'!A148="","",'Result Sheet'!A148)</f>
        <v>141</v>
      </c>
      <c r="B148" s="417" t="str">
        <f>IF(OR($D$3="",$N$3=""),"",IF('Result Sheet'!B148="","",'Result Sheet'!B148))</f>
        <v/>
      </c>
      <c r="C148" s="418" t="str">
        <f>IF(OR($D$3="",$N$3=""),"",IF('Result Sheet'!F148="","",'Result Sheet'!F148))</f>
        <v/>
      </c>
      <c r="D148" s="419" t="str">
        <f>IF(OR($D$3="",$N$3=""),"",IF('Result Sheet'!E148="","",'Result Sheet'!E148))</f>
        <v/>
      </c>
      <c r="E148" s="420" t="str">
        <f>IF(OR($D$3="",$N$3=""),"",IF('Result Sheet'!G148="","",'Result Sheet'!G148))</f>
        <v/>
      </c>
      <c r="F148" s="420" t="str">
        <f>IF(OR($D$3="",$N$3=""),"",IF('Result Sheet'!H148="","",'Result Sheet'!H148))</f>
        <v/>
      </c>
      <c r="G148" s="420" t="str">
        <f>IF(OR($D$3="",$N$3=""),"",IF('Result Sheet'!I148="","",'Result Sheet'!I148))</f>
        <v/>
      </c>
      <c r="H148" s="421" t="str">
        <f>IF(OR($D$3="",$N$3=""),"",IF('Result Sheet'!K148="","",'Result Sheet'!K148))</f>
        <v/>
      </c>
      <c r="I148" s="422" t="str">
        <f>IF(OR($D$3="",$N$3=""),"",IF('Result Sheet'!J148="","",'Result Sheet'!J148))</f>
        <v/>
      </c>
      <c r="J148" s="423" t="str">
        <f>IF($N$3=$AJ$8,'Result Sheet'!P148,IF($N$3=$AJ$9,'Result Sheet'!AH148,IF($N$3=$AJ$10,'Result Sheet'!AZ148,IF($N$3=$AJ$11,'Result Sheet'!BR148,""))))</f>
        <v/>
      </c>
      <c r="K148" s="423" t="str">
        <f>IF($N$3=$AJ$8,'Result Sheet'!Q148,IF($N$3=$AJ$9,'Result Sheet'!AI148,IF($N$3=$AJ$10,'Result Sheet'!BA148,IF($N$3=$AJ$11,'Result Sheet'!BS148,""))))</f>
        <v/>
      </c>
      <c r="L148" s="424" t="str">
        <f>IF(OR($D$3="",$N$3=""),"",IF(B148="","",IF(AND(K148="NA",J148="NA"),"NA",IF($N$3=$AJ$12,'Result Sheet'!CF148,IF($N$3=$AJ$13,'Result Sheet'!CM148,IF($N$3=$AJ$14,'Result Sheet'!CT148,IF($N$3=$AJ$15,'Result Sheet'!DA148,IF($N$3=$AJ$16,'Result Sheet'!DE148,SUM(J148:K148)))))))))</f>
        <v/>
      </c>
      <c r="M148" s="425" t="str">
        <f t="shared" si="16"/>
        <v/>
      </c>
      <c r="N148" s="426" t="str">
        <f>IF($N$3=$AJ$8,'Result Sheet'!T148,IF($N$3=$AJ$9,'Result Sheet'!AL148,IF($N$3=$AJ$10,'Result Sheet'!BD148,IF($N$3=$AJ$11,'Result Sheet'!BV148,""))))</f>
        <v/>
      </c>
      <c r="O148" s="426" t="str">
        <f>IF($N$3=$AJ$8,'Result Sheet'!U148,IF($N$3=$AJ$9,'Result Sheet'!AM148,IF($N$3=$AJ$10,'Result Sheet'!BE148,IF($N$3=$AJ$11,'Result Sheet'!BW148,""))))</f>
        <v/>
      </c>
      <c r="P148" s="427" t="str">
        <f>IF(OR($D$3="",$N$3=""),"",IF(B148="","",IF(AND(N148="NA",O148="NA"),"NA",IF($N$3=$AJ$12,'Result Sheet'!CG148,IF($N$3=$AJ$13,'Result Sheet'!CN148,IF($N$3=$AJ$14,'Result Sheet'!CU148,IF($N$3=$AJ$15,'Result Sheet'!DB148,IF($N$3=$AJ$16,'Result Sheet'!DF148,SUM(N148:O148)))))))))</f>
        <v/>
      </c>
      <c r="Q148" s="425" t="str">
        <f t="shared" si="17"/>
        <v/>
      </c>
      <c r="R148" s="428">
        <f t="shared" si="18"/>
        <v>0</v>
      </c>
      <c r="S148" s="428" t="str">
        <f t="shared" si="19"/>
        <v/>
      </c>
      <c r="T148" s="428" t="str">
        <f t="shared" si="20"/>
        <v/>
      </c>
      <c r="U148" s="428" t="str">
        <f t="shared" si="21"/>
        <v/>
      </c>
      <c r="V148" s="429" t="str">
        <f t="shared" si="22"/>
        <v/>
      </c>
      <c r="W148" s="430" t="str">
        <f t="shared" si="23"/>
        <v/>
      </c>
    </row>
    <row r="149" spans="1:23">
      <c r="A149" s="416">
        <f>IF('Result Sheet'!A149="","",'Result Sheet'!A149)</f>
        <v>142</v>
      </c>
      <c r="B149" s="417" t="str">
        <f>IF(OR($D$3="",$N$3=""),"",IF('Result Sheet'!B149="","",'Result Sheet'!B149))</f>
        <v/>
      </c>
      <c r="C149" s="418" t="str">
        <f>IF(OR($D$3="",$N$3=""),"",IF('Result Sheet'!F149="","",'Result Sheet'!F149))</f>
        <v/>
      </c>
      <c r="D149" s="419" t="str">
        <f>IF(OR($D$3="",$N$3=""),"",IF('Result Sheet'!E149="","",'Result Sheet'!E149))</f>
        <v/>
      </c>
      <c r="E149" s="420" t="str">
        <f>IF(OR($D$3="",$N$3=""),"",IF('Result Sheet'!G149="","",'Result Sheet'!G149))</f>
        <v/>
      </c>
      <c r="F149" s="420" t="str">
        <f>IF(OR($D$3="",$N$3=""),"",IF('Result Sheet'!H149="","",'Result Sheet'!H149))</f>
        <v/>
      </c>
      <c r="G149" s="420" t="str">
        <f>IF(OR($D$3="",$N$3=""),"",IF('Result Sheet'!I149="","",'Result Sheet'!I149))</f>
        <v/>
      </c>
      <c r="H149" s="421" t="str">
        <f>IF(OR($D$3="",$N$3=""),"",IF('Result Sheet'!K149="","",'Result Sheet'!K149))</f>
        <v/>
      </c>
      <c r="I149" s="422" t="str">
        <f>IF(OR($D$3="",$N$3=""),"",IF('Result Sheet'!J149="","",'Result Sheet'!J149))</f>
        <v/>
      </c>
      <c r="J149" s="423" t="str">
        <f>IF($N$3=$AJ$8,'Result Sheet'!P149,IF($N$3=$AJ$9,'Result Sheet'!AH149,IF($N$3=$AJ$10,'Result Sheet'!AZ149,IF($N$3=$AJ$11,'Result Sheet'!BR149,""))))</f>
        <v/>
      </c>
      <c r="K149" s="423" t="str">
        <f>IF($N$3=$AJ$8,'Result Sheet'!Q149,IF($N$3=$AJ$9,'Result Sheet'!AI149,IF($N$3=$AJ$10,'Result Sheet'!BA149,IF($N$3=$AJ$11,'Result Sheet'!BS149,""))))</f>
        <v/>
      </c>
      <c r="L149" s="424" t="str">
        <f>IF(OR($D$3="",$N$3=""),"",IF(B149="","",IF(AND(K149="NA",J149="NA"),"NA",IF($N$3=$AJ$12,'Result Sheet'!CF149,IF($N$3=$AJ$13,'Result Sheet'!CM149,IF($N$3=$AJ$14,'Result Sheet'!CT149,IF($N$3=$AJ$15,'Result Sheet'!DA149,IF($N$3=$AJ$16,'Result Sheet'!DE149,SUM(J149:K149)))))))))</f>
        <v/>
      </c>
      <c r="M149" s="425" t="str">
        <f t="shared" si="16"/>
        <v/>
      </c>
      <c r="N149" s="426" t="str">
        <f>IF($N$3=$AJ$8,'Result Sheet'!T149,IF($N$3=$AJ$9,'Result Sheet'!AL149,IF($N$3=$AJ$10,'Result Sheet'!BD149,IF($N$3=$AJ$11,'Result Sheet'!BV149,""))))</f>
        <v/>
      </c>
      <c r="O149" s="426" t="str">
        <f>IF($N$3=$AJ$8,'Result Sheet'!U149,IF($N$3=$AJ$9,'Result Sheet'!AM149,IF($N$3=$AJ$10,'Result Sheet'!BE149,IF($N$3=$AJ$11,'Result Sheet'!BW149,""))))</f>
        <v/>
      </c>
      <c r="P149" s="427" t="str">
        <f>IF(OR($D$3="",$N$3=""),"",IF(B149="","",IF(AND(N149="NA",O149="NA"),"NA",IF($N$3=$AJ$12,'Result Sheet'!CG149,IF($N$3=$AJ$13,'Result Sheet'!CN149,IF($N$3=$AJ$14,'Result Sheet'!CU149,IF($N$3=$AJ$15,'Result Sheet'!DB149,IF($N$3=$AJ$16,'Result Sheet'!DF149,SUM(N149:O149)))))))))</f>
        <v/>
      </c>
      <c r="Q149" s="425" t="str">
        <f t="shared" si="17"/>
        <v/>
      </c>
      <c r="R149" s="428">
        <f t="shared" si="18"/>
        <v>0</v>
      </c>
      <c r="S149" s="428" t="str">
        <f t="shared" si="19"/>
        <v/>
      </c>
      <c r="T149" s="428" t="str">
        <f t="shared" si="20"/>
        <v/>
      </c>
      <c r="U149" s="428" t="str">
        <f t="shared" si="21"/>
        <v/>
      </c>
      <c r="V149" s="429" t="str">
        <f t="shared" si="22"/>
        <v/>
      </c>
      <c r="W149" s="430" t="str">
        <f t="shared" si="23"/>
        <v/>
      </c>
    </row>
    <row r="150" spans="1:23">
      <c r="A150" s="416">
        <f>IF('Result Sheet'!A150="","",'Result Sheet'!A150)</f>
        <v>143</v>
      </c>
      <c r="B150" s="417" t="str">
        <f>IF(OR($D$3="",$N$3=""),"",IF('Result Sheet'!B150="","",'Result Sheet'!B150))</f>
        <v/>
      </c>
      <c r="C150" s="418" t="str">
        <f>IF(OR($D$3="",$N$3=""),"",IF('Result Sheet'!F150="","",'Result Sheet'!F150))</f>
        <v/>
      </c>
      <c r="D150" s="419" t="str">
        <f>IF(OR($D$3="",$N$3=""),"",IF('Result Sheet'!E150="","",'Result Sheet'!E150))</f>
        <v/>
      </c>
      <c r="E150" s="420" t="str">
        <f>IF(OR($D$3="",$N$3=""),"",IF('Result Sheet'!G150="","",'Result Sheet'!G150))</f>
        <v/>
      </c>
      <c r="F150" s="420" t="str">
        <f>IF(OR($D$3="",$N$3=""),"",IF('Result Sheet'!H150="","",'Result Sheet'!H150))</f>
        <v/>
      </c>
      <c r="G150" s="420" t="str">
        <f>IF(OR($D$3="",$N$3=""),"",IF('Result Sheet'!I150="","",'Result Sheet'!I150))</f>
        <v/>
      </c>
      <c r="H150" s="421" t="str">
        <f>IF(OR($D$3="",$N$3=""),"",IF('Result Sheet'!K150="","",'Result Sheet'!K150))</f>
        <v/>
      </c>
      <c r="I150" s="422" t="str">
        <f>IF(OR($D$3="",$N$3=""),"",IF('Result Sheet'!J150="","",'Result Sheet'!J150))</f>
        <v/>
      </c>
      <c r="J150" s="423" t="str">
        <f>IF($N$3=$AJ$8,'Result Sheet'!P150,IF($N$3=$AJ$9,'Result Sheet'!AH150,IF($N$3=$AJ$10,'Result Sheet'!AZ150,IF($N$3=$AJ$11,'Result Sheet'!BR150,""))))</f>
        <v/>
      </c>
      <c r="K150" s="423" t="str">
        <f>IF($N$3=$AJ$8,'Result Sheet'!Q150,IF($N$3=$AJ$9,'Result Sheet'!AI150,IF($N$3=$AJ$10,'Result Sheet'!BA150,IF($N$3=$AJ$11,'Result Sheet'!BS150,""))))</f>
        <v/>
      </c>
      <c r="L150" s="424" t="str">
        <f>IF(OR($D$3="",$N$3=""),"",IF(B150="","",IF(AND(K150="NA",J150="NA"),"NA",IF($N$3=$AJ$12,'Result Sheet'!CF150,IF($N$3=$AJ$13,'Result Sheet'!CM150,IF($N$3=$AJ$14,'Result Sheet'!CT150,IF($N$3=$AJ$15,'Result Sheet'!DA150,IF($N$3=$AJ$16,'Result Sheet'!DE150,SUM(J150:K150)))))))))</f>
        <v/>
      </c>
      <c r="M150" s="425" t="str">
        <f t="shared" si="16"/>
        <v/>
      </c>
      <c r="N150" s="426" t="str">
        <f>IF($N$3=$AJ$8,'Result Sheet'!T150,IF($N$3=$AJ$9,'Result Sheet'!AL150,IF($N$3=$AJ$10,'Result Sheet'!BD150,IF($N$3=$AJ$11,'Result Sheet'!BV150,""))))</f>
        <v/>
      </c>
      <c r="O150" s="426" t="str">
        <f>IF($N$3=$AJ$8,'Result Sheet'!U150,IF($N$3=$AJ$9,'Result Sheet'!AM150,IF($N$3=$AJ$10,'Result Sheet'!BE150,IF($N$3=$AJ$11,'Result Sheet'!BW150,""))))</f>
        <v/>
      </c>
      <c r="P150" s="427" t="str">
        <f>IF(OR($D$3="",$N$3=""),"",IF(B150="","",IF(AND(N150="NA",O150="NA"),"NA",IF($N$3=$AJ$12,'Result Sheet'!CG150,IF($N$3=$AJ$13,'Result Sheet'!CN150,IF($N$3=$AJ$14,'Result Sheet'!CU150,IF($N$3=$AJ$15,'Result Sheet'!DB150,IF($N$3=$AJ$16,'Result Sheet'!DF150,SUM(N150:O150)))))))))</f>
        <v/>
      </c>
      <c r="Q150" s="425" t="str">
        <f t="shared" si="17"/>
        <v/>
      </c>
      <c r="R150" s="428">
        <f t="shared" si="18"/>
        <v>0</v>
      </c>
      <c r="S150" s="428" t="str">
        <f t="shared" si="19"/>
        <v/>
      </c>
      <c r="T150" s="428" t="str">
        <f t="shared" si="20"/>
        <v/>
      </c>
      <c r="U150" s="428" t="str">
        <f t="shared" si="21"/>
        <v/>
      </c>
      <c r="V150" s="429" t="str">
        <f t="shared" si="22"/>
        <v/>
      </c>
      <c r="W150" s="430" t="str">
        <f t="shared" si="23"/>
        <v/>
      </c>
    </row>
    <row r="151" spans="1:23">
      <c r="A151" s="416">
        <f>IF('Result Sheet'!A151="","",'Result Sheet'!A151)</f>
        <v>144</v>
      </c>
      <c r="B151" s="417" t="str">
        <f>IF(OR($D$3="",$N$3=""),"",IF('Result Sheet'!B151="","",'Result Sheet'!B151))</f>
        <v/>
      </c>
      <c r="C151" s="418" t="str">
        <f>IF(OR($D$3="",$N$3=""),"",IF('Result Sheet'!F151="","",'Result Sheet'!F151))</f>
        <v/>
      </c>
      <c r="D151" s="419" t="str">
        <f>IF(OR($D$3="",$N$3=""),"",IF('Result Sheet'!E151="","",'Result Sheet'!E151))</f>
        <v/>
      </c>
      <c r="E151" s="420" t="str">
        <f>IF(OR($D$3="",$N$3=""),"",IF('Result Sheet'!G151="","",'Result Sheet'!G151))</f>
        <v/>
      </c>
      <c r="F151" s="420" t="str">
        <f>IF(OR($D$3="",$N$3=""),"",IF('Result Sheet'!H151="","",'Result Sheet'!H151))</f>
        <v/>
      </c>
      <c r="G151" s="420" t="str">
        <f>IF(OR($D$3="",$N$3=""),"",IF('Result Sheet'!I151="","",'Result Sheet'!I151))</f>
        <v/>
      </c>
      <c r="H151" s="421" t="str">
        <f>IF(OR($D$3="",$N$3=""),"",IF('Result Sheet'!K151="","",'Result Sheet'!K151))</f>
        <v/>
      </c>
      <c r="I151" s="422" t="str">
        <f>IF(OR($D$3="",$N$3=""),"",IF('Result Sheet'!J151="","",'Result Sheet'!J151))</f>
        <v/>
      </c>
      <c r="J151" s="423" t="str">
        <f>IF($N$3=$AJ$8,'Result Sheet'!P151,IF($N$3=$AJ$9,'Result Sheet'!AH151,IF($N$3=$AJ$10,'Result Sheet'!AZ151,IF($N$3=$AJ$11,'Result Sheet'!BR151,""))))</f>
        <v/>
      </c>
      <c r="K151" s="423" t="str">
        <f>IF($N$3=$AJ$8,'Result Sheet'!Q151,IF($N$3=$AJ$9,'Result Sheet'!AI151,IF($N$3=$AJ$10,'Result Sheet'!BA151,IF($N$3=$AJ$11,'Result Sheet'!BS151,""))))</f>
        <v/>
      </c>
      <c r="L151" s="424" t="str">
        <f>IF(OR($D$3="",$N$3=""),"",IF(B151="","",IF(AND(K151="NA",J151="NA"),"NA",IF($N$3=$AJ$12,'Result Sheet'!CF151,IF($N$3=$AJ$13,'Result Sheet'!CM151,IF($N$3=$AJ$14,'Result Sheet'!CT151,IF($N$3=$AJ$15,'Result Sheet'!DA151,IF($N$3=$AJ$16,'Result Sheet'!DE151,SUM(J151:K151)))))))))</f>
        <v/>
      </c>
      <c r="M151" s="425" t="str">
        <f t="shared" si="16"/>
        <v/>
      </c>
      <c r="N151" s="426" t="str">
        <f>IF($N$3=$AJ$8,'Result Sheet'!T151,IF($N$3=$AJ$9,'Result Sheet'!AL151,IF($N$3=$AJ$10,'Result Sheet'!BD151,IF($N$3=$AJ$11,'Result Sheet'!BV151,""))))</f>
        <v/>
      </c>
      <c r="O151" s="426" t="str">
        <f>IF($N$3=$AJ$8,'Result Sheet'!U151,IF($N$3=$AJ$9,'Result Sheet'!AM151,IF($N$3=$AJ$10,'Result Sheet'!BE151,IF($N$3=$AJ$11,'Result Sheet'!BW151,""))))</f>
        <v/>
      </c>
      <c r="P151" s="427" t="str">
        <f>IF(OR($D$3="",$N$3=""),"",IF(B151="","",IF(AND(N151="NA",O151="NA"),"NA",IF($N$3=$AJ$12,'Result Sheet'!CG151,IF($N$3=$AJ$13,'Result Sheet'!CN151,IF($N$3=$AJ$14,'Result Sheet'!CU151,IF($N$3=$AJ$15,'Result Sheet'!DB151,IF($N$3=$AJ$16,'Result Sheet'!DF151,SUM(N151:O151)))))))))</f>
        <v/>
      </c>
      <c r="Q151" s="425" t="str">
        <f t="shared" si="17"/>
        <v/>
      </c>
      <c r="R151" s="428">
        <f t="shared" si="18"/>
        <v>0</v>
      </c>
      <c r="S151" s="428" t="str">
        <f t="shared" si="19"/>
        <v/>
      </c>
      <c r="T151" s="428" t="str">
        <f t="shared" si="20"/>
        <v/>
      </c>
      <c r="U151" s="428" t="str">
        <f t="shared" si="21"/>
        <v/>
      </c>
      <c r="V151" s="429" t="str">
        <f t="shared" si="22"/>
        <v/>
      </c>
      <c r="W151" s="430" t="str">
        <f t="shared" si="23"/>
        <v/>
      </c>
    </row>
    <row r="152" spans="1:23">
      <c r="A152" s="416">
        <f>IF('Result Sheet'!A152="","",'Result Sheet'!A152)</f>
        <v>145</v>
      </c>
      <c r="B152" s="417" t="str">
        <f>IF(OR($D$3="",$N$3=""),"",IF('Result Sheet'!B152="","",'Result Sheet'!B152))</f>
        <v/>
      </c>
      <c r="C152" s="418" t="str">
        <f>IF(OR($D$3="",$N$3=""),"",IF('Result Sheet'!F152="","",'Result Sheet'!F152))</f>
        <v/>
      </c>
      <c r="D152" s="419" t="str">
        <f>IF(OR($D$3="",$N$3=""),"",IF('Result Sheet'!E152="","",'Result Sheet'!E152))</f>
        <v/>
      </c>
      <c r="E152" s="420" t="str">
        <f>IF(OR($D$3="",$N$3=""),"",IF('Result Sheet'!G152="","",'Result Sheet'!G152))</f>
        <v/>
      </c>
      <c r="F152" s="420" t="str">
        <f>IF(OR($D$3="",$N$3=""),"",IF('Result Sheet'!H152="","",'Result Sheet'!H152))</f>
        <v/>
      </c>
      <c r="G152" s="420" t="str">
        <f>IF(OR($D$3="",$N$3=""),"",IF('Result Sheet'!I152="","",'Result Sheet'!I152))</f>
        <v/>
      </c>
      <c r="H152" s="421" t="str">
        <f>IF(OR($D$3="",$N$3=""),"",IF('Result Sheet'!K152="","",'Result Sheet'!K152))</f>
        <v/>
      </c>
      <c r="I152" s="422" t="str">
        <f>IF(OR($D$3="",$N$3=""),"",IF('Result Sheet'!J152="","",'Result Sheet'!J152))</f>
        <v/>
      </c>
      <c r="J152" s="423" t="str">
        <f>IF($N$3=$AJ$8,'Result Sheet'!P152,IF($N$3=$AJ$9,'Result Sheet'!AH152,IF($N$3=$AJ$10,'Result Sheet'!AZ152,IF($N$3=$AJ$11,'Result Sheet'!BR152,""))))</f>
        <v/>
      </c>
      <c r="K152" s="423" t="str">
        <f>IF($N$3=$AJ$8,'Result Sheet'!Q152,IF($N$3=$AJ$9,'Result Sheet'!AI152,IF($N$3=$AJ$10,'Result Sheet'!BA152,IF($N$3=$AJ$11,'Result Sheet'!BS152,""))))</f>
        <v/>
      </c>
      <c r="L152" s="424" t="str">
        <f>IF(OR($D$3="",$N$3=""),"",IF(B152="","",IF(AND(K152="NA",J152="NA"),"NA",IF($N$3=$AJ$12,'Result Sheet'!CF152,IF($N$3=$AJ$13,'Result Sheet'!CM152,IF($N$3=$AJ$14,'Result Sheet'!CT152,IF($N$3=$AJ$15,'Result Sheet'!DA152,IF($N$3=$AJ$16,'Result Sheet'!DE152,SUM(J152:K152)))))))))</f>
        <v/>
      </c>
      <c r="M152" s="425" t="str">
        <f t="shared" si="16"/>
        <v/>
      </c>
      <c r="N152" s="426" t="str">
        <f>IF($N$3=$AJ$8,'Result Sheet'!T152,IF($N$3=$AJ$9,'Result Sheet'!AL152,IF($N$3=$AJ$10,'Result Sheet'!BD152,IF($N$3=$AJ$11,'Result Sheet'!BV152,""))))</f>
        <v/>
      </c>
      <c r="O152" s="426" t="str">
        <f>IF($N$3=$AJ$8,'Result Sheet'!U152,IF($N$3=$AJ$9,'Result Sheet'!AM152,IF($N$3=$AJ$10,'Result Sheet'!BE152,IF($N$3=$AJ$11,'Result Sheet'!BW152,""))))</f>
        <v/>
      </c>
      <c r="P152" s="427" t="str">
        <f>IF(OR($D$3="",$N$3=""),"",IF(B152="","",IF(AND(N152="NA",O152="NA"),"NA",IF($N$3=$AJ$12,'Result Sheet'!CG152,IF($N$3=$AJ$13,'Result Sheet'!CN152,IF($N$3=$AJ$14,'Result Sheet'!CU152,IF($N$3=$AJ$15,'Result Sheet'!DB152,IF($N$3=$AJ$16,'Result Sheet'!DF152,SUM(N152:O152)))))))))</f>
        <v/>
      </c>
      <c r="Q152" s="425" t="str">
        <f t="shared" si="17"/>
        <v/>
      </c>
      <c r="R152" s="428">
        <f t="shared" si="18"/>
        <v>0</v>
      </c>
      <c r="S152" s="428" t="str">
        <f t="shared" si="19"/>
        <v/>
      </c>
      <c r="T152" s="428" t="str">
        <f t="shared" si="20"/>
        <v/>
      </c>
      <c r="U152" s="428" t="str">
        <f t="shared" si="21"/>
        <v/>
      </c>
      <c r="V152" s="429" t="str">
        <f t="shared" si="22"/>
        <v/>
      </c>
      <c r="W152" s="430" t="str">
        <f t="shared" si="23"/>
        <v/>
      </c>
    </row>
    <row r="153" spans="1:23">
      <c r="A153" s="416">
        <f>IF('Result Sheet'!A153="","",'Result Sheet'!A153)</f>
        <v>146</v>
      </c>
      <c r="B153" s="417" t="str">
        <f>IF(OR($D$3="",$N$3=""),"",IF('Result Sheet'!B153="","",'Result Sheet'!B153))</f>
        <v/>
      </c>
      <c r="C153" s="418" t="str">
        <f>IF(OR($D$3="",$N$3=""),"",IF('Result Sheet'!F153="","",'Result Sheet'!F153))</f>
        <v/>
      </c>
      <c r="D153" s="419" t="str">
        <f>IF(OR($D$3="",$N$3=""),"",IF('Result Sheet'!E153="","",'Result Sheet'!E153))</f>
        <v/>
      </c>
      <c r="E153" s="420" t="str">
        <f>IF(OR($D$3="",$N$3=""),"",IF('Result Sheet'!G153="","",'Result Sheet'!G153))</f>
        <v/>
      </c>
      <c r="F153" s="420" t="str">
        <f>IF(OR($D$3="",$N$3=""),"",IF('Result Sheet'!H153="","",'Result Sheet'!H153))</f>
        <v/>
      </c>
      <c r="G153" s="420" t="str">
        <f>IF(OR($D$3="",$N$3=""),"",IF('Result Sheet'!I153="","",'Result Sheet'!I153))</f>
        <v/>
      </c>
      <c r="H153" s="421" t="str">
        <f>IF(OR($D$3="",$N$3=""),"",IF('Result Sheet'!K153="","",'Result Sheet'!K153))</f>
        <v/>
      </c>
      <c r="I153" s="422" t="str">
        <f>IF(OR($D$3="",$N$3=""),"",IF('Result Sheet'!J153="","",'Result Sheet'!J153))</f>
        <v/>
      </c>
      <c r="J153" s="423" t="str">
        <f>IF($N$3=$AJ$8,'Result Sheet'!P153,IF($N$3=$AJ$9,'Result Sheet'!AH153,IF($N$3=$AJ$10,'Result Sheet'!AZ153,IF($N$3=$AJ$11,'Result Sheet'!BR153,""))))</f>
        <v/>
      </c>
      <c r="K153" s="423" t="str">
        <f>IF($N$3=$AJ$8,'Result Sheet'!Q153,IF($N$3=$AJ$9,'Result Sheet'!AI153,IF($N$3=$AJ$10,'Result Sheet'!BA153,IF($N$3=$AJ$11,'Result Sheet'!BS153,""))))</f>
        <v/>
      </c>
      <c r="L153" s="424" t="str">
        <f>IF(OR($D$3="",$N$3=""),"",IF(B153="","",IF(AND(K153="NA",J153="NA"),"NA",IF($N$3=$AJ$12,'Result Sheet'!CF153,IF($N$3=$AJ$13,'Result Sheet'!CM153,IF($N$3=$AJ$14,'Result Sheet'!CT153,IF($N$3=$AJ$15,'Result Sheet'!DA153,IF($N$3=$AJ$16,'Result Sheet'!DE153,SUM(J153:K153)))))))))</f>
        <v/>
      </c>
      <c r="M153" s="425" t="str">
        <f t="shared" si="16"/>
        <v/>
      </c>
      <c r="N153" s="426" t="str">
        <f>IF($N$3=$AJ$8,'Result Sheet'!T153,IF($N$3=$AJ$9,'Result Sheet'!AL153,IF($N$3=$AJ$10,'Result Sheet'!BD153,IF($N$3=$AJ$11,'Result Sheet'!BV153,""))))</f>
        <v/>
      </c>
      <c r="O153" s="426" t="str">
        <f>IF($N$3=$AJ$8,'Result Sheet'!U153,IF($N$3=$AJ$9,'Result Sheet'!AM153,IF($N$3=$AJ$10,'Result Sheet'!BE153,IF($N$3=$AJ$11,'Result Sheet'!BW153,""))))</f>
        <v/>
      </c>
      <c r="P153" s="427" t="str">
        <f>IF(OR($D$3="",$N$3=""),"",IF(B153="","",IF(AND(N153="NA",O153="NA"),"NA",IF($N$3=$AJ$12,'Result Sheet'!CG153,IF($N$3=$AJ$13,'Result Sheet'!CN153,IF($N$3=$AJ$14,'Result Sheet'!CU153,IF($N$3=$AJ$15,'Result Sheet'!DB153,IF($N$3=$AJ$16,'Result Sheet'!DF153,SUM(N153:O153)))))))))</f>
        <v/>
      </c>
      <c r="Q153" s="425" t="str">
        <f t="shared" si="17"/>
        <v/>
      </c>
      <c r="R153" s="428">
        <f t="shared" si="18"/>
        <v>0</v>
      </c>
      <c r="S153" s="428" t="str">
        <f t="shared" si="19"/>
        <v/>
      </c>
      <c r="T153" s="428" t="str">
        <f t="shared" si="20"/>
        <v/>
      </c>
      <c r="U153" s="428" t="str">
        <f t="shared" si="21"/>
        <v/>
      </c>
      <c r="V153" s="429" t="str">
        <f t="shared" si="22"/>
        <v/>
      </c>
      <c r="W153" s="430" t="str">
        <f t="shared" si="23"/>
        <v/>
      </c>
    </row>
    <row r="154" spans="1:23">
      <c r="A154" s="416">
        <f>IF('Result Sheet'!A154="","",'Result Sheet'!A154)</f>
        <v>147</v>
      </c>
      <c r="B154" s="417" t="str">
        <f>IF(OR($D$3="",$N$3=""),"",IF('Result Sheet'!B154="","",'Result Sheet'!B154))</f>
        <v/>
      </c>
      <c r="C154" s="418" t="str">
        <f>IF(OR($D$3="",$N$3=""),"",IF('Result Sheet'!F154="","",'Result Sheet'!F154))</f>
        <v/>
      </c>
      <c r="D154" s="419" t="str">
        <f>IF(OR($D$3="",$N$3=""),"",IF('Result Sheet'!E154="","",'Result Sheet'!E154))</f>
        <v/>
      </c>
      <c r="E154" s="420" t="str">
        <f>IF(OR($D$3="",$N$3=""),"",IF('Result Sheet'!G154="","",'Result Sheet'!G154))</f>
        <v/>
      </c>
      <c r="F154" s="420" t="str">
        <f>IF(OR($D$3="",$N$3=""),"",IF('Result Sheet'!H154="","",'Result Sheet'!H154))</f>
        <v/>
      </c>
      <c r="G154" s="420" t="str">
        <f>IF(OR($D$3="",$N$3=""),"",IF('Result Sheet'!I154="","",'Result Sheet'!I154))</f>
        <v/>
      </c>
      <c r="H154" s="421" t="str">
        <f>IF(OR($D$3="",$N$3=""),"",IF('Result Sheet'!K154="","",'Result Sheet'!K154))</f>
        <v/>
      </c>
      <c r="I154" s="422" t="str">
        <f>IF(OR($D$3="",$N$3=""),"",IF('Result Sheet'!J154="","",'Result Sheet'!J154))</f>
        <v/>
      </c>
      <c r="J154" s="423" t="str">
        <f>IF($N$3=$AJ$8,'Result Sheet'!P154,IF($N$3=$AJ$9,'Result Sheet'!AH154,IF($N$3=$AJ$10,'Result Sheet'!AZ154,IF($N$3=$AJ$11,'Result Sheet'!BR154,""))))</f>
        <v/>
      </c>
      <c r="K154" s="423" t="str">
        <f>IF($N$3=$AJ$8,'Result Sheet'!Q154,IF($N$3=$AJ$9,'Result Sheet'!AI154,IF($N$3=$AJ$10,'Result Sheet'!BA154,IF($N$3=$AJ$11,'Result Sheet'!BS154,""))))</f>
        <v/>
      </c>
      <c r="L154" s="424" t="str">
        <f>IF(OR($D$3="",$N$3=""),"",IF(B154="","",IF(AND(K154="NA",J154="NA"),"NA",IF($N$3=$AJ$12,'Result Sheet'!CF154,IF($N$3=$AJ$13,'Result Sheet'!CM154,IF($N$3=$AJ$14,'Result Sheet'!CT154,IF($N$3=$AJ$15,'Result Sheet'!DA154,IF($N$3=$AJ$16,'Result Sheet'!DE154,SUM(J154:K154)))))))))</f>
        <v/>
      </c>
      <c r="M154" s="425" t="str">
        <f t="shared" si="16"/>
        <v/>
      </c>
      <c r="N154" s="426" t="str">
        <f>IF($N$3=$AJ$8,'Result Sheet'!T154,IF($N$3=$AJ$9,'Result Sheet'!AL154,IF($N$3=$AJ$10,'Result Sheet'!BD154,IF($N$3=$AJ$11,'Result Sheet'!BV154,""))))</f>
        <v/>
      </c>
      <c r="O154" s="426" t="str">
        <f>IF($N$3=$AJ$8,'Result Sheet'!U154,IF($N$3=$AJ$9,'Result Sheet'!AM154,IF($N$3=$AJ$10,'Result Sheet'!BE154,IF($N$3=$AJ$11,'Result Sheet'!BW154,""))))</f>
        <v/>
      </c>
      <c r="P154" s="427" t="str">
        <f>IF(OR($D$3="",$N$3=""),"",IF(B154="","",IF(AND(N154="NA",O154="NA"),"NA",IF($N$3=$AJ$12,'Result Sheet'!CG154,IF($N$3=$AJ$13,'Result Sheet'!CN154,IF($N$3=$AJ$14,'Result Sheet'!CU154,IF($N$3=$AJ$15,'Result Sheet'!DB154,IF($N$3=$AJ$16,'Result Sheet'!DF154,SUM(N154:O154)))))))))</f>
        <v/>
      </c>
      <c r="Q154" s="425" t="str">
        <f t="shared" si="17"/>
        <v/>
      </c>
      <c r="R154" s="428">
        <f t="shared" si="18"/>
        <v>0</v>
      </c>
      <c r="S154" s="428" t="str">
        <f t="shared" si="19"/>
        <v/>
      </c>
      <c r="T154" s="428" t="str">
        <f t="shared" si="20"/>
        <v/>
      </c>
      <c r="U154" s="428" t="str">
        <f t="shared" si="21"/>
        <v/>
      </c>
      <c r="V154" s="429" t="str">
        <f t="shared" si="22"/>
        <v/>
      </c>
      <c r="W154" s="430" t="str">
        <f t="shared" si="23"/>
        <v/>
      </c>
    </row>
    <row r="155" spans="1:23">
      <c r="A155" s="416">
        <f>IF('Result Sheet'!A155="","",'Result Sheet'!A155)</f>
        <v>148</v>
      </c>
      <c r="B155" s="417" t="str">
        <f>IF(OR($D$3="",$N$3=""),"",IF('Result Sheet'!B155="","",'Result Sheet'!B155))</f>
        <v/>
      </c>
      <c r="C155" s="418" t="str">
        <f>IF(OR($D$3="",$N$3=""),"",IF('Result Sheet'!F155="","",'Result Sheet'!F155))</f>
        <v/>
      </c>
      <c r="D155" s="419" t="str">
        <f>IF(OR($D$3="",$N$3=""),"",IF('Result Sheet'!E155="","",'Result Sheet'!E155))</f>
        <v/>
      </c>
      <c r="E155" s="420" t="str">
        <f>IF(OR($D$3="",$N$3=""),"",IF('Result Sheet'!G155="","",'Result Sheet'!G155))</f>
        <v/>
      </c>
      <c r="F155" s="420" t="str">
        <f>IF(OR($D$3="",$N$3=""),"",IF('Result Sheet'!H155="","",'Result Sheet'!H155))</f>
        <v/>
      </c>
      <c r="G155" s="420" t="str">
        <f>IF(OR($D$3="",$N$3=""),"",IF('Result Sheet'!I155="","",'Result Sheet'!I155))</f>
        <v/>
      </c>
      <c r="H155" s="421" t="str">
        <f>IF(OR($D$3="",$N$3=""),"",IF('Result Sheet'!K155="","",'Result Sheet'!K155))</f>
        <v/>
      </c>
      <c r="I155" s="422" t="str">
        <f>IF(OR($D$3="",$N$3=""),"",IF('Result Sheet'!J155="","",'Result Sheet'!J155))</f>
        <v/>
      </c>
      <c r="J155" s="423" t="str">
        <f>IF($N$3=$AJ$8,'Result Sheet'!P155,IF($N$3=$AJ$9,'Result Sheet'!AH155,IF($N$3=$AJ$10,'Result Sheet'!AZ155,IF($N$3=$AJ$11,'Result Sheet'!BR155,""))))</f>
        <v/>
      </c>
      <c r="K155" s="423" t="str">
        <f>IF($N$3=$AJ$8,'Result Sheet'!Q155,IF($N$3=$AJ$9,'Result Sheet'!AI155,IF($N$3=$AJ$10,'Result Sheet'!BA155,IF($N$3=$AJ$11,'Result Sheet'!BS155,""))))</f>
        <v/>
      </c>
      <c r="L155" s="424" t="str">
        <f>IF(OR($D$3="",$N$3=""),"",IF(B155="","",IF(AND(K155="NA",J155="NA"),"NA",IF($N$3=$AJ$12,'Result Sheet'!CF155,IF($N$3=$AJ$13,'Result Sheet'!CM155,IF($N$3=$AJ$14,'Result Sheet'!CT155,IF($N$3=$AJ$15,'Result Sheet'!DA155,IF($N$3=$AJ$16,'Result Sheet'!DE155,SUM(J155:K155)))))))))</f>
        <v/>
      </c>
      <c r="M155" s="425" t="str">
        <f t="shared" si="16"/>
        <v/>
      </c>
      <c r="N155" s="426" t="str">
        <f>IF($N$3=$AJ$8,'Result Sheet'!T155,IF($N$3=$AJ$9,'Result Sheet'!AL155,IF($N$3=$AJ$10,'Result Sheet'!BD155,IF($N$3=$AJ$11,'Result Sheet'!BV155,""))))</f>
        <v/>
      </c>
      <c r="O155" s="426" t="str">
        <f>IF($N$3=$AJ$8,'Result Sheet'!U155,IF($N$3=$AJ$9,'Result Sheet'!AM155,IF($N$3=$AJ$10,'Result Sheet'!BE155,IF($N$3=$AJ$11,'Result Sheet'!BW155,""))))</f>
        <v/>
      </c>
      <c r="P155" s="427" t="str">
        <f>IF(OR($D$3="",$N$3=""),"",IF(B155="","",IF(AND(N155="NA",O155="NA"),"NA",IF($N$3=$AJ$12,'Result Sheet'!CG155,IF($N$3=$AJ$13,'Result Sheet'!CN155,IF($N$3=$AJ$14,'Result Sheet'!CU155,IF($N$3=$AJ$15,'Result Sheet'!DB155,IF($N$3=$AJ$16,'Result Sheet'!DF155,SUM(N155:O155)))))))))</f>
        <v/>
      </c>
      <c r="Q155" s="425" t="str">
        <f t="shared" si="17"/>
        <v/>
      </c>
      <c r="R155" s="428">
        <f t="shared" si="18"/>
        <v>0</v>
      </c>
      <c r="S155" s="428" t="str">
        <f t="shared" si="19"/>
        <v/>
      </c>
      <c r="T155" s="428" t="str">
        <f t="shared" si="20"/>
        <v/>
      </c>
      <c r="U155" s="428" t="str">
        <f t="shared" si="21"/>
        <v/>
      </c>
      <c r="V155" s="429" t="str">
        <f t="shared" si="22"/>
        <v/>
      </c>
      <c r="W155" s="430" t="str">
        <f t="shared" si="23"/>
        <v/>
      </c>
    </row>
    <row r="156" spans="1:23">
      <c r="A156" s="416">
        <f>IF('Result Sheet'!A156="","",'Result Sheet'!A156)</f>
        <v>149</v>
      </c>
      <c r="B156" s="417" t="str">
        <f>IF(OR($D$3="",$N$3=""),"",IF('Result Sheet'!B156="","",'Result Sheet'!B156))</f>
        <v/>
      </c>
      <c r="C156" s="418" t="str">
        <f>IF(OR($D$3="",$N$3=""),"",IF('Result Sheet'!F156="","",'Result Sheet'!F156))</f>
        <v/>
      </c>
      <c r="D156" s="419" t="str">
        <f>IF(OR($D$3="",$N$3=""),"",IF('Result Sheet'!E156="","",'Result Sheet'!E156))</f>
        <v/>
      </c>
      <c r="E156" s="420" t="str">
        <f>IF(OR($D$3="",$N$3=""),"",IF('Result Sheet'!G156="","",'Result Sheet'!G156))</f>
        <v/>
      </c>
      <c r="F156" s="420" t="str">
        <f>IF(OR($D$3="",$N$3=""),"",IF('Result Sheet'!H156="","",'Result Sheet'!H156))</f>
        <v/>
      </c>
      <c r="G156" s="420" t="str">
        <f>IF(OR($D$3="",$N$3=""),"",IF('Result Sheet'!I156="","",'Result Sheet'!I156))</f>
        <v/>
      </c>
      <c r="H156" s="421" t="str">
        <f>IF(OR($D$3="",$N$3=""),"",IF('Result Sheet'!K156="","",'Result Sheet'!K156))</f>
        <v/>
      </c>
      <c r="I156" s="422" t="str">
        <f>IF(OR($D$3="",$N$3=""),"",IF('Result Sheet'!J156="","",'Result Sheet'!J156))</f>
        <v/>
      </c>
      <c r="J156" s="423" t="str">
        <f>IF($N$3=$AJ$8,'Result Sheet'!P156,IF($N$3=$AJ$9,'Result Sheet'!AH156,IF($N$3=$AJ$10,'Result Sheet'!AZ156,IF($N$3=$AJ$11,'Result Sheet'!BR156,""))))</f>
        <v/>
      </c>
      <c r="K156" s="423" t="str">
        <f>IF($N$3=$AJ$8,'Result Sheet'!Q156,IF($N$3=$AJ$9,'Result Sheet'!AI156,IF($N$3=$AJ$10,'Result Sheet'!BA156,IF($N$3=$AJ$11,'Result Sheet'!BS156,""))))</f>
        <v/>
      </c>
      <c r="L156" s="424" t="str">
        <f>IF(OR($D$3="",$N$3=""),"",IF(B156="","",IF(AND(K156="NA",J156="NA"),"NA",IF($N$3=$AJ$12,'Result Sheet'!CF156,IF($N$3=$AJ$13,'Result Sheet'!CM156,IF($N$3=$AJ$14,'Result Sheet'!CT156,IF($N$3=$AJ$15,'Result Sheet'!DA156,IF($N$3=$AJ$16,'Result Sheet'!DE156,SUM(J156:K156)))))))))</f>
        <v/>
      </c>
      <c r="M156" s="425" t="str">
        <f t="shared" si="16"/>
        <v/>
      </c>
      <c r="N156" s="426" t="str">
        <f>IF($N$3=$AJ$8,'Result Sheet'!T156,IF($N$3=$AJ$9,'Result Sheet'!AL156,IF($N$3=$AJ$10,'Result Sheet'!BD156,IF($N$3=$AJ$11,'Result Sheet'!BV156,""))))</f>
        <v/>
      </c>
      <c r="O156" s="426" t="str">
        <f>IF($N$3=$AJ$8,'Result Sheet'!U156,IF($N$3=$AJ$9,'Result Sheet'!AM156,IF($N$3=$AJ$10,'Result Sheet'!BE156,IF($N$3=$AJ$11,'Result Sheet'!BW156,""))))</f>
        <v/>
      </c>
      <c r="P156" s="427" t="str">
        <f>IF(OR($D$3="",$N$3=""),"",IF(B156="","",IF(AND(N156="NA",O156="NA"),"NA",IF($N$3=$AJ$12,'Result Sheet'!CG156,IF($N$3=$AJ$13,'Result Sheet'!CN156,IF($N$3=$AJ$14,'Result Sheet'!CU156,IF($N$3=$AJ$15,'Result Sheet'!DB156,IF($N$3=$AJ$16,'Result Sheet'!DF156,SUM(N156:O156)))))))))</f>
        <v/>
      </c>
      <c r="Q156" s="425" t="str">
        <f t="shared" si="17"/>
        <v/>
      </c>
      <c r="R156" s="428">
        <f t="shared" si="18"/>
        <v>0</v>
      </c>
      <c r="S156" s="428" t="str">
        <f t="shared" si="19"/>
        <v/>
      </c>
      <c r="T156" s="428" t="str">
        <f t="shared" si="20"/>
        <v/>
      </c>
      <c r="U156" s="428" t="str">
        <f t="shared" si="21"/>
        <v/>
      </c>
      <c r="V156" s="429" t="str">
        <f t="shared" si="22"/>
        <v/>
      </c>
      <c r="W156" s="430" t="str">
        <f t="shared" si="23"/>
        <v/>
      </c>
    </row>
    <row r="157" spans="1:23">
      <c r="A157" s="416">
        <f>IF('Result Sheet'!A157="","",'Result Sheet'!A157)</f>
        <v>150</v>
      </c>
      <c r="B157" s="417" t="str">
        <f>IF(OR($D$3="",$N$3=""),"",IF('Result Sheet'!B157="","",'Result Sheet'!B157))</f>
        <v/>
      </c>
      <c r="C157" s="418" t="str">
        <f>IF(OR($D$3="",$N$3=""),"",IF('Result Sheet'!F157="","",'Result Sheet'!F157))</f>
        <v/>
      </c>
      <c r="D157" s="419" t="str">
        <f>IF(OR($D$3="",$N$3=""),"",IF('Result Sheet'!E157="","",'Result Sheet'!E157))</f>
        <v/>
      </c>
      <c r="E157" s="420" t="str">
        <f>IF(OR($D$3="",$N$3=""),"",IF('Result Sheet'!G157="","",'Result Sheet'!G157))</f>
        <v/>
      </c>
      <c r="F157" s="420" t="str">
        <f>IF(OR($D$3="",$N$3=""),"",IF('Result Sheet'!H157="","",'Result Sheet'!H157))</f>
        <v/>
      </c>
      <c r="G157" s="420" t="str">
        <f>IF(OR($D$3="",$N$3=""),"",IF('Result Sheet'!I157="","",'Result Sheet'!I157))</f>
        <v/>
      </c>
      <c r="H157" s="421" t="str">
        <f>IF(OR($D$3="",$N$3=""),"",IF('Result Sheet'!K157="","",'Result Sheet'!K157))</f>
        <v/>
      </c>
      <c r="I157" s="422" t="str">
        <f>IF(OR($D$3="",$N$3=""),"",IF('Result Sheet'!J157="","",'Result Sheet'!J157))</f>
        <v/>
      </c>
      <c r="J157" s="423" t="str">
        <f>IF($N$3=$AJ$8,'Result Sheet'!P157,IF($N$3=$AJ$9,'Result Sheet'!AH157,IF($N$3=$AJ$10,'Result Sheet'!AZ157,IF($N$3=$AJ$11,'Result Sheet'!BR157,""))))</f>
        <v/>
      </c>
      <c r="K157" s="423" t="str">
        <f>IF($N$3=$AJ$8,'Result Sheet'!Q157,IF($N$3=$AJ$9,'Result Sheet'!AI157,IF($N$3=$AJ$10,'Result Sheet'!BA157,IF($N$3=$AJ$11,'Result Sheet'!BS157,""))))</f>
        <v/>
      </c>
      <c r="L157" s="424" t="str">
        <f>IF(OR($D$3="",$N$3=""),"",IF(B157="","",IF(AND(K157="NA",J157="NA"),"NA",IF($N$3=$AJ$12,'Result Sheet'!CF157,IF($N$3=$AJ$13,'Result Sheet'!CM157,IF($N$3=$AJ$14,'Result Sheet'!CT157,IF($N$3=$AJ$15,'Result Sheet'!DA157,IF($N$3=$AJ$16,'Result Sheet'!DE157,SUM(J157:K157)))))))))</f>
        <v/>
      </c>
      <c r="M157" s="425" t="str">
        <f t="shared" si="16"/>
        <v/>
      </c>
      <c r="N157" s="426" t="str">
        <f>IF($N$3=$AJ$8,'Result Sheet'!T157,IF($N$3=$AJ$9,'Result Sheet'!AL157,IF($N$3=$AJ$10,'Result Sheet'!BD157,IF($N$3=$AJ$11,'Result Sheet'!BV157,""))))</f>
        <v/>
      </c>
      <c r="O157" s="426" t="str">
        <f>IF($N$3=$AJ$8,'Result Sheet'!U157,IF($N$3=$AJ$9,'Result Sheet'!AM157,IF($N$3=$AJ$10,'Result Sheet'!BE157,IF($N$3=$AJ$11,'Result Sheet'!BW157,""))))</f>
        <v/>
      </c>
      <c r="P157" s="427" t="str">
        <f>IF(OR($D$3="",$N$3=""),"",IF(B157="","",IF(AND(N157="NA",O157="NA"),"NA",IF($N$3=$AJ$12,'Result Sheet'!CG157,IF($N$3=$AJ$13,'Result Sheet'!CN157,IF($N$3=$AJ$14,'Result Sheet'!CU157,IF($N$3=$AJ$15,'Result Sheet'!DB157,IF($N$3=$AJ$16,'Result Sheet'!DF157,SUM(N157:O157)))))))))</f>
        <v/>
      </c>
      <c r="Q157" s="425" t="str">
        <f t="shared" si="17"/>
        <v/>
      </c>
      <c r="R157" s="428">
        <f t="shared" si="18"/>
        <v>0</v>
      </c>
      <c r="S157" s="428" t="str">
        <f t="shared" si="19"/>
        <v/>
      </c>
      <c r="T157" s="428" t="str">
        <f t="shared" si="20"/>
        <v/>
      </c>
      <c r="U157" s="428" t="str">
        <f t="shared" si="21"/>
        <v/>
      </c>
      <c r="V157" s="429" t="str">
        <f t="shared" si="22"/>
        <v/>
      </c>
      <c r="W157" s="430" t="str">
        <f t="shared" si="23"/>
        <v/>
      </c>
    </row>
    <row r="158" spans="1:23">
      <c r="A158" s="416">
        <f>IF('Result Sheet'!A158="","",'Result Sheet'!A158)</f>
        <v>151</v>
      </c>
      <c r="B158" s="417" t="str">
        <f>IF(OR($D$3="",$N$3=""),"",IF('Result Sheet'!B158="","",'Result Sheet'!B158))</f>
        <v/>
      </c>
      <c r="C158" s="418" t="str">
        <f>IF(OR($D$3="",$N$3=""),"",IF('Result Sheet'!F158="","",'Result Sheet'!F158))</f>
        <v/>
      </c>
      <c r="D158" s="419" t="str">
        <f>IF(OR($D$3="",$N$3=""),"",IF('Result Sheet'!E158="","",'Result Sheet'!E158))</f>
        <v/>
      </c>
      <c r="E158" s="420" t="str">
        <f>IF(OR($D$3="",$N$3=""),"",IF('Result Sheet'!G158="","",'Result Sheet'!G158))</f>
        <v/>
      </c>
      <c r="F158" s="420" t="str">
        <f>IF(OR($D$3="",$N$3=""),"",IF('Result Sheet'!H158="","",'Result Sheet'!H158))</f>
        <v/>
      </c>
      <c r="G158" s="420" t="str">
        <f>IF(OR($D$3="",$N$3=""),"",IF('Result Sheet'!I158="","",'Result Sheet'!I158))</f>
        <v/>
      </c>
      <c r="H158" s="421" t="str">
        <f>IF(OR($D$3="",$N$3=""),"",IF('Result Sheet'!K158="","",'Result Sheet'!K158))</f>
        <v/>
      </c>
      <c r="I158" s="422" t="str">
        <f>IF(OR($D$3="",$N$3=""),"",IF('Result Sheet'!J158="","",'Result Sheet'!J158))</f>
        <v/>
      </c>
      <c r="J158" s="423" t="str">
        <f>IF($N$3=$AJ$8,'Result Sheet'!P158,IF($N$3=$AJ$9,'Result Sheet'!AH158,IF($N$3=$AJ$10,'Result Sheet'!AZ158,IF($N$3=$AJ$11,'Result Sheet'!BR158,""))))</f>
        <v/>
      </c>
      <c r="K158" s="423" t="str">
        <f>IF($N$3=$AJ$8,'Result Sheet'!Q158,IF($N$3=$AJ$9,'Result Sheet'!AI158,IF($N$3=$AJ$10,'Result Sheet'!BA158,IF($N$3=$AJ$11,'Result Sheet'!BS158,""))))</f>
        <v/>
      </c>
      <c r="L158" s="424" t="str">
        <f>IF(OR($D$3="",$N$3=""),"",IF(B158="","",IF(AND(K158="NA",J158="NA"),"NA",IF($N$3=$AJ$12,'Result Sheet'!CF158,IF($N$3=$AJ$13,'Result Sheet'!CM158,IF($N$3=$AJ$14,'Result Sheet'!CT158,IF($N$3=$AJ$15,'Result Sheet'!DA158,IF($N$3=$AJ$16,'Result Sheet'!DE158,SUM(J158:K158)))))))))</f>
        <v/>
      </c>
      <c r="M158" s="425" t="str">
        <f t="shared" si="16"/>
        <v/>
      </c>
      <c r="N158" s="426" t="str">
        <f>IF($N$3=$AJ$8,'Result Sheet'!T158,IF($N$3=$AJ$9,'Result Sheet'!AL158,IF($N$3=$AJ$10,'Result Sheet'!BD158,IF($N$3=$AJ$11,'Result Sheet'!BV158,""))))</f>
        <v/>
      </c>
      <c r="O158" s="426" t="str">
        <f>IF($N$3=$AJ$8,'Result Sheet'!U158,IF($N$3=$AJ$9,'Result Sheet'!AM158,IF($N$3=$AJ$10,'Result Sheet'!BE158,IF($N$3=$AJ$11,'Result Sheet'!BW158,""))))</f>
        <v/>
      </c>
      <c r="P158" s="427" t="str">
        <f>IF(OR($D$3="",$N$3=""),"",IF(B158="","",IF(AND(N158="NA",O158="NA"),"NA",IF($N$3=$AJ$12,'Result Sheet'!CG158,IF($N$3=$AJ$13,'Result Sheet'!CN158,IF($N$3=$AJ$14,'Result Sheet'!CU158,IF($N$3=$AJ$15,'Result Sheet'!DB158,IF($N$3=$AJ$16,'Result Sheet'!DF158,SUM(N158:O158)))))))))</f>
        <v/>
      </c>
      <c r="Q158" s="425" t="str">
        <f t="shared" si="17"/>
        <v/>
      </c>
      <c r="R158" s="428">
        <f t="shared" si="18"/>
        <v>0</v>
      </c>
      <c r="S158" s="428" t="str">
        <f t="shared" si="19"/>
        <v/>
      </c>
      <c r="T158" s="428" t="str">
        <f t="shared" si="20"/>
        <v/>
      </c>
      <c r="U158" s="428" t="str">
        <f t="shared" si="21"/>
        <v/>
      </c>
      <c r="V158" s="429" t="str">
        <f t="shared" si="22"/>
        <v/>
      </c>
      <c r="W158" s="430" t="str">
        <f t="shared" si="23"/>
        <v/>
      </c>
    </row>
    <row r="159" spans="1:23">
      <c r="A159" s="416">
        <f>IF('Result Sheet'!A159="","",'Result Sheet'!A159)</f>
        <v>152</v>
      </c>
      <c r="B159" s="417" t="str">
        <f>IF(OR($D$3="",$N$3=""),"",IF('Result Sheet'!B159="","",'Result Sheet'!B159))</f>
        <v/>
      </c>
      <c r="C159" s="418" t="str">
        <f>IF(OR($D$3="",$N$3=""),"",IF('Result Sheet'!F159="","",'Result Sheet'!F159))</f>
        <v/>
      </c>
      <c r="D159" s="419" t="str">
        <f>IF(OR($D$3="",$N$3=""),"",IF('Result Sheet'!E159="","",'Result Sheet'!E159))</f>
        <v/>
      </c>
      <c r="E159" s="420" t="str">
        <f>IF(OR($D$3="",$N$3=""),"",IF('Result Sheet'!G159="","",'Result Sheet'!G159))</f>
        <v/>
      </c>
      <c r="F159" s="420" t="str">
        <f>IF(OR($D$3="",$N$3=""),"",IF('Result Sheet'!H159="","",'Result Sheet'!H159))</f>
        <v/>
      </c>
      <c r="G159" s="420" t="str">
        <f>IF(OR($D$3="",$N$3=""),"",IF('Result Sheet'!I159="","",'Result Sheet'!I159))</f>
        <v/>
      </c>
      <c r="H159" s="421" t="str">
        <f>IF(OR($D$3="",$N$3=""),"",IF('Result Sheet'!K159="","",'Result Sheet'!K159))</f>
        <v/>
      </c>
      <c r="I159" s="422" t="str">
        <f>IF(OR($D$3="",$N$3=""),"",IF('Result Sheet'!J159="","",'Result Sheet'!J159))</f>
        <v/>
      </c>
      <c r="J159" s="423" t="str">
        <f>IF($N$3=$AJ$8,'Result Sheet'!P159,IF($N$3=$AJ$9,'Result Sheet'!AH159,IF($N$3=$AJ$10,'Result Sheet'!AZ159,IF($N$3=$AJ$11,'Result Sheet'!BR159,""))))</f>
        <v/>
      </c>
      <c r="K159" s="423" t="str">
        <f>IF($N$3=$AJ$8,'Result Sheet'!Q159,IF($N$3=$AJ$9,'Result Sheet'!AI159,IF($N$3=$AJ$10,'Result Sheet'!BA159,IF($N$3=$AJ$11,'Result Sheet'!BS159,""))))</f>
        <v/>
      </c>
      <c r="L159" s="424" t="str">
        <f>IF(OR($D$3="",$N$3=""),"",IF(B159="","",IF(AND(K159="NA",J159="NA"),"NA",IF($N$3=$AJ$12,'Result Sheet'!CF159,IF($N$3=$AJ$13,'Result Sheet'!CM159,IF($N$3=$AJ$14,'Result Sheet'!CT159,IF($N$3=$AJ$15,'Result Sheet'!DA159,IF($N$3=$AJ$16,'Result Sheet'!DE159,SUM(J159:K159)))))))))</f>
        <v/>
      </c>
      <c r="M159" s="425" t="str">
        <f t="shared" si="16"/>
        <v/>
      </c>
      <c r="N159" s="426" t="str">
        <f>IF($N$3=$AJ$8,'Result Sheet'!T159,IF($N$3=$AJ$9,'Result Sheet'!AL159,IF($N$3=$AJ$10,'Result Sheet'!BD159,IF($N$3=$AJ$11,'Result Sheet'!BV159,""))))</f>
        <v/>
      </c>
      <c r="O159" s="426" t="str">
        <f>IF($N$3=$AJ$8,'Result Sheet'!U159,IF($N$3=$AJ$9,'Result Sheet'!AM159,IF($N$3=$AJ$10,'Result Sheet'!BE159,IF($N$3=$AJ$11,'Result Sheet'!BW159,""))))</f>
        <v/>
      </c>
      <c r="P159" s="427" t="str">
        <f>IF(OR($D$3="",$N$3=""),"",IF(B159="","",IF(AND(N159="NA",O159="NA"),"NA",IF($N$3=$AJ$12,'Result Sheet'!CG159,IF($N$3=$AJ$13,'Result Sheet'!CN159,IF($N$3=$AJ$14,'Result Sheet'!CU159,IF($N$3=$AJ$15,'Result Sheet'!DB159,IF($N$3=$AJ$16,'Result Sheet'!DF159,SUM(N159:O159)))))))))</f>
        <v/>
      </c>
      <c r="Q159" s="425" t="str">
        <f t="shared" si="17"/>
        <v/>
      </c>
      <c r="R159" s="428">
        <f t="shared" si="18"/>
        <v>0</v>
      </c>
      <c r="S159" s="428" t="str">
        <f t="shared" si="19"/>
        <v/>
      </c>
      <c r="T159" s="428" t="str">
        <f t="shared" si="20"/>
        <v/>
      </c>
      <c r="U159" s="428" t="str">
        <f t="shared" si="21"/>
        <v/>
      </c>
      <c r="V159" s="429" t="str">
        <f t="shared" si="22"/>
        <v/>
      </c>
      <c r="W159" s="430" t="str">
        <f t="shared" si="23"/>
        <v/>
      </c>
    </row>
    <row r="160" spans="1:23">
      <c r="A160" s="416">
        <f>IF('Result Sheet'!A160="","",'Result Sheet'!A160)</f>
        <v>153</v>
      </c>
      <c r="B160" s="417" t="str">
        <f>IF(OR($D$3="",$N$3=""),"",IF('Result Sheet'!B160="","",'Result Sheet'!B160))</f>
        <v/>
      </c>
      <c r="C160" s="418" t="str">
        <f>IF(OR($D$3="",$N$3=""),"",IF('Result Sheet'!F160="","",'Result Sheet'!F160))</f>
        <v/>
      </c>
      <c r="D160" s="419" t="str">
        <f>IF(OR($D$3="",$N$3=""),"",IF('Result Sheet'!E160="","",'Result Sheet'!E160))</f>
        <v/>
      </c>
      <c r="E160" s="420" t="str">
        <f>IF(OR($D$3="",$N$3=""),"",IF('Result Sheet'!G160="","",'Result Sheet'!G160))</f>
        <v/>
      </c>
      <c r="F160" s="420" t="str">
        <f>IF(OR($D$3="",$N$3=""),"",IF('Result Sheet'!H160="","",'Result Sheet'!H160))</f>
        <v/>
      </c>
      <c r="G160" s="420" t="str">
        <f>IF(OR($D$3="",$N$3=""),"",IF('Result Sheet'!I160="","",'Result Sheet'!I160))</f>
        <v/>
      </c>
      <c r="H160" s="421" t="str">
        <f>IF(OR($D$3="",$N$3=""),"",IF('Result Sheet'!K160="","",'Result Sheet'!K160))</f>
        <v/>
      </c>
      <c r="I160" s="422" t="str">
        <f>IF(OR($D$3="",$N$3=""),"",IF('Result Sheet'!J160="","",'Result Sheet'!J160))</f>
        <v/>
      </c>
      <c r="J160" s="423" t="str">
        <f>IF($N$3=$AJ$8,'Result Sheet'!P160,IF($N$3=$AJ$9,'Result Sheet'!AH160,IF($N$3=$AJ$10,'Result Sheet'!AZ160,IF($N$3=$AJ$11,'Result Sheet'!BR160,""))))</f>
        <v/>
      </c>
      <c r="K160" s="423" t="str">
        <f>IF($N$3=$AJ$8,'Result Sheet'!Q160,IF($N$3=$AJ$9,'Result Sheet'!AI160,IF($N$3=$AJ$10,'Result Sheet'!BA160,IF($N$3=$AJ$11,'Result Sheet'!BS160,""))))</f>
        <v/>
      </c>
      <c r="L160" s="424" t="str">
        <f>IF(OR($D$3="",$N$3=""),"",IF(B160="","",IF(AND(K160="NA",J160="NA"),"NA",IF($N$3=$AJ$12,'Result Sheet'!CF160,IF($N$3=$AJ$13,'Result Sheet'!CM160,IF($N$3=$AJ$14,'Result Sheet'!CT160,IF($N$3=$AJ$15,'Result Sheet'!DA160,IF($N$3=$AJ$16,'Result Sheet'!DE160,SUM(J160:K160)))))))))</f>
        <v/>
      </c>
      <c r="M160" s="425" t="str">
        <f t="shared" si="16"/>
        <v/>
      </c>
      <c r="N160" s="426" t="str">
        <f>IF($N$3=$AJ$8,'Result Sheet'!T160,IF($N$3=$AJ$9,'Result Sheet'!AL160,IF($N$3=$AJ$10,'Result Sheet'!BD160,IF($N$3=$AJ$11,'Result Sheet'!BV160,""))))</f>
        <v/>
      </c>
      <c r="O160" s="426" t="str">
        <f>IF($N$3=$AJ$8,'Result Sheet'!U160,IF($N$3=$AJ$9,'Result Sheet'!AM160,IF($N$3=$AJ$10,'Result Sheet'!BE160,IF($N$3=$AJ$11,'Result Sheet'!BW160,""))))</f>
        <v/>
      </c>
      <c r="P160" s="427" t="str">
        <f>IF(OR($D$3="",$N$3=""),"",IF(B160="","",IF(AND(N160="NA",O160="NA"),"NA",IF($N$3=$AJ$12,'Result Sheet'!CG160,IF($N$3=$AJ$13,'Result Sheet'!CN160,IF($N$3=$AJ$14,'Result Sheet'!CU160,IF($N$3=$AJ$15,'Result Sheet'!DB160,IF($N$3=$AJ$16,'Result Sheet'!DF160,SUM(N160:O160)))))))))</f>
        <v/>
      </c>
      <c r="Q160" s="425" t="str">
        <f t="shared" si="17"/>
        <v/>
      </c>
      <c r="R160" s="428">
        <f t="shared" si="18"/>
        <v>0</v>
      </c>
      <c r="S160" s="428" t="str">
        <f t="shared" si="19"/>
        <v/>
      </c>
      <c r="T160" s="428" t="str">
        <f t="shared" si="20"/>
        <v/>
      </c>
      <c r="U160" s="428" t="str">
        <f t="shared" si="21"/>
        <v/>
      </c>
      <c r="V160" s="429" t="str">
        <f t="shared" si="22"/>
        <v/>
      </c>
      <c r="W160" s="430" t="str">
        <f t="shared" si="23"/>
        <v/>
      </c>
    </row>
    <row r="161" spans="1:23">
      <c r="A161" s="416">
        <f>IF('Result Sheet'!A161="","",'Result Sheet'!A161)</f>
        <v>154</v>
      </c>
      <c r="B161" s="417" t="str">
        <f>IF(OR($D$3="",$N$3=""),"",IF('Result Sheet'!B161="","",'Result Sheet'!B161))</f>
        <v/>
      </c>
      <c r="C161" s="418" t="str">
        <f>IF(OR($D$3="",$N$3=""),"",IF('Result Sheet'!F161="","",'Result Sheet'!F161))</f>
        <v/>
      </c>
      <c r="D161" s="419" t="str">
        <f>IF(OR($D$3="",$N$3=""),"",IF('Result Sheet'!E161="","",'Result Sheet'!E161))</f>
        <v/>
      </c>
      <c r="E161" s="420" t="str">
        <f>IF(OR($D$3="",$N$3=""),"",IF('Result Sheet'!G161="","",'Result Sheet'!G161))</f>
        <v/>
      </c>
      <c r="F161" s="420" t="str">
        <f>IF(OR($D$3="",$N$3=""),"",IF('Result Sheet'!H161="","",'Result Sheet'!H161))</f>
        <v/>
      </c>
      <c r="G161" s="420" t="str">
        <f>IF(OR($D$3="",$N$3=""),"",IF('Result Sheet'!I161="","",'Result Sheet'!I161))</f>
        <v/>
      </c>
      <c r="H161" s="421" t="str">
        <f>IF(OR($D$3="",$N$3=""),"",IF('Result Sheet'!K161="","",'Result Sheet'!K161))</f>
        <v/>
      </c>
      <c r="I161" s="422" t="str">
        <f>IF(OR($D$3="",$N$3=""),"",IF('Result Sheet'!J161="","",'Result Sheet'!J161))</f>
        <v/>
      </c>
      <c r="J161" s="423" t="str">
        <f>IF($N$3=$AJ$8,'Result Sheet'!P161,IF($N$3=$AJ$9,'Result Sheet'!AH161,IF($N$3=$AJ$10,'Result Sheet'!AZ161,IF($N$3=$AJ$11,'Result Sheet'!BR161,""))))</f>
        <v/>
      </c>
      <c r="K161" s="423" t="str">
        <f>IF($N$3=$AJ$8,'Result Sheet'!Q161,IF($N$3=$AJ$9,'Result Sheet'!AI161,IF($N$3=$AJ$10,'Result Sheet'!BA161,IF($N$3=$AJ$11,'Result Sheet'!BS161,""))))</f>
        <v/>
      </c>
      <c r="L161" s="424" t="str">
        <f>IF(OR($D$3="",$N$3=""),"",IF(B161="","",IF(AND(K161="NA",J161="NA"),"NA",IF($N$3=$AJ$12,'Result Sheet'!CF161,IF($N$3=$AJ$13,'Result Sheet'!CM161,IF($N$3=$AJ$14,'Result Sheet'!CT161,IF($N$3=$AJ$15,'Result Sheet'!DA161,IF($N$3=$AJ$16,'Result Sheet'!DE161,SUM(J161:K161)))))))))</f>
        <v/>
      </c>
      <c r="M161" s="425" t="str">
        <f t="shared" si="16"/>
        <v/>
      </c>
      <c r="N161" s="426" t="str">
        <f>IF($N$3=$AJ$8,'Result Sheet'!T161,IF($N$3=$AJ$9,'Result Sheet'!AL161,IF($N$3=$AJ$10,'Result Sheet'!BD161,IF($N$3=$AJ$11,'Result Sheet'!BV161,""))))</f>
        <v/>
      </c>
      <c r="O161" s="426" t="str">
        <f>IF($N$3=$AJ$8,'Result Sheet'!U161,IF($N$3=$AJ$9,'Result Sheet'!AM161,IF($N$3=$AJ$10,'Result Sheet'!BE161,IF($N$3=$AJ$11,'Result Sheet'!BW161,""))))</f>
        <v/>
      </c>
      <c r="P161" s="427" t="str">
        <f>IF(OR($D$3="",$N$3=""),"",IF(B161="","",IF(AND(N161="NA",O161="NA"),"NA",IF($N$3=$AJ$12,'Result Sheet'!CG161,IF($N$3=$AJ$13,'Result Sheet'!CN161,IF($N$3=$AJ$14,'Result Sheet'!CU161,IF($N$3=$AJ$15,'Result Sheet'!DB161,IF($N$3=$AJ$16,'Result Sheet'!DF161,SUM(N161:O161)))))))))</f>
        <v/>
      </c>
      <c r="Q161" s="425" t="str">
        <f t="shared" si="17"/>
        <v/>
      </c>
      <c r="R161" s="428">
        <f t="shared" si="18"/>
        <v>0</v>
      </c>
      <c r="S161" s="428" t="str">
        <f t="shared" si="19"/>
        <v/>
      </c>
      <c r="T161" s="428" t="str">
        <f t="shared" si="20"/>
        <v/>
      </c>
      <c r="U161" s="428" t="str">
        <f t="shared" si="21"/>
        <v/>
      </c>
      <c r="V161" s="429" t="str">
        <f t="shared" si="22"/>
        <v/>
      </c>
      <c r="W161" s="430" t="str">
        <f t="shared" si="23"/>
        <v/>
      </c>
    </row>
    <row r="162" spans="1:23">
      <c r="A162" s="416">
        <f>IF('Result Sheet'!A162="","",'Result Sheet'!A162)</f>
        <v>155</v>
      </c>
      <c r="B162" s="417" t="str">
        <f>IF(OR($D$3="",$N$3=""),"",IF('Result Sheet'!B162="","",'Result Sheet'!B162))</f>
        <v/>
      </c>
      <c r="C162" s="418" t="str">
        <f>IF(OR($D$3="",$N$3=""),"",IF('Result Sheet'!F162="","",'Result Sheet'!F162))</f>
        <v/>
      </c>
      <c r="D162" s="419" t="str">
        <f>IF(OR($D$3="",$N$3=""),"",IF('Result Sheet'!E162="","",'Result Sheet'!E162))</f>
        <v/>
      </c>
      <c r="E162" s="420" t="str">
        <f>IF(OR($D$3="",$N$3=""),"",IF('Result Sheet'!G162="","",'Result Sheet'!G162))</f>
        <v/>
      </c>
      <c r="F162" s="420" t="str">
        <f>IF(OR($D$3="",$N$3=""),"",IF('Result Sheet'!H162="","",'Result Sheet'!H162))</f>
        <v/>
      </c>
      <c r="G162" s="420" t="str">
        <f>IF(OR($D$3="",$N$3=""),"",IF('Result Sheet'!I162="","",'Result Sheet'!I162))</f>
        <v/>
      </c>
      <c r="H162" s="421" t="str">
        <f>IF(OR($D$3="",$N$3=""),"",IF('Result Sheet'!K162="","",'Result Sheet'!K162))</f>
        <v/>
      </c>
      <c r="I162" s="422" t="str">
        <f>IF(OR($D$3="",$N$3=""),"",IF('Result Sheet'!J162="","",'Result Sheet'!J162))</f>
        <v/>
      </c>
      <c r="J162" s="423" t="str">
        <f>IF($N$3=$AJ$8,'Result Sheet'!P162,IF($N$3=$AJ$9,'Result Sheet'!AH162,IF($N$3=$AJ$10,'Result Sheet'!AZ162,IF($N$3=$AJ$11,'Result Sheet'!BR162,""))))</f>
        <v/>
      </c>
      <c r="K162" s="423" t="str">
        <f>IF($N$3=$AJ$8,'Result Sheet'!Q162,IF($N$3=$AJ$9,'Result Sheet'!AI162,IF($N$3=$AJ$10,'Result Sheet'!BA162,IF($N$3=$AJ$11,'Result Sheet'!BS162,""))))</f>
        <v/>
      </c>
      <c r="L162" s="424" t="str">
        <f>IF(OR($D$3="",$N$3=""),"",IF(B162="","",IF(AND(K162="NA",J162="NA"),"NA",IF($N$3=$AJ$12,'Result Sheet'!CF162,IF($N$3=$AJ$13,'Result Sheet'!CM162,IF($N$3=$AJ$14,'Result Sheet'!CT162,IF($N$3=$AJ$15,'Result Sheet'!DA162,IF($N$3=$AJ$16,'Result Sheet'!DE162,SUM(J162:K162)))))))))</f>
        <v/>
      </c>
      <c r="M162" s="425" t="str">
        <f t="shared" si="16"/>
        <v/>
      </c>
      <c r="N162" s="426" t="str">
        <f>IF($N$3=$AJ$8,'Result Sheet'!T162,IF($N$3=$AJ$9,'Result Sheet'!AL162,IF($N$3=$AJ$10,'Result Sheet'!BD162,IF($N$3=$AJ$11,'Result Sheet'!BV162,""))))</f>
        <v/>
      </c>
      <c r="O162" s="426" t="str">
        <f>IF($N$3=$AJ$8,'Result Sheet'!U162,IF($N$3=$AJ$9,'Result Sheet'!AM162,IF($N$3=$AJ$10,'Result Sheet'!BE162,IF($N$3=$AJ$11,'Result Sheet'!BW162,""))))</f>
        <v/>
      </c>
      <c r="P162" s="427" t="str">
        <f>IF(OR($D$3="",$N$3=""),"",IF(B162="","",IF(AND(N162="NA",O162="NA"),"NA",IF($N$3=$AJ$12,'Result Sheet'!CG162,IF($N$3=$AJ$13,'Result Sheet'!CN162,IF($N$3=$AJ$14,'Result Sheet'!CU162,IF($N$3=$AJ$15,'Result Sheet'!DB162,IF($N$3=$AJ$16,'Result Sheet'!DF162,SUM(N162:O162)))))))))</f>
        <v/>
      </c>
      <c r="Q162" s="425" t="str">
        <f t="shared" si="17"/>
        <v/>
      </c>
      <c r="R162" s="428">
        <f t="shared" si="18"/>
        <v>0</v>
      </c>
      <c r="S162" s="428" t="str">
        <f t="shared" si="19"/>
        <v/>
      </c>
      <c r="T162" s="428" t="str">
        <f t="shared" si="20"/>
        <v/>
      </c>
      <c r="U162" s="428" t="str">
        <f t="shared" si="21"/>
        <v/>
      </c>
      <c r="V162" s="429" t="str">
        <f t="shared" si="22"/>
        <v/>
      </c>
      <c r="W162" s="430" t="str">
        <f t="shared" si="23"/>
        <v/>
      </c>
    </row>
    <row r="163" spans="1:23">
      <c r="A163" s="416">
        <f>IF('Result Sheet'!A163="","",'Result Sheet'!A163)</f>
        <v>156</v>
      </c>
      <c r="B163" s="417" t="str">
        <f>IF(OR($D$3="",$N$3=""),"",IF('Result Sheet'!B163="","",'Result Sheet'!B163))</f>
        <v/>
      </c>
      <c r="C163" s="418" t="str">
        <f>IF(OR($D$3="",$N$3=""),"",IF('Result Sheet'!F163="","",'Result Sheet'!F163))</f>
        <v/>
      </c>
      <c r="D163" s="419" t="str">
        <f>IF(OR($D$3="",$N$3=""),"",IF('Result Sheet'!E163="","",'Result Sheet'!E163))</f>
        <v/>
      </c>
      <c r="E163" s="420" t="str">
        <f>IF(OR($D$3="",$N$3=""),"",IF('Result Sheet'!G163="","",'Result Sheet'!G163))</f>
        <v/>
      </c>
      <c r="F163" s="420" t="str">
        <f>IF(OR($D$3="",$N$3=""),"",IF('Result Sheet'!H163="","",'Result Sheet'!H163))</f>
        <v/>
      </c>
      <c r="G163" s="420" t="str">
        <f>IF(OR($D$3="",$N$3=""),"",IF('Result Sheet'!I163="","",'Result Sheet'!I163))</f>
        <v/>
      </c>
      <c r="H163" s="421" t="str">
        <f>IF(OR($D$3="",$N$3=""),"",IF('Result Sheet'!K163="","",'Result Sheet'!K163))</f>
        <v/>
      </c>
      <c r="I163" s="422" t="str">
        <f>IF(OR($D$3="",$N$3=""),"",IF('Result Sheet'!J163="","",'Result Sheet'!J163))</f>
        <v/>
      </c>
      <c r="J163" s="423" t="str">
        <f>IF($N$3=$AJ$8,'Result Sheet'!P163,IF($N$3=$AJ$9,'Result Sheet'!AH163,IF($N$3=$AJ$10,'Result Sheet'!AZ163,IF($N$3=$AJ$11,'Result Sheet'!BR163,""))))</f>
        <v/>
      </c>
      <c r="K163" s="423" t="str">
        <f>IF($N$3=$AJ$8,'Result Sheet'!Q163,IF($N$3=$AJ$9,'Result Sheet'!AI163,IF($N$3=$AJ$10,'Result Sheet'!BA163,IF($N$3=$AJ$11,'Result Sheet'!BS163,""))))</f>
        <v/>
      </c>
      <c r="L163" s="424" t="str">
        <f>IF(OR($D$3="",$N$3=""),"",IF(B163="","",IF(AND(K163="NA",J163="NA"),"NA",IF($N$3=$AJ$12,'Result Sheet'!CF163,IF($N$3=$AJ$13,'Result Sheet'!CM163,IF($N$3=$AJ$14,'Result Sheet'!CT163,IF($N$3=$AJ$15,'Result Sheet'!DA163,IF($N$3=$AJ$16,'Result Sheet'!DE163,SUM(J163:K163)))))))))</f>
        <v/>
      </c>
      <c r="M163" s="425" t="str">
        <f t="shared" si="16"/>
        <v/>
      </c>
      <c r="N163" s="426" t="str">
        <f>IF($N$3=$AJ$8,'Result Sheet'!T163,IF($N$3=$AJ$9,'Result Sheet'!AL163,IF($N$3=$AJ$10,'Result Sheet'!BD163,IF($N$3=$AJ$11,'Result Sheet'!BV163,""))))</f>
        <v/>
      </c>
      <c r="O163" s="426" t="str">
        <f>IF($N$3=$AJ$8,'Result Sheet'!U163,IF($N$3=$AJ$9,'Result Sheet'!AM163,IF($N$3=$AJ$10,'Result Sheet'!BE163,IF($N$3=$AJ$11,'Result Sheet'!BW163,""))))</f>
        <v/>
      </c>
      <c r="P163" s="427" t="str">
        <f>IF(OR($D$3="",$N$3=""),"",IF(B163="","",IF(AND(N163="NA",O163="NA"),"NA",IF($N$3=$AJ$12,'Result Sheet'!CG163,IF($N$3=$AJ$13,'Result Sheet'!CN163,IF($N$3=$AJ$14,'Result Sheet'!CU163,IF($N$3=$AJ$15,'Result Sheet'!DB163,IF($N$3=$AJ$16,'Result Sheet'!DF163,SUM(N163:O163)))))))))</f>
        <v/>
      </c>
      <c r="Q163" s="425" t="str">
        <f t="shared" si="17"/>
        <v/>
      </c>
      <c r="R163" s="428">
        <f t="shared" si="18"/>
        <v>0</v>
      </c>
      <c r="S163" s="428" t="str">
        <f t="shared" si="19"/>
        <v/>
      </c>
      <c r="T163" s="428" t="str">
        <f t="shared" si="20"/>
        <v/>
      </c>
      <c r="U163" s="428" t="str">
        <f t="shared" si="21"/>
        <v/>
      </c>
      <c r="V163" s="429" t="str">
        <f t="shared" si="22"/>
        <v/>
      </c>
      <c r="W163" s="430" t="str">
        <f t="shared" si="23"/>
        <v/>
      </c>
    </row>
    <row r="164" spans="1:23">
      <c r="A164" s="416">
        <f>IF('Result Sheet'!A164="","",'Result Sheet'!A164)</f>
        <v>157</v>
      </c>
      <c r="B164" s="417" t="str">
        <f>IF(OR($D$3="",$N$3=""),"",IF('Result Sheet'!B164="","",'Result Sheet'!B164))</f>
        <v/>
      </c>
      <c r="C164" s="418" t="str">
        <f>IF(OR($D$3="",$N$3=""),"",IF('Result Sheet'!F164="","",'Result Sheet'!F164))</f>
        <v/>
      </c>
      <c r="D164" s="419" t="str">
        <f>IF(OR($D$3="",$N$3=""),"",IF('Result Sheet'!E164="","",'Result Sheet'!E164))</f>
        <v/>
      </c>
      <c r="E164" s="420" t="str">
        <f>IF(OR($D$3="",$N$3=""),"",IF('Result Sheet'!G164="","",'Result Sheet'!G164))</f>
        <v/>
      </c>
      <c r="F164" s="420" t="str">
        <f>IF(OR($D$3="",$N$3=""),"",IF('Result Sheet'!H164="","",'Result Sheet'!H164))</f>
        <v/>
      </c>
      <c r="G164" s="420" t="str">
        <f>IF(OR($D$3="",$N$3=""),"",IF('Result Sheet'!I164="","",'Result Sheet'!I164))</f>
        <v/>
      </c>
      <c r="H164" s="421" t="str">
        <f>IF(OR($D$3="",$N$3=""),"",IF('Result Sheet'!K164="","",'Result Sheet'!K164))</f>
        <v/>
      </c>
      <c r="I164" s="422" t="str">
        <f>IF(OR($D$3="",$N$3=""),"",IF('Result Sheet'!J164="","",'Result Sheet'!J164))</f>
        <v/>
      </c>
      <c r="J164" s="423" t="str">
        <f>IF($N$3=$AJ$8,'Result Sheet'!P164,IF($N$3=$AJ$9,'Result Sheet'!AH164,IF($N$3=$AJ$10,'Result Sheet'!AZ164,IF($N$3=$AJ$11,'Result Sheet'!BR164,""))))</f>
        <v/>
      </c>
      <c r="K164" s="423" t="str">
        <f>IF($N$3=$AJ$8,'Result Sheet'!Q164,IF($N$3=$AJ$9,'Result Sheet'!AI164,IF($N$3=$AJ$10,'Result Sheet'!BA164,IF($N$3=$AJ$11,'Result Sheet'!BS164,""))))</f>
        <v/>
      </c>
      <c r="L164" s="424" t="str">
        <f>IF(OR($D$3="",$N$3=""),"",IF(B164="","",IF(AND(K164="NA",J164="NA"),"NA",IF($N$3=$AJ$12,'Result Sheet'!CF164,IF($N$3=$AJ$13,'Result Sheet'!CM164,IF($N$3=$AJ$14,'Result Sheet'!CT164,IF($N$3=$AJ$15,'Result Sheet'!DA164,IF($N$3=$AJ$16,'Result Sheet'!DE164,SUM(J164:K164)))))))))</f>
        <v/>
      </c>
      <c r="M164" s="425" t="str">
        <f t="shared" si="16"/>
        <v/>
      </c>
      <c r="N164" s="426" t="str">
        <f>IF($N$3=$AJ$8,'Result Sheet'!T164,IF($N$3=$AJ$9,'Result Sheet'!AL164,IF($N$3=$AJ$10,'Result Sheet'!BD164,IF($N$3=$AJ$11,'Result Sheet'!BV164,""))))</f>
        <v/>
      </c>
      <c r="O164" s="426" t="str">
        <f>IF($N$3=$AJ$8,'Result Sheet'!U164,IF($N$3=$AJ$9,'Result Sheet'!AM164,IF($N$3=$AJ$10,'Result Sheet'!BE164,IF($N$3=$AJ$11,'Result Sheet'!BW164,""))))</f>
        <v/>
      </c>
      <c r="P164" s="427" t="str">
        <f>IF(OR($D$3="",$N$3=""),"",IF(B164="","",IF(AND(N164="NA",O164="NA"),"NA",IF($N$3=$AJ$12,'Result Sheet'!CG164,IF($N$3=$AJ$13,'Result Sheet'!CN164,IF($N$3=$AJ$14,'Result Sheet'!CU164,IF($N$3=$AJ$15,'Result Sheet'!DB164,IF($N$3=$AJ$16,'Result Sheet'!DF164,SUM(N164:O164)))))))))</f>
        <v/>
      </c>
      <c r="Q164" s="425" t="str">
        <f t="shared" si="17"/>
        <v/>
      </c>
      <c r="R164" s="428">
        <f t="shared" si="18"/>
        <v>0</v>
      </c>
      <c r="S164" s="428" t="str">
        <f t="shared" si="19"/>
        <v/>
      </c>
      <c r="T164" s="428" t="str">
        <f t="shared" si="20"/>
        <v/>
      </c>
      <c r="U164" s="428" t="str">
        <f t="shared" si="21"/>
        <v/>
      </c>
      <c r="V164" s="429" t="str">
        <f t="shared" si="22"/>
        <v/>
      </c>
      <c r="W164" s="430" t="str">
        <f t="shared" si="23"/>
        <v/>
      </c>
    </row>
    <row r="165" spans="1:23">
      <c r="A165" s="416">
        <f>IF('Result Sheet'!A165="","",'Result Sheet'!A165)</f>
        <v>158</v>
      </c>
      <c r="B165" s="417" t="str">
        <f>IF(OR($D$3="",$N$3=""),"",IF('Result Sheet'!B165="","",'Result Sheet'!B165))</f>
        <v/>
      </c>
      <c r="C165" s="418" t="str">
        <f>IF(OR($D$3="",$N$3=""),"",IF('Result Sheet'!F165="","",'Result Sheet'!F165))</f>
        <v/>
      </c>
      <c r="D165" s="419" t="str">
        <f>IF(OR($D$3="",$N$3=""),"",IF('Result Sheet'!E165="","",'Result Sheet'!E165))</f>
        <v/>
      </c>
      <c r="E165" s="420" t="str">
        <f>IF(OR($D$3="",$N$3=""),"",IF('Result Sheet'!G165="","",'Result Sheet'!G165))</f>
        <v/>
      </c>
      <c r="F165" s="420" t="str">
        <f>IF(OR($D$3="",$N$3=""),"",IF('Result Sheet'!H165="","",'Result Sheet'!H165))</f>
        <v/>
      </c>
      <c r="G165" s="420" t="str">
        <f>IF(OR($D$3="",$N$3=""),"",IF('Result Sheet'!I165="","",'Result Sheet'!I165))</f>
        <v/>
      </c>
      <c r="H165" s="421" t="str">
        <f>IF(OR($D$3="",$N$3=""),"",IF('Result Sheet'!K165="","",'Result Sheet'!K165))</f>
        <v/>
      </c>
      <c r="I165" s="422" t="str">
        <f>IF(OR($D$3="",$N$3=""),"",IF('Result Sheet'!J165="","",'Result Sheet'!J165))</f>
        <v/>
      </c>
      <c r="J165" s="423" t="str">
        <f>IF($N$3=$AJ$8,'Result Sheet'!P165,IF($N$3=$AJ$9,'Result Sheet'!AH165,IF($N$3=$AJ$10,'Result Sheet'!AZ165,IF($N$3=$AJ$11,'Result Sheet'!BR165,""))))</f>
        <v/>
      </c>
      <c r="K165" s="423" t="str">
        <f>IF($N$3=$AJ$8,'Result Sheet'!Q165,IF($N$3=$AJ$9,'Result Sheet'!AI165,IF($N$3=$AJ$10,'Result Sheet'!BA165,IF($N$3=$AJ$11,'Result Sheet'!BS165,""))))</f>
        <v/>
      </c>
      <c r="L165" s="424" t="str">
        <f>IF(OR($D$3="",$N$3=""),"",IF(B165="","",IF(AND(K165="NA",J165="NA"),"NA",IF($N$3=$AJ$12,'Result Sheet'!CF165,IF($N$3=$AJ$13,'Result Sheet'!CM165,IF($N$3=$AJ$14,'Result Sheet'!CT165,IF($N$3=$AJ$15,'Result Sheet'!DA165,IF($N$3=$AJ$16,'Result Sheet'!DE165,SUM(J165:K165)))))))))</f>
        <v/>
      </c>
      <c r="M165" s="425" t="str">
        <f t="shared" si="16"/>
        <v/>
      </c>
      <c r="N165" s="426" t="str">
        <f>IF($N$3=$AJ$8,'Result Sheet'!T165,IF($N$3=$AJ$9,'Result Sheet'!AL165,IF($N$3=$AJ$10,'Result Sheet'!BD165,IF($N$3=$AJ$11,'Result Sheet'!BV165,""))))</f>
        <v/>
      </c>
      <c r="O165" s="426" t="str">
        <f>IF($N$3=$AJ$8,'Result Sheet'!U165,IF($N$3=$AJ$9,'Result Sheet'!AM165,IF($N$3=$AJ$10,'Result Sheet'!BE165,IF($N$3=$AJ$11,'Result Sheet'!BW165,""))))</f>
        <v/>
      </c>
      <c r="P165" s="427" t="str">
        <f>IF(OR($D$3="",$N$3=""),"",IF(B165="","",IF(AND(N165="NA",O165="NA"),"NA",IF($N$3=$AJ$12,'Result Sheet'!CG165,IF($N$3=$AJ$13,'Result Sheet'!CN165,IF($N$3=$AJ$14,'Result Sheet'!CU165,IF($N$3=$AJ$15,'Result Sheet'!DB165,IF($N$3=$AJ$16,'Result Sheet'!DF165,SUM(N165:O165)))))))))</f>
        <v/>
      </c>
      <c r="Q165" s="425" t="str">
        <f t="shared" si="17"/>
        <v/>
      </c>
      <c r="R165" s="428">
        <f t="shared" si="18"/>
        <v>0</v>
      </c>
      <c r="S165" s="428" t="str">
        <f t="shared" si="19"/>
        <v/>
      </c>
      <c r="T165" s="428" t="str">
        <f t="shared" si="20"/>
        <v/>
      </c>
      <c r="U165" s="428" t="str">
        <f t="shared" si="21"/>
        <v/>
      </c>
      <c r="V165" s="429" t="str">
        <f t="shared" si="22"/>
        <v/>
      </c>
      <c r="W165" s="430" t="str">
        <f t="shared" si="23"/>
        <v/>
      </c>
    </row>
    <row r="166" spans="1:23">
      <c r="A166" s="416">
        <f>IF('Result Sheet'!A166="","",'Result Sheet'!A166)</f>
        <v>159</v>
      </c>
      <c r="B166" s="417" t="str">
        <f>IF(OR($D$3="",$N$3=""),"",IF('Result Sheet'!B166="","",'Result Sheet'!B166))</f>
        <v/>
      </c>
      <c r="C166" s="418" t="str">
        <f>IF(OR($D$3="",$N$3=""),"",IF('Result Sheet'!F166="","",'Result Sheet'!F166))</f>
        <v/>
      </c>
      <c r="D166" s="419" t="str">
        <f>IF(OR($D$3="",$N$3=""),"",IF('Result Sheet'!E166="","",'Result Sheet'!E166))</f>
        <v/>
      </c>
      <c r="E166" s="420" t="str">
        <f>IF(OR($D$3="",$N$3=""),"",IF('Result Sheet'!G166="","",'Result Sheet'!G166))</f>
        <v/>
      </c>
      <c r="F166" s="420" t="str">
        <f>IF(OR($D$3="",$N$3=""),"",IF('Result Sheet'!H166="","",'Result Sheet'!H166))</f>
        <v/>
      </c>
      <c r="G166" s="420" t="str">
        <f>IF(OR($D$3="",$N$3=""),"",IF('Result Sheet'!I166="","",'Result Sheet'!I166))</f>
        <v/>
      </c>
      <c r="H166" s="421" t="str">
        <f>IF(OR($D$3="",$N$3=""),"",IF('Result Sheet'!K166="","",'Result Sheet'!K166))</f>
        <v/>
      </c>
      <c r="I166" s="422" t="str">
        <f>IF(OR($D$3="",$N$3=""),"",IF('Result Sheet'!J166="","",'Result Sheet'!J166))</f>
        <v/>
      </c>
      <c r="J166" s="423" t="str">
        <f>IF($N$3=$AJ$8,'Result Sheet'!P166,IF($N$3=$AJ$9,'Result Sheet'!AH166,IF($N$3=$AJ$10,'Result Sheet'!AZ166,IF($N$3=$AJ$11,'Result Sheet'!BR166,""))))</f>
        <v/>
      </c>
      <c r="K166" s="423" t="str">
        <f>IF($N$3=$AJ$8,'Result Sheet'!Q166,IF($N$3=$AJ$9,'Result Sheet'!AI166,IF($N$3=$AJ$10,'Result Sheet'!BA166,IF($N$3=$AJ$11,'Result Sheet'!BS166,""))))</f>
        <v/>
      </c>
      <c r="L166" s="424" t="str">
        <f>IF(OR($D$3="",$N$3=""),"",IF(B166="","",IF(AND(K166="NA",J166="NA"),"NA",IF($N$3=$AJ$12,'Result Sheet'!CF166,IF($N$3=$AJ$13,'Result Sheet'!CM166,IF($N$3=$AJ$14,'Result Sheet'!CT166,IF($N$3=$AJ$15,'Result Sheet'!DA166,IF($N$3=$AJ$16,'Result Sheet'!DE166,SUM(J166:K166)))))))))</f>
        <v/>
      </c>
      <c r="M166" s="425" t="str">
        <f t="shared" si="16"/>
        <v/>
      </c>
      <c r="N166" s="426" t="str">
        <f>IF($N$3=$AJ$8,'Result Sheet'!T166,IF($N$3=$AJ$9,'Result Sheet'!AL166,IF($N$3=$AJ$10,'Result Sheet'!BD166,IF($N$3=$AJ$11,'Result Sheet'!BV166,""))))</f>
        <v/>
      </c>
      <c r="O166" s="426" t="str">
        <f>IF($N$3=$AJ$8,'Result Sheet'!U166,IF($N$3=$AJ$9,'Result Sheet'!AM166,IF($N$3=$AJ$10,'Result Sheet'!BE166,IF($N$3=$AJ$11,'Result Sheet'!BW166,""))))</f>
        <v/>
      </c>
      <c r="P166" s="427" t="str">
        <f>IF(OR($D$3="",$N$3=""),"",IF(B166="","",IF(AND(N166="NA",O166="NA"),"NA",IF($N$3=$AJ$12,'Result Sheet'!CG166,IF($N$3=$AJ$13,'Result Sheet'!CN166,IF($N$3=$AJ$14,'Result Sheet'!CU166,IF($N$3=$AJ$15,'Result Sheet'!DB166,IF($N$3=$AJ$16,'Result Sheet'!DF166,SUM(N166:O166)))))))))</f>
        <v/>
      </c>
      <c r="Q166" s="425" t="str">
        <f t="shared" si="17"/>
        <v/>
      </c>
      <c r="R166" s="428">
        <f t="shared" si="18"/>
        <v>0</v>
      </c>
      <c r="S166" s="428" t="str">
        <f t="shared" si="19"/>
        <v/>
      </c>
      <c r="T166" s="428" t="str">
        <f t="shared" si="20"/>
        <v/>
      </c>
      <c r="U166" s="428" t="str">
        <f t="shared" si="21"/>
        <v/>
      </c>
      <c r="V166" s="429" t="str">
        <f t="shared" si="22"/>
        <v/>
      </c>
      <c r="W166" s="430" t="str">
        <f t="shared" si="23"/>
        <v/>
      </c>
    </row>
    <row r="167" spans="1:23">
      <c r="A167" s="416">
        <f>IF('Result Sheet'!A167="","",'Result Sheet'!A167)</f>
        <v>160</v>
      </c>
      <c r="B167" s="417" t="str">
        <f>IF(OR($D$3="",$N$3=""),"",IF('Result Sheet'!B167="","",'Result Sheet'!B167))</f>
        <v/>
      </c>
      <c r="C167" s="418" t="str">
        <f>IF(OR($D$3="",$N$3=""),"",IF('Result Sheet'!F167="","",'Result Sheet'!F167))</f>
        <v/>
      </c>
      <c r="D167" s="419" t="str">
        <f>IF(OR($D$3="",$N$3=""),"",IF('Result Sheet'!E167="","",'Result Sheet'!E167))</f>
        <v/>
      </c>
      <c r="E167" s="420" t="str">
        <f>IF(OR($D$3="",$N$3=""),"",IF('Result Sheet'!G167="","",'Result Sheet'!G167))</f>
        <v/>
      </c>
      <c r="F167" s="420" t="str">
        <f>IF(OR($D$3="",$N$3=""),"",IF('Result Sheet'!H167="","",'Result Sheet'!H167))</f>
        <v/>
      </c>
      <c r="G167" s="420" t="str">
        <f>IF(OR($D$3="",$N$3=""),"",IF('Result Sheet'!I167="","",'Result Sheet'!I167))</f>
        <v/>
      </c>
      <c r="H167" s="421" t="str">
        <f>IF(OR($D$3="",$N$3=""),"",IF('Result Sheet'!K167="","",'Result Sheet'!K167))</f>
        <v/>
      </c>
      <c r="I167" s="422" t="str">
        <f>IF(OR($D$3="",$N$3=""),"",IF('Result Sheet'!J167="","",'Result Sheet'!J167))</f>
        <v/>
      </c>
      <c r="J167" s="423" t="str">
        <f>IF($N$3=$AJ$8,'Result Sheet'!P167,IF($N$3=$AJ$9,'Result Sheet'!AH167,IF($N$3=$AJ$10,'Result Sheet'!AZ167,IF($N$3=$AJ$11,'Result Sheet'!BR167,""))))</f>
        <v/>
      </c>
      <c r="K167" s="423" t="str">
        <f>IF($N$3=$AJ$8,'Result Sheet'!Q167,IF($N$3=$AJ$9,'Result Sheet'!AI167,IF($N$3=$AJ$10,'Result Sheet'!BA167,IF($N$3=$AJ$11,'Result Sheet'!BS167,""))))</f>
        <v/>
      </c>
      <c r="L167" s="424" t="str">
        <f>IF(OR($D$3="",$N$3=""),"",IF(B167="","",IF(AND(K167="NA",J167="NA"),"NA",IF($N$3=$AJ$12,'Result Sheet'!CF167,IF($N$3=$AJ$13,'Result Sheet'!CM167,IF($N$3=$AJ$14,'Result Sheet'!CT167,IF($N$3=$AJ$15,'Result Sheet'!DA167,IF($N$3=$AJ$16,'Result Sheet'!DE167,SUM(J167:K167)))))))))</f>
        <v/>
      </c>
      <c r="M167" s="425" t="str">
        <f t="shared" si="16"/>
        <v/>
      </c>
      <c r="N167" s="426" t="str">
        <f>IF($N$3=$AJ$8,'Result Sheet'!T167,IF($N$3=$AJ$9,'Result Sheet'!AL167,IF($N$3=$AJ$10,'Result Sheet'!BD167,IF($N$3=$AJ$11,'Result Sheet'!BV167,""))))</f>
        <v/>
      </c>
      <c r="O167" s="426" t="str">
        <f>IF($N$3=$AJ$8,'Result Sheet'!U167,IF($N$3=$AJ$9,'Result Sheet'!AM167,IF($N$3=$AJ$10,'Result Sheet'!BE167,IF($N$3=$AJ$11,'Result Sheet'!BW167,""))))</f>
        <v/>
      </c>
      <c r="P167" s="427" t="str">
        <f>IF(OR($D$3="",$N$3=""),"",IF(B167="","",IF(AND(N167="NA",O167="NA"),"NA",IF($N$3=$AJ$12,'Result Sheet'!CG167,IF($N$3=$AJ$13,'Result Sheet'!CN167,IF($N$3=$AJ$14,'Result Sheet'!CU167,IF($N$3=$AJ$15,'Result Sheet'!DB167,IF($N$3=$AJ$16,'Result Sheet'!DF167,SUM(N167:O167)))))))))</f>
        <v/>
      </c>
      <c r="Q167" s="425" t="str">
        <f t="shared" si="17"/>
        <v/>
      </c>
      <c r="R167" s="428">
        <f t="shared" si="18"/>
        <v>0</v>
      </c>
      <c r="S167" s="428" t="str">
        <f t="shared" si="19"/>
        <v/>
      </c>
      <c r="T167" s="428" t="str">
        <f t="shared" si="20"/>
        <v/>
      </c>
      <c r="U167" s="428" t="str">
        <f t="shared" si="21"/>
        <v/>
      </c>
      <c r="V167" s="429" t="str">
        <f t="shared" si="22"/>
        <v/>
      </c>
      <c r="W167" s="430" t="str">
        <f t="shared" si="23"/>
        <v/>
      </c>
    </row>
    <row r="168" spans="1:23">
      <c r="A168" s="416">
        <f>IF('Result Sheet'!A168="","",'Result Sheet'!A168)</f>
        <v>161</v>
      </c>
      <c r="B168" s="417" t="str">
        <f>IF(OR($D$3="",$N$3=""),"",IF('Result Sheet'!B168="","",'Result Sheet'!B168))</f>
        <v/>
      </c>
      <c r="C168" s="418" t="str">
        <f>IF(OR($D$3="",$N$3=""),"",IF('Result Sheet'!F168="","",'Result Sheet'!F168))</f>
        <v/>
      </c>
      <c r="D168" s="419" t="str">
        <f>IF(OR($D$3="",$N$3=""),"",IF('Result Sheet'!E168="","",'Result Sheet'!E168))</f>
        <v/>
      </c>
      <c r="E168" s="420" t="str">
        <f>IF(OR($D$3="",$N$3=""),"",IF('Result Sheet'!G168="","",'Result Sheet'!G168))</f>
        <v/>
      </c>
      <c r="F168" s="420" t="str">
        <f>IF(OR($D$3="",$N$3=""),"",IF('Result Sheet'!H168="","",'Result Sheet'!H168))</f>
        <v/>
      </c>
      <c r="G168" s="420" t="str">
        <f>IF(OR($D$3="",$N$3=""),"",IF('Result Sheet'!I168="","",'Result Sheet'!I168))</f>
        <v/>
      </c>
      <c r="H168" s="421" t="str">
        <f>IF(OR($D$3="",$N$3=""),"",IF('Result Sheet'!K168="","",'Result Sheet'!K168))</f>
        <v/>
      </c>
      <c r="I168" s="422" t="str">
        <f>IF(OR($D$3="",$N$3=""),"",IF('Result Sheet'!J168="","",'Result Sheet'!J168))</f>
        <v/>
      </c>
      <c r="J168" s="423" t="str">
        <f>IF($N$3=$AJ$8,'Result Sheet'!P168,IF($N$3=$AJ$9,'Result Sheet'!AH168,IF($N$3=$AJ$10,'Result Sheet'!AZ168,IF($N$3=$AJ$11,'Result Sheet'!BR168,""))))</f>
        <v/>
      </c>
      <c r="K168" s="423" t="str">
        <f>IF($N$3=$AJ$8,'Result Sheet'!Q168,IF($N$3=$AJ$9,'Result Sheet'!AI168,IF($N$3=$AJ$10,'Result Sheet'!BA168,IF($N$3=$AJ$11,'Result Sheet'!BS168,""))))</f>
        <v/>
      </c>
      <c r="L168" s="424" t="str">
        <f>IF(OR($D$3="",$N$3=""),"",IF(B168="","",IF(AND(K168="NA",J168="NA"),"NA",IF($N$3=$AJ$12,'Result Sheet'!CF168,IF($N$3=$AJ$13,'Result Sheet'!CM168,IF($N$3=$AJ$14,'Result Sheet'!CT168,IF($N$3=$AJ$15,'Result Sheet'!DA168,IF($N$3=$AJ$16,'Result Sheet'!DE168,SUM(J168:K168)))))))))</f>
        <v/>
      </c>
      <c r="M168" s="425" t="str">
        <f t="shared" si="16"/>
        <v/>
      </c>
      <c r="N168" s="426" t="str">
        <f>IF($N$3=$AJ$8,'Result Sheet'!T168,IF($N$3=$AJ$9,'Result Sheet'!AL168,IF($N$3=$AJ$10,'Result Sheet'!BD168,IF($N$3=$AJ$11,'Result Sheet'!BV168,""))))</f>
        <v/>
      </c>
      <c r="O168" s="426" t="str">
        <f>IF($N$3=$AJ$8,'Result Sheet'!U168,IF($N$3=$AJ$9,'Result Sheet'!AM168,IF($N$3=$AJ$10,'Result Sheet'!BE168,IF($N$3=$AJ$11,'Result Sheet'!BW168,""))))</f>
        <v/>
      </c>
      <c r="P168" s="427" t="str">
        <f>IF(OR($D$3="",$N$3=""),"",IF(B168="","",IF(AND(N168="NA",O168="NA"),"NA",IF($N$3=$AJ$12,'Result Sheet'!CG168,IF($N$3=$AJ$13,'Result Sheet'!CN168,IF($N$3=$AJ$14,'Result Sheet'!CU168,IF($N$3=$AJ$15,'Result Sheet'!DB168,IF($N$3=$AJ$16,'Result Sheet'!DF168,SUM(N168:O168)))))))))</f>
        <v/>
      </c>
      <c r="Q168" s="425" t="str">
        <f t="shared" si="17"/>
        <v/>
      </c>
      <c r="R168" s="428">
        <f t="shared" si="18"/>
        <v>0</v>
      </c>
      <c r="S168" s="428" t="str">
        <f t="shared" si="19"/>
        <v/>
      </c>
      <c r="T168" s="428" t="str">
        <f t="shared" si="20"/>
        <v/>
      </c>
      <c r="U168" s="428" t="str">
        <f t="shared" si="21"/>
        <v/>
      </c>
      <c r="V168" s="429" t="str">
        <f t="shared" si="22"/>
        <v/>
      </c>
      <c r="W168" s="430" t="str">
        <f t="shared" si="23"/>
        <v/>
      </c>
    </row>
    <row r="169" spans="1:23">
      <c r="A169" s="416">
        <f>IF('Result Sheet'!A169="","",'Result Sheet'!A169)</f>
        <v>162</v>
      </c>
      <c r="B169" s="417" t="str">
        <f>IF(OR($D$3="",$N$3=""),"",IF('Result Sheet'!B169="","",'Result Sheet'!B169))</f>
        <v/>
      </c>
      <c r="C169" s="418" t="str">
        <f>IF(OR($D$3="",$N$3=""),"",IF('Result Sheet'!F169="","",'Result Sheet'!F169))</f>
        <v/>
      </c>
      <c r="D169" s="419" t="str">
        <f>IF(OR($D$3="",$N$3=""),"",IF('Result Sheet'!E169="","",'Result Sheet'!E169))</f>
        <v/>
      </c>
      <c r="E169" s="420" t="str">
        <f>IF(OR($D$3="",$N$3=""),"",IF('Result Sheet'!G169="","",'Result Sheet'!G169))</f>
        <v/>
      </c>
      <c r="F169" s="420" t="str">
        <f>IF(OR($D$3="",$N$3=""),"",IF('Result Sheet'!H169="","",'Result Sheet'!H169))</f>
        <v/>
      </c>
      <c r="G169" s="420" t="str">
        <f>IF(OR($D$3="",$N$3=""),"",IF('Result Sheet'!I169="","",'Result Sheet'!I169))</f>
        <v/>
      </c>
      <c r="H169" s="421" t="str">
        <f>IF(OR($D$3="",$N$3=""),"",IF('Result Sheet'!K169="","",'Result Sheet'!K169))</f>
        <v/>
      </c>
      <c r="I169" s="422" t="str">
        <f>IF(OR($D$3="",$N$3=""),"",IF('Result Sheet'!J169="","",'Result Sheet'!J169))</f>
        <v/>
      </c>
      <c r="J169" s="423" t="str">
        <f>IF($N$3=$AJ$8,'Result Sheet'!P169,IF($N$3=$AJ$9,'Result Sheet'!AH169,IF($N$3=$AJ$10,'Result Sheet'!AZ169,IF($N$3=$AJ$11,'Result Sheet'!BR169,""))))</f>
        <v/>
      </c>
      <c r="K169" s="423" t="str">
        <f>IF($N$3=$AJ$8,'Result Sheet'!Q169,IF($N$3=$AJ$9,'Result Sheet'!AI169,IF($N$3=$AJ$10,'Result Sheet'!BA169,IF($N$3=$AJ$11,'Result Sheet'!BS169,""))))</f>
        <v/>
      </c>
      <c r="L169" s="424" t="str">
        <f>IF(OR($D$3="",$N$3=""),"",IF(B169="","",IF(AND(K169="NA",J169="NA"),"NA",IF($N$3=$AJ$12,'Result Sheet'!CF169,IF($N$3=$AJ$13,'Result Sheet'!CM169,IF($N$3=$AJ$14,'Result Sheet'!CT169,IF($N$3=$AJ$15,'Result Sheet'!DA169,IF($N$3=$AJ$16,'Result Sheet'!DE169,SUM(J169:K169)))))))))</f>
        <v/>
      </c>
      <c r="M169" s="425" t="str">
        <f t="shared" si="16"/>
        <v/>
      </c>
      <c r="N169" s="426" t="str">
        <f>IF($N$3=$AJ$8,'Result Sheet'!T169,IF($N$3=$AJ$9,'Result Sheet'!AL169,IF($N$3=$AJ$10,'Result Sheet'!BD169,IF($N$3=$AJ$11,'Result Sheet'!BV169,""))))</f>
        <v/>
      </c>
      <c r="O169" s="426" t="str">
        <f>IF($N$3=$AJ$8,'Result Sheet'!U169,IF($N$3=$AJ$9,'Result Sheet'!AM169,IF($N$3=$AJ$10,'Result Sheet'!BE169,IF($N$3=$AJ$11,'Result Sheet'!BW169,""))))</f>
        <v/>
      </c>
      <c r="P169" s="427" t="str">
        <f>IF(OR($D$3="",$N$3=""),"",IF(B169="","",IF(AND(N169="NA",O169="NA"),"NA",IF($N$3=$AJ$12,'Result Sheet'!CG169,IF($N$3=$AJ$13,'Result Sheet'!CN169,IF($N$3=$AJ$14,'Result Sheet'!CU169,IF($N$3=$AJ$15,'Result Sheet'!DB169,IF($N$3=$AJ$16,'Result Sheet'!DF169,SUM(N169:O169)))))))))</f>
        <v/>
      </c>
      <c r="Q169" s="425" t="str">
        <f t="shared" si="17"/>
        <v/>
      </c>
      <c r="R169" s="428">
        <f t="shared" si="18"/>
        <v>0</v>
      </c>
      <c r="S169" s="428" t="str">
        <f t="shared" si="19"/>
        <v/>
      </c>
      <c r="T169" s="428" t="str">
        <f t="shared" si="20"/>
        <v/>
      </c>
      <c r="U169" s="428" t="str">
        <f t="shared" si="21"/>
        <v/>
      </c>
      <c r="V169" s="429" t="str">
        <f t="shared" si="22"/>
        <v/>
      </c>
      <c r="W169" s="430" t="str">
        <f t="shared" si="23"/>
        <v/>
      </c>
    </row>
    <row r="170" spans="1:23">
      <c r="A170" s="416">
        <f>IF('Result Sheet'!A170="","",'Result Sheet'!A170)</f>
        <v>163</v>
      </c>
      <c r="B170" s="417" t="str">
        <f>IF(OR($D$3="",$N$3=""),"",IF('Result Sheet'!B170="","",'Result Sheet'!B170))</f>
        <v/>
      </c>
      <c r="C170" s="418" t="str">
        <f>IF(OR($D$3="",$N$3=""),"",IF('Result Sheet'!F170="","",'Result Sheet'!F170))</f>
        <v/>
      </c>
      <c r="D170" s="419" t="str">
        <f>IF(OR($D$3="",$N$3=""),"",IF('Result Sheet'!E170="","",'Result Sheet'!E170))</f>
        <v/>
      </c>
      <c r="E170" s="420" t="str">
        <f>IF(OR($D$3="",$N$3=""),"",IF('Result Sheet'!G170="","",'Result Sheet'!G170))</f>
        <v/>
      </c>
      <c r="F170" s="420" t="str">
        <f>IF(OR($D$3="",$N$3=""),"",IF('Result Sheet'!H170="","",'Result Sheet'!H170))</f>
        <v/>
      </c>
      <c r="G170" s="420" t="str">
        <f>IF(OR($D$3="",$N$3=""),"",IF('Result Sheet'!I170="","",'Result Sheet'!I170))</f>
        <v/>
      </c>
      <c r="H170" s="421" t="str">
        <f>IF(OR($D$3="",$N$3=""),"",IF('Result Sheet'!K170="","",'Result Sheet'!K170))</f>
        <v/>
      </c>
      <c r="I170" s="422" t="str">
        <f>IF(OR($D$3="",$N$3=""),"",IF('Result Sheet'!J170="","",'Result Sheet'!J170))</f>
        <v/>
      </c>
      <c r="J170" s="423" t="str">
        <f>IF($N$3=$AJ$8,'Result Sheet'!P170,IF($N$3=$AJ$9,'Result Sheet'!AH170,IF($N$3=$AJ$10,'Result Sheet'!AZ170,IF($N$3=$AJ$11,'Result Sheet'!BR170,""))))</f>
        <v/>
      </c>
      <c r="K170" s="423" t="str">
        <f>IF($N$3=$AJ$8,'Result Sheet'!Q170,IF($N$3=$AJ$9,'Result Sheet'!AI170,IF($N$3=$AJ$10,'Result Sheet'!BA170,IF($N$3=$AJ$11,'Result Sheet'!BS170,""))))</f>
        <v/>
      </c>
      <c r="L170" s="424" t="str">
        <f>IF(OR($D$3="",$N$3=""),"",IF(B170="","",IF(AND(K170="NA",J170="NA"),"NA",IF($N$3=$AJ$12,'Result Sheet'!CF170,IF($N$3=$AJ$13,'Result Sheet'!CM170,IF($N$3=$AJ$14,'Result Sheet'!CT170,IF($N$3=$AJ$15,'Result Sheet'!DA170,IF($N$3=$AJ$16,'Result Sheet'!DE170,SUM(J170:K170)))))))))</f>
        <v/>
      </c>
      <c r="M170" s="425" t="str">
        <f t="shared" si="16"/>
        <v/>
      </c>
      <c r="N170" s="426" t="str">
        <f>IF($N$3=$AJ$8,'Result Sheet'!T170,IF($N$3=$AJ$9,'Result Sheet'!AL170,IF($N$3=$AJ$10,'Result Sheet'!BD170,IF($N$3=$AJ$11,'Result Sheet'!BV170,""))))</f>
        <v/>
      </c>
      <c r="O170" s="426" t="str">
        <f>IF($N$3=$AJ$8,'Result Sheet'!U170,IF($N$3=$AJ$9,'Result Sheet'!AM170,IF($N$3=$AJ$10,'Result Sheet'!BE170,IF($N$3=$AJ$11,'Result Sheet'!BW170,""))))</f>
        <v/>
      </c>
      <c r="P170" s="427" t="str">
        <f>IF(OR($D$3="",$N$3=""),"",IF(B170="","",IF(AND(N170="NA",O170="NA"),"NA",IF($N$3=$AJ$12,'Result Sheet'!CG170,IF($N$3=$AJ$13,'Result Sheet'!CN170,IF($N$3=$AJ$14,'Result Sheet'!CU170,IF($N$3=$AJ$15,'Result Sheet'!DB170,IF($N$3=$AJ$16,'Result Sheet'!DF170,SUM(N170:O170)))))))))</f>
        <v/>
      </c>
      <c r="Q170" s="425" t="str">
        <f t="shared" si="17"/>
        <v/>
      </c>
      <c r="R170" s="428">
        <f t="shared" si="18"/>
        <v>0</v>
      </c>
      <c r="S170" s="428" t="str">
        <f t="shared" si="19"/>
        <v/>
      </c>
      <c r="T170" s="428" t="str">
        <f t="shared" si="20"/>
        <v/>
      </c>
      <c r="U170" s="428" t="str">
        <f t="shared" si="21"/>
        <v/>
      </c>
      <c r="V170" s="429" t="str">
        <f t="shared" si="22"/>
        <v/>
      </c>
      <c r="W170" s="430" t="str">
        <f t="shared" si="23"/>
        <v/>
      </c>
    </row>
    <row r="171" spans="1:23">
      <c r="A171" s="416">
        <f>IF('Result Sheet'!A171="","",'Result Sheet'!A171)</f>
        <v>164</v>
      </c>
      <c r="B171" s="417" t="str">
        <f>IF(OR($D$3="",$N$3=""),"",IF('Result Sheet'!B171="","",'Result Sheet'!B171))</f>
        <v/>
      </c>
      <c r="C171" s="418" t="str">
        <f>IF(OR($D$3="",$N$3=""),"",IF('Result Sheet'!F171="","",'Result Sheet'!F171))</f>
        <v/>
      </c>
      <c r="D171" s="419" t="str">
        <f>IF(OR($D$3="",$N$3=""),"",IF('Result Sheet'!E171="","",'Result Sheet'!E171))</f>
        <v/>
      </c>
      <c r="E171" s="420" t="str">
        <f>IF(OR($D$3="",$N$3=""),"",IF('Result Sheet'!G171="","",'Result Sheet'!G171))</f>
        <v/>
      </c>
      <c r="F171" s="420" t="str">
        <f>IF(OR($D$3="",$N$3=""),"",IF('Result Sheet'!H171="","",'Result Sheet'!H171))</f>
        <v/>
      </c>
      <c r="G171" s="420" t="str">
        <f>IF(OR($D$3="",$N$3=""),"",IF('Result Sheet'!I171="","",'Result Sheet'!I171))</f>
        <v/>
      </c>
      <c r="H171" s="421" t="str">
        <f>IF(OR($D$3="",$N$3=""),"",IF('Result Sheet'!K171="","",'Result Sheet'!K171))</f>
        <v/>
      </c>
      <c r="I171" s="422" t="str">
        <f>IF(OR($D$3="",$N$3=""),"",IF('Result Sheet'!J171="","",'Result Sheet'!J171))</f>
        <v/>
      </c>
      <c r="J171" s="423" t="str">
        <f>IF($N$3=$AJ$8,'Result Sheet'!P171,IF($N$3=$AJ$9,'Result Sheet'!AH171,IF($N$3=$AJ$10,'Result Sheet'!AZ171,IF($N$3=$AJ$11,'Result Sheet'!BR171,""))))</f>
        <v/>
      </c>
      <c r="K171" s="423" t="str">
        <f>IF($N$3=$AJ$8,'Result Sheet'!Q171,IF($N$3=$AJ$9,'Result Sheet'!AI171,IF($N$3=$AJ$10,'Result Sheet'!BA171,IF($N$3=$AJ$11,'Result Sheet'!BS171,""))))</f>
        <v/>
      </c>
      <c r="L171" s="424" t="str">
        <f>IF(OR($D$3="",$N$3=""),"",IF(B171="","",IF(AND(K171="NA",J171="NA"),"NA",IF($N$3=$AJ$12,'Result Sheet'!CF171,IF($N$3=$AJ$13,'Result Sheet'!CM171,IF($N$3=$AJ$14,'Result Sheet'!CT171,IF($N$3=$AJ$15,'Result Sheet'!DA171,IF($N$3=$AJ$16,'Result Sheet'!DE171,SUM(J171:K171)))))))))</f>
        <v/>
      </c>
      <c r="M171" s="425" t="str">
        <f t="shared" si="16"/>
        <v/>
      </c>
      <c r="N171" s="426" t="str">
        <f>IF($N$3=$AJ$8,'Result Sheet'!T171,IF($N$3=$AJ$9,'Result Sheet'!AL171,IF($N$3=$AJ$10,'Result Sheet'!BD171,IF($N$3=$AJ$11,'Result Sheet'!BV171,""))))</f>
        <v/>
      </c>
      <c r="O171" s="426" t="str">
        <f>IF($N$3=$AJ$8,'Result Sheet'!U171,IF($N$3=$AJ$9,'Result Sheet'!AM171,IF($N$3=$AJ$10,'Result Sheet'!BE171,IF($N$3=$AJ$11,'Result Sheet'!BW171,""))))</f>
        <v/>
      </c>
      <c r="P171" s="427" t="str">
        <f>IF(OR($D$3="",$N$3=""),"",IF(B171="","",IF(AND(N171="NA",O171="NA"),"NA",IF($N$3=$AJ$12,'Result Sheet'!CG171,IF($N$3=$AJ$13,'Result Sheet'!CN171,IF($N$3=$AJ$14,'Result Sheet'!CU171,IF($N$3=$AJ$15,'Result Sheet'!DB171,IF($N$3=$AJ$16,'Result Sheet'!DF171,SUM(N171:O171)))))))))</f>
        <v/>
      </c>
      <c r="Q171" s="425" t="str">
        <f t="shared" si="17"/>
        <v/>
      </c>
      <c r="R171" s="428">
        <f t="shared" si="18"/>
        <v>0</v>
      </c>
      <c r="S171" s="428" t="str">
        <f t="shared" si="19"/>
        <v/>
      </c>
      <c r="T171" s="428" t="str">
        <f t="shared" si="20"/>
        <v/>
      </c>
      <c r="U171" s="428" t="str">
        <f t="shared" si="21"/>
        <v/>
      </c>
      <c r="V171" s="429" t="str">
        <f t="shared" si="22"/>
        <v/>
      </c>
      <c r="W171" s="430" t="str">
        <f t="shared" si="23"/>
        <v/>
      </c>
    </row>
    <row r="172" spans="1:23">
      <c r="A172" s="416">
        <f>IF('Result Sheet'!A172="","",'Result Sheet'!A172)</f>
        <v>165</v>
      </c>
      <c r="B172" s="417" t="str">
        <f>IF(OR($D$3="",$N$3=""),"",IF('Result Sheet'!B172="","",'Result Sheet'!B172))</f>
        <v/>
      </c>
      <c r="C172" s="418" t="str">
        <f>IF(OR($D$3="",$N$3=""),"",IF('Result Sheet'!F172="","",'Result Sheet'!F172))</f>
        <v/>
      </c>
      <c r="D172" s="419" t="str">
        <f>IF(OR($D$3="",$N$3=""),"",IF('Result Sheet'!E172="","",'Result Sheet'!E172))</f>
        <v/>
      </c>
      <c r="E172" s="420" t="str">
        <f>IF(OR($D$3="",$N$3=""),"",IF('Result Sheet'!G172="","",'Result Sheet'!G172))</f>
        <v/>
      </c>
      <c r="F172" s="420" t="str">
        <f>IF(OR($D$3="",$N$3=""),"",IF('Result Sheet'!H172="","",'Result Sheet'!H172))</f>
        <v/>
      </c>
      <c r="G172" s="420" t="str">
        <f>IF(OR($D$3="",$N$3=""),"",IF('Result Sheet'!I172="","",'Result Sheet'!I172))</f>
        <v/>
      </c>
      <c r="H172" s="421" t="str">
        <f>IF(OR($D$3="",$N$3=""),"",IF('Result Sheet'!K172="","",'Result Sheet'!K172))</f>
        <v/>
      </c>
      <c r="I172" s="422" t="str">
        <f>IF(OR($D$3="",$N$3=""),"",IF('Result Sheet'!J172="","",'Result Sheet'!J172))</f>
        <v/>
      </c>
      <c r="J172" s="423" t="str">
        <f>IF($N$3=$AJ$8,'Result Sheet'!P172,IF($N$3=$AJ$9,'Result Sheet'!AH172,IF($N$3=$AJ$10,'Result Sheet'!AZ172,IF($N$3=$AJ$11,'Result Sheet'!BR172,""))))</f>
        <v/>
      </c>
      <c r="K172" s="423" t="str">
        <f>IF($N$3=$AJ$8,'Result Sheet'!Q172,IF($N$3=$AJ$9,'Result Sheet'!AI172,IF($N$3=$AJ$10,'Result Sheet'!BA172,IF($N$3=$AJ$11,'Result Sheet'!BS172,""))))</f>
        <v/>
      </c>
      <c r="L172" s="424" t="str">
        <f>IF(OR($D$3="",$N$3=""),"",IF(B172="","",IF(AND(K172="NA",J172="NA"),"NA",IF($N$3=$AJ$12,'Result Sheet'!CF172,IF($N$3=$AJ$13,'Result Sheet'!CM172,IF($N$3=$AJ$14,'Result Sheet'!CT172,IF($N$3=$AJ$15,'Result Sheet'!DA172,IF($N$3=$AJ$16,'Result Sheet'!DE172,SUM(J172:K172)))))))))</f>
        <v/>
      </c>
      <c r="M172" s="425" t="str">
        <f t="shared" si="16"/>
        <v/>
      </c>
      <c r="N172" s="426" t="str">
        <f>IF($N$3=$AJ$8,'Result Sheet'!T172,IF($N$3=$AJ$9,'Result Sheet'!AL172,IF($N$3=$AJ$10,'Result Sheet'!BD172,IF($N$3=$AJ$11,'Result Sheet'!BV172,""))))</f>
        <v/>
      </c>
      <c r="O172" s="426" t="str">
        <f>IF($N$3=$AJ$8,'Result Sheet'!U172,IF($N$3=$AJ$9,'Result Sheet'!AM172,IF($N$3=$AJ$10,'Result Sheet'!BE172,IF($N$3=$AJ$11,'Result Sheet'!BW172,""))))</f>
        <v/>
      </c>
      <c r="P172" s="427" t="str">
        <f>IF(OR($D$3="",$N$3=""),"",IF(B172="","",IF(AND(N172="NA",O172="NA"),"NA",IF($N$3=$AJ$12,'Result Sheet'!CG172,IF($N$3=$AJ$13,'Result Sheet'!CN172,IF($N$3=$AJ$14,'Result Sheet'!CU172,IF($N$3=$AJ$15,'Result Sheet'!DB172,IF($N$3=$AJ$16,'Result Sheet'!DF172,SUM(N172:O172)))))))))</f>
        <v/>
      </c>
      <c r="Q172" s="425" t="str">
        <f t="shared" si="17"/>
        <v/>
      </c>
      <c r="R172" s="428">
        <f t="shared" si="18"/>
        <v>0</v>
      </c>
      <c r="S172" s="428" t="str">
        <f t="shared" si="19"/>
        <v/>
      </c>
      <c r="T172" s="428" t="str">
        <f t="shared" si="20"/>
        <v/>
      </c>
      <c r="U172" s="428" t="str">
        <f t="shared" si="21"/>
        <v/>
      </c>
      <c r="V172" s="429" t="str">
        <f t="shared" si="22"/>
        <v/>
      </c>
      <c r="W172" s="430" t="str">
        <f t="shared" si="23"/>
        <v/>
      </c>
    </row>
    <row r="173" spans="1:23">
      <c r="A173" s="416">
        <f>IF('Result Sheet'!A173="","",'Result Sheet'!A173)</f>
        <v>166</v>
      </c>
      <c r="B173" s="417" t="str">
        <f>IF(OR($D$3="",$N$3=""),"",IF('Result Sheet'!B173="","",'Result Sheet'!B173))</f>
        <v/>
      </c>
      <c r="C173" s="418" t="str">
        <f>IF(OR($D$3="",$N$3=""),"",IF('Result Sheet'!F173="","",'Result Sheet'!F173))</f>
        <v/>
      </c>
      <c r="D173" s="419" t="str">
        <f>IF(OR($D$3="",$N$3=""),"",IF('Result Sheet'!E173="","",'Result Sheet'!E173))</f>
        <v/>
      </c>
      <c r="E173" s="420" t="str">
        <f>IF(OR($D$3="",$N$3=""),"",IF('Result Sheet'!G173="","",'Result Sheet'!G173))</f>
        <v/>
      </c>
      <c r="F173" s="420" t="str">
        <f>IF(OR($D$3="",$N$3=""),"",IF('Result Sheet'!H173="","",'Result Sheet'!H173))</f>
        <v/>
      </c>
      <c r="G173" s="420" t="str">
        <f>IF(OR($D$3="",$N$3=""),"",IF('Result Sheet'!I173="","",'Result Sheet'!I173))</f>
        <v/>
      </c>
      <c r="H173" s="421" t="str">
        <f>IF(OR($D$3="",$N$3=""),"",IF('Result Sheet'!K173="","",'Result Sheet'!K173))</f>
        <v/>
      </c>
      <c r="I173" s="422" t="str">
        <f>IF(OR($D$3="",$N$3=""),"",IF('Result Sheet'!J173="","",'Result Sheet'!J173))</f>
        <v/>
      </c>
      <c r="J173" s="423" t="str">
        <f>IF($N$3=$AJ$8,'Result Sheet'!P173,IF($N$3=$AJ$9,'Result Sheet'!AH173,IF($N$3=$AJ$10,'Result Sheet'!AZ173,IF($N$3=$AJ$11,'Result Sheet'!BR173,""))))</f>
        <v/>
      </c>
      <c r="K173" s="423" t="str">
        <f>IF($N$3=$AJ$8,'Result Sheet'!Q173,IF($N$3=$AJ$9,'Result Sheet'!AI173,IF($N$3=$AJ$10,'Result Sheet'!BA173,IF($N$3=$AJ$11,'Result Sheet'!BS173,""))))</f>
        <v/>
      </c>
      <c r="L173" s="424" t="str">
        <f>IF(OR($D$3="",$N$3=""),"",IF(B173="","",IF(AND(K173="NA",J173="NA"),"NA",IF($N$3=$AJ$12,'Result Sheet'!CF173,IF($N$3=$AJ$13,'Result Sheet'!CM173,IF($N$3=$AJ$14,'Result Sheet'!CT173,IF($N$3=$AJ$15,'Result Sheet'!DA173,IF($N$3=$AJ$16,'Result Sheet'!DE173,SUM(J173:K173)))))))))</f>
        <v/>
      </c>
      <c r="M173" s="425" t="str">
        <f t="shared" si="16"/>
        <v/>
      </c>
      <c r="N173" s="426" t="str">
        <f>IF($N$3=$AJ$8,'Result Sheet'!T173,IF($N$3=$AJ$9,'Result Sheet'!AL173,IF($N$3=$AJ$10,'Result Sheet'!BD173,IF($N$3=$AJ$11,'Result Sheet'!BV173,""))))</f>
        <v/>
      </c>
      <c r="O173" s="426" t="str">
        <f>IF($N$3=$AJ$8,'Result Sheet'!U173,IF($N$3=$AJ$9,'Result Sheet'!AM173,IF($N$3=$AJ$10,'Result Sheet'!BE173,IF($N$3=$AJ$11,'Result Sheet'!BW173,""))))</f>
        <v/>
      </c>
      <c r="P173" s="427" t="str">
        <f>IF(OR($D$3="",$N$3=""),"",IF(B173="","",IF(AND(N173="NA",O173="NA"),"NA",IF($N$3=$AJ$12,'Result Sheet'!CG173,IF($N$3=$AJ$13,'Result Sheet'!CN173,IF($N$3=$AJ$14,'Result Sheet'!CU173,IF($N$3=$AJ$15,'Result Sheet'!DB173,IF($N$3=$AJ$16,'Result Sheet'!DF173,SUM(N173:O173)))))))))</f>
        <v/>
      </c>
      <c r="Q173" s="425" t="str">
        <f t="shared" si="17"/>
        <v/>
      </c>
      <c r="R173" s="428">
        <f t="shared" si="18"/>
        <v>0</v>
      </c>
      <c r="S173" s="428" t="str">
        <f t="shared" si="19"/>
        <v/>
      </c>
      <c r="T173" s="428" t="str">
        <f t="shared" si="20"/>
        <v/>
      </c>
      <c r="U173" s="428" t="str">
        <f t="shared" si="21"/>
        <v/>
      </c>
      <c r="V173" s="429" t="str">
        <f t="shared" si="22"/>
        <v/>
      </c>
      <c r="W173" s="430" t="str">
        <f t="shared" si="23"/>
        <v/>
      </c>
    </row>
    <row r="174" spans="1:23">
      <c r="A174" s="416">
        <f>IF('Result Sheet'!A174="","",'Result Sheet'!A174)</f>
        <v>167</v>
      </c>
      <c r="B174" s="417" t="str">
        <f>IF(OR($D$3="",$N$3=""),"",IF('Result Sheet'!B174="","",'Result Sheet'!B174))</f>
        <v/>
      </c>
      <c r="C174" s="418" t="str">
        <f>IF(OR($D$3="",$N$3=""),"",IF('Result Sheet'!F174="","",'Result Sheet'!F174))</f>
        <v/>
      </c>
      <c r="D174" s="419" t="str">
        <f>IF(OR($D$3="",$N$3=""),"",IF('Result Sheet'!E174="","",'Result Sheet'!E174))</f>
        <v/>
      </c>
      <c r="E174" s="420" t="str">
        <f>IF(OR($D$3="",$N$3=""),"",IF('Result Sheet'!G174="","",'Result Sheet'!G174))</f>
        <v/>
      </c>
      <c r="F174" s="420" t="str">
        <f>IF(OR($D$3="",$N$3=""),"",IF('Result Sheet'!H174="","",'Result Sheet'!H174))</f>
        <v/>
      </c>
      <c r="G174" s="420" t="str">
        <f>IF(OR($D$3="",$N$3=""),"",IF('Result Sheet'!I174="","",'Result Sheet'!I174))</f>
        <v/>
      </c>
      <c r="H174" s="421" t="str">
        <f>IF(OR($D$3="",$N$3=""),"",IF('Result Sheet'!K174="","",'Result Sheet'!K174))</f>
        <v/>
      </c>
      <c r="I174" s="422" t="str">
        <f>IF(OR($D$3="",$N$3=""),"",IF('Result Sheet'!J174="","",'Result Sheet'!J174))</f>
        <v/>
      </c>
      <c r="J174" s="423" t="str">
        <f>IF($N$3=$AJ$8,'Result Sheet'!P174,IF($N$3=$AJ$9,'Result Sheet'!AH174,IF($N$3=$AJ$10,'Result Sheet'!AZ174,IF($N$3=$AJ$11,'Result Sheet'!BR174,""))))</f>
        <v/>
      </c>
      <c r="K174" s="423" t="str">
        <f>IF($N$3=$AJ$8,'Result Sheet'!Q174,IF($N$3=$AJ$9,'Result Sheet'!AI174,IF($N$3=$AJ$10,'Result Sheet'!BA174,IF($N$3=$AJ$11,'Result Sheet'!BS174,""))))</f>
        <v/>
      </c>
      <c r="L174" s="424" t="str">
        <f>IF(OR($D$3="",$N$3=""),"",IF(B174="","",IF(AND(K174="NA",J174="NA"),"NA",IF($N$3=$AJ$12,'Result Sheet'!CF174,IF($N$3=$AJ$13,'Result Sheet'!CM174,IF($N$3=$AJ$14,'Result Sheet'!CT174,IF($N$3=$AJ$15,'Result Sheet'!DA174,IF($N$3=$AJ$16,'Result Sheet'!DE174,SUM(J174:K174)))))))))</f>
        <v/>
      </c>
      <c r="M174" s="425" t="str">
        <f t="shared" si="16"/>
        <v/>
      </c>
      <c r="N174" s="426" t="str">
        <f>IF($N$3=$AJ$8,'Result Sheet'!T174,IF($N$3=$AJ$9,'Result Sheet'!AL174,IF($N$3=$AJ$10,'Result Sheet'!BD174,IF($N$3=$AJ$11,'Result Sheet'!BV174,""))))</f>
        <v/>
      </c>
      <c r="O174" s="426" t="str">
        <f>IF($N$3=$AJ$8,'Result Sheet'!U174,IF($N$3=$AJ$9,'Result Sheet'!AM174,IF($N$3=$AJ$10,'Result Sheet'!BE174,IF($N$3=$AJ$11,'Result Sheet'!BW174,""))))</f>
        <v/>
      </c>
      <c r="P174" s="427" t="str">
        <f>IF(OR($D$3="",$N$3=""),"",IF(B174="","",IF(AND(N174="NA",O174="NA"),"NA",IF($N$3=$AJ$12,'Result Sheet'!CG174,IF($N$3=$AJ$13,'Result Sheet'!CN174,IF($N$3=$AJ$14,'Result Sheet'!CU174,IF($N$3=$AJ$15,'Result Sheet'!DB174,IF($N$3=$AJ$16,'Result Sheet'!DF174,SUM(N174:O174)))))))))</f>
        <v/>
      </c>
      <c r="Q174" s="425" t="str">
        <f t="shared" si="17"/>
        <v/>
      </c>
      <c r="R174" s="428">
        <f t="shared" si="18"/>
        <v>0</v>
      </c>
      <c r="S174" s="428" t="str">
        <f t="shared" si="19"/>
        <v/>
      </c>
      <c r="T174" s="428" t="str">
        <f t="shared" si="20"/>
        <v/>
      </c>
      <c r="U174" s="428" t="str">
        <f t="shared" si="21"/>
        <v/>
      </c>
      <c r="V174" s="429" t="str">
        <f t="shared" si="22"/>
        <v/>
      </c>
      <c r="W174" s="430" t="str">
        <f t="shared" si="23"/>
        <v/>
      </c>
    </row>
    <row r="175" spans="1:23">
      <c r="A175" s="416">
        <f>IF('Result Sheet'!A175="","",'Result Sheet'!A175)</f>
        <v>168</v>
      </c>
      <c r="B175" s="417" t="str">
        <f>IF(OR($D$3="",$N$3=""),"",IF('Result Sheet'!B175="","",'Result Sheet'!B175))</f>
        <v/>
      </c>
      <c r="C175" s="418" t="str">
        <f>IF(OR($D$3="",$N$3=""),"",IF('Result Sheet'!F175="","",'Result Sheet'!F175))</f>
        <v/>
      </c>
      <c r="D175" s="419" t="str">
        <f>IF(OR($D$3="",$N$3=""),"",IF('Result Sheet'!E175="","",'Result Sheet'!E175))</f>
        <v/>
      </c>
      <c r="E175" s="420" t="str">
        <f>IF(OR($D$3="",$N$3=""),"",IF('Result Sheet'!G175="","",'Result Sheet'!G175))</f>
        <v/>
      </c>
      <c r="F175" s="420" t="str">
        <f>IF(OR($D$3="",$N$3=""),"",IF('Result Sheet'!H175="","",'Result Sheet'!H175))</f>
        <v/>
      </c>
      <c r="G175" s="420" t="str">
        <f>IF(OR($D$3="",$N$3=""),"",IF('Result Sheet'!I175="","",'Result Sheet'!I175))</f>
        <v/>
      </c>
      <c r="H175" s="421" t="str">
        <f>IF(OR($D$3="",$N$3=""),"",IF('Result Sheet'!K175="","",'Result Sheet'!K175))</f>
        <v/>
      </c>
      <c r="I175" s="422" t="str">
        <f>IF(OR($D$3="",$N$3=""),"",IF('Result Sheet'!J175="","",'Result Sheet'!J175))</f>
        <v/>
      </c>
      <c r="J175" s="423" t="str">
        <f>IF($N$3=$AJ$8,'Result Sheet'!P175,IF($N$3=$AJ$9,'Result Sheet'!AH175,IF($N$3=$AJ$10,'Result Sheet'!AZ175,IF($N$3=$AJ$11,'Result Sheet'!BR175,""))))</f>
        <v/>
      </c>
      <c r="K175" s="423" t="str">
        <f>IF($N$3=$AJ$8,'Result Sheet'!Q175,IF($N$3=$AJ$9,'Result Sheet'!AI175,IF($N$3=$AJ$10,'Result Sheet'!BA175,IF($N$3=$AJ$11,'Result Sheet'!BS175,""))))</f>
        <v/>
      </c>
      <c r="L175" s="424" t="str">
        <f>IF(OR($D$3="",$N$3=""),"",IF(B175="","",IF(AND(K175="NA",J175="NA"),"NA",IF($N$3=$AJ$12,'Result Sheet'!CF175,IF($N$3=$AJ$13,'Result Sheet'!CM175,IF($N$3=$AJ$14,'Result Sheet'!CT175,IF($N$3=$AJ$15,'Result Sheet'!DA175,IF($N$3=$AJ$16,'Result Sheet'!DE175,SUM(J175:K175)))))))))</f>
        <v/>
      </c>
      <c r="M175" s="425" t="str">
        <f t="shared" si="16"/>
        <v/>
      </c>
      <c r="N175" s="426" t="str">
        <f>IF($N$3=$AJ$8,'Result Sheet'!T175,IF($N$3=$AJ$9,'Result Sheet'!AL175,IF($N$3=$AJ$10,'Result Sheet'!BD175,IF($N$3=$AJ$11,'Result Sheet'!BV175,""))))</f>
        <v/>
      </c>
      <c r="O175" s="426" t="str">
        <f>IF($N$3=$AJ$8,'Result Sheet'!U175,IF($N$3=$AJ$9,'Result Sheet'!AM175,IF($N$3=$AJ$10,'Result Sheet'!BE175,IF($N$3=$AJ$11,'Result Sheet'!BW175,""))))</f>
        <v/>
      </c>
      <c r="P175" s="427" t="str">
        <f>IF(OR($D$3="",$N$3=""),"",IF(B175="","",IF(AND(N175="NA",O175="NA"),"NA",IF($N$3=$AJ$12,'Result Sheet'!CG175,IF($N$3=$AJ$13,'Result Sheet'!CN175,IF($N$3=$AJ$14,'Result Sheet'!CU175,IF($N$3=$AJ$15,'Result Sheet'!DB175,IF($N$3=$AJ$16,'Result Sheet'!DF175,SUM(N175:O175)))))))))</f>
        <v/>
      </c>
      <c r="Q175" s="425" t="str">
        <f t="shared" si="17"/>
        <v/>
      </c>
      <c r="R175" s="428">
        <f t="shared" si="18"/>
        <v>0</v>
      </c>
      <c r="S175" s="428" t="str">
        <f t="shared" si="19"/>
        <v/>
      </c>
      <c r="T175" s="428" t="str">
        <f t="shared" si="20"/>
        <v/>
      </c>
      <c r="U175" s="428" t="str">
        <f t="shared" si="21"/>
        <v/>
      </c>
      <c r="V175" s="429" t="str">
        <f t="shared" si="22"/>
        <v/>
      </c>
      <c r="W175" s="430" t="str">
        <f t="shared" si="23"/>
        <v/>
      </c>
    </row>
    <row r="176" spans="1:23">
      <c r="A176" s="416">
        <f>IF('Result Sheet'!A176="","",'Result Sheet'!A176)</f>
        <v>169</v>
      </c>
      <c r="B176" s="417" t="str">
        <f>IF(OR($D$3="",$N$3=""),"",IF('Result Sheet'!B176="","",'Result Sheet'!B176))</f>
        <v/>
      </c>
      <c r="C176" s="418" t="str">
        <f>IF(OR($D$3="",$N$3=""),"",IF('Result Sheet'!F176="","",'Result Sheet'!F176))</f>
        <v/>
      </c>
      <c r="D176" s="419" t="str">
        <f>IF(OR($D$3="",$N$3=""),"",IF('Result Sheet'!E176="","",'Result Sheet'!E176))</f>
        <v/>
      </c>
      <c r="E176" s="420" t="str">
        <f>IF(OR($D$3="",$N$3=""),"",IF('Result Sheet'!G176="","",'Result Sheet'!G176))</f>
        <v/>
      </c>
      <c r="F176" s="420" t="str">
        <f>IF(OR($D$3="",$N$3=""),"",IF('Result Sheet'!H176="","",'Result Sheet'!H176))</f>
        <v/>
      </c>
      <c r="G176" s="420" t="str">
        <f>IF(OR($D$3="",$N$3=""),"",IF('Result Sheet'!I176="","",'Result Sheet'!I176))</f>
        <v/>
      </c>
      <c r="H176" s="421" t="str">
        <f>IF(OR($D$3="",$N$3=""),"",IF('Result Sheet'!K176="","",'Result Sheet'!K176))</f>
        <v/>
      </c>
      <c r="I176" s="422" t="str">
        <f>IF(OR($D$3="",$N$3=""),"",IF('Result Sheet'!J176="","",'Result Sheet'!J176))</f>
        <v/>
      </c>
      <c r="J176" s="423" t="str">
        <f>IF($N$3=$AJ$8,'Result Sheet'!P176,IF($N$3=$AJ$9,'Result Sheet'!AH176,IF($N$3=$AJ$10,'Result Sheet'!AZ176,IF($N$3=$AJ$11,'Result Sheet'!BR176,""))))</f>
        <v/>
      </c>
      <c r="K176" s="423" t="str">
        <f>IF($N$3=$AJ$8,'Result Sheet'!Q176,IF($N$3=$AJ$9,'Result Sheet'!AI176,IF($N$3=$AJ$10,'Result Sheet'!BA176,IF($N$3=$AJ$11,'Result Sheet'!BS176,""))))</f>
        <v/>
      </c>
      <c r="L176" s="424" t="str">
        <f>IF(OR($D$3="",$N$3=""),"",IF(B176="","",IF(AND(K176="NA",J176="NA"),"NA",IF($N$3=$AJ$12,'Result Sheet'!CF176,IF($N$3=$AJ$13,'Result Sheet'!CM176,IF($N$3=$AJ$14,'Result Sheet'!CT176,IF($N$3=$AJ$15,'Result Sheet'!DA176,IF($N$3=$AJ$16,'Result Sheet'!DE176,SUM(J176:K176)))))))))</f>
        <v/>
      </c>
      <c r="M176" s="425" t="str">
        <f t="shared" si="16"/>
        <v/>
      </c>
      <c r="N176" s="426" t="str">
        <f>IF($N$3=$AJ$8,'Result Sheet'!T176,IF($N$3=$AJ$9,'Result Sheet'!AL176,IF($N$3=$AJ$10,'Result Sheet'!BD176,IF($N$3=$AJ$11,'Result Sheet'!BV176,""))))</f>
        <v/>
      </c>
      <c r="O176" s="426" t="str">
        <f>IF($N$3=$AJ$8,'Result Sheet'!U176,IF($N$3=$AJ$9,'Result Sheet'!AM176,IF($N$3=$AJ$10,'Result Sheet'!BE176,IF($N$3=$AJ$11,'Result Sheet'!BW176,""))))</f>
        <v/>
      </c>
      <c r="P176" s="427" t="str">
        <f>IF(OR($D$3="",$N$3=""),"",IF(B176="","",IF(AND(N176="NA",O176="NA"),"NA",IF($N$3=$AJ$12,'Result Sheet'!CG176,IF($N$3=$AJ$13,'Result Sheet'!CN176,IF($N$3=$AJ$14,'Result Sheet'!CU176,IF($N$3=$AJ$15,'Result Sheet'!DB176,IF($N$3=$AJ$16,'Result Sheet'!DF176,SUM(N176:O176)))))))))</f>
        <v/>
      </c>
      <c r="Q176" s="425" t="str">
        <f t="shared" si="17"/>
        <v/>
      </c>
      <c r="R176" s="428">
        <f t="shared" si="18"/>
        <v>0</v>
      </c>
      <c r="S176" s="428" t="str">
        <f t="shared" si="19"/>
        <v/>
      </c>
      <c r="T176" s="428" t="str">
        <f t="shared" si="20"/>
        <v/>
      </c>
      <c r="U176" s="428" t="str">
        <f t="shared" si="21"/>
        <v/>
      </c>
      <c r="V176" s="429" t="str">
        <f t="shared" si="22"/>
        <v/>
      </c>
      <c r="W176" s="430" t="str">
        <f t="shared" si="23"/>
        <v/>
      </c>
    </row>
    <row r="177" spans="1:23">
      <c r="A177" s="416">
        <f>IF('Result Sheet'!A177="","",'Result Sheet'!A177)</f>
        <v>170</v>
      </c>
      <c r="B177" s="417" t="str">
        <f>IF(OR($D$3="",$N$3=""),"",IF('Result Sheet'!B177="","",'Result Sheet'!B177))</f>
        <v/>
      </c>
      <c r="C177" s="418" t="str">
        <f>IF(OR($D$3="",$N$3=""),"",IF('Result Sheet'!F177="","",'Result Sheet'!F177))</f>
        <v/>
      </c>
      <c r="D177" s="419" t="str">
        <f>IF(OR($D$3="",$N$3=""),"",IF('Result Sheet'!E177="","",'Result Sheet'!E177))</f>
        <v/>
      </c>
      <c r="E177" s="420" t="str">
        <f>IF(OR($D$3="",$N$3=""),"",IF('Result Sheet'!G177="","",'Result Sheet'!G177))</f>
        <v/>
      </c>
      <c r="F177" s="420" t="str">
        <f>IF(OR($D$3="",$N$3=""),"",IF('Result Sheet'!H177="","",'Result Sheet'!H177))</f>
        <v/>
      </c>
      <c r="G177" s="420" t="str">
        <f>IF(OR($D$3="",$N$3=""),"",IF('Result Sheet'!I177="","",'Result Sheet'!I177))</f>
        <v/>
      </c>
      <c r="H177" s="421" t="str">
        <f>IF(OR($D$3="",$N$3=""),"",IF('Result Sheet'!K177="","",'Result Sheet'!K177))</f>
        <v/>
      </c>
      <c r="I177" s="422" t="str">
        <f>IF(OR($D$3="",$N$3=""),"",IF('Result Sheet'!J177="","",'Result Sheet'!J177))</f>
        <v/>
      </c>
      <c r="J177" s="423" t="str">
        <f>IF($N$3=$AJ$8,'Result Sheet'!P177,IF($N$3=$AJ$9,'Result Sheet'!AH177,IF($N$3=$AJ$10,'Result Sheet'!AZ177,IF($N$3=$AJ$11,'Result Sheet'!BR177,""))))</f>
        <v/>
      </c>
      <c r="K177" s="423" t="str">
        <f>IF($N$3=$AJ$8,'Result Sheet'!Q177,IF($N$3=$AJ$9,'Result Sheet'!AI177,IF($N$3=$AJ$10,'Result Sheet'!BA177,IF($N$3=$AJ$11,'Result Sheet'!BS177,""))))</f>
        <v/>
      </c>
      <c r="L177" s="424" t="str">
        <f>IF(OR($D$3="",$N$3=""),"",IF(B177="","",IF(AND(K177="NA",J177="NA"),"NA",IF($N$3=$AJ$12,'Result Sheet'!CF177,IF($N$3=$AJ$13,'Result Sheet'!CM177,IF($N$3=$AJ$14,'Result Sheet'!CT177,IF($N$3=$AJ$15,'Result Sheet'!DA177,IF($N$3=$AJ$16,'Result Sheet'!DE177,SUM(J177:K177)))))))))</f>
        <v/>
      </c>
      <c r="M177" s="425" t="str">
        <f t="shared" si="16"/>
        <v/>
      </c>
      <c r="N177" s="426" t="str">
        <f>IF($N$3=$AJ$8,'Result Sheet'!T177,IF($N$3=$AJ$9,'Result Sheet'!AL177,IF($N$3=$AJ$10,'Result Sheet'!BD177,IF($N$3=$AJ$11,'Result Sheet'!BV177,""))))</f>
        <v/>
      </c>
      <c r="O177" s="426" t="str">
        <f>IF($N$3=$AJ$8,'Result Sheet'!U177,IF($N$3=$AJ$9,'Result Sheet'!AM177,IF($N$3=$AJ$10,'Result Sheet'!BE177,IF($N$3=$AJ$11,'Result Sheet'!BW177,""))))</f>
        <v/>
      </c>
      <c r="P177" s="427" t="str">
        <f>IF(OR($D$3="",$N$3=""),"",IF(B177="","",IF(AND(N177="NA",O177="NA"),"NA",IF($N$3=$AJ$12,'Result Sheet'!CG177,IF($N$3=$AJ$13,'Result Sheet'!CN177,IF($N$3=$AJ$14,'Result Sheet'!CU177,IF($N$3=$AJ$15,'Result Sheet'!DB177,IF($N$3=$AJ$16,'Result Sheet'!DF177,SUM(N177:O177)))))))))</f>
        <v/>
      </c>
      <c r="Q177" s="425" t="str">
        <f t="shared" si="17"/>
        <v/>
      </c>
      <c r="R177" s="428">
        <f t="shared" si="18"/>
        <v>0</v>
      </c>
      <c r="S177" s="428" t="str">
        <f t="shared" si="19"/>
        <v/>
      </c>
      <c r="T177" s="428" t="str">
        <f t="shared" si="20"/>
        <v/>
      </c>
      <c r="U177" s="428" t="str">
        <f t="shared" si="21"/>
        <v/>
      </c>
      <c r="V177" s="429" t="str">
        <f t="shared" si="22"/>
        <v/>
      </c>
      <c r="W177" s="430" t="str">
        <f t="shared" si="23"/>
        <v/>
      </c>
    </row>
    <row r="178" spans="1:23">
      <c r="A178" s="416">
        <f>IF('Result Sheet'!A178="","",'Result Sheet'!A178)</f>
        <v>171</v>
      </c>
      <c r="B178" s="417" t="str">
        <f>IF(OR($D$3="",$N$3=""),"",IF('Result Sheet'!B178="","",'Result Sheet'!B178))</f>
        <v/>
      </c>
      <c r="C178" s="418" t="str">
        <f>IF(OR($D$3="",$N$3=""),"",IF('Result Sheet'!F178="","",'Result Sheet'!F178))</f>
        <v/>
      </c>
      <c r="D178" s="419" t="str">
        <f>IF(OR($D$3="",$N$3=""),"",IF('Result Sheet'!E178="","",'Result Sheet'!E178))</f>
        <v/>
      </c>
      <c r="E178" s="420" t="str">
        <f>IF(OR($D$3="",$N$3=""),"",IF('Result Sheet'!G178="","",'Result Sheet'!G178))</f>
        <v/>
      </c>
      <c r="F178" s="420" t="str">
        <f>IF(OR($D$3="",$N$3=""),"",IF('Result Sheet'!H178="","",'Result Sheet'!H178))</f>
        <v/>
      </c>
      <c r="G178" s="420" t="str">
        <f>IF(OR($D$3="",$N$3=""),"",IF('Result Sheet'!I178="","",'Result Sheet'!I178))</f>
        <v/>
      </c>
      <c r="H178" s="421" t="str">
        <f>IF(OR($D$3="",$N$3=""),"",IF('Result Sheet'!K178="","",'Result Sheet'!K178))</f>
        <v/>
      </c>
      <c r="I178" s="422" t="str">
        <f>IF(OR($D$3="",$N$3=""),"",IF('Result Sheet'!J178="","",'Result Sheet'!J178))</f>
        <v/>
      </c>
      <c r="J178" s="423" t="str">
        <f>IF($N$3=$AJ$8,'Result Sheet'!P178,IF($N$3=$AJ$9,'Result Sheet'!AH178,IF($N$3=$AJ$10,'Result Sheet'!AZ178,IF($N$3=$AJ$11,'Result Sheet'!BR178,""))))</f>
        <v/>
      </c>
      <c r="K178" s="423" t="str">
        <f>IF($N$3=$AJ$8,'Result Sheet'!Q178,IF($N$3=$AJ$9,'Result Sheet'!AI178,IF($N$3=$AJ$10,'Result Sheet'!BA178,IF($N$3=$AJ$11,'Result Sheet'!BS178,""))))</f>
        <v/>
      </c>
      <c r="L178" s="424" t="str">
        <f>IF(OR($D$3="",$N$3=""),"",IF(B178="","",IF(AND(K178="NA",J178="NA"),"NA",IF($N$3=$AJ$12,'Result Sheet'!CF178,IF($N$3=$AJ$13,'Result Sheet'!CM178,IF($N$3=$AJ$14,'Result Sheet'!CT178,IF($N$3=$AJ$15,'Result Sheet'!DA178,IF($N$3=$AJ$16,'Result Sheet'!DE178,SUM(J178:K178)))))))))</f>
        <v/>
      </c>
      <c r="M178" s="425" t="str">
        <f t="shared" si="16"/>
        <v/>
      </c>
      <c r="N178" s="426" t="str">
        <f>IF($N$3=$AJ$8,'Result Sheet'!T178,IF($N$3=$AJ$9,'Result Sheet'!AL178,IF($N$3=$AJ$10,'Result Sheet'!BD178,IF($N$3=$AJ$11,'Result Sheet'!BV178,""))))</f>
        <v/>
      </c>
      <c r="O178" s="426" t="str">
        <f>IF($N$3=$AJ$8,'Result Sheet'!U178,IF($N$3=$AJ$9,'Result Sheet'!AM178,IF($N$3=$AJ$10,'Result Sheet'!BE178,IF($N$3=$AJ$11,'Result Sheet'!BW178,""))))</f>
        <v/>
      </c>
      <c r="P178" s="427" t="str">
        <f>IF(OR($D$3="",$N$3=""),"",IF(B178="","",IF(AND(N178="NA",O178="NA"),"NA",IF($N$3=$AJ$12,'Result Sheet'!CG178,IF($N$3=$AJ$13,'Result Sheet'!CN178,IF($N$3=$AJ$14,'Result Sheet'!CU178,IF($N$3=$AJ$15,'Result Sheet'!DB178,IF($N$3=$AJ$16,'Result Sheet'!DF178,SUM(N178:O178)))))))))</f>
        <v/>
      </c>
      <c r="Q178" s="425" t="str">
        <f t="shared" si="17"/>
        <v/>
      </c>
      <c r="R178" s="428">
        <f t="shared" si="18"/>
        <v>0</v>
      </c>
      <c r="S178" s="428" t="str">
        <f t="shared" si="19"/>
        <v/>
      </c>
      <c r="T178" s="428" t="str">
        <f t="shared" si="20"/>
        <v/>
      </c>
      <c r="U178" s="428" t="str">
        <f t="shared" si="21"/>
        <v/>
      </c>
      <c r="V178" s="429" t="str">
        <f t="shared" si="22"/>
        <v/>
      </c>
      <c r="W178" s="430" t="str">
        <f t="shared" si="23"/>
        <v/>
      </c>
    </row>
    <row r="179" spans="1:23">
      <c r="A179" s="416">
        <f>IF('Result Sheet'!A179="","",'Result Sheet'!A179)</f>
        <v>172</v>
      </c>
      <c r="B179" s="417" t="str">
        <f>IF(OR($D$3="",$N$3=""),"",IF('Result Sheet'!B179="","",'Result Sheet'!B179))</f>
        <v/>
      </c>
      <c r="C179" s="418" t="str">
        <f>IF(OR($D$3="",$N$3=""),"",IF('Result Sheet'!F179="","",'Result Sheet'!F179))</f>
        <v/>
      </c>
      <c r="D179" s="419" t="str">
        <f>IF(OR($D$3="",$N$3=""),"",IF('Result Sheet'!E179="","",'Result Sheet'!E179))</f>
        <v/>
      </c>
      <c r="E179" s="420" t="str">
        <f>IF(OR($D$3="",$N$3=""),"",IF('Result Sheet'!G179="","",'Result Sheet'!G179))</f>
        <v/>
      </c>
      <c r="F179" s="420" t="str">
        <f>IF(OR($D$3="",$N$3=""),"",IF('Result Sheet'!H179="","",'Result Sheet'!H179))</f>
        <v/>
      </c>
      <c r="G179" s="420" t="str">
        <f>IF(OR($D$3="",$N$3=""),"",IF('Result Sheet'!I179="","",'Result Sheet'!I179))</f>
        <v/>
      </c>
      <c r="H179" s="421" t="str">
        <f>IF(OR($D$3="",$N$3=""),"",IF('Result Sheet'!K179="","",'Result Sheet'!K179))</f>
        <v/>
      </c>
      <c r="I179" s="422" t="str">
        <f>IF(OR($D$3="",$N$3=""),"",IF('Result Sheet'!J179="","",'Result Sheet'!J179))</f>
        <v/>
      </c>
      <c r="J179" s="423" t="str">
        <f>IF($N$3=$AJ$8,'Result Sheet'!P179,IF($N$3=$AJ$9,'Result Sheet'!AH179,IF($N$3=$AJ$10,'Result Sheet'!AZ179,IF($N$3=$AJ$11,'Result Sheet'!BR179,""))))</f>
        <v/>
      </c>
      <c r="K179" s="423" t="str">
        <f>IF($N$3=$AJ$8,'Result Sheet'!Q179,IF($N$3=$AJ$9,'Result Sheet'!AI179,IF($N$3=$AJ$10,'Result Sheet'!BA179,IF($N$3=$AJ$11,'Result Sheet'!BS179,""))))</f>
        <v/>
      </c>
      <c r="L179" s="424" t="str">
        <f>IF(OR($D$3="",$N$3=""),"",IF(B179="","",IF(AND(K179="NA",J179="NA"),"NA",IF($N$3=$AJ$12,'Result Sheet'!CF179,IF($N$3=$AJ$13,'Result Sheet'!CM179,IF($N$3=$AJ$14,'Result Sheet'!CT179,IF($N$3=$AJ$15,'Result Sheet'!DA179,IF($N$3=$AJ$16,'Result Sheet'!DE179,SUM(J179:K179)))))))))</f>
        <v/>
      </c>
      <c r="M179" s="425" t="str">
        <f t="shared" si="16"/>
        <v/>
      </c>
      <c r="N179" s="426" t="str">
        <f>IF($N$3=$AJ$8,'Result Sheet'!T179,IF($N$3=$AJ$9,'Result Sheet'!AL179,IF($N$3=$AJ$10,'Result Sheet'!BD179,IF($N$3=$AJ$11,'Result Sheet'!BV179,""))))</f>
        <v/>
      </c>
      <c r="O179" s="426" t="str">
        <f>IF($N$3=$AJ$8,'Result Sheet'!U179,IF($N$3=$AJ$9,'Result Sheet'!AM179,IF($N$3=$AJ$10,'Result Sheet'!BE179,IF($N$3=$AJ$11,'Result Sheet'!BW179,""))))</f>
        <v/>
      </c>
      <c r="P179" s="427" t="str">
        <f>IF(OR($D$3="",$N$3=""),"",IF(B179="","",IF(AND(N179="NA",O179="NA"),"NA",IF($N$3=$AJ$12,'Result Sheet'!CG179,IF($N$3=$AJ$13,'Result Sheet'!CN179,IF($N$3=$AJ$14,'Result Sheet'!CU179,IF($N$3=$AJ$15,'Result Sheet'!DB179,IF($N$3=$AJ$16,'Result Sheet'!DF179,SUM(N179:O179)))))))))</f>
        <v/>
      </c>
      <c r="Q179" s="425" t="str">
        <f t="shared" si="17"/>
        <v/>
      </c>
      <c r="R179" s="428">
        <f t="shared" si="18"/>
        <v>0</v>
      </c>
      <c r="S179" s="428" t="str">
        <f t="shared" si="19"/>
        <v/>
      </c>
      <c r="T179" s="428" t="str">
        <f t="shared" si="20"/>
        <v/>
      </c>
      <c r="U179" s="428" t="str">
        <f t="shared" si="21"/>
        <v/>
      </c>
      <c r="V179" s="429" t="str">
        <f t="shared" si="22"/>
        <v/>
      </c>
      <c r="W179" s="430" t="str">
        <f t="shared" si="23"/>
        <v/>
      </c>
    </row>
    <row r="180" spans="1:23">
      <c r="A180" s="416">
        <f>IF('Result Sheet'!A180="","",'Result Sheet'!A180)</f>
        <v>173</v>
      </c>
      <c r="B180" s="417" t="str">
        <f>IF(OR($D$3="",$N$3=""),"",IF('Result Sheet'!B180="","",'Result Sheet'!B180))</f>
        <v/>
      </c>
      <c r="C180" s="418" t="str">
        <f>IF(OR($D$3="",$N$3=""),"",IF('Result Sheet'!F180="","",'Result Sheet'!F180))</f>
        <v/>
      </c>
      <c r="D180" s="419" t="str">
        <f>IF(OR($D$3="",$N$3=""),"",IF('Result Sheet'!E180="","",'Result Sheet'!E180))</f>
        <v/>
      </c>
      <c r="E180" s="420" t="str">
        <f>IF(OR($D$3="",$N$3=""),"",IF('Result Sheet'!G180="","",'Result Sheet'!G180))</f>
        <v/>
      </c>
      <c r="F180" s="420" t="str">
        <f>IF(OR($D$3="",$N$3=""),"",IF('Result Sheet'!H180="","",'Result Sheet'!H180))</f>
        <v/>
      </c>
      <c r="G180" s="420" t="str">
        <f>IF(OR($D$3="",$N$3=""),"",IF('Result Sheet'!I180="","",'Result Sheet'!I180))</f>
        <v/>
      </c>
      <c r="H180" s="421" t="str">
        <f>IF(OR($D$3="",$N$3=""),"",IF('Result Sheet'!K180="","",'Result Sheet'!K180))</f>
        <v/>
      </c>
      <c r="I180" s="422" t="str">
        <f>IF(OR($D$3="",$N$3=""),"",IF('Result Sheet'!J180="","",'Result Sheet'!J180))</f>
        <v/>
      </c>
      <c r="J180" s="423" t="str">
        <f>IF($N$3=$AJ$8,'Result Sheet'!P180,IF($N$3=$AJ$9,'Result Sheet'!AH180,IF($N$3=$AJ$10,'Result Sheet'!AZ180,IF($N$3=$AJ$11,'Result Sheet'!BR180,""))))</f>
        <v/>
      </c>
      <c r="K180" s="423" t="str">
        <f>IF($N$3=$AJ$8,'Result Sheet'!Q180,IF($N$3=$AJ$9,'Result Sheet'!AI180,IF($N$3=$AJ$10,'Result Sheet'!BA180,IF($N$3=$AJ$11,'Result Sheet'!BS180,""))))</f>
        <v/>
      </c>
      <c r="L180" s="424" t="str">
        <f>IF(OR($D$3="",$N$3=""),"",IF(B180="","",IF(AND(K180="NA",J180="NA"),"NA",IF($N$3=$AJ$12,'Result Sheet'!CF180,IF($N$3=$AJ$13,'Result Sheet'!CM180,IF($N$3=$AJ$14,'Result Sheet'!CT180,IF($N$3=$AJ$15,'Result Sheet'!DA180,IF($N$3=$AJ$16,'Result Sheet'!DE180,SUM(J180:K180)))))))))</f>
        <v/>
      </c>
      <c r="M180" s="425" t="str">
        <f t="shared" si="16"/>
        <v/>
      </c>
      <c r="N180" s="426" t="str">
        <f>IF($N$3=$AJ$8,'Result Sheet'!T180,IF($N$3=$AJ$9,'Result Sheet'!AL180,IF($N$3=$AJ$10,'Result Sheet'!BD180,IF($N$3=$AJ$11,'Result Sheet'!BV180,""))))</f>
        <v/>
      </c>
      <c r="O180" s="426" t="str">
        <f>IF($N$3=$AJ$8,'Result Sheet'!U180,IF($N$3=$AJ$9,'Result Sheet'!AM180,IF($N$3=$AJ$10,'Result Sheet'!BE180,IF($N$3=$AJ$11,'Result Sheet'!BW180,""))))</f>
        <v/>
      </c>
      <c r="P180" s="427" t="str">
        <f>IF(OR($D$3="",$N$3=""),"",IF(B180="","",IF(AND(N180="NA",O180="NA"),"NA",IF($N$3=$AJ$12,'Result Sheet'!CG180,IF($N$3=$AJ$13,'Result Sheet'!CN180,IF($N$3=$AJ$14,'Result Sheet'!CU180,IF($N$3=$AJ$15,'Result Sheet'!DB180,IF($N$3=$AJ$16,'Result Sheet'!DF180,SUM(N180:O180)))))))))</f>
        <v/>
      </c>
      <c r="Q180" s="425" t="str">
        <f t="shared" si="17"/>
        <v/>
      </c>
      <c r="R180" s="428">
        <f t="shared" si="18"/>
        <v>0</v>
      </c>
      <c r="S180" s="428" t="str">
        <f t="shared" si="19"/>
        <v/>
      </c>
      <c r="T180" s="428" t="str">
        <f t="shared" si="20"/>
        <v/>
      </c>
      <c r="U180" s="428" t="str">
        <f t="shared" si="21"/>
        <v/>
      </c>
      <c r="V180" s="429" t="str">
        <f t="shared" si="22"/>
        <v/>
      </c>
      <c r="W180" s="430" t="str">
        <f t="shared" si="23"/>
        <v/>
      </c>
    </row>
    <row r="181" spans="1:23">
      <c r="A181" s="416">
        <f>IF('Result Sheet'!A181="","",'Result Sheet'!A181)</f>
        <v>174</v>
      </c>
      <c r="B181" s="417" t="str">
        <f>IF(OR($D$3="",$N$3=""),"",IF('Result Sheet'!B181="","",'Result Sheet'!B181))</f>
        <v/>
      </c>
      <c r="C181" s="418" t="str">
        <f>IF(OR($D$3="",$N$3=""),"",IF('Result Sheet'!F181="","",'Result Sheet'!F181))</f>
        <v/>
      </c>
      <c r="D181" s="419" t="str">
        <f>IF(OR($D$3="",$N$3=""),"",IF('Result Sheet'!E181="","",'Result Sheet'!E181))</f>
        <v/>
      </c>
      <c r="E181" s="420" t="str">
        <f>IF(OR($D$3="",$N$3=""),"",IF('Result Sheet'!G181="","",'Result Sheet'!G181))</f>
        <v/>
      </c>
      <c r="F181" s="420" t="str">
        <f>IF(OR($D$3="",$N$3=""),"",IF('Result Sheet'!H181="","",'Result Sheet'!H181))</f>
        <v/>
      </c>
      <c r="G181" s="420" t="str">
        <f>IF(OR($D$3="",$N$3=""),"",IF('Result Sheet'!I181="","",'Result Sheet'!I181))</f>
        <v/>
      </c>
      <c r="H181" s="421" t="str">
        <f>IF(OR($D$3="",$N$3=""),"",IF('Result Sheet'!K181="","",'Result Sheet'!K181))</f>
        <v/>
      </c>
      <c r="I181" s="422" t="str">
        <f>IF(OR($D$3="",$N$3=""),"",IF('Result Sheet'!J181="","",'Result Sheet'!J181))</f>
        <v/>
      </c>
      <c r="J181" s="423" t="str">
        <f>IF($N$3=$AJ$8,'Result Sheet'!P181,IF($N$3=$AJ$9,'Result Sheet'!AH181,IF($N$3=$AJ$10,'Result Sheet'!AZ181,IF($N$3=$AJ$11,'Result Sheet'!BR181,""))))</f>
        <v/>
      </c>
      <c r="K181" s="423" t="str">
        <f>IF($N$3=$AJ$8,'Result Sheet'!Q181,IF($N$3=$AJ$9,'Result Sheet'!AI181,IF($N$3=$AJ$10,'Result Sheet'!BA181,IF($N$3=$AJ$11,'Result Sheet'!BS181,""))))</f>
        <v/>
      </c>
      <c r="L181" s="424" t="str">
        <f>IF(OR($D$3="",$N$3=""),"",IF(B181="","",IF(AND(K181="NA",J181="NA"),"NA",IF($N$3=$AJ$12,'Result Sheet'!CF181,IF($N$3=$AJ$13,'Result Sheet'!CM181,IF($N$3=$AJ$14,'Result Sheet'!CT181,IF($N$3=$AJ$15,'Result Sheet'!DA181,IF($N$3=$AJ$16,'Result Sheet'!DE181,SUM(J181:K181)))))))))</f>
        <v/>
      </c>
      <c r="M181" s="425" t="str">
        <f t="shared" si="16"/>
        <v/>
      </c>
      <c r="N181" s="426" t="str">
        <f>IF($N$3=$AJ$8,'Result Sheet'!T181,IF($N$3=$AJ$9,'Result Sheet'!AL181,IF($N$3=$AJ$10,'Result Sheet'!BD181,IF($N$3=$AJ$11,'Result Sheet'!BV181,""))))</f>
        <v/>
      </c>
      <c r="O181" s="426" t="str">
        <f>IF($N$3=$AJ$8,'Result Sheet'!U181,IF($N$3=$AJ$9,'Result Sheet'!AM181,IF($N$3=$AJ$10,'Result Sheet'!BE181,IF($N$3=$AJ$11,'Result Sheet'!BW181,""))))</f>
        <v/>
      </c>
      <c r="P181" s="427" t="str">
        <f>IF(OR($D$3="",$N$3=""),"",IF(B181="","",IF(AND(N181="NA",O181="NA"),"NA",IF($N$3=$AJ$12,'Result Sheet'!CG181,IF($N$3=$AJ$13,'Result Sheet'!CN181,IF($N$3=$AJ$14,'Result Sheet'!CU181,IF($N$3=$AJ$15,'Result Sheet'!DB181,IF($N$3=$AJ$16,'Result Sheet'!DF181,SUM(N181:O181)))))))))</f>
        <v/>
      </c>
      <c r="Q181" s="425" t="str">
        <f t="shared" si="17"/>
        <v/>
      </c>
      <c r="R181" s="428">
        <f t="shared" si="18"/>
        <v>0</v>
      </c>
      <c r="S181" s="428" t="str">
        <f t="shared" si="19"/>
        <v/>
      </c>
      <c r="T181" s="428" t="str">
        <f t="shared" si="20"/>
        <v/>
      </c>
      <c r="U181" s="428" t="str">
        <f t="shared" si="21"/>
        <v/>
      </c>
      <c r="V181" s="429" t="str">
        <f t="shared" si="22"/>
        <v/>
      </c>
      <c r="W181" s="430" t="str">
        <f t="shared" si="23"/>
        <v/>
      </c>
    </row>
    <row r="182" spans="1:23">
      <c r="A182" s="416">
        <f>IF('Result Sheet'!A182="","",'Result Sheet'!A182)</f>
        <v>175</v>
      </c>
      <c r="B182" s="417" t="str">
        <f>IF(OR($D$3="",$N$3=""),"",IF('Result Sheet'!B182="","",'Result Sheet'!B182))</f>
        <v/>
      </c>
      <c r="C182" s="418" t="str">
        <f>IF(OR($D$3="",$N$3=""),"",IF('Result Sheet'!F182="","",'Result Sheet'!F182))</f>
        <v/>
      </c>
      <c r="D182" s="419" t="str">
        <f>IF(OR($D$3="",$N$3=""),"",IF('Result Sheet'!E182="","",'Result Sheet'!E182))</f>
        <v/>
      </c>
      <c r="E182" s="420" t="str">
        <f>IF(OR($D$3="",$N$3=""),"",IF('Result Sheet'!G182="","",'Result Sheet'!G182))</f>
        <v/>
      </c>
      <c r="F182" s="420" t="str">
        <f>IF(OR($D$3="",$N$3=""),"",IF('Result Sheet'!H182="","",'Result Sheet'!H182))</f>
        <v/>
      </c>
      <c r="G182" s="420" t="str">
        <f>IF(OR($D$3="",$N$3=""),"",IF('Result Sheet'!I182="","",'Result Sheet'!I182))</f>
        <v/>
      </c>
      <c r="H182" s="421" t="str">
        <f>IF(OR($D$3="",$N$3=""),"",IF('Result Sheet'!K182="","",'Result Sheet'!K182))</f>
        <v/>
      </c>
      <c r="I182" s="422" t="str">
        <f>IF(OR($D$3="",$N$3=""),"",IF('Result Sheet'!J182="","",'Result Sheet'!J182))</f>
        <v/>
      </c>
      <c r="J182" s="423" t="str">
        <f>IF($N$3=$AJ$8,'Result Sheet'!P182,IF($N$3=$AJ$9,'Result Sheet'!AH182,IF($N$3=$AJ$10,'Result Sheet'!AZ182,IF($N$3=$AJ$11,'Result Sheet'!BR182,""))))</f>
        <v/>
      </c>
      <c r="K182" s="423" t="str">
        <f>IF($N$3=$AJ$8,'Result Sheet'!Q182,IF($N$3=$AJ$9,'Result Sheet'!AI182,IF($N$3=$AJ$10,'Result Sheet'!BA182,IF($N$3=$AJ$11,'Result Sheet'!BS182,""))))</f>
        <v/>
      </c>
      <c r="L182" s="424" t="str">
        <f>IF(OR($D$3="",$N$3=""),"",IF(B182="","",IF(AND(K182="NA",J182="NA"),"NA",IF($N$3=$AJ$12,'Result Sheet'!CF182,IF($N$3=$AJ$13,'Result Sheet'!CM182,IF($N$3=$AJ$14,'Result Sheet'!CT182,IF($N$3=$AJ$15,'Result Sheet'!DA182,IF($N$3=$AJ$16,'Result Sheet'!DE182,SUM(J182:K182)))))))))</f>
        <v/>
      </c>
      <c r="M182" s="425" t="str">
        <f t="shared" si="16"/>
        <v/>
      </c>
      <c r="N182" s="426" t="str">
        <f>IF($N$3=$AJ$8,'Result Sheet'!T182,IF($N$3=$AJ$9,'Result Sheet'!AL182,IF($N$3=$AJ$10,'Result Sheet'!BD182,IF($N$3=$AJ$11,'Result Sheet'!BV182,""))))</f>
        <v/>
      </c>
      <c r="O182" s="426" t="str">
        <f>IF($N$3=$AJ$8,'Result Sheet'!U182,IF($N$3=$AJ$9,'Result Sheet'!AM182,IF($N$3=$AJ$10,'Result Sheet'!BE182,IF($N$3=$AJ$11,'Result Sheet'!BW182,""))))</f>
        <v/>
      </c>
      <c r="P182" s="427" t="str">
        <f>IF(OR($D$3="",$N$3=""),"",IF(B182="","",IF(AND(N182="NA",O182="NA"),"NA",IF($N$3=$AJ$12,'Result Sheet'!CG182,IF($N$3=$AJ$13,'Result Sheet'!CN182,IF($N$3=$AJ$14,'Result Sheet'!CU182,IF($N$3=$AJ$15,'Result Sheet'!DB182,IF($N$3=$AJ$16,'Result Sheet'!DF182,SUM(N182:O182)))))))))</f>
        <v/>
      </c>
      <c r="Q182" s="425" t="str">
        <f t="shared" si="17"/>
        <v/>
      </c>
      <c r="R182" s="428">
        <f t="shared" si="18"/>
        <v>0</v>
      </c>
      <c r="S182" s="428" t="str">
        <f t="shared" si="19"/>
        <v/>
      </c>
      <c r="T182" s="428" t="str">
        <f t="shared" si="20"/>
        <v/>
      </c>
      <c r="U182" s="428" t="str">
        <f t="shared" si="21"/>
        <v/>
      </c>
      <c r="V182" s="429" t="str">
        <f t="shared" si="22"/>
        <v/>
      </c>
      <c r="W182" s="430" t="str">
        <f t="shared" si="23"/>
        <v/>
      </c>
    </row>
    <row r="183" spans="1:23">
      <c r="A183" s="416">
        <f>IF('Result Sheet'!A183="","",'Result Sheet'!A183)</f>
        <v>176</v>
      </c>
      <c r="B183" s="417" t="str">
        <f>IF(OR($D$3="",$N$3=""),"",IF('Result Sheet'!B183="","",'Result Sheet'!B183))</f>
        <v/>
      </c>
      <c r="C183" s="418" t="str">
        <f>IF(OR($D$3="",$N$3=""),"",IF('Result Sheet'!F183="","",'Result Sheet'!F183))</f>
        <v/>
      </c>
      <c r="D183" s="419" t="str">
        <f>IF(OR($D$3="",$N$3=""),"",IF('Result Sheet'!E183="","",'Result Sheet'!E183))</f>
        <v/>
      </c>
      <c r="E183" s="420" t="str">
        <f>IF(OR($D$3="",$N$3=""),"",IF('Result Sheet'!G183="","",'Result Sheet'!G183))</f>
        <v/>
      </c>
      <c r="F183" s="420" t="str">
        <f>IF(OR($D$3="",$N$3=""),"",IF('Result Sheet'!H183="","",'Result Sheet'!H183))</f>
        <v/>
      </c>
      <c r="G183" s="420" t="str">
        <f>IF(OR($D$3="",$N$3=""),"",IF('Result Sheet'!I183="","",'Result Sheet'!I183))</f>
        <v/>
      </c>
      <c r="H183" s="421" t="str">
        <f>IF(OR($D$3="",$N$3=""),"",IF('Result Sheet'!K183="","",'Result Sheet'!K183))</f>
        <v/>
      </c>
      <c r="I183" s="422" t="str">
        <f>IF(OR($D$3="",$N$3=""),"",IF('Result Sheet'!J183="","",'Result Sheet'!J183))</f>
        <v/>
      </c>
      <c r="J183" s="423" t="str">
        <f>IF($N$3=$AJ$8,'Result Sheet'!P183,IF($N$3=$AJ$9,'Result Sheet'!AH183,IF($N$3=$AJ$10,'Result Sheet'!AZ183,IF($N$3=$AJ$11,'Result Sheet'!BR183,""))))</f>
        <v/>
      </c>
      <c r="K183" s="423" t="str">
        <f>IF($N$3=$AJ$8,'Result Sheet'!Q183,IF($N$3=$AJ$9,'Result Sheet'!AI183,IF($N$3=$AJ$10,'Result Sheet'!BA183,IF($N$3=$AJ$11,'Result Sheet'!BS183,""))))</f>
        <v/>
      </c>
      <c r="L183" s="424" t="str">
        <f>IF(OR($D$3="",$N$3=""),"",IF(B183="","",IF(AND(K183="NA",J183="NA"),"NA",IF($N$3=$AJ$12,'Result Sheet'!CF183,IF($N$3=$AJ$13,'Result Sheet'!CM183,IF($N$3=$AJ$14,'Result Sheet'!CT183,IF($N$3=$AJ$15,'Result Sheet'!DA183,IF($N$3=$AJ$16,'Result Sheet'!DE183,SUM(J183:K183)))))))))</f>
        <v/>
      </c>
      <c r="M183" s="425" t="str">
        <f t="shared" si="16"/>
        <v/>
      </c>
      <c r="N183" s="426" t="str">
        <f>IF($N$3=$AJ$8,'Result Sheet'!T183,IF($N$3=$AJ$9,'Result Sheet'!AL183,IF($N$3=$AJ$10,'Result Sheet'!BD183,IF($N$3=$AJ$11,'Result Sheet'!BV183,""))))</f>
        <v/>
      </c>
      <c r="O183" s="426" t="str">
        <f>IF($N$3=$AJ$8,'Result Sheet'!U183,IF($N$3=$AJ$9,'Result Sheet'!AM183,IF($N$3=$AJ$10,'Result Sheet'!BE183,IF($N$3=$AJ$11,'Result Sheet'!BW183,""))))</f>
        <v/>
      </c>
      <c r="P183" s="427" t="str">
        <f>IF(OR($D$3="",$N$3=""),"",IF(B183="","",IF(AND(N183="NA",O183="NA"),"NA",IF($N$3=$AJ$12,'Result Sheet'!CG183,IF($N$3=$AJ$13,'Result Sheet'!CN183,IF($N$3=$AJ$14,'Result Sheet'!CU183,IF($N$3=$AJ$15,'Result Sheet'!DB183,IF($N$3=$AJ$16,'Result Sheet'!DF183,SUM(N183:O183)))))))))</f>
        <v/>
      </c>
      <c r="Q183" s="425" t="str">
        <f t="shared" si="17"/>
        <v/>
      </c>
      <c r="R183" s="428">
        <f t="shared" si="18"/>
        <v>0</v>
      </c>
      <c r="S183" s="428" t="str">
        <f t="shared" si="19"/>
        <v/>
      </c>
      <c r="T183" s="428" t="str">
        <f t="shared" si="20"/>
        <v/>
      </c>
      <c r="U183" s="428" t="str">
        <f t="shared" si="21"/>
        <v/>
      </c>
      <c r="V183" s="429" t="str">
        <f t="shared" si="22"/>
        <v/>
      </c>
      <c r="W183" s="430" t="str">
        <f t="shared" si="23"/>
        <v/>
      </c>
    </row>
    <row r="184" spans="1:23">
      <c r="A184" s="416">
        <f>IF('Result Sheet'!A184="","",'Result Sheet'!A184)</f>
        <v>177</v>
      </c>
      <c r="B184" s="417" t="str">
        <f>IF(OR($D$3="",$N$3=""),"",IF('Result Sheet'!B184="","",'Result Sheet'!B184))</f>
        <v/>
      </c>
      <c r="C184" s="418" t="str">
        <f>IF(OR($D$3="",$N$3=""),"",IF('Result Sheet'!F184="","",'Result Sheet'!F184))</f>
        <v/>
      </c>
      <c r="D184" s="419" t="str">
        <f>IF(OR($D$3="",$N$3=""),"",IF('Result Sheet'!E184="","",'Result Sheet'!E184))</f>
        <v/>
      </c>
      <c r="E184" s="420" t="str">
        <f>IF(OR($D$3="",$N$3=""),"",IF('Result Sheet'!G184="","",'Result Sheet'!G184))</f>
        <v/>
      </c>
      <c r="F184" s="420" t="str">
        <f>IF(OR($D$3="",$N$3=""),"",IF('Result Sheet'!H184="","",'Result Sheet'!H184))</f>
        <v/>
      </c>
      <c r="G184" s="420" t="str">
        <f>IF(OR($D$3="",$N$3=""),"",IF('Result Sheet'!I184="","",'Result Sheet'!I184))</f>
        <v/>
      </c>
      <c r="H184" s="421" t="str">
        <f>IF(OR($D$3="",$N$3=""),"",IF('Result Sheet'!K184="","",'Result Sheet'!K184))</f>
        <v/>
      </c>
      <c r="I184" s="422" t="str">
        <f>IF(OR($D$3="",$N$3=""),"",IF('Result Sheet'!J184="","",'Result Sheet'!J184))</f>
        <v/>
      </c>
      <c r="J184" s="423" t="str">
        <f>IF($N$3=$AJ$8,'Result Sheet'!P184,IF($N$3=$AJ$9,'Result Sheet'!AH184,IF($N$3=$AJ$10,'Result Sheet'!AZ184,IF($N$3=$AJ$11,'Result Sheet'!BR184,""))))</f>
        <v/>
      </c>
      <c r="K184" s="423" t="str">
        <f>IF($N$3=$AJ$8,'Result Sheet'!Q184,IF($N$3=$AJ$9,'Result Sheet'!AI184,IF($N$3=$AJ$10,'Result Sheet'!BA184,IF($N$3=$AJ$11,'Result Sheet'!BS184,""))))</f>
        <v/>
      </c>
      <c r="L184" s="424" t="str">
        <f>IF(OR($D$3="",$N$3=""),"",IF(B184="","",IF(AND(K184="NA",J184="NA"),"NA",IF($N$3=$AJ$12,'Result Sheet'!CF184,IF($N$3=$AJ$13,'Result Sheet'!CM184,IF($N$3=$AJ$14,'Result Sheet'!CT184,IF($N$3=$AJ$15,'Result Sheet'!DA184,IF($N$3=$AJ$16,'Result Sheet'!DE184,SUM(J184:K184)))))))))</f>
        <v/>
      </c>
      <c r="M184" s="425" t="str">
        <f t="shared" si="16"/>
        <v/>
      </c>
      <c r="N184" s="426" t="str">
        <f>IF($N$3=$AJ$8,'Result Sheet'!T184,IF($N$3=$AJ$9,'Result Sheet'!AL184,IF($N$3=$AJ$10,'Result Sheet'!BD184,IF($N$3=$AJ$11,'Result Sheet'!BV184,""))))</f>
        <v/>
      </c>
      <c r="O184" s="426" t="str">
        <f>IF($N$3=$AJ$8,'Result Sheet'!U184,IF($N$3=$AJ$9,'Result Sheet'!AM184,IF($N$3=$AJ$10,'Result Sheet'!BE184,IF($N$3=$AJ$11,'Result Sheet'!BW184,""))))</f>
        <v/>
      </c>
      <c r="P184" s="427" t="str">
        <f>IF(OR($D$3="",$N$3=""),"",IF(B184="","",IF(AND(N184="NA",O184="NA"),"NA",IF($N$3=$AJ$12,'Result Sheet'!CG184,IF($N$3=$AJ$13,'Result Sheet'!CN184,IF($N$3=$AJ$14,'Result Sheet'!CU184,IF($N$3=$AJ$15,'Result Sheet'!DB184,IF($N$3=$AJ$16,'Result Sheet'!DF184,SUM(N184:O184)))))))))</f>
        <v/>
      </c>
      <c r="Q184" s="425" t="str">
        <f t="shared" si="17"/>
        <v/>
      </c>
      <c r="R184" s="428">
        <f t="shared" si="18"/>
        <v>0</v>
      </c>
      <c r="S184" s="428" t="str">
        <f t="shared" si="19"/>
        <v/>
      </c>
      <c r="T184" s="428" t="str">
        <f t="shared" si="20"/>
        <v/>
      </c>
      <c r="U184" s="428" t="str">
        <f t="shared" si="21"/>
        <v/>
      </c>
      <c r="V184" s="429" t="str">
        <f t="shared" si="22"/>
        <v/>
      </c>
      <c r="W184" s="430" t="str">
        <f t="shared" si="23"/>
        <v/>
      </c>
    </row>
    <row r="185" spans="1:23">
      <c r="A185" s="416">
        <f>IF('Result Sheet'!A185="","",'Result Sheet'!A185)</f>
        <v>178</v>
      </c>
      <c r="B185" s="417" t="str">
        <f>IF(OR($D$3="",$N$3=""),"",IF('Result Sheet'!B185="","",'Result Sheet'!B185))</f>
        <v/>
      </c>
      <c r="C185" s="418" t="str">
        <f>IF(OR($D$3="",$N$3=""),"",IF('Result Sheet'!F185="","",'Result Sheet'!F185))</f>
        <v/>
      </c>
      <c r="D185" s="419" t="str">
        <f>IF(OR($D$3="",$N$3=""),"",IF('Result Sheet'!E185="","",'Result Sheet'!E185))</f>
        <v/>
      </c>
      <c r="E185" s="420" t="str">
        <f>IF(OR($D$3="",$N$3=""),"",IF('Result Sheet'!G185="","",'Result Sheet'!G185))</f>
        <v/>
      </c>
      <c r="F185" s="420" t="str">
        <f>IF(OR($D$3="",$N$3=""),"",IF('Result Sheet'!H185="","",'Result Sheet'!H185))</f>
        <v/>
      </c>
      <c r="G185" s="420" t="str">
        <f>IF(OR($D$3="",$N$3=""),"",IF('Result Sheet'!I185="","",'Result Sheet'!I185))</f>
        <v/>
      </c>
      <c r="H185" s="421" t="str">
        <f>IF(OR($D$3="",$N$3=""),"",IF('Result Sheet'!K185="","",'Result Sheet'!K185))</f>
        <v/>
      </c>
      <c r="I185" s="422" t="str">
        <f>IF(OR($D$3="",$N$3=""),"",IF('Result Sheet'!J185="","",'Result Sheet'!J185))</f>
        <v/>
      </c>
      <c r="J185" s="423" t="str">
        <f>IF($N$3=$AJ$8,'Result Sheet'!P185,IF($N$3=$AJ$9,'Result Sheet'!AH185,IF($N$3=$AJ$10,'Result Sheet'!AZ185,IF($N$3=$AJ$11,'Result Sheet'!BR185,""))))</f>
        <v/>
      </c>
      <c r="K185" s="423" t="str">
        <f>IF($N$3=$AJ$8,'Result Sheet'!Q185,IF($N$3=$AJ$9,'Result Sheet'!AI185,IF($N$3=$AJ$10,'Result Sheet'!BA185,IF($N$3=$AJ$11,'Result Sheet'!BS185,""))))</f>
        <v/>
      </c>
      <c r="L185" s="424" t="str">
        <f>IF(OR($D$3="",$N$3=""),"",IF(B185="","",IF(AND(K185="NA",J185="NA"),"NA",IF($N$3=$AJ$12,'Result Sheet'!CF185,IF($N$3=$AJ$13,'Result Sheet'!CM185,IF($N$3=$AJ$14,'Result Sheet'!CT185,IF($N$3=$AJ$15,'Result Sheet'!DA185,IF($N$3=$AJ$16,'Result Sheet'!DE185,SUM(J185:K185)))))))))</f>
        <v/>
      </c>
      <c r="M185" s="425" t="str">
        <f t="shared" si="16"/>
        <v/>
      </c>
      <c r="N185" s="426" t="str">
        <f>IF($N$3=$AJ$8,'Result Sheet'!T185,IF($N$3=$AJ$9,'Result Sheet'!AL185,IF($N$3=$AJ$10,'Result Sheet'!BD185,IF($N$3=$AJ$11,'Result Sheet'!BV185,""))))</f>
        <v/>
      </c>
      <c r="O185" s="426" t="str">
        <f>IF($N$3=$AJ$8,'Result Sheet'!U185,IF($N$3=$AJ$9,'Result Sheet'!AM185,IF($N$3=$AJ$10,'Result Sheet'!BE185,IF($N$3=$AJ$11,'Result Sheet'!BW185,""))))</f>
        <v/>
      </c>
      <c r="P185" s="427" t="str">
        <f>IF(OR($D$3="",$N$3=""),"",IF(B185="","",IF(AND(N185="NA",O185="NA"),"NA",IF($N$3=$AJ$12,'Result Sheet'!CG185,IF($N$3=$AJ$13,'Result Sheet'!CN185,IF($N$3=$AJ$14,'Result Sheet'!CU185,IF($N$3=$AJ$15,'Result Sheet'!DB185,IF($N$3=$AJ$16,'Result Sheet'!DF185,SUM(N185:O185)))))))))</f>
        <v/>
      </c>
      <c r="Q185" s="425" t="str">
        <f t="shared" si="17"/>
        <v/>
      </c>
      <c r="R185" s="428">
        <f t="shared" si="18"/>
        <v>0</v>
      </c>
      <c r="S185" s="428" t="str">
        <f t="shared" si="19"/>
        <v/>
      </c>
      <c r="T185" s="428" t="str">
        <f t="shared" si="20"/>
        <v/>
      </c>
      <c r="U185" s="428" t="str">
        <f t="shared" si="21"/>
        <v/>
      </c>
      <c r="V185" s="429" t="str">
        <f t="shared" si="22"/>
        <v/>
      </c>
      <c r="W185" s="430" t="str">
        <f t="shared" si="23"/>
        <v/>
      </c>
    </row>
    <row r="186" spans="1:23">
      <c r="A186" s="416">
        <f>IF('Result Sheet'!A186="","",'Result Sheet'!A186)</f>
        <v>179</v>
      </c>
      <c r="B186" s="417" t="str">
        <f>IF(OR($D$3="",$N$3=""),"",IF('Result Sheet'!B186="","",'Result Sheet'!B186))</f>
        <v/>
      </c>
      <c r="C186" s="418" t="str">
        <f>IF(OR($D$3="",$N$3=""),"",IF('Result Sheet'!F186="","",'Result Sheet'!F186))</f>
        <v/>
      </c>
      <c r="D186" s="419" t="str">
        <f>IF(OR($D$3="",$N$3=""),"",IF('Result Sheet'!E186="","",'Result Sheet'!E186))</f>
        <v/>
      </c>
      <c r="E186" s="420" t="str">
        <f>IF(OR($D$3="",$N$3=""),"",IF('Result Sheet'!G186="","",'Result Sheet'!G186))</f>
        <v/>
      </c>
      <c r="F186" s="420" t="str">
        <f>IF(OR($D$3="",$N$3=""),"",IF('Result Sheet'!H186="","",'Result Sheet'!H186))</f>
        <v/>
      </c>
      <c r="G186" s="420" t="str">
        <f>IF(OR($D$3="",$N$3=""),"",IF('Result Sheet'!I186="","",'Result Sheet'!I186))</f>
        <v/>
      </c>
      <c r="H186" s="421" t="str">
        <f>IF(OR($D$3="",$N$3=""),"",IF('Result Sheet'!K186="","",'Result Sheet'!K186))</f>
        <v/>
      </c>
      <c r="I186" s="422" t="str">
        <f>IF(OR($D$3="",$N$3=""),"",IF('Result Sheet'!J186="","",'Result Sheet'!J186))</f>
        <v/>
      </c>
      <c r="J186" s="423" t="str">
        <f>IF($N$3=$AJ$8,'Result Sheet'!P186,IF($N$3=$AJ$9,'Result Sheet'!AH186,IF($N$3=$AJ$10,'Result Sheet'!AZ186,IF($N$3=$AJ$11,'Result Sheet'!BR186,""))))</f>
        <v/>
      </c>
      <c r="K186" s="423" t="str">
        <f>IF($N$3=$AJ$8,'Result Sheet'!Q186,IF($N$3=$AJ$9,'Result Sheet'!AI186,IF($N$3=$AJ$10,'Result Sheet'!BA186,IF($N$3=$AJ$11,'Result Sheet'!BS186,""))))</f>
        <v/>
      </c>
      <c r="L186" s="424" t="str">
        <f>IF(OR($D$3="",$N$3=""),"",IF(B186="","",IF(AND(K186="NA",J186="NA"),"NA",IF($N$3=$AJ$12,'Result Sheet'!CF186,IF($N$3=$AJ$13,'Result Sheet'!CM186,IF($N$3=$AJ$14,'Result Sheet'!CT186,IF($N$3=$AJ$15,'Result Sheet'!DA186,IF($N$3=$AJ$16,'Result Sheet'!DE186,SUM(J186:K186)))))))))</f>
        <v/>
      </c>
      <c r="M186" s="425" t="str">
        <f t="shared" si="16"/>
        <v/>
      </c>
      <c r="N186" s="426" t="str">
        <f>IF($N$3=$AJ$8,'Result Sheet'!T186,IF($N$3=$AJ$9,'Result Sheet'!AL186,IF($N$3=$AJ$10,'Result Sheet'!BD186,IF($N$3=$AJ$11,'Result Sheet'!BV186,""))))</f>
        <v/>
      </c>
      <c r="O186" s="426" t="str">
        <f>IF($N$3=$AJ$8,'Result Sheet'!U186,IF($N$3=$AJ$9,'Result Sheet'!AM186,IF($N$3=$AJ$10,'Result Sheet'!BE186,IF($N$3=$AJ$11,'Result Sheet'!BW186,""))))</f>
        <v/>
      </c>
      <c r="P186" s="427" t="str">
        <f>IF(OR($D$3="",$N$3=""),"",IF(B186="","",IF(AND(N186="NA",O186="NA"),"NA",IF($N$3=$AJ$12,'Result Sheet'!CG186,IF($N$3=$AJ$13,'Result Sheet'!CN186,IF($N$3=$AJ$14,'Result Sheet'!CU186,IF($N$3=$AJ$15,'Result Sheet'!DB186,IF($N$3=$AJ$16,'Result Sheet'!DF186,SUM(N186:O186)))))))))</f>
        <v/>
      </c>
      <c r="Q186" s="425" t="str">
        <f t="shared" si="17"/>
        <v/>
      </c>
      <c r="R186" s="428">
        <f t="shared" si="18"/>
        <v>0</v>
      </c>
      <c r="S186" s="428" t="str">
        <f t="shared" si="19"/>
        <v/>
      </c>
      <c r="T186" s="428" t="str">
        <f t="shared" si="20"/>
        <v/>
      </c>
      <c r="U186" s="428" t="str">
        <f t="shared" si="21"/>
        <v/>
      </c>
      <c r="V186" s="429" t="str">
        <f t="shared" si="22"/>
        <v/>
      </c>
      <c r="W186" s="430" t="str">
        <f t="shared" si="23"/>
        <v/>
      </c>
    </row>
    <row r="187" spans="1:23">
      <c r="A187" s="416">
        <f>IF('Result Sheet'!A187="","",'Result Sheet'!A187)</f>
        <v>180</v>
      </c>
      <c r="B187" s="417" t="str">
        <f>IF(OR($D$3="",$N$3=""),"",IF('Result Sheet'!B187="","",'Result Sheet'!B187))</f>
        <v/>
      </c>
      <c r="C187" s="418" t="str">
        <f>IF(OR($D$3="",$N$3=""),"",IF('Result Sheet'!F187="","",'Result Sheet'!F187))</f>
        <v/>
      </c>
      <c r="D187" s="419" t="str">
        <f>IF(OR($D$3="",$N$3=""),"",IF('Result Sheet'!E187="","",'Result Sheet'!E187))</f>
        <v/>
      </c>
      <c r="E187" s="420" t="str">
        <f>IF(OR($D$3="",$N$3=""),"",IF('Result Sheet'!G187="","",'Result Sheet'!G187))</f>
        <v/>
      </c>
      <c r="F187" s="420" t="str">
        <f>IF(OR($D$3="",$N$3=""),"",IF('Result Sheet'!H187="","",'Result Sheet'!H187))</f>
        <v/>
      </c>
      <c r="G187" s="420" t="str">
        <f>IF(OR($D$3="",$N$3=""),"",IF('Result Sheet'!I187="","",'Result Sheet'!I187))</f>
        <v/>
      </c>
      <c r="H187" s="421" t="str">
        <f>IF(OR($D$3="",$N$3=""),"",IF('Result Sheet'!K187="","",'Result Sheet'!K187))</f>
        <v/>
      </c>
      <c r="I187" s="422" t="str">
        <f>IF(OR($D$3="",$N$3=""),"",IF('Result Sheet'!J187="","",'Result Sheet'!J187))</f>
        <v/>
      </c>
      <c r="J187" s="423" t="str">
        <f>IF($N$3=$AJ$8,'Result Sheet'!P187,IF($N$3=$AJ$9,'Result Sheet'!AH187,IF($N$3=$AJ$10,'Result Sheet'!AZ187,IF($N$3=$AJ$11,'Result Sheet'!BR187,""))))</f>
        <v/>
      </c>
      <c r="K187" s="423" t="str">
        <f>IF($N$3=$AJ$8,'Result Sheet'!Q187,IF($N$3=$AJ$9,'Result Sheet'!AI187,IF($N$3=$AJ$10,'Result Sheet'!BA187,IF($N$3=$AJ$11,'Result Sheet'!BS187,""))))</f>
        <v/>
      </c>
      <c r="L187" s="424" t="str">
        <f>IF(OR($D$3="",$N$3=""),"",IF(B187="","",IF(AND(K187="NA",J187="NA"),"NA",IF($N$3=$AJ$12,'Result Sheet'!CF187,IF($N$3=$AJ$13,'Result Sheet'!CM187,IF($N$3=$AJ$14,'Result Sheet'!CT187,IF($N$3=$AJ$15,'Result Sheet'!DA187,IF($N$3=$AJ$16,'Result Sheet'!DE187,SUM(J187:K187)))))))))</f>
        <v/>
      </c>
      <c r="M187" s="425" t="str">
        <f t="shared" si="16"/>
        <v/>
      </c>
      <c r="N187" s="426" t="str">
        <f>IF($N$3=$AJ$8,'Result Sheet'!T187,IF($N$3=$AJ$9,'Result Sheet'!AL187,IF($N$3=$AJ$10,'Result Sheet'!BD187,IF($N$3=$AJ$11,'Result Sheet'!BV187,""))))</f>
        <v/>
      </c>
      <c r="O187" s="426" t="str">
        <f>IF($N$3=$AJ$8,'Result Sheet'!U187,IF($N$3=$AJ$9,'Result Sheet'!AM187,IF($N$3=$AJ$10,'Result Sheet'!BE187,IF($N$3=$AJ$11,'Result Sheet'!BW187,""))))</f>
        <v/>
      </c>
      <c r="P187" s="427" t="str">
        <f>IF(OR($D$3="",$N$3=""),"",IF(B187="","",IF(AND(N187="NA",O187="NA"),"NA",IF($N$3=$AJ$12,'Result Sheet'!CG187,IF($N$3=$AJ$13,'Result Sheet'!CN187,IF($N$3=$AJ$14,'Result Sheet'!CU187,IF($N$3=$AJ$15,'Result Sheet'!DB187,IF($N$3=$AJ$16,'Result Sheet'!DF187,SUM(N187:O187)))))))))</f>
        <v/>
      </c>
      <c r="Q187" s="425" t="str">
        <f t="shared" si="17"/>
        <v/>
      </c>
      <c r="R187" s="428">
        <f t="shared" si="18"/>
        <v>0</v>
      </c>
      <c r="S187" s="428" t="str">
        <f t="shared" si="19"/>
        <v/>
      </c>
      <c r="T187" s="428" t="str">
        <f t="shared" si="20"/>
        <v/>
      </c>
      <c r="U187" s="428" t="str">
        <f t="shared" si="21"/>
        <v/>
      </c>
      <c r="V187" s="429" t="str">
        <f t="shared" si="22"/>
        <v/>
      </c>
      <c r="W187" s="430" t="str">
        <f t="shared" si="23"/>
        <v/>
      </c>
    </row>
    <row r="188" spans="1:23">
      <c r="A188" s="416">
        <f>IF('Result Sheet'!A188="","",'Result Sheet'!A188)</f>
        <v>181</v>
      </c>
      <c r="B188" s="417" t="str">
        <f>IF(OR($D$3="",$N$3=""),"",IF('Result Sheet'!B188="","",'Result Sheet'!B188))</f>
        <v/>
      </c>
      <c r="C188" s="418" t="str">
        <f>IF(OR($D$3="",$N$3=""),"",IF('Result Sheet'!F188="","",'Result Sheet'!F188))</f>
        <v/>
      </c>
      <c r="D188" s="419" t="str">
        <f>IF(OR($D$3="",$N$3=""),"",IF('Result Sheet'!E188="","",'Result Sheet'!E188))</f>
        <v/>
      </c>
      <c r="E188" s="420" t="str">
        <f>IF(OR($D$3="",$N$3=""),"",IF('Result Sheet'!G188="","",'Result Sheet'!G188))</f>
        <v/>
      </c>
      <c r="F188" s="420" t="str">
        <f>IF(OR($D$3="",$N$3=""),"",IF('Result Sheet'!H188="","",'Result Sheet'!H188))</f>
        <v/>
      </c>
      <c r="G188" s="420" t="str">
        <f>IF(OR($D$3="",$N$3=""),"",IF('Result Sheet'!I188="","",'Result Sheet'!I188))</f>
        <v/>
      </c>
      <c r="H188" s="421" t="str">
        <f>IF(OR($D$3="",$N$3=""),"",IF('Result Sheet'!K188="","",'Result Sheet'!K188))</f>
        <v/>
      </c>
      <c r="I188" s="422" t="str">
        <f>IF(OR($D$3="",$N$3=""),"",IF('Result Sheet'!J188="","",'Result Sheet'!J188))</f>
        <v/>
      </c>
      <c r="J188" s="423" t="str">
        <f>IF($N$3=$AJ$8,'Result Sheet'!P188,IF($N$3=$AJ$9,'Result Sheet'!AH188,IF($N$3=$AJ$10,'Result Sheet'!AZ188,IF($N$3=$AJ$11,'Result Sheet'!BR188,""))))</f>
        <v/>
      </c>
      <c r="K188" s="423" t="str">
        <f>IF($N$3=$AJ$8,'Result Sheet'!Q188,IF($N$3=$AJ$9,'Result Sheet'!AI188,IF($N$3=$AJ$10,'Result Sheet'!BA188,IF($N$3=$AJ$11,'Result Sheet'!BS188,""))))</f>
        <v/>
      </c>
      <c r="L188" s="424" t="str">
        <f>IF(OR($D$3="",$N$3=""),"",IF(B188="","",IF(AND(K188="NA",J188="NA"),"NA",IF($N$3=$AJ$12,'Result Sheet'!CF188,IF($N$3=$AJ$13,'Result Sheet'!CM188,IF($N$3=$AJ$14,'Result Sheet'!CT188,IF($N$3=$AJ$15,'Result Sheet'!DA188,IF($N$3=$AJ$16,'Result Sheet'!DE188,SUM(J188:K188)))))))))</f>
        <v/>
      </c>
      <c r="M188" s="425" t="str">
        <f t="shared" si="16"/>
        <v/>
      </c>
      <c r="N188" s="426" t="str">
        <f>IF($N$3=$AJ$8,'Result Sheet'!T188,IF($N$3=$AJ$9,'Result Sheet'!AL188,IF($N$3=$AJ$10,'Result Sheet'!BD188,IF($N$3=$AJ$11,'Result Sheet'!BV188,""))))</f>
        <v/>
      </c>
      <c r="O188" s="426" t="str">
        <f>IF($N$3=$AJ$8,'Result Sheet'!U188,IF($N$3=$AJ$9,'Result Sheet'!AM188,IF($N$3=$AJ$10,'Result Sheet'!BE188,IF($N$3=$AJ$11,'Result Sheet'!BW188,""))))</f>
        <v/>
      </c>
      <c r="P188" s="427" t="str">
        <f>IF(OR($D$3="",$N$3=""),"",IF(B188="","",IF(AND(N188="NA",O188="NA"),"NA",IF($N$3=$AJ$12,'Result Sheet'!CG188,IF($N$3=$AJ$13,'Result Sheet'!CN188,IF($N$3=$AJ$14,'Result Sheet'!CU188,IF($N$3=$AJ$15,'Result Sheet'!DB188,IF($N$3=$AJ$16,'Result Sheet'!DF188,SUM(N188:O188)))))))))</f>
        <v/>
      </c>
      <c r="Q188" s="425" t="str">
        <f t="shared" si="17"/>
        <v/>
      </c>
      <c r="R188" s="428">
        <f t="shared" si="18"/>
        <v>0</v>
      </c>
      <c r="S188" s="428" t="str">
        <f t="shared" si="19"/>
        <v/>
      </c>
      <c r="T188" s="428" t="str">
        <f t="shared" si="20"/>
        <v/>
      </c>
      <c r="U188" s="428" t="str">
        <f t="shared" si="21"/>
        <v/>
      </c>
      <c r="V188" s="429" t="str">
        <f t="shared" si="22"/>
        <v/>
      </c>
      <c r="W188" s="430" t="str">
        <f t="shared" si="23"/>
        <v/>
      </c>
    </row>
    <row r="189" spans="1:23">
      <c r="A189" s="416">
        <f>IF('Result Sheet'!A189="","",'Result Sheet'!A189)</f>
        <v>182</v>
      </c>
      <c r="B189" s="417" t="str">
        <f>IF(OR($D$3="",$N$3=""),"",IF('Result Sheet'!B189="","",'Result Sheet'!B189))</f>
        <v/>
      </c>
      <c r="C189" s="418" t="str">
        <f>IF(OR($D$3="",$N$3=""),"",IF('Result Sheet'!F189="","",'Result Sheet'!F189))</f>
        <v/>
      </c>
      <c r="D189" s="419" t="str">
        <f>IF(OR($D$3="",$N$3=""),"",IF('Result Sheet'!E189="","",'Result Sheet'!E189))</f>
        <v/>
      </c>
      <c r="E189" s="420" t="str">
        <f>IF(OR($D$3="",$N$3=""),"",IF('Result Sheet'!G189="","",'Result Sheet'!G189))</f>
        <v/>
      </c>
      <c r="F189" s="420" t="str">
        <f>IF(OR($D$3="",$N$3=""),"",IF('Result Sheet'!H189="","",'Result Sheet'!H189))</f>
        <v/>
      </c>
      <c r="G189" s="420" t="str">
        <f>IF(OR($D$3="",$N$3=""),"",IF('Result Sheet'!I189="","",'Result Sheet'!I189))</f>
        <v/>
      </c>
      <c r="H189" s="421" t="str">
        <f>IF(OR($D$3="",$N$3=""),"",IF('Result Sheet'!K189="","",'Result Sheet'!K189))</f>
        <v/>
      </c>
      <c r="I189" s="422" t="str">
        <f>IF(OR($D$3="",$N$3=""),"",IF('Result Sheet'!J189="","",'Result Sheet'!J189))</f>
        <v/>
      </c>
      <c r="J189" s="423" t="str">
        <f>IF($N$3=$AJ$8,'Result Sheet'!P189,IF($N$3=$AJ$9,'Result Sheet'!AH189,IF($N$3=$AJ$10,'Result Sheet'!AZ189,IF($N$3=$AJ$11,'Result Sheet'!BR189,""))))</f>
        <v/>
      </c>
      <c r="K189" s="423" t="str">
        <f>IF($N$3=$AJ$8,'Result Sheet'!Q189,IF($N$3=$AJ$9,'Result Sheet'!AI189,IF($N$3=$AJ$10,'Result Sheet'!BA189,IF($N$3=$AJ$11,'Result Sheet'!BS189,""))))</f>
        <v/>
      </c>
      <c r="L189" s="424" t="str">
        <f>IF(OR($D$3="",$N$3=""),"",IF(B189="","",IF(AND(K189="NA",J189="NA"),"NA",IF($N$3=$AJ$12,'Result Sheet'!CF189,IF($N$3=$AJ$13,'Result Sheet'!CM189,IF($N$3=$AJ$14,'Result Sheet'!CT189,IF($N$3=$AJ$15,'Result Sheet'!DA189,IF($N$3=$AJ$16,'Result Sheet'!DE189,SUM(J189:K189)))))))))</f>
        <v/>
      </c>
      <c r="M189" s="425" t="str">
        <f t="shared" si="16"/>
        <v/>
      </c>
      <c r="N189" s="426" t="str">
        <f>IF($N$3=$AJ$8,'Result Sheet'!T189,IF($N$3=$AJ$9,'Result Sheet'!AL189,IF($N$3=$AJ$10,'Result Sheet'!BD189,IF($N$3=$AJ$11,'Result Sheet'!BV189,""))))</f>
        <v/>
      </c>
      <c r="O189" s="426" t="str">
        <f>IF($N$3=$AJ$8,'Result Sheet'!U189,IF($N$3=$AJ$9,'Result Sheet'!AM189,IF($N$3=$AJ$10,'Result Sheet'!BE189,IF($N$3=$AJ$11,'Result Sheet'!BW189,""))))</f>
        <v/>
      </c>
      <c r="P189" s="427" t="str">
        <f>IF(OR($D$3="",$N$3=""),"",IF(B189="","",IF(AND(N189="NA",O189="NA"),"NA",IF($N$3=$AJ$12,'Result Sheet'!CG189,IF($N$3=$AJ$13,'Result Sheet'!CN189,IF($N$3=$AJ$14,'Result Sheet'!CU189,IF($N$3=$AJ$15,'Result Sheet'!DB189,IF($N$3=$AJ$16,'Result Sheet'!DF189,SUM(N189:O189)))))))))</f>
        <v/>
      </c>
      <c r="Q189" s="425" t="str">
        <f t="shared" si="17"/>
        <v/>
      </c>
      <c r="R189" s="428">
        <f t="shared" si="18"/>
        <v>0</v>
      </c>
      <c r="S189" s="428" t="str">
        <f t="shared" si="19"/>
        <v/>
      </c>
      <c r="T189" s="428" t="str">
        <f t="shared" si="20"/>
        <v/>
      </c>
      <c r="U189" s="428" t="str">
        <f t="shared" si="21"/>
        <v/>
      </c>
      <c r="V189" s="429" t="str">
        <f t="shared" si="22"/>
        <v/>
      </c>
      <c r="W189" s="430" t="str">
        <f t="shared" si="23"/>
        <v/>
      </c>
    </row>
    <row r="190" spans="1:23">
      <c r="A190" s="416">
        <f>IF('Result Sheet'!A190="","",'Result Sheet'!A190)</f>
        <v>183</v>
      </c>
      <c r="B190" s="417" t="str">
        <f>IF(OR($D$3="",$N$3=""),"",IF('Result Sheet'!B190="","",'Result Sheet'!B190))</f>
        <v/>
      </c>
      <c r="C190" s="418" t="str">
        <f>IF(OR($D$3="",$N$3=""),"",IF('Result Sheet'!F190="","",'Result Sheet'!F190))</f>
        <v/>
      </c>
      <c r="D190" s="419" t="str">
        <f>IF(OR($D$3="",$N$3=""),"",IF('Result Sheet'!E190="","",'Result Sheet'!E190))</f>
        <v/>
      </c>
      <c r="E190" s="420" t="str">
        <f>IF(OR($D$3="",$N$3=""),"",IF('Result Sheet'!G190="","",'Result Sheet'!G190))</f>
        <v/>
      </c>
      <c r="F190" s="420" t="str">
        <f>IF(OR($D$3="",$N$3=""),"",IF('Result Sheet'!H190="","",'Result Sheet'!H190))</f>
        <v/>
      </c>
      <c r="G190" s="420" t="str">
        <f>IF(OR($D$3="",$N$3=""),"",IF('Result Sheet'!I190="","",'Result Sheet'!I190))</f>
        <v/>
      </c>
      <c r="H190" s="421" t="str">
        <f>IF(OR($D$3="",$N$3=""),"",IF('Result Sheet'!K190="","",'Result Sheet'!K190))</f>
        <v/>
      </c>
      <c r="I190" s="422" t="str">
        <f>IF(OR($D$3="",$N$3=""),"",IF('Result Sheet'!J190="","",'Result Sheet'!J190))</f>
        <v/>
      </c>
      <c r="J190" s="423" t="str">
        <f>IF($N$3=$AJ$8,'Result Sheet'!P190,IF($N$3=$AJ$9,'Result Sheet'!AH190,IF($N$3=$AJ$10,'Result Sheet'!AZ190,IF($N$3=$AJ$11,'Result Sheet'!BR190,""))))</f>
        <v/>
      </c>
      <c r="K190" s="423" t="str">
        <f>IF($N$3=$AJ$8,'Result Sheet'!Q190,IF($N$3=$AJ$9,'Result Sheet'!AI190,IF($N$3=$AJ$10,'Result Sheet'!BA190,IF($N$3=$AJ$11,'Result Sheet'!BS190,""))))</f>
        <v/>
      </c>
      <c r="L190" s="424" t="str">
        <f>IF(OR($D$3="",$N$3=""),"",IF(B190="","",IF(AND(K190="NA",J190="NA"),"NA",IF($N$3=$AJ$12,'Result Sheet'!CF190,IF($N$3=$AJ$13,'Result Sheet'!CM190,IF($N$3=$AJ$14,'Result Sheet'!CT190,IF($N$3=$AJ$15,'Result Sheet'!DA190,IF($N$3=$AJ$16,'Result Sheet'!DE190,SUM(J190:K190)))))))))</f>
        <v/>
      </c>
      <c r="M190" s="425" t="str">
        <f t="shared" si="16"/>
        <v/>
      </c>
      <c r="N190" s="426" t="str">
        <f>IF($N$3=$AJ$8,'Result Sheet'!T190,IF($N$3=$AJ$9,'Result Sheet'!AL190,IF($N$3=$AJ$10,'Result Sheet'!BD190,IF($N$3=$AJ$11,'Result Sheet'!BV190,""))))</f>
        <v/>
      </c>
      <c r="O190" s="426" t="str">
        <f>IF($N$3=$AJ$8,'Result Sheet'!U190,IF($N$3=$AJ$9,'Result Sheet'!AM190,IF($N$3=$AJ$10,'Result Sheet'!BE190,IF($N$3=$AJ$11,'Result Sheet'!BW190,""))))</f>
        <v/>
      </c>
      <c r="P190" s="427" t="str">
        <f>IF(OR($D$3="",$N$3=""),"",IF(B190="","",IF(AND(N190="NA",O190="NA"),"NA",IF($N$3=$AJ$12,'Result Sheet'!CG190,IF($N$3=$AJ$13,'Result Sheet'!CN190,IF($N$3=$AJ$14,'Result Sheet'!CU190,IF($N$3=$AJ$15,'Result Sheet'!DB190,IF($N$3=$AJ$16,'Result Sheet'!DF190,SUM(N190:O190)))))))))</f>
        <v/>
      </c>
      <c r="Q190" s="425" t="str">
        <f t="shared" si="17"/>
        <v/>
      </c>
      <c r="R190" s="428">
        <f t="shared" si="18"/>
        <v>0</v>
      </c>
      <c r="S190" s="428" t="str">
        <f t="shared" si="19"/>
        <v/>
      </c>
      <c r="T190" s="428" t="str">
        <f t="shared" si="20"/>
        <v/>
      </c>
      <c r="U190" s="428" t="str">
        <f t="shared" si="21"/>
        <v/>
      </c>
      <c r="V190" s="429" t="str">
        <f t="shared" si="22"/>
        <v/>
      </c>
      <c r="W190" s="430" t="str">
        <f t="shared" si="23"/>
        <v/>
      </c>
    </row>
    <row r="191" spans="1:23">
      <c r="A191" s="416">
        <f>IF('Result Sheet'!A191="","",'Result Sheet'!A191)</f>
        <v>184</v>
      </c>
      <c r="B191" s="417" t="str">
        <f>IF(OR($D$3="",$N$3=""),"",IF('Result Sheet'!B191="","",'Result Sheet'!B191))</f>
        <v/>
      </c>
      <c r="C191" s="418" t="str">
        <f>IF(OR($D$3="",$N$3=""),"",IF('Result Sheet'!F191="","",'Result Sheet'!F191))</f>
        <v/>
      </c>
      <c r="D191" s="419" t="str">
        <f>IF(OR($D$3="",$N$3=""),"",IF('Result Sheet'!E191="","",'Result Sheet'!E191))</f>
        <v/>
      </c>
      <c r="E191" s="420" t="str">
        <f>IF(OR($D$3="",$N$3=""),"",IF('Result Sheet'!G191="","",'Result Sheet'!G191))</f>
        <v/>
      </c>
      <c r="F191" s="420" t="str">
        <f>IF(OR($D$3="",$N$3=""),"",IF('Result Sheet'!H191="","",'Result Sheet'!H191))</f>
        <v/>
      </c>
      <c r="G191" s="420" t="str">
        <f>IF(OR($D$3="",$N$3=""),"",IF('Result Sheet'!I191="","",'Result Sheet'!I191))</f>
        <v/>
      </c>
      <c r="H191" s="421" t="str">
        <f>IF(OR($D$3="",$N$3=""),"",IF('Result Sheet'!K191="","",'Result Sheet'!K191))</f>
        <v/>
      </c>
      <c r="I191" s="422" t="str">
        <f>IF(OR($D$3="",$N$3=""),"",IF('Result Sheet'!J191="","",'Result Sheet'!J191))</f>
        <v/>
      </c>
      <c r="J191" s="423" t="str">
        <f>IF($N$3=$AJ$8,'Result Sheet'!P191,IF($N$3=$AJ$9,'Result Sheet'!AH191,IF($N$3=$AJ$10,'Result Sheet'!AZ191,IF($N$3=$AJ$11,'Result Sheet'!BR191,""))))</f>
        <v/>
      </c>
      <c r="K191" s="423" t="str">
        <f>IF($N$3=$AJ$8,'Result Sheet'!Q191,IF($N$3=$AJ$9,'Result Sheet'!AI191,IF($N$3=$AJ$10,'Result Sheet'!BA191,IF($N$3=$AJ$11,'Result Sheet'!BS191,""))))</f>
        <v/>
      </c>
      <c r="L191" s="424" t="str">
        <f>IF(OR($D$3="",$N$3=""),"",IF(B191="","",IF(AND(K191="NA",J191="NA"),"NA",IF($N$3=$AJ$12,'Result Sheet'!CF191,IF($N$3=$AJ$13,'Result Sheet'!CM191,IF($N$3=$AJ$14,'Result Sheet'!CT191,IF($N$3=$AJ$15,'Result Sheet'!DA191,IF($N$3=$AJ$16,'Result Sheet'!DE191,SUM(J191:K191)))))))))</f>
        <v/>
      </c>
      <c r="M191" s="425" t="str">
        <f t="shared" si="16"/>
        <v/>
      </c>
      <c r="N191" s="426" t="str">
        <f>IF($N$3=$AJ$8,'Result Sheet'!T191,IF($N$3=$AJ$9,'Result Sheet'!AL191,IF($N$3=$AJ$10,'Result Sheet'!BD191,IF($N$3=$AJ$11,'Result Sheet'!BV191,""))))</f>
        <v/>
      </c>
      <c r="O191" s="426" t="str">
        <f>IF($N$3=$AJ$8,'Result Sheet'!U191,IF($N$3=$AJ$9,'Result Sheet'!AM191,IF($N$3=$AJ$10,'Result Sheet'!BE191,IF($N$3=$AJ$11,'Result Sheet'!BW191,""))))</f>
        <v/>
      </c>
      <c r="P191" s="427" t="str">
        <f>IF(OR($D$3="",$N$3=""),"",IF(B191="","",IF(AND(N191="NA",O191="NA"),"NA",IF($N$3=$AJ$12,'Result Sheet'!CG191,IF($N$3=$AJ$13,'Result Sheet'!CN191,IF($N$3=$AJ$14,'Result Sheet'!CU191,IF($N$3=$AJ$15,'Result Sheet'!DB191,IF($N$3=$AJ$16,'Result Sheet'!DF191,SUM(N191:O191)))))))))</f>
        <v/>
      </c>
      <c r="Q191" s="425" t="str">
        <f t="shared" si="17"/>
        <v/>
      </c>
      <c r="R191" s="428">
        <f t="shared" si="18"/>
        <v>0</v>
      </c>
      <c r="S191" s="428" t="str">
        <f t="shared" si="19"/>
        <v/>
      </c>
      <c r="T191" s="428" t="str">
        <f t="shared" si="20"/>
        <v/>
      </c>
      <c r="U191" s="428" t="str">
        <f t="shared" si="21"/>
        <v/>
      </c>
      <c r="V191" s="429" t="str">
        <f t="shared" si="22"/>
        <v/>
      </c>
      <c r="W191" s="430" t="str">
        <f t="shared" si="23"/>
        <v/>
      </c>
    </row>
    <row r="192" spans="1:23">
      <c r="A192" s="416">
        <f>IF('Result Sheet'!A192="","",'Result Sheet'!A192)</f>
        <v>185</v>
      </c>
      <c r="B192" s="417" t="str">
        <f>IF(OR($D$3="",$N$3=""),"",IF('Result Sheet'!B192="","",'Result Sheet'!B192))</f>
        <v/>
      </c>
      <c r="C192" s="418" t="str">
        <f>IF(OR($D$3="",$N$3=""),"",IF('Result Sheet'!F192="","",'Result Sheet'!F192))</f>
        <v/>
      </c>
      <c r="D192" s="419" t="str">
        <f>IF(OR($D$3="",$N$3=""),"",IF('Result Sheet'!E192="","",'Result Sheet'!E192))</f>
        <v/>
      </c>
      <c r="E192" s="420" t="str">
        <f>IF(OR($D$3="",$N$3=""),"",IF('Result Sheet'!G192="","",'Result Sheet'!G192))</f>
        <v/>
      </c>
      <c r="F192" s="420" t="str">
        <f>IF(OR($D$3="",$N$3=""),"",IF('Result Sheet'!H192="","",'Result Sheet'!H192))</f>
        <v/>
      </c>
      <c r="G192" s="420" t="str">
        <f>IF(OR($D$3="",$N$3=""),"",IF('Result Sheet'!I192="","",'Result Sheet'!I192))</f>
        <v/>
      </c>
      <c r="H192" s="421" t="str">
        <f>IF(OR($D$3="",$N$3=""),"",IF('Result Sheet'!K192="","",'Result Sheet'!K192))</f>
        <v/>
      </c>
      <c r="I192" s="422" t="str">
        <f>IF(OR($D$3="",$N$3=""),"",IF('Result Sheet'!J192="","",'Result Sheet'!J192))</f>
        <v/>
      </c>
      <c r="J192" s="423" t="str">
        <f>IF($N$3=$AJ$8,'Result Sheet'!P192,IF($N$3=$AJ$9,'Result Sheet'!AH192,IF($N$3=$AJ$10,'Result Sheet'!AZ192,IF($N$3=$AJ$11,'Result Sheet'!BR192,""))))</f>
        <v/>
      </c>
      <c r="K192" s="423" t="str">
        <f>IF($N$3=$AJ$8,'Result Sheet'!Q192,IF($N$3=$AJ$9,'Result Sheet'!AI192,IF($N$3=$AJ$10,'Result Sheet'!BA192,IF($N$3=$AJ$11,'Result Sheet'!BS192,""))))</f>
        <v/>
      </c>
      <c r="L192" s="424" t="str">
        <f>IF(OR($D$3="",$N$3=""),"",IF(B192="","",IF(AND(K192="NA",J192="NA"),"NA",IF($N$3=$AJ$12,'Result Sheet'!CF192,IF($N$3=$AJ$13,'Result Sheet'!CM192,IF($N$3=$AJ$14,'Result Sheet'!CT192,IF($N$3=$AJ$15,'Result Sheet'!DA192,IF($N$3=$AJ$16,'Result Sheet'!DE192,SUM(J192:K192)))))))))</f>
        <v/>
      </c>
      <c r="M192" s="425" t="str">
        <f t="shared" si="16"/>
        <v/>
      </c>
      <c r="N192" s="426" t="str">
        <f>IF($N$3=$AJ$8,'Result Sheet'!T192,IF($N$3=$AJ$9,'Result Sheet'!AL192,IF($N$3=$AJ$10,'Result Sheet'!BD192,IF($N$3=$AJ$11,'Result Sheet'!BV192,""))))</f>
        <v/>
      </c>
      <c r="O192" s="426" t="str">
        <f>IF($N$3=$AJ$8,'Result Sheet'!U192,IF($N$3=$AJ$9,'Result Sheet'!AM192,IF($N$3=$AJ$10,'Result Sheet'!BE192,IF($N$3=$AJ$11,'Result Sheet'!BW192,""))))</f>
        <v/>
      </c>
      <c r="P192" s="427" t="str">
        <f>IF(OR($D$3="",$N$3=""),"",IF(B192="","",IF(AND(N192="NA",O192="NA"),"NA",IF($N$3=$AJ$12,'Result Sheet'!CG192,IF($N$3=$AJ$13,'Result Sheet'!CN192,IF($N$3=$AJ$14,'Result Sheet'!CU192,IF($N$3=$AJ$15,'Result Sheet'!DB192,IF($N$3=$AJ$16,'Result Sheet'!DF192,SUM(N192:O192)))))))))</f>
        <v/>
      </c>
      <c r="Q192" s="425" t="str">
        <f t="shared" si="17"/>
        <v/>
      </c>
      <c r="R192" s="428">
        <f t="shared" si="18"/>
        <v>0</v>
      </c>
      <c r="S192" s="428" t="str">
        <f t="shared" si="19"/>
        <v/>
      </c>
      <c r="T192" s="428" t="str">
        <f t="shared" si="20"/>
        <v/>
      </c>
      <c r="U192" s="428" t="str">
        <f t="shared" si="21"/>
        <v/>
      </c>
      <c r="V192" s="429" t="str">
        <f t="shared" si="22"/>
        <v/>
      </c>
      <c r="W192" s="430" t="str">
        <f t="shared" si="23"/>
        <v/>
      </c>
    </row>
    <row r="193" spans="1:23">
      <c r="A193" s="416">
        <f>IF('Result Sheet'!A193="","",'Result Sheet'!A193)</f>
        <v>186</v>
      </c>
      <c r="B193" s="417" t="str">
        <f>IF(OR($D$3="",$N$3=""),"",IF('Result Sheet'!B193="","",'Result Sheet'!B193))</f>
        <v/>
      </c>
      <c r="C193" s="418" t="str">
        <f>IF(OR($D$3="",$N$3=""),"",IF('Result Sheet'!F193="","",'Result Sheet'!F193))</f>
        <v/>
      </c>
      <c r="D193" s="419" t="str">
        <f>IF(OR($D$3="",$N$3=""),"",IF('Result Sheet'!E193="","",'Result Sheet'!E193))</f>
        <v/>
      </c>
      <c r="E193" s="420" t="str">
        <f>IF(OR($D$3="",$N$3=""),"",IF('Result Sheet'!G193="","",'Result Sheet'!G193))</f>
        <v/>
      </c>
      <c r="F193" s="420" t="str">
        <f>IF(OR($D$3="",$N$3=""),"",IF('Result Sheet'!H193="","",'Result Sheet'!H193))</f>
        <v/>
      </c>
      <c r="G193" s="420" t="str">
        <f>IF(OR($D$3="",$N$3=""),"",IF('Result Sheet'!I193="","",'Result Sheet'!I193))</f>
        <v/>
      </c>
      <c r="H193" s="421" t="str">
        <f>IF(OR($D$3="",$N$3=""),"",IF('Result Sheet'!K193="","",'Result Sheet'!K193))</f>
        <v/>
      </c>
      <c r="I193" s="422" t="str">
        <f>IF(OR($D$3="",$N$3=""),"",IF('Result Sheet'!J193="","",'Result Sheet'!J193))</f>
        <v/>
      </c>
      <c r="J193" s="423" t="str">
        <f>IF($N$3=$AJ$8,'Result Sheet'!P193,IF($N$3=$AJ$9,'Result Sheet'!AH193,IF($N$3=$AJ$10,'Result Sheet'!AZ193,IF($N$3=$AJ$11,'Result Sheet'!BR193,""))))</f>
        <v/>
      </c>
      <c r="K193" s="423" t="str">
        <f>IF($N$3=$AJ$8,'Result Sheet'!Q193,IF($N$3=$AJ$9,'Result Sheet'!AI193,IF($N$3=$AJ$10,'Result Sheet'!BA193,IF($N$3=$AJ$11,'Result Sheet'!BS193,""))))</f>
        <v/>
      </c>
      <c r="L193" s="424" t="str">
        <f>IF(OR($D$3="",$N$3=""),"",IF(B193="","",IF(AND(K193="NA",J193="NA"),"NA",IF($N$3=$AJ$12,'Result Sheet'!CF193,IF($N$3=$AJ$13,'Result Sheet'!CM193,IF($N$3=$AJ$14,'Result Sheet'!CT193,IF($N$3=$AJ$15,'Result Sheet'!DA193,IF($N$3=$AJ$16,'Result Sheet'!DE193,SUM(J193:K193)))))))))</f>
        <v/>
      </c>
      <c r="M193" s="425" t="str">
        <f t="shared" si="16"/>
        <v/>
      </c>
      <c r="N193" s="426" t="str">
        <f>IF($N$3=$AJ$8,'Result Sheet'!T193,IF($N$3=$AJ$9,'Result Sheet'!AL193,IF($N$3=$AJ$10,'Result Sheet'!BD193,IF($N$3=$AJ$11,'Result Sheet'!BV193,""))))</f>
        <v/>
      </c>
      <c r="O193" s="426" t="str">
        <f>IF($N$3=$AJ$8,'Result Sheet'!U193,IF($N$3=$AJ$9,'Result Sheet'!AM193,IF($N$3=$AJ$10,'Result Sheet'!BE193,IF($N$3=$AJ$11,'Result Sheet'!BW193,""))))</f>
        <v/>
      </c>
      <c r="P193" s="427" t="str">
        <f>IF(OR($D$3="",$N$3=""),"",IF(B193="","",IF(AND(N193="NA",O193="NA"),"NA",IF($N$3=$AJ$12,'Result Sheet'!CG193,IF($N$3=$AJ$13,'Result Sheet'!CN193,IF($N$3=$AJ$14,'Result Sheet'!CU193,IF($N$3=$AJ$15,'Result Sheet'!DB193,IF($N$3=$AJ$16,'Result Sheet'!DF193,SUM(N193:O193)))))))))</f>
        <v/>
      </c>
      <c r="Q193" s="425" t="str">
        <f t="shared" si="17"/>
        <v/>
      </c>
      <c r="R193" s="428">
        <f t="shared" si="18"/>
        <v>0</v>
      </c>
      <c r="S193" s="428" t="str">
        <f t="shared" si="19"/>
        <v/>
      </c>
      <c r="T193" s="428" t="str">
        <f t="shared" si="20"/>
        <v/>
      </c>
      <c r="U193" s="428" t="str">
        <f t="shared" si="21"/>
        <v/>
      </c>
      <c r="V193" s="429" t="str">
        <f t="shared" si="22"/>
        <v/>
      </c>
      <c r="W193" s="430" t="str">
        <f t="shared" si="23"/>
        <v/>
      </c>
    </row>
    <row r="194" spans="1:23">
      <c r="A194" s="416">
        <f>IF('Result Sheet'!A194="","",'Result Sheet'!A194)</f>
        <v>187</v>
      </c>
      <c r="B194" s="417" t="str">
        <f>IF(OR($D$3="",$N$3=""),"",IF('Result Sheet'!B194="","",'Result Sheet'!B194))</f>
        <v/>
      </c>
      <c r="C194" s="418" t="str">
        <f>IF(OR($D$3="",$N$3=""),"",IF('Result Sheet'!F194="","",'Result Sheet'!F194))</f>
        <v/>
      </c>
      <c r="D194" s="419" t="str">
        <f>IF(OR($D$3="",$N$3=""),"",IF('Result Sheet'!E194="","",'Result Sheet'!E194))</f>
        <v/>
      </c>
      <c r="E194" s="420" t="str">
        <f>IF(OR($D$3="",$N$3=""),"",IF('Result Sheet'!G194="","",'Result Sheet'!G194))</f>
        <v/>
      </c>
      <c r="F194" s="420" t="str">
        <f>IF(OR($D$3="",$N$3=""),"",IF('Result Sheet'!H194="","",'Result Sheet'!H194))</f>
        <v/>
      </c>
      <c r="G194" s="420" t="str">
        <f>IF(OR($D$3="",$N$3=""),"",IF('Result Sheet'!I194="","",'Result Sheet'!I194))</f>
        <v/>
      </c>
      <c r="H194" s="421" t="str">
        <f>IF(OR($D$3="",$N$3=""),"",IF('Result Sheet'!K194="","",'Result Sheet'!K194))</f>
        <v/>
      </c>
      <c r="I194" s="422" t="str">
        <f>IF(OR($D$3="",$N$3=""),"",IF('Result Sheet'!J194="","",'Result Sheet'!J194))</f>
        <v/>
      </c>
      <c r="J194" s="423" t="str">
        <f>IF($N$3=$AJ$8,'Result Sheet'!P194,IF($N$3=$AJ$9,'Result Sheet'!AH194,IF($N$3=$AJ$10,'Result Sheet'!AZ194,IF($N$3=$AJ$11,'Result Sheet'!BR194,""))))</f>
        <v/>
      </c>
      <c r="K194" s="423" t="str">
        <f>IF($N$3=$AJ$8,'Result Sheet'!Q194,IF($N$3=$AJ$9,'Result Sheet'!AI194,IF($N$3=$AJ$10,'Result Sheet'!BA194,IF($N$3=$AJ$11,'Result Sheet'!BS194,""))))</f>
        <v/>
      </c>
      <c r="L194" s="424" t="str">
        <f>IF(OR($D$3="",$N$3=""),"",IF(B194="","",IF(AND(K194="NA",J194="NA"),"NA",IF($N$3=$AJ$12,'Result Sheet'!CF194,IF($N$3=$AJ$13,'Result Sheet'!CM194,IF($N$3=$AJ$14,'Result Sheet'!CT194,IF($N$3=$AJ$15,'Result Sheet'!DA194,IF($N$3=$AJ$16,'Result Sheet'!DE194,SUM(J194:K194)))))))))</f>
        <v/>
      </c>
      <c r="M194" s="425" t="str">
        <f t="shared" si="16"/>
        <v/>
      </c>
      <c r="N194" s="426" t="str">
        <f>IF($N$3=$AJ$8,'Result Sheet'!T194,IF($N$3=$AJ$9,'Result Sheet'!AL194,IF($N$3=$AJ$10,'Result Sheet'!BD194,IF($N$3=$AJ$11,'Result Sheet'!BV194,""))))</f>
        <v/>
      </c>
      <c r="O194" s="426" t="str">
        <f>IF($N$3=$AJ$8,'Result Sheet'!U194,IF($N$3=$AJ$9,'Result Sheet'!AM194,IF($N$3=$AJ$10,'Result Sheet'!BE194,IF($N$3=$AJ$11,'Result Sheet'!BW194,""))))</f>
        <v/>
      </c>
      <c r="P194" s="427" t="str">
        <f>IF(OR($D$3="",$N$3=""),"",IF(B194="","",IF(AND(N194="NA",O194="NA"),"NA",IF($N$3=$AJ$12,'Result Sheet'!CG194,IF($N$3=$AJ$13,'Result Sheet'!CN194,IF($N$3=$AJ$14,'Result Sheet'!CU194,IF($N$3=$AJ$15,'Result Sheet'!DB194,IF($N$3=$AJ$16,'Result Sheet'!DF194,SUM(N194:O194)))))))))</f>
        <v/>
      </c>
      <c r="Q194" s="425" t="str">
        <f t="shared" si="17"/>
        <v/>
      </c>
      <c r="R194" s="428">
        <f t="shared" si="18"/>
        <v>0</v>
      </c>
      <c r="S194" s="428" t="str">
        <f t="shared" si="19"/>
        <v/>
      </c>
      <c r="T194" s="428" t="str">
        <f t="shared" si="20"/>
        <v/>
      </c>
      <c r="U194" s="428" t="str">
        <f t="shared" si="21"/>
        <v/>
      </c>
      <c r="V194" s="429" t="str">
        <f t="shared" si="22"/>
        <v/>
      </c>
      <c r="W194" s="430" t="str">
        <f t="shared" si="23"/>
        <v/>
      </c>
    </row>
    <row r="195" spans="1:23">
      <c r="A195" s="416">
        <f>IF('Result Sheet'!A195="","",'Result Sheet'!A195)</f>
        <v>188</v>
      </c>
      <c r="B195" s="417" t="str">
        <f>IF(OR($D$3="",$N$3=""),"",IF('Result Sheet'!B195="","",'Result Sheet'!B195))</f>
        <v/>
      </c>
      <c r="C195" s="418" t="str">
        <f>IF(OR($D$3="",$N$3=""),"",IF('Result Sheet'!F195="","",'Result Sheet'!F195))</f>
        <v/>
      </c>
      <c r="D195" s="419" t="str">
        <f>IF(OR($D$3="",$N$3=""),"",IF('Result Sheet'!E195="","",'Result Sheet'!E195))</f>
        <v/>
      </c>
      <c r="E195" s="420" t="str">
        <f>IF(OR($D$3="",$N$3=""),"",IF('Result Sheet'!G195="","",'Result Sheet'!G195))</f>
        <v/>
      </c>
      <c r="F195" s="420" t="str">
        <f>IF(OR($D$3="",$N$3=""),"",IF('Result Sheet'!H195="","",'Result Sheet'!H195))</f>
        <v/>
      </c>
      <c r="G195" s="420" t="str">
        <f>IF(OR($D$3="",$N$3=""),"",IF('Result Sheet'!I195="","",'Result Sheet'!I195))</f>
        <v/>
      </c>
      <c r="H195" s="421" t="str">
        <f>IF(OR($D$3="",$N$3=""),"",IF('Result Sheet'!K195="","",'Result Sheet'!K195))</f>
        <v/>
      </c>
      <c r="I195" s="422" t="str">
        <f>IF(OR($D$3="",$N$3=""),"",IF('Result Sheet'!J195="","",'Result Sheet'!J195))</f>
        <v/>
      </c>
      <c r="J195" s="423" t="str">
        <f>IF($N$3=$AJ$8,'Result Sheet'!P195,IF($N$3=$AJ$9,'Result Sheet'!AH195,IF($N$3=$AJ$10,'Result Sheet'!AZ195,IF($N$3=$AJ$11,'Result Sheet'!BR195,""))))</f>
        <v/>
      </c>
      <c r="K195" s="423" t="str">
        <f>IF($N$3=$AJ$8,'Result Sheet'!Q195,IF($N$3=$AJ$9,'Result Sheet'!AI195,IF($N$3=$AJ$10,'Result Sheet'!BA195,IF($N$3=$AJ$11,'Result Sheet'!BS195,""))))</f>
        <v/>
      </c>
      <c r="L195" s="424" t="str">
        <f>IF(OR($D$3="",$N$3=""),"",IF(B195="","",IF(AND(K195="NA",J195="NA"),"NA",IF($N$3=$AJ$12,'Result Sheet'!CF195,IF($N$3=$AJ$13,'Result Sheet'!CM195,IF($N$3=$AJ$14,'Result Sheet'!CT195,IF($N$3=$AJ$15,'Result Sheet'!DA195,IF($N$3=$AJ$16,'Result Sheet'!DE195,SUM(J195:K195)))))))))</f>
        <v/>
      </c>
      <c r="M195" s="425" t="str">
        <f t="shared" si="16"/>
        <v/>
      </c>
      <c r="N195" s="426" t="str">
        <f>IF($N$3=$AJ$8,'Result Sheet'!T195,IF($N$3=$AJ$9,'Result Sheet'!AL195,IF($N$3=$AJ$10,'Result Sheet'!BD195,IF($N$3=$AJ$11,'Result Sheet'!BV195,""))))</f>
        <v/>
      </c>
      <c r="O195" s="426" t="str">
        <f>IF($N$3=$AJ$8,'Result Sheet'!U195,IF($N$3=$AJ$9,'Result Sheet'!AM195,IF($N$3=$AJ$10,'Result Sheet'!BE195,IF($N$3=$AJ$11,'Result Sheet'!BW195,""))))</f>
        <v/>
      </c>
      <c r="P195" s="427" t="str">
        <f>IF(OR($D$3="",$N$3=""),"",IF(B195="","",IF(AND(N195="NA",O195="NA"),"NA",IF($N$3=$AJ$12,'Result Sheet'!CG195,IF($N$3=$AJ$13,'Result Sheet'!CN195,IF($N$3=$AJ$14,'Result Sheet'!CU195,IF($N$3=$AJ$15,'Result Sheet'!DB195,IF($N$3=$AJ$16,'Result Sheet'!DF195,SUM(N195:O195)))))))))</f>
        <v/>
      </c>
      <c r="Q195" s="425" t="str">
        <f t="shared" si="17"/>
        <v/>
      </c>
      <c r="R195" s="428">
        <f t="shared" si="18"/>
        <v>0</v>
      </c>
      <c r="S195" s="428" t="str">
        <f t="shared" si="19"/>
        <v/>
      </c>
      <c r="T195" s="428" t="str">
        <f t="shared" si="20"/>
        <v/>
      </c>
      <c r="U195" s="428" t="str">
        <f t="shared" si="21"/>
        <v/>
      </c>
      <c r="V195" s="429" t="str">
        <f t="shared" si="22"/>
        <v/>
      </c>
      <c r="W195" s="430" t="str">
        <f t="shared" si="23"/>
        <v/>
      </c>
    </row>
    <row r="196" spans="1:23">
      <c r="A196" s="416">
        <f>IF('Result Sheet'!A196="","",'Result Sheet'!A196)</f>
        <v>189</v>
      </c>
      <c r="B196" s="417" t="str">
        <f>IF(OR($D$3="",$N$3=""),"",IF('Result Sheet'!B196="","",'Result Sheet'!B196))</f>
        <v/>
      </c>
      <c r="C196" s="418" t="str">
        <f>IF(OR($D$3="",$N$3=""),"",IF('Result Sheet'!F196="","",'Result Sheet'!F196))</f>
        <v/>
      </c>
      <c r="D196" s="419" t="str">
        <f>IF(OR($D$3="",$N$3=""),"",IF('Result Sheet'!E196="","",'Result Sheet'!E196))</f>
        <v/>
      </c>
      <c r="E196" s="420" t="str">
        <f>IF(OR($D$3="",$N$3=""),"",IF('Result Sheet'!G196="","",'Result Sheet'!G196))</f>
        <v/>
      </c>
      <c r="F196" s="420" t="str">
        <f>IF(OR($D$3="",$N$3=""),"",IF('Result Sheet'!H196="","",'Result Sheet'!H196))</f>
        <v/>
      </c>
      <c r="G196" s="420" t="str">
        <f>IF(OR($D$3="",$N$3=""),"",IF('Result Sheet'!I196="","",'Result Sheet'!I196))</f>
        <v/>
      </c>
      <c r="H196" s="421" t="str">
        <f>IF(OR($D$3="",$N$3=""),"",IF('Result Sheet'!K196="","",'Result Sheet'!K196))</f>
        <v/>
      </c>
      <c r="I196" s="422" t="str">
        <f>IF(OR($D$3="",$N$3=""),"",IF('Result Sheet'!J196="","",'Result Sheet'!J196))</f>
        <v/>
      </c>
      <c r="J196" s="423" t="str">
        <f>IF($N$3=$AJ$8,'Result Sheet'!P196,IF($N$3=$AJ$9,'Result Sheet'!AH196,IF($N$3=$AJ$10,'Result Sheet'!AZ196,IF($N$3=$AJ$11,'Result Sheet'!BR196,""))))</f>
        <v/>
      </c>
      <c r="K196" s="423" t="str">
        <f>IF($N$3=$AJ$8,'Result Sheet'!Q196,IF($N$3=$AJ$9,'Result Sheet'!AI196,IF($N$3=$AJ$10,'Result Sheet'!BA196,IF($N$3=$AJ$11,'Result Sheet'!BS196,""))))</f>
        <v/>
      </c>
      <c r="L196" s="424" t="str">
        <f>IF(OR($D$3="",$N$3=""),"",IF(B196="","",IF(AND(K196="NA",J196="NA"),"NA",IF($N$3=$AJ$12,'Result Sheet'!CF196,IF($N$3=$AJ$13,'Result Sheet'!CM196,IF($N$3=$AJ$14,'Result Sheet'!CT196,IF($N$3=$AJ$15,'Result Sheet'!DA196,IF($N$3=$AJ$16,'Result Sheet'!DE196,SUM(J196:K196)))))))))</f>
        <v/>
      </c>
      <c r="M196" s="425" t="str">
        <f t="shared" si="16"/>
        <v/>
      </c>
      <c r="N196" s="426" t="str">
        <f>IF($N$3=$AJ$8,'Result Sheet'!T196,IF($N$3=$AJ$9,'Result Sheet'!AL196,IF($N$3=$AJ$10,'Result Sheet'!BD196,IF($N$3=$AJ$11,'Result Sheet'!BV196,""))))</f>
        <v/>
      </c>
      <c r="O196" s="426" t="str">
        <f>IF($N$3=$AJ$8,'Result Sheet'!U196,IF($N$3=$AJ$9,'Result Sheet'!AM196,IF($N$3=$AJ$10,'Result Sheet'!BE196,IF($N$3=$AJ$11,'Result Sheet'!BW196,""))))</f>
        <v/>
      </c>
      <c r="P196" s="427" t="str">
        <f>IF(OR($D$3="",$N$3=""),"",IF(B196="","",IF(AND(N196="NA",O196="NA"),"NA",IF($N$3=$AJ$12,'Result Sheet'!CG196,IF($N$3=$AJ$13,'Result Sheet'!CN196,IF($N$3=$AJ$14,'Result Sheet'!CU196,IF($N$3=$AJ$15,'Result Sheet'!DB196,IF($N$3=$AJ$16,'Result Sheet'!DF196,SUM(N196:O196)))))))))</f>
        <v/>
      </c>
      <c r="Q196" s="425" t="str">
        <f t="shared" si="17"/>
        <v/>
      </c>
      <c r="R196" s="428">
        <f t="shared" si="18"/>
        <v>0</v>
      </c>
      <c r="S196" s="428" t="str">
        <f t="shared" si="19"/>
        <v/>
      </c>
      <c r="T196" s="428" t="str">
        <f t="shared" si="20"/>
        <v/>
      </c>
      <c r="U196" s="428" t="str">
        <f t="shared" si="21"/>
        <v/>
      </c>
      <c r="V196" s="429" t="str">
        <f t="shared" si="22"/>
        <v/>
      </c>
      <c r="W196" s="430" t="str">
        <f t="shared" si="23"/>
        <v/>
      </c>
    </row>
    <row r="197" spans="1:23">
      <c r="A197" s="416">
        <f>IF('Result Sheet'!A197="","",'Result Sheet'!A197)</f>
        <v>190</v>
      </c>
      <c r="B197" s="417" t="str">
        <f>IF(OR($D$3="",$N$3=""),"",IF('Result Sheet'!B197="","",'Result Sheet'!B197))</f>
        <v/>
      </c>
      <c r="C197" s="418" t="str">
        <f>IF(OR($D$3="",$N$3=""),"",IF('Result Sheet'!F197="","",'Result Sheet'!F197))</f>
        <v/>
      </c>
      <c r="D197" s="419" t="str">
        <f>IF(OR($D$3="",$N$3=""),"",IF('Result Sheet'!E197="","",'Result Sheet'!E197))</f>
        <v/>
      </c>
      <c r="E197" s="420" t="str">
        <f>IF(OR($D$3="",$N$3=""),"",IF('Result Sheet'!G197="","",'Result Sheet'!G197))</f>
        <v/>
      </c>
      <c r="F197" s="420" t="str">
        <f>IF(OR($D$3="",$N$3=""),"",IF('Result Sheet'!H197="","",'Result Sheet'!H197))</f>
        <v/>
      </c>
      <c r="G197" s="420" t="str">
        <f>IF(OR($D$3="",$N$3=""),"",IF('Result Sheet'!I197="","",'Result Sheet'!I197))</f>
        <v/>
      </c>
      <c r="H197" s="421" t="str">
        <f>IF(OR($D$3="",$N$3=""),"",IF('Result Sheet'!K197="","",'Result Sheet'!K197))</f>
        <v/>
      </c>
      <c r="I197" s="422" t="str">
        <f>IF(OR($D$3="",$N$3=""),"",IF('Result Sheet'!J197="","",'Result Sheet'!J197))</f>
        <v/>
      </c>
      <c r="J197" s="423" t="str">
        <f>IF($N$3=$AJ$8,'Result Sheet'!P197,IF($N$3=$AJ$9,'Result Sheet'!AH197,IF($N$3=$AJ$10,'Result Sheet'!AZ197,IF($N$3=$AJ$11,'Result Sheet'!BR197,""))))</f>
        <v/>
      </c>
      <c r="K197" s="423" t="str">
        <f>IF($N$3=$AJ$8,'Result Sheet'!Q197,IF($N$3=$AJ$9,'Result Sheet'!AI197,IF($N$3=$AJ$10,'Result Sheet'!BA197,IF($N$3=$AJ$11,'Result Sheet'!BS197,""))))</f>
        <v/>
      </c>
      <c r="L197" s="424" t="str">
        <f>IF(OR($D$3="",$N$3=""),"",IF(B197="","",IF(AND(K197="NA",J197="NA"),"NA",IF($N$3=$AJ$12,'Result Sheet'!CF197,IF($N$3=$AJ$13,'Result Sheet'!CM197,IF($N$3=$AJ$14,'Result Sheet'!CT197,IF($N$3=$AJ$15,'Result Sheet'!DA197,IF($N$3=$AJ$16,'Result Sheet'!DE197,SUM(J197:K197)))))))))</f>
        <v/>
      </c>
      <c r="M197" s="425" t="str">
        <f t="shared" si="16"/>
        <v/>
      </c>
      <c r="N197" s="426" t="str">
        <f>IF($N$3=$AJ$8,'Result Sheet'!T197,IF($N$3=$AJ$9,'Result Sheet'!AL197,IF($N$3=$AJ$10,'Result Sheet'!BD197,IF($N$3=$AJ$11,'Result Sheet'!BV197,""))))</f>
        <v/>
      </c>
      <c r="O197" s="426" t="str">
        <f>IF($N$3=$AJ$8,'Result Sheet'!U197,IF($N$3=$AJ$9,'Result Sheet'!AM197,IF($N$3=$AJ$10,'Result Sheet'!BE197,IF($N$3=$AJ$11,'Result Sheet'!BW197,""))))</f>
        <v/>
      </c>
      <c r="P197" s="427" t="str">
        <f>IF(OR($D$3="",$N$3=""),"",IF(B197="","",IF(AND(N197="NA",O197="NA"),"NA",IF($N$3=$AJ$12,'Result Sheet'!CG197,IF($N$3=$AJ$13,'Result Sheet'!CN197,IF($N$3=$AJ$14,'Result Sheet'!CU197,IF($N$3=$AJ$15,'Result Sheet'!DB197,IF($N$3=$AJ$16,'Result Sheet'!DF197,SUM(N197:O197)))))))))</f>
        <v/>
      </c>
      <c r="Q197" s="425" t="str">
        <f t="shared" si="17"/>
        <v/>
      </c>
      <c r="R197" s="428">
        <f t="shared" si="18"/>
        <v>0</v>
      </c>
      <c r="S197" s="428" t="str">
        <f t="shared" si="19"/>
        <v/>
      </c>
      <c r="T197" s="428" t="str">
        <f t="shared" si="20"/>
        <v/>
      </c>
      <c r="U197" s="428" t="str">
        <f t="shared" si="21"/>
        <v/>
      </c>
      <c r="V197" s="429" t="str">
        <f t="shared" si="22"/>
        <v/>
      </c>
      <c r="W197" s="430" t="str">
        <f t="shared" si="23"/>
        <v/>
      </c>
    </row>
    <row r="198" spans="1:23">
      <c r="A198" s="416">
        <f>IF('Result Sheet'!A198="","",'Result Sheet'!A198)</f>
        <v>191</v>
      </c>
      <c r="B198" s="417" t="str">
        <f>IF(OR($D$3="",$N$3=""),"",IF('Result Sheet'!B198="","",'Result Sheet'!B198))</f>
        <v/>
      </c>
      <c r="C198" s="418" t="str">
        <f>IF(OR($D$3="",$N$3=""),"",IF('Result Sheet'!F198="","",'Result Sheet'!F198))</f>
        <v/>
      </c>
      <c r="D198" s="419" t="str">
        <f>IF(OR($D$3="",$N$3=""),"",IF('Result Sheet'!E198="","",'Result Sheet'!E198))</f>
        <v/>
      </c>
      <c r="E198" s="420" t="str">
        <f>IF(OR($D$3="",$N$3=""),"",IF('Result Sheet'!G198="","",'Result Sheet'!G198))</f>
        <v/>
      </c>
      <c r="F198" s="420" t="str">
        <f>IF(OR($D$3="",$N$3=""),"",IF('Result Sheet'!H198="","",'Result Sheet'!H198))</f>
        <v/>
      </c>
      <c r="G198" s="420" t="str">
        <f>IF(OR($D$3="",$N$3=""),"",IF('Result Sheet'!I198="","",'Result Sheet'!I198))</f>
        <v/>
      </c>
      <c r="H198" s="421" t="str">
        <f>IF(OR($D$3="",$N$3=""),"",IF('Result Sheet'!K198="","",'Result Sheet'!K198))</f>
        <v/>
      </c>
      <c r="I198" s="422" t="str">
        <f>IF(OR($D$3="",$N$3=""),"",IF('Result Sheet'!J198="","",'Result Sheet'!J198))</f>
        <v/>
      </c>
      <c r="J198" s="423" t="str">
        <f>IF($N$3=$AJ$8,'Result Sheet'!P198,IF($N$3=$AJ$9,'Result Sheet'!AH198,IF($N$3=$AJ$10,'Result Sheet'!AZ198,IF($N$3=$AJ$11,'Result Sheet'!BR198,""))))</f>
        <v/>
      </c>
      <c r="K198" s="423" t="str">
        <f>IF($N$3=$AJ$8,'Result Sheet'!Q198,IF($N$3=$AJ$9,'Result Sheet'!AI198,IF($N$3=$AJ$10,'Result Sheet'!BA198,IF($N$3=$AJ$11,'Result Sheet'!BS198,""))))</f>
        <v/>
      </c>
      <c r="L198" s="424" t="str">
        <f>IF(OR($D$3="",$N$3=""),"",IF(B198="","",IF(AND(K198="NA",J198="NA"),"NA",IF($N$3=$AJ$12,'Result Sheet'!CF198,IF($N$3=$AJ$13,'Result Sheet'!CM198,IF($N$3=$AJ$14,'Result Sheet'!CT198,IF($N$3=$AJ$15,'Result Sheet'!DA198,IF($N$3=$AJ$16,'Result Sheet'!DE198,SUM(J198:K198)))))))))</f>
        <v/>
      </c>
      <c r="M198" s="425" t="str">
        <f t="shared" si="16"/>
        <v/>
      </c>
      <c r="N198" s="426" t="str">
        <f>IF($N$3=$AJ$8,'Result Sheet'!T198,IF($N$3=$AJ$9,'Result Sheet'!AL198,IF($N$3=$AJ$10,'Result Sheet'!BD198,IF($N$3=$AJ$11,'Result Sheet'!BV198,""))))</f>
        <v/>
      </c>
      <c r="O198" s="426" t="str">
        <f>IF($N$3=$AJ$8,'Result Sheet'!U198,IF($N$3=$AJ$9,'Result Sheet'!AM198,IF($N$3=$AJ$10,'Result Sheet'!BE198,IF($N$3=$AJ$11,'Result Sheet'!BW198,""))))</f>
        <v/>
      </c>
      <c r="P198" s="427" t="str">
        <f>IF(OR($D$3="",$N$3=""),"",IF(B198="","",IF(AND(N198="NA",O198="NA"),"NA",IF($N$3=$AJ$12,'Result Sheet'!CG198,IF($N$3=$AJ$13,'Result Sheet'!CN198,IF($N$3=$AJ$14,'Result Sheet'!CU198,IF($N$3=$AJ$15,'Result Sheet'!DB198,IF($N$3=$AJ$16,'Result Sheet'!DF198,SUM(N198:O198)))))))))</f>
        <v/>
      </c>
      <c r="Q198" s="425" t="str">
        <f t="shared" si="17"/>
        <v/>
      </c>
      <c r="R198" s="428">
        <f t="shared" si="18"/>
        <v>0</v>
      </c>
      <c r="S198" s="428" t="str">
        <f t="shared" si="19"/>
        <v/>
      </c>
      <c r="T198" s="428" t="str">
        <f t="shared" si="20"/>
        <v/>
      </c>
      <c r="U198" s="428" t="str">
        <f t="shared" si="21"/>
        <v/>
      </c>
      <c r="V198" s="429" t="str">
        <f t="shared" si="22"/>
        <v/>
      </c>
      <c r="W198" s="430" t="str">
        <f t="shared" si="23"/>
        <v/>
      </c>
    </row>
    <row r="199" spans="1:23">
      <c r="A199" s="416">
        <f>IF('Result Sheet'!A199="","",'Result Sheet'!A199)</f>
        <v>192</v>
      </c>
      <c r="B199" s="417" t="str">
        <f>IF(OR($D$3="",$N$3=""),"",IF('Result Sheet'!B199="","",'Result Sheet'!B199))</f>
        <v/>
      </c>
      <c r="C199" s="418" t="str">
        <f>IF(OR($D$3="",$N$3=""),"",IF('Result Sheet'!F199="","",'Result Sheet'!F199))</f>
        <v/>
      </c>
      <c r="D199" s="419" t="str">
        <f>IF(OR($D$3="",$N$3=""),"",IF('Result Sheet'!E199="","",'Result Sheet'!E199))</f>
        <v/>
      </c>
      <c r="E199" s="420" t="str">
        <f>IF(OR($D$3="",$N$3=""),"",IF('Result Sheet'!G199="","",'Result Sheet'!G199))</f>
        <v/>
      </c>
      <c r="F199" s="420" t="str">
        <f>IF(OR($D$3="",$N$3=""),"",IF('Result Sheet'!H199="","",'Result Sheet'!H199))</f>
        <v/>
      </c>
      <c r="G199" s="420" t="str">
        <f>IF(OR($D$3="",$N$3=""),"",IF('Result Sheet'!I199="","",'Result Sheet'!I199))</f>
        <v/>
      </c>
      <c r="H199" s="421" t="str">
        <f>IF(OR($D$3="",$N$3=""),"",IF('Result Sheet'!K199="","",'Result Sheet'!K199))</f>
        <v/>
      </c>
      <c r="I199" s="422" t="str">
        <f>IF(OR($D$3="",$N$3=""),"",IF('Result Sheet'!J199="","",'Result Sheet'!J199))</f>
        <v/>
      </c>
      <c r="J199" s="423" t="str">
        <f>IF($N$3=$AJ$8,'Result Sheet'!P199,IF($N$3=$AJ$9,'Result Sheet'!AH199,IF($N$3=$AJ$10,'Result Sheet'!AZ199,IF($N$3=$AJ$11,'Result Sheet'!BR199,""))))</f>
        <v/>
      </c>
      <c r="K199" s="423" t="str">
        <f>IF($N$3=$AJ$8,'Result Sheet'!Q199,IF($N$3=$AJ$9,'Result Sheet'!AI199,IF($N$3=$AJ$10,'Result Sheet'!BA199,IF($N$3=$AJ$11,'Result Sheet'!BS199,""))))</f>
        <v/>
      </c>
      <c r="L199" s="424" t="str">
        <f>IF(OR($D$3="",$N$3=""),"",IF(B199="","",IF(AND(K199="NA",J199="NA"),"NA",IF($N$3=$AJ$12,'Result Sheet'!CF199,IF($N$3=$AJ$13,'Result Sheet'!CM199,IF($N$3=$AJ$14,'Result Sheet'!CT199,IF($N$3=$AJ$15,'Result Sheet'!DA199,IF($N$3=$AJ$16,'Result Sheet'!DE199,SUM(J199:K199)))))))))</f>
        <v/>
      </c>
      <c r="M199" s="425" t="str">
        <f t="shared" si="16"/>
        <v/>
      </c>
      <c r="N199" s="426" t="str">
        <f>IF($N$3=$AJ$8,'Result Sheet'!T199,IF($N$3=$AJ$9,'Result Sheet'!AL199,IF($N$3=$AJ$10,'Result Sheet'!BD199,IF($N$3=$AJ$11,'Result Sheet'!BV199,""))))</f>
        <v/>
      </c>
      <c r="O199" s="426" t="str">
        <f>IF($N$3=$AJ$8,'Result Sheet'!U199,IF($N$3=$AJ$9,'Result Sheet'!AM199,IF($N$3=$AJ$10,'Result Sheet'!BE199,IF($N$3=$AJ$11,'Result Sheet'!BW199,""))))</f>
        <v/>
      </c>
      <c r="P199" s="427" t="str">
        <f>IF(OR($D$3="",$N$3=""),"",IF(B199="","",IF(AND(N199="NA",O199="NA"),"NA",IF($N$3=$AJ$12,'Result Sheet'!CG199,IF($N$3=$AJ$13,'Result Sheet'!CN199,IF($N$3=$AJ$14,'Result Sheet'!CU199,IF($N$3=$AJ$15,'Result Sheet'!DB199,IF($N$3=$AJ$16,'Result Sheet'!DF199,SUM(N199:O199)))))))))</f>
        <v/>
      </c>
      <c r="Q199" s="425" t="str">
        <f t="shared" si="17"/>
        <v/>
      </c>
      <c r="R199" s="428">
        <f t="shared" si="18"/>
        <v>0</v>
      </c>
      <c r="S199" s="428" t="str">
        <f t="shared" si="19"/>
        <v/>
      </c>
      <c r="T199" s="428" t="str">
        <f t="shared" si="20"/>
        <v/>
      </c>
      <c r="U199" s="428" t="str">
        <f t="shared" si="21"/>
        <v/>
      </c>
      <c r="V199" s="429" t="str">
        <f t="shared" si="22"/>
        <v/>
      </c>
      <c r="W199" s="430" t="str">
        <f t="shared" si="23"/>
        <v/>
      </c>
    </row>
    <row r="200" spans="1:23">
      <c r="A200" s="416">
        <f>IF('Result Sheet'!A200="","",'Result Sheet'!A200)</f>
        <v>193</v>
      </c>
      <c r="B200" s="417" t="str">
        <f>IF(OR($D$3="",$N$3=""),"",IF('Result Sheet'!B200="","",'Result Sheet'!B200))</f>
        <v/>
      </c>
      <c r="C200" s="418" t="str">
        <f>IF(OR($D$3="",$N$3=""),"",IF('Result Sheet'!F200="","",'Result Sheet'!F200))</f>
        <v/>
      </c>
      <c r="D200" s="419" t="str">
        <f>IF(OR($D$3="",$N$3=""),"",IF('Result Sheet'!E200="","",'Result Sheet'!E200))</f>
        <v/>
      </c>
      <c r="E200" s="420" t="str">
        <f>IF(OR($D$3="",$N$3=""),"",IF('Result Sheet'!G200="","",'Result Sheet'!G200))</f>
        <v/>
      </c>
      <c r="F200" s="420" t="str">
        <f>IF(OR($D$3="",$N$3=""),"",IF('Result Sheet'!H200="","",'Result Sheet'!H200))</f>
        <v/>
      </c>
      <c r="G200" s="420" t="str">
        <f>IF(OR($D$3="",$N$3=""),"",IF('Result Sheet'!I200="","",'Result Sheet'!I200))</f>
        <v/>
      </c>
      <c r="H200" s="421" t="str">
        <f>IF(OR($D$3="",$N$3=""),"",IF('Result Sheet'!K200="","",'Result Sheet'!K200))</f>
        <v/>
      </c>
      <c r="I200" s="422" t="str">
        <f>IF(OR($D$3="",$N$3=""),"",IF('Result Sheet'!J200="","",'Result Sheet'!J200))</f>
        <v/>
      </c>
      <c r="J200" s="423" t="str">
        <f>IF($N$3=$AJ$8,'Result Sheet'!P200,IF($N$3=$AJ$9,'Result Sheet'!AH200,IF($N$3=$AJ$10,'Result Sheet'!AZ200,IF($N$3=$AJ$11,'Result Sheet'!BR200,""))))</f>
        <v/>
      </c>
      <c r="K200" s="423" t="str">
        <f>IF($N$3=$AJ$8,'Result Sheet'!Q200,IF($N$3=$AJ$9,'Result Sheet'!AI200,IF($N$3=$AJ$10,'Result Sheet'!BA200,IF($N$3=$AJ$11,'Result Sheet'!BS200,""))))</f>
        <v/>
      </c>
      <c r="L200" s="424" t="str">
        <f>IF(OR($D$3="",$N$3=""),"",IF(B200="","",IF(AND(K200="NA",J200="NA"),"NA",IF($N$3=$AJ$12,'Result Sheet'!CF200,IF($N$3=$AJ$13,'Result Sheet'!CM200,IF($N$3=$AJ$14,'Result Sheet'!CT200,IF($N$3=$AJ$15,'Result Sheet'!DA200,IF($N$3=$AJ$16,'Result Sheet'!DE200,SUM(J200:K200)))))))))</f>
        <v/>
      </c>
      <c r="M200" s="425" t="str">
        <f t="shared" si="16"/>
        <v/>
      </c>
      <c r="N200" s="426" t="str">
        <f>IF($N$3=$AJ$8,'Result Sheet'!T200,IF($N$3=$AJ$9,'Result Sheet'!AL200,IF($N$3=$AJ$10,'Result Sheet'!BD200,IF($N$3=$AJ$11,'Result Sheet'!BV200,""))))</f>
        <v/>
      </c>
      <c r="O200" s="426" t="str">
        <f>IF($N$3=$AJ$8,'Result Sheet'!U200,IF($N$3=$AJ$9,'Result Sheet'!AM200,IF($N$3=$AJ$10,'Result Sheet'!BE200,IF($N$3=$AJ$11,'Result Sheet'!BW200,""))))</f>
        <v/>
      </c>
      <c r="P200" s="427" t="str">
        <f>IF(OR($D$3="",$N$3=""),"",IF(B200="","",IF(AND(N200="NA",O200="NA"),"NA",IF($N$3=$AJ$12,'Result Sheet'!CG200,IF($N$3=$AJ$13,'Result Sheet'!CN200,IF($N$3=$AJ$14,'Result Sheet'!CU200,IF($N$3=$AJ$15,'Result Sheet'!DB200,IF($N$3=$AJ$16,'Result Sheet'!DF200,SUM(N200:O200)))))))))</f>
        <v/>
      </c>
      <c r="Q200" s="425" t="str">
        <f t="shared" si="17"/>
        <v/>
      </c>
      <c r="R200" s="428">
        <f t="shared" si="18"/>
        <v>0</v>
      </c>
      <c r="S200" s="428" t="str">
        <f t="shared" si="19"/>
        <v/>
      </c>
      <c r="T200" s="428" t="str">
        <f t="shared" si="20"/>
        <v/>
      </c>
      <c r="U200" s="428" t="str">
        <f t="shared" si="21"/>
        <v/>
      </c>
      <c r="V200" s="429" t="str">
        <f t="shared" si="22"/>
        <v/>
      </c>
      <c r="W200" s="430" t="str">
        <f t="shared" si="23"/>
        <v/>
      </c>
    </row>
    <row r="201" spans="1:23">
      <c r="A201" s="416">
        <f>IF('Result Sheet'!A201="","",'Result Sheet'!A201)</f>
        <v>194</v>
      </c>
      <c r="B201" s="417" t="str">
        <f>IF(OR($D$3="",$N$3=""),"",IF('Result Sheet'!B201="","",'Result Sheet'!B201))</f>
        <v/>
      </c>
      <c r="C201" s="418" t="str">
        <f>IF(OR($D$3="",$N$3=""),"",IF('Result Sheet'!F201="","",'Result Sheet'!F201))</f>
        <v/>
      </c>
      <c r="D201" s="419" t="str">
        <f>IF(OR($D$3="",$N$3=""),"",IF('Result Sheet'!E201="","",'Result Sheet'!E201))</f>
        <v/>
      </c>
      <c r="E201" s="420" t="str">
        <f>IF(OR($D$3="",$N$3=""),"",IF('Result Sheet'!G201="","",'Result Sheet'!G201))</f>
        <v/>
      </c>
      <c r="F201" s="420" t="str">
        <f>IF(OR($D$3="",$N$3=""),"",IF('Result Sheet'!H201="","",'Result Sheet'!H201))</f>
        <v/>
      </c>
      <c r="G201" s="420" t="str">
        <f>IF(OR($D$3="",$N$3=""),"",IF('Result Sheet'!I201="","",'Result Sheet'!I201))</f>
        <v/>
      </c>
      <c r="H201" s="421" t="str">
        <f>IF(OR($D$3="",$N$3=""),"",IF('Result Sheet'!K201="","",'Result Sheet'!K201))</f>
        <v/>
      </c>
      <c r="I201" s="422" t="str">
        <f>IF(OR($D$3="",$N$3=""),"",IF('Result Sheet'!J201="","",'Result Sheet'!J201))</f>
        <v/>
      </c>
      <c r="J201" s="423" t="str">
        <f>IF($N$3=$AJ$8,'Result Sheet'!P201,IF($N$3=$AJ$9,'Result Sheet'!AH201,IF($N$3=$AJ$10,'Result Sheet'!AZ201,IF($N$3=$AJ$11,'Result Sheet'!BR201,""))))</f>
        <v/>
      </c>
      <c r="K201" s="423" t="str">
        <f>IF($N$3=$AJ$8,'Result Sheet'!Q201,IF($N$3=$AJ$9,'Result Sheet'!AI201,IF($N$3=$AJ$10,'Result Sheet'!BA201,IF($N$3=$AJ$11,'Result Sheet'!BS201,""))))</f>
        <v/>
      </c>
      <c r="L201" s="424" t="str">
        <f>IF(OR($D$3="",$N$3=""),"",IF(B201="","",IF(AND(K201="NA",J201="NA"),"NA",IF($N$3=$AJ$12,'Result Sheet'!CF201,IF($N$3=$AJ$13,'Result Sheet'!CM201,IF($N$3=$AJ$14,'Result Sheet'!CT201,IF($N$3=$AJ$15,'Result Sheet'!DA201,IF($N$3=$AJ$16,'Result Sheet'!DE201,SUM(J201:K201)))))))))</f>
        <v/>
      </c>
      <c r="M201" s="425" t="str">
        <f t="shared" ref="M201:M207" si="24">IF(L201="","",IF(AND(L201="NA"),"NA",IF(AND(L201="AB"),"AB",SUM(L201))))</f>
        <v/>
      </c>
      <c r="N201" s="426" t="str">
        <f>IF($N$3=$AJ$8,'Result Sheet'!T201,IF($N$3=$AJ$9,'Result Sheet'!AL201,IF($N$3=$AJ$10,'Result Sheet'!BD201,IF($N$3=$AJ$11,'Result Sheet'!BV201,""))))</f>
        <v/>
      </c>
      <c r="O201" s="426" t="str">
        <f>IF($N$3=$AJ$8,'Result Sheet'!U201,IF($N$3=$AJ$9,'Result Sheet'!AM201,IF($N$3=$AJ$10,'Result Sheet'!BE201,IF($N$3=$AJ$11,'Result Sheet'!BW201,""))))</f>
        <v/>
      </c>
      <c r="P201" s="427" t="str">
        <f>IF(OR($D$3="",$N$3=""),"",IF(B201="","",IF(AND(N201="NA",O201="NA"),"NA",IF($N$3=$AJ$12,'Result Sheet'!CG201,IF($N$3=$AJ$13,'Result Sheet'!CN201,IF($N$3=$AJ$14,'Result Sheet'!CU201,IF($N$3=$AJ$15,'Result Sheet'!DB201,IF($N$3=$AJ$16,'Result Sheet'!DF201,SUM(N201:O201)))))))))</f>
        <v/>
      </c>
      <c r="Q201" s="425" t="str">
        <f t="shared" ref="Q201:Q207" si="25">IF(P201="","",IF(AND(M201="AB",P201="AB"),"AB",SUM(M201,P201)))</f>
        <v/>
      </c>
      <c r="R201" s="428">
        <f t="shared" ref="R201:R207" si="26">COUNTIF(O201,"ML")*$O$7+(COUNTIF(J201,"ML")*$J$7)+(COUNTIF(K201,"ML")*$K$7)+(COUNTIF(N201,"ML")*$N$7)</f>
        <v>0</v>
      </c>
      <c r="S201" s="428" t="str">
        <f t="shared" ref="S201:S207" si="27">IF(OR(B201="NSO",B201=0,B201=""),"",IF(OR($N$3=$AJ$12,$N$3=$AJ$13,$N$3=$AJ$14,$N$3=$AJ$15,$N$3=$AJ$16),$Q$7,IF(OR($N$3=$AJ$9,$N$3=$AJ$11),IF(AND(J201="NA",K201="NA"),50-R201,IF(AND(J201="ML",K201="ML"),50-R201,IF(AND(N201="ML",O201="ML"),50-R201,100-R201))),IF(AND(J201="NA",K201="NA"),100-R201,IF(AND(J201="ML",K201="ML"),100-R201,IF(AND(N201="ML",O201="ML"),100-R201,200-R201))))))</f>
        <v/>
      </c>
      <c r="T201" s="428" t="str">
        <f t="shared" ref="T201:T207" si="28">IF(AND(OR(N201="ab",N201="ml"),OR(J201="ab",J201="ml"),OR(J201="ab",J201="ml")),"AB",IF(AND(OR(N201="ab",N201="ml"),OR(J201="ab",J201="ml"),OR(N201="ab",N201="ml")),"AB",IF(AND(OR(N201="ab",N201="ml"),OR(J201="ab",J201="ml"),OR(J201="ab",J201="ml")),"AB",IF(AND(OR(N201="ab",N201="ml"),OR(J201="ab",J201="ml"),OR(N201="ab",N201="ml")),"AB",""))))</f>
        <v/>
      </c>
      <c r="U201" s="428" t="str">
        <f t="shared" ref="U201:U207" si="29">IF(OR(B201="NSO",B201="",$N$3=""),"",IF(Q201=0,"",IF(OR($N$3=$AJ$12,$N$3=$AJ$13,$N$3=$AJ$14,$N$3=$AJ$15,$N$3=$AJ$16),"P",IF(OR(T201="AB",P201="ab"),"AB",IF(P201="ML","RE",IF(AND(Q201&gt;=36%*S201,N201&gt;=$N$7*20%),"P",IF(AND(Q201&gt;=34%*S201,N201&gt;=$N$7*20%),"G2",IF(AND(Q201&gt;=31%*S201,N201&gt;=$N$7*20%),"G1",IF(AND(Q201&gt;=25%*S201,N201&gt;=$N$7*20%),"S","F")))))))))</f>
        <v/>
      </c>
      <c r="V201" s="429" t="str">
        <f t="shared" ref="V201:V207" si="30">IF(OR(U201="",U201=0,U201="S",U201="RE",U201="F",U201="AB"),"",IF(Q201&gt;=75%*S201,"I",IF(Q201&gt;=60%*S201,"I",IF(Q201&gt;=48%*S201,"II",IF(Q201&gt;=36%*S201,"III","")))))</f>
        <v/>
      </c>
      <c r="W201" s="430" t="str">
        <f t="shared" ref="W201:W207" si="31">IF(Q201="","",IF(OR(U201="",U201=0,U201="RE",U201="AB",B201="NSO"),"",IF(OR($N$3=$AJ$12,$N$3=$AJ$13,$N$3=$AJ$14),IF(Q201&gt;90%*S201,"A+",IF(Q201&gt;75%*S201,"A",IF(Q201&gt;=60%*S201,"B",IF(Q201&gt;=40%*S201,"C","D")))),IF(Q201&gt;85%*S201,"A",IF(Q201&gt;70%*S201,"B",IF(Q201&gt;=50%*S201,"C",IF(Q201&gt;=30%*S201,"D","E")))))))</f>
        <v/>
      </c>
    </row>
    <row r="202" spans="1:23">
      <c r="A202" s="416">
        <f>IF('Result Sheet'!A202="","",'Result Sheet'!A202)</f>
        <v>195</v>
      </c>
      <c r="B202" s="417" t="str">
        <f>IF(OR($D$3="",$N$3=""),"",IF('Result Sheet'!B202="","",'Result Sheet'!B202))</f>
        <v/>
      </c>
      <c r="C202" s="418" t="str">
        <f>IF(OR($D$3="",$N$3=""),"",IF('Result Sheet'!F202="","",'Result Sheet'!F202))</f>
        <v/>
      </c>
      <c r="D202" s="419" t="str">
        <f>IF(OR($D$3="",$N$3=""),"",IF('Result Sheet'!E202="","",'Result Sheet'!E202))</f>
        <v/>
      </c>
      <c r="E202" s="420" t="str">
        <f>IF(OR($D$3="",$N$3=""),"",IF('Result Sheet'!G202="","",'Result Sheet'!G202))</f>
        <v/>
      </c>
      <c r="F202" s="420" t="str">
        <f>IF(OR($D$3="",$N$3=""),"",IF('Result Sheet'!H202="","",'Result Sheet'!H202))</f>
        <v/>
      </c>
      <c r="G202" s="420" t="str">
        <f>IF(OR($D$3="",$N$3=""),"",IF('Result Sheet'!I202="","",'Result Sheet'!I202))</f>
        <v/>
      </c>
      <c r="H202" s="421" t="str">
        <f>IF(OR($D$3="",$N$3=""),"",IF('Result Sheet'!K202="","",'Result Sheet'!K202))</f>
        <v/>
      </c>
      <c r="I202" s="422" t="str">
        <f>IF(OR($D$3="",$N$3=""),"",IF('Result Sheet'!J202="","",'Result Sheet'!J202))</f>
        <v/>
      </c>
      <c r="J202" s="423" t="str">
        <f>IF($N$3=$AJ$8,'Result Sheet'!P202,IF($N$3=$AJ$9,'Result Sheet'!AH202,IF($N$3=$AJ$10,'Result Sheet'!AZ202,IF($N$3=$AJ$11,'Result Sheet'!BR202,""))))</f>
        <v/>
      </c>
      <c r="K202" s="423" t="str">
        <f>IF($N$3=$AJ$8,'Result Sheet'!Q202,IF($N$3=$AJ$9,'Result Sheet'!AI202,IF($N$3=$AJ$10,'Result Sheet'!BA202,IF($N$3=$AJ$11,'Result Sheet'!BS202,""))))</f>
        <v/>
      </c>
      <c r="L202" s="424" t="str">
        <f>IF(OR($D$3="",$N$3=""),"",IF(B202="","",IF(AND(K202="NA",J202="NA"),"NA",IF($N$3=$AJ$12,'Result Sheet'!CF202,IF($N$3=$AJ$13,'Result Sheet'!CM202,IF($N$3=$AJ$14,'Result Sheet'!CT202,IF($N$3=$AJ$15,'Result Sheet'!DA202,IF($N$3=$AJ$16,'Result Sheet'!DE202,SUM(J202:K202)))))))))</f>
        <v/>
      </c>
      <c r="M202" s="425" t="str">
        <f t="shared" si="24"/>
        <v/>
      </c>
      <c r="N202" s="426" t="str">
        <f>IF($N$3=$AJ$8,'Result Sheet'!T202,IF($N$3=$AJ$9,'Result Sheet'!AL202,IF($N$3=$AJ$10,'Result Sheet'!BD202,IF($N$3=$AJ$11,'Result Sheet'!BV202,""))))</f>
        <v/>
      </c>
      <c r="O202" s="426" t="str">
        <f>IF($N$3=$AJ$8,'Result Sheet'!U202,IF($N$3=$AJ$9,'Result Sheet'!AM202,IF($N$3=$AJ$10,'Result Sheet'!BE202,IF($N$3=$AJ$11,'Result Sheet'!BW202,""))))</f>
        <v/>
      </c>
      <c r="P202" s="427" t="str">
        <f>IF(OR($D$3="",$N$3=""),"",IF(B202="","",IF(AND(N202="NA",O202="NA"),"NA",IF($N$3=$AJ$12,'Result Sheet'!CG202,IF($N$3=$AJ$13,'Result Sheet'!CN202,IF($N$3=$AJ$14,'Result Sheet'!CU202,IF($N$3=$AJ$15,'Result Sheet'!DB202,IF($N$3=$AJ$16,'Result Sheet'!DF202,SUM(N202:O202)))))))))</f>
        <v/>
      </c>
      <c r="Q202" s="425" t="str">
        <f t="shared" si="25"/>
        <v/>
      </c>
      <c r="R202" s="428">
        <f t="shared" si="26"/>
        <v>0</v>
      </c>
      <c r="S202" s="428" t="str">
        <f t="shared" si="27"/>
        <v/>
      </c>
      <c r="T202" s="428" t="str">
        <f t="shared" si="28"/>
        <v/>
      </c>
      <c r="U202" s="428" t="str">
        <f t="shared" si="29"/>
        <v/>
      </c>
      <c r="V202" s="429" t="str">
        <f t="shared" si="30"/>
        <v/>
      </c>
      <c r="W202" s="430" t="str">
        <f t="shared" si="31"/>
        <v/>
      </c>
    </row>
    <row r="203" spans="1:23">
      <c r="A203" s="416">
        <f>IF('Result Sheet'!A203="","",'Result Sheet'!A203)</f>
        <v>196</v>
      </c>
      <c r="B203" s="417" t="str">
        <f>IF(OR($D$3="",$N$3=""),"",IF('Result Sheet'!B203="","",'Result Sheet'!B203))</f>
        <v/>
      </c>
      <c r="C203" s="418" t="str">
        <f>IF(OR($D$3="",$N$3=""),"",IF('Result Sheet'!F203="","",'Result Sheet'!F203))</f>
        <v/>
      </c>
      <c r="D203" s="419" t="str">
        <f>IF(OR($D$3="",$N$3=""),"",IF('Result Sheet'!E203="","",'Result Sheet'!E203))</f>
        <v/>
      </c>
      <c r="E203" s="420" t="str">
        <f>IF(OR($D$3="",$N$3=""),"",IF('Result Sheet'!G203="","",'Result Sheet'!G203))</f>
        <v/>
      </c>
      <c r="F203" s="420" t="str">
        <f>IF(OR($D$3="",$N$3=""),"",IF('Result Sheet'!H203="","",'Result Sheet'!H203))</f>
        <v/>
      </c>
      <c r="G203" s="420" t="str">
        <f>IF(OR($D$3="",$N$3=""),"",IF('Result Sheet'!I203="","",'Result Sheet'!I203))</f>
        <v/>
      </c>
      <c r="H203" s="421" t="str">
        <f>IF(OR($D$3="",$N$3=""),"",IF('Result Sheet'!K203="","",'Result Sheet'!K203))</f>
        <v/>
      </c>
      <c r="I203" s="422" t="str">
        <f>IF(OR($D$3="",$N$3=""),"",IF('Result Sheet'!J203="","",'Result Sheet'!J203))</f>
        <v/>
      </c>
      <c r="J203" s="423" t="str">
        <f>IF($N$3=$AJ$8,'Result Sheet'!P203,IF($N$3=$AJ$9,'Result Sheet'!AH203,IF($N$3=$AJ$10,'Result Sheet'!AZ203,IF($N$3=$AJ$11,'Result Sheet'!BR203,""))))</f>
        <v/>
      </c>
      <c r="K203" s="423" t="str">
        <f>IF($N$3=$AJ$8,'Result Sheet'!Q203,IF($N$3=$AJ$9,'Result Sheet'!AI203,IF($N$3=$AJ$10,'Result Sheet'!BA203,IF($N$3=$AJ$11,'Result Sheet'!BS203,""))))</f>
        <v/>
      </c>
      <c r="L203" s="424" t="str">
        <f>IF(OR($D$3="",$N$3=""),"",IF(B203="","",IF(AND(K203="NA",J203="NA"),"NA",IF($N$3=$AJ$12,'Result Sheet'!CF203,IF($N$3=$AJ$13,'Result Sheet'!CM203,IF($N$3=$AJ$14,'Result Sheet'!CT203,IF($N$3=$AJ$15,'Result Sheet'!DA203,IF($N$3=$AJ$16,'Result Sheet'!DE203,SUM(J203:K203)))))))))</f>
        <v/>
      </c>
      <c r="M203" s="425" t="str">
        <f t="shared" si="24"/>
        <v/>
      </c>
      <c r="N203" s="426" t="str">
        <f>IF($N$3=$AJ$8,'Result Sheet'!T203,IF($N$3=$AJ$9,'Result Sheet'!AL203,IF($N$3=$AJ$10,'Result Sheet'!BD203,IF($N$3=$AJ$11,'Result Sheet'!BV203,""))))</f>
        <v/>
      </c>
      <c r="O203" s="426" t="str">
        <f>IF($N$3=$AJ$8,'Result Sheet'!U203,IF($N$3=$AJ$9,'Result Sheet'!AM203,IF($N$3=$AJ$10,'Result Sheet'!BE203,IF($N$3=$AJ$11,'Result Sheet'!BW203,""))))</f>
        <v/>
      </c>
      <c r="P203" s="427" t="str">
        <f>IF(OR($D$3="",$N$3=""),"",IF(B203="","",IF(AND(N203="NA",O203="NA"),"NA",IF($N$3=$AJ$12,'Result Sheet'!CG203,IF($N$3=$AJ$13,'Result Sheet'!CN203,IF($N$3=$AJ$14,'Result Sheet'!CU203,IF($N$3=$AJ$15,'Result Sheet'!DB203,IF($N$3=$AJ$16,'Result Sheet'!DF203,SUM(N203:O203)))))))))</f>
        <v/>
      </c>
      <c r="Q203" s="425" t="str">
        <f t="shared" si="25"/>
        <v/>
      </c>
      <c r="R203" s="428">
        <f t="shared" si="26"/>
        <v>0</v>
      </c>
      <c r="S203" s="428" t="str">
        <f t="shared" si="27"/>
        <v/>
      </c>
      <c r="T203" s="428" t="str">
        <f t="shared" si="28"/>
        <v/>
      </c>
      <c r="U203" s="428" t="str">
        <f t="shared" si="29"/>
        <v/>
      </c>
      <c r="V203" s="429" t="str">
        <f t="shared" si="30"/>
        <v/>
      </c>
      <c r="W203" s="430" t="str">
        <f t="shared" si="31"/>
        <v/>
      </c>
    </row>
    <row r="204" spans="1:23">
      <c r="A204" s="416">
        <f>IF('Result Sheet'!A204="","",'Result Sheet'!A204)</f>
        <v>197</v>
      </c>
      <c r="B204" s="417" t="str">
        <f>IF(OR($D$3="",$N$3=""),"",IF('Result Sheet'!B204="","",'Result Sheet'!B204))</f>
        <v/>
      </c>
      <c r="C204" s="418" t="str">
        <f>IF(OR($D$3="",$N$3=""),"",IF('Result Sheet'!F204="","",'Result Sheet'!F204))</f>
        <v/>
      </c>
      <c r="D204" s="419" t="str">
        <f>IF(OR($D$3="",$N$3=""),"",IF('Result Sheet'!E204="","",'Result Sheet'!E204))</f>
        <v/>
      </c>
      <c r="E204" s="420" t="str">
        <f>IF(OR($D$3="",$N$3=""),"",IF('Result Sheet'!G204="","",'Result Sheet'!G204))</f>
        <v/>
      </c>
      <c r="F204" s="420" t="str">
        <f>IF(OR($D$3="",$N$3=""),"",IF('Result Sheet'!H204="","",'Result Sheet'!H204))</f>
        <v/>
      </c>
      <c r="G204" s="420" t="str">
        <f>IF(OR($D$3="",$N$3=""),"",IF('Result Sheet'!I204="","",'Result Sheet'!I204))</f>
        <v/>
      </c>
      <c r="H204" s="421" t="str">
        <f>IF(OR($D$3="",$N$3=""),"",IF('Result Sheet'!K204="","",'Result Sheet'!K204))</f>
        <v/>
      </c>
      <c r="I204" s="422" t="str">
        <f>IF(OR($D$3="",$N$3=""),"",IF('Result Sheet'!J204="","",'Result Sheet'!J204))</f>
        <v/>
      </c>
      <c r="J204" s="423" t="str">
        <f>IF($N$3=$AJ$8,'Result Sheet'!P204,IF($N$3=$AJ$9,'Result Sheet'!AH204,IF($N$3=$AJ$10,'Result Sheet'!AZ204,IF($N$3=$AJ$11,'Result Sheet'!BR204,""))))</f>
        <v/>
      </c>
      <c r="K204" s="423" t="str">
        <f>IF($N$3=$AJ$8,'Result Sheet'!Q204,IF($N$3=$AJ$9,'Result Sheet'!AI204,IF($N$3=$AJ$10,'Result Sheet'!BA204,IF($N$3=$AJ$11,'Result Sheet'!BS204,""))))</f>
        <v/>
      </c>
      <c r="L204" s="424" t="str">
        <f>IF(OR($D$3="",$N$3=""),"",IF(B204="","",IF(AND(K204="NA",J204="NA"),"NA",IF($N$3=$AJ$12,'Result Sheet'!CF204,IF($N$3=$AJ$13,'Result Sheet'!CM204,IF($N$3=$AJ$14,'Result Sheet'!CT204,IF($N$3=$AJ$15,'Result Sheet'!DA204,IF($N$3=$AJ$16,'Result Sheet'!DE204,SUM(J204:K204)))))))))</f>
        <v/>
      </c>
      <c r="M204" s="425" t="str">
        <f t="shared" si="24"/>
        <v/>
      </c>
      <c r="N204" s="426" t="str">
        <f>IF($N$3=$AJ$8,'Result Sheet'!T204,IF($N$3=$AJ$9,'Result Sheet'!AL204,IF($N$3=$AJ$10,'Result Sheet'!BD204,IF($N$3=$AJ$11,'Result Sheet'!BV204,""))))</f>
        <v/>
      </c>
      <c r="O204" s="426" t="str">
        <f>IF($N$3=$AJ$8,'Result Sheet'!U204,IF($N$3=$AJ$9,'Result Sheet'!AM204,IF($N$3=$AJ$10,'Result Sheet'!BE204,IF($N$3=$AJ$11,'Result Sheet'!BW204,""))))</f>
        <v/>
      </c>
      <c r="P204" s="427" t="str">
        <f>IF(OR($D$3="",$N$3=""),"",IF(B204="","",IF(AND(N204="NA",O204="NA"),"NA",IF($N$3=$AJ$12,'Result Sheet'!CG204,IF($N$3=$AJ$13,'Result Sheet'!CN204,IF($N$3=$AJ$14,'Result Sheet'!CU204,IF($N$3=$AJ$15,'Result Sheet'!DB204,IF($N$3=$AJ$16,'Result Sheet'!DF204,SUM(N204:O204)))))))))</f>
        <v/>
      </c>
      <c r="Q204" s="425" t="str">
        <f t="shared" si="25"/>
        <v/>
      </c>
      <c r="R204" s="428">
        <f t="shared" si="26"/>
        <v>0</v>
      </c>
      <c r="S204" s="428" t="str">
        <f t="shared" si="27"/>
        <v/>
      </c>
      <c r="T204" s="428" t="str">
        <f t="shared" si="28"/>
        <v/>
      </c>
      <c r="U204" s="428" t="str">
        <f t="shared" si="29"/>
        <v/>
      </c>
      <c r="V204" s="429" t="str">
        <f t="shared" si="30"/>
        <v/>
      </c>
      <c r="W204" s="430" t="str">
        <f t="shared" si="31"/>
        <v/>
      </c>
    </row>
    <row r="205" spans="1:23">
      <c r="A205" s="416">
        <f>IF('Result Sheet'!A205="","",'Result Sheet'!A205)</f>
        <v>198</v>
      </c>
      <c r="B205" s="417" t="str">
        <f>IF(OR($D$3="",$N$3=""),"",IF('Result Sheet'!B205="","",'Result Sheet'!B205))</f>
        <v/>
      </c>
      <c r="C205" s="418" t="str">
        <f>IF(OR($D$3="",$N$3=""),"",IF('Result Sheet'!F205="","",'Result Sheet'!F205))</f>
        <v/>
      </c>
      <c r="D205" s="419" t="str">
        <f>IF(OR($D$3="",$N$3=""),"",IF('Result Sheet'!E205="","",'Result Sheet'!E205))</f>
        <v/>
      </c>
      <c r="E205" s="420" t="str">
        <f>IF(OR($D$3="",$N$3=""),"",IF('Result Sheet'!G205="","",'Result Sheet'!G205))</f>
        <v/>
      </c>
      <c r="F205" s="420" t="str">
        <f>IF(OR($D$3="",$N$3=""),"",IF('Result Sheet'!H205="","",'Result Sheet'!H205))</f>
        <v/>
      </c>
      <c r="G205" s="420" t="str">
        <f>IF(OR($D$3="",$N$3=""),"",IF('Result Sheet'!I205="","",'Result Sheet'!I205))</f>
        <v/>
      </c>
      <c r="H205" s="421" t="str">
        <f>IF(OR($D$3="",$N$3=""),"",IF('Result Sheet'!K205="","",'Result Sheet'!K205))</f>
        <v/>
      </c>
      <c r="I205" s="422" t="str">
        <f>IF(OR($D$3="",$N$3=""),"",IF('Result Sheet'!J205="","",'Result Sheet'!J205))</f>
        <v/>
      </c>
      <c r="J205" s="423" t="str">
        <f>IF($N$3=$AJ$8,'Result Sheet'!P205,IF($N$3=$AJ$9,'Result Sheet'!AH205,IF($N$3=$AJ$10,'Result Sheet'!AZ205,IF($N$3=$AJ$11,'Result Sheet'!BR205,""))))</f>
        <v/>
      </c>
      <c r="K205" s="423" t="str">
        <f>IF($N$3=$AJ$8,'Result Sheet'!Q205,IF($N$3=$AJ$9,'Result Sheet'!AI205,IF($N$3=$AJ$10,'Result Sheet'!BA205,IF($N$3=$AJ$11,'Result Sheet'!BS205,""))))</f>
        <v/>
      </c>
      <c r="L205" s="424" t="str">
        <f>IF(OR($D$3="",$N$3=""),"",IF(B205="","",IF(AND(K205="NA",J205="NA"),"NA",IF($N$3=$AJ$12,'Result Sheet'!CF205,IF($N$3=$AJ$13,'Result Sheet'!CM205,IF($N$3=$AJ$14,'Result Sheet'!CT205,IF($N$3=$AJ$15,'Result Sheet'!DA205,IF($N$3=$AJ$16,'Result Sheet'!DE205,SUM(J205:K205)))))))))</f>
        <v/>
      </c>
      <c r="M205" s="425" t="str">
        <f t="shared" si="24"/>
        <v/>
      </c>
      <c r="N205" s="426" t="str">
        <f>IF($N$3=$AJ$8,'Result Sheet'!T205,IF($N$3=$AJ$9,'Result Sheet'!AL205,IF($N$3=$AJ$10,'Result Sheet'!BD205,IF($N$3=$AJ$11,'Result Sheet'!BV205,""))))</f>
        <v/>
      </c>
      <c r="O205" s="426" t="str">
        <f>IF($N$3=$AJ$8,'Result Sheet'!U205,IF($N$3=$AJ$9,'Result Sheet'!AM205,IF($N$3=$AJ$10,'Result Sheet'!BE205,IF($N$3=$AJ$11,'Result Sheet'!BW205,""))))</f>
        <v/>
      </c>
      <c r="P205" s="427" t="str">
        <f>IF(OR($D$3="",$N$3=""),"",IF(B205="","",IF(AND(N205="NA",O205="NA"),"NA",IF($N$3=$AJ$12,'Result Sheet'!CG205,IF($N$3=$AJ$13,'Result Sheet'!CN205,IF($N$3=$AJ$14,'Result Sheet'!CU205,IF($N$3=$AJ$15,'Result Sheet'!DB205,IF($N$3=$AJ$16,'Result Sheet'!DF205,SUM(N205:O205)))))))))</f>
        <v/>
      </c>
      <c r="Q205" s="425" t="str">
        <f t="shared" si="25"/>
        <v/>
      </c>
      <c r="R205" s="428">
        <f t="shared" si="26"/>
        <v>0</v>
      </c>
      <c r="S205" s="428" t="str">
        <f t="shared" si="27"/>
        <v/>
      </c>
      <c r="T205" s="428" t="str">
        <f t="shared" si="28"/>
        <v/>
      </c>
      <c r="U205" s="428" t="str">
        <f t="shared" si="29"/>
        <v/>
      </c>
      <c r="V205" s="429" t="str">
        <f t="shared" si="30"/>
        <v/>
      </c>
      <c r="W205" s="430" t="str">
        <f t="shared" si="31"/>
        <v/>
      </c>
    </row>
    <row r="206" spans="1:23">
      <c r="A206" s="416">
        <f>IF('Result Sheet'!A206="","",'Result Sheet'!A206)</f>
        <v>199</v>
      </c>
      <c r="B206" s="417" t="str">
        <f>IF(OR($D$3="",$N$3=""),"",IF('Result Sheet'!B206="","",'Result Sheet'!B206))</f>
        <v/>
      </c>
      <c r="C206" s="418" t="str">
        <f>IF(OR($D$3="",$N$3=""),"",IF('Result Sheet'!F206="","",'Result Sheet'!F206))</f>
        <v/>
      </c>
      <c r="D206" s="419" t="str">
        <f>IF(OR($D$3="",$N$3=""),"",IF('Result Sheet'!E206="","",'Result Sheet'!E206))</f>
        <v/>
      </c>
      <c r="E206" s="420" t="str">
        <f>IF(OR($D$3="",$N$3=""),"",IF('Result Sheet'!G206="","",'Result Sheet'!G206))</f>
        <v/>
      </c>
      <c r="F206" s="420" t="str">
        <f>IF(OR($D$3="",$N$3=""),"",IF('Result Sheet'!H206="","",'Result Sheet'!H206))</f>
        <v/>
      </c>
      <c r="G206" s="420" t="str">
        <f>IF(OR($D$3="",$N$3=""),"",IF('Result Sheet'!I206="","",'Result Sheet'!I206))</f>
        <v/>
      </c>
      <c r="H206" s="421" t="str">
        <f>IF(OR($D$3="",$N$3=""),"",IF('Result Sheet'!K206="","",'Result Sheet'!K206))</f>
        <v/>
      </c>
      <c r="I206" s="422" t="str">
        <f>IF(OR($D$3="",$N$3=""),"",IF('Result Sheet'!J206="","",'Result Sheet'!J206))</f>
        <v/>
      </c>
      <c r="J206" s="423" t="str">
        <f>IF($N$3=$AJ$8,'Result Sheet'!P206,IF($N$3=$AJ$9,'Result Sheet'!AH206,IF($N$3=$AJ$10,'Result Sheet'!AZ206,IF($N$3=$AJ$11,'Result Sheet'!BR206,""))))</f>
        <v/>
      </c>
      <c r="K206" s="423" t="str">
        <f>IF($N$3=$AJ$8,'Result Sheet'!Q206,IF($N$3=$AJ$9,'Result Sheet'!AI206,IF($N$3=$AJ$10,'Result Sheet'!BA206,IF($N$3=$AJ$11,'Result Sheet'!BS206,""))))</f>
        <v/>
      </c>
      <c r="L206" s="424" t="str">
        <f>IF(OR($D$3="",$N$3=""),"",IF(B206="","",IF(AND(K206="NA",J206="NA"),"NA",IF($N$3=$AJ$12,'Result Sheet'!CF206,IF($N$3=$AJ$13,'Result Sheet'!CM206,IF($N$3=$AJ$14,'Result Sheet'!CT206,IF($N$3=$AJ$15,'Result Sheet'!DA206,IF($N$3=$AJ$16,'Result Sheet'!DE206,SUM(J206:K206)))))))))</f>
        <v/>
      </c>
      <c r="M206" s="425" t="str">
        <f t="shared" si="24"/>
        <v/>
      </c>
      <c r="N206" s="426" t="str">
        <f>IF($N$3=$AJ$8,'Result Sheet'!T206,IF($N$3=$AJ$9,'Result Sheet'!AL206,IF($N$3=$AJ$10,'Result Sheet'!BD206,IF($N$3=$AJ$11,'Result Sheet'!BV206,""))))</f>
        <v/>
      </c>
      <c r="O206" s="426" t="str">
        <f>IF($N$3=$AJ$8,'Result Sheet'!U206,IF($N$3=$AJ$9,'Result Sheet'!AM206,IF($N$3=$AJ$10,'Result Sheet'!BE206,IF($N$3=$AJ$11,'Result Sheet'!BW206,""))))</f>
        <v/>
      </c>
      <c r="P206" s="427" t="str">
        <f>IF(OR($D$3="",$N$3=""),"",IF(B206="","",IF(AND(N206="NA",O206="NA"),"NA",IF($N$3=$AJ$12,'Result Sheet'!CG206,IF($N$3=$AJ$13,'Result Sheet'!CN206,IF($N$3=$AJ$14,'Result Sheet'!CU206,IF($N$3=$AJ$15,'Result Sheet'!DB206,IF($N$3=$AJ$16,'Result Sheet'!DF206,SUM(N206:O206)))))))))</f>
        <v/>
      </c>
      <c r="Q206" s="425" t="str">
        <f t="shared" si="25"/>
        <v/>
      </c>
      <c r="R206" s="428">
        <f t="shared" si="26"/>
        <v>0</v>
      </c>
      <c r="S206" s="428" t="str">
        <f t="shared" si="27"/>
        <v/>
      </c>
      <c r="T206" s="428" t="str">
        <f t="shared" si="28"/>
        <v/>
      </c>
      <c r="U206" s="428" t="str">
        <f t="shared" si="29"/>
        <v/>
      </c>
      <c r="V206" s="429" t="str">
        <f t="shared" si="30"/>
        <v/>
      </c>
      <c r="W206" s="430" t="str">
        <f t="shared" si="31"/>
        <v/>
      </c>
    </row>
    <row r="207" spans="1:23">
      <c r="A207" s="416">
        <f>IF('Result Sheet'!A207="","",'Result Sheet'!A207)</f>
        <v>200</v>
      </c>
      <c r="B207" s="417" t="str">
        <f>IF(OR($D$3="",$N$3=""),"",IF('Result Sheet'!B207="","",'Result Sheet'!B207))</f>
        <v/>
      </c>
      <c r="C207" s="418" t="str">
        <f>IF(OR($D$3="",$N$3=""),"",IF('Result Sheet'!F207="","",'Result Sheet'!F207))</f>
        <v/>
      </c>
      <c r="D207" s="419" t="str">
        <f>IF(OR($D$3="",$N$3=""),"",IF('Result Sheet'!E207="","",'Result Sheet'!E207))</f>
        <v/>
      </c>
      <c r="E207" s="420" t="str">
        <f>IF(OR($D$3="",$N$3=""),"",IF('Result Sheet'!G207="","",'Result Sheet'!G207))</f>
        <v/>
      </c>
      <c r="F207" s="420" t="str">
        <f>IF(OR($D$3="",$N$3=""),"",IF('Result Sheet'!H207="","",'Result Sheet'!H207))</f>
        <v/>
      </c>
      <c r="G207" s="420" t="str">
        <f>IF(OR($D$3="",$N$3=""),"",IF('Result Sheet'!I207="","",'Result Sheet'!I207))</f>
        <v/>
      </c>
      <c r="H207" s="421" t="str">
        <f>IF(OR($D$3="",$N$3=""),"",IF('Result Sheet'!K207="","",'Result Sheet'!K207))</f>
        <v/>
      </c>
      <c r="I207" s="422" t="str">
        <f>IF(OR($D$3="",$N$3=""),"",IF('Result Sheet'!J207="","",'Result Sheet'!J207))</f>
        <v/>
      </c>
      <c r="J207" s="423" t="str">
        <f>IF($N$3=$AJ$8,'Result Sheet'!P207,IF($N$3=$AJ$9,'Result Sheet'!AH207,IF($N$3=$AJ$10,'Result Sheet'!AZ207,IF($N$3=$AJ$11,'Result Sheet'!BR207,""))))</f>
        <v/>
      </c>
      <c r="K207" s="423" t="str">
        <f>IF($N$3=$AJ$8,'Result Sheet'!Q207,IF($N$3=$AJ$9,'Result Sheet'!AI207,IF($N$3=$AJ$10,'Result Sheet'!BA207,IF($N$3=$AJ$11,'Result Sheet'!BS207,""))))</f>
        <v/>
      </c>
      <c r="L207" s="424" t="str">
        <f>IF(OR($D$3="",$N$3=""),"",IF(B207="","",IF(AND(K207="NA",J207="NA"),"NA",IF($N$3=$AJ$12,'Result Sheet'!CF207,IF($N$3=$AJ$13,'Result Sheet'!CM207,IF($N$3=$AJ$14,'Result Sheet'!CT207,IF($N$3=$AJ$15,'Result Sheet'!DA207,IF($N$3=$AJ$16,'Result Sheet'!DE207,SUM(J207:K207)))))))))</f>
        <v/>
      </c>
      <c r="M207" s="425" t="str">
        <f t="shared" si="24"/>
        <v/>
      </c>
      <c r="N207" s="426" t="str">
        <f>IF($N$3=$AJ$8,'Result Sheet'!T207,IF($N$3=$AJ$9,'Result Sheet'!AL207,IF($N$3=$AJ$10,'Result Sheet'!BD207,IF($N$3=$AJ$11,'Result Sheet'!BV207,""))))</f>
        <v/>
      </c>
      <c r="O207" s="426" t="str">
        <f>IF($N$3=$AJ$8,'Result Sheet'!U207,IF($N$3=$AJ$9,'Result Sheet'!AM207,IF($N$3=$AJ$10,'Result Sheet'!BE207,IF($N$3=$AJ$11,'Result Sheet'!BW207,""))))</f>
        <v/>
      </c>
      <c r="P207" s="427" t="str">
        <f>IF(OR($D$3="",$N$3=""),"",IF(B207="","",IF(AND(N207="NA",O207="NA"),"NA",IF($N$3=$AJ$12,'Result Sheet'!CG207,IF($N$3=$AJ$13,'Result Sheet'!CN207,IF($N$3=$AJ$14,'Result Sheet'!CU207,IF($N$3=$AJ$15,'Result Sheet'!DB207,IF($N$3=$AJ$16,'Result Sheet'!DF207,SUM(N207:O207)))))))))</f>
        <v/>
      </c>
      <c r="Q207" s="425" t="str">
        <f t="shared" si="25"/>
        <v/>
      </c>
      <c r="R207" s="428">
        <f t="shared" si="26"/>
        <v>0</v>
      </c>
      <c r="S207" s="428" t="str">
        <f t="shared" si="27"/>
        <v/>
      </c>
      <c r="T207" s="428" t="str">
        <f t="shared" si="28"/>
        <v/>
      </c>
      <c r="U207" s="428" t="str">
        <f t="shared" si="29"/>
        <v/>
      </c>
      <c r="V207" s="429" t="str">
        <f t="shared" si="30"/>
        <v/>
      </c>
      <c r="W207" s="430" t="str">
        <f t="shared" si="31"/>
        <v/>
      </c>
    </row>
    <row r="208" spans="1:23">
      <c r="A208" s="732"/>
      <c r="B208" s="733"/>
      <c r="C208" s="733"/>
      <c r="D208" s="733"/>
      <c r="E208" s="733"/>
      <c r="F208" s="733"/>
      <c r="G208" s="733"/>
      <c r="H208" s="733"/>
      <c r="I208" s="733"/>
      <c r="J208" s="733"/>
      <c r="K208" s="733"/>
      <c r="L208" s="733"/>
      <c r="M208" s="733"/>
      <c r="N208" s="733"/>
      <c r="O208" s="733"/>
      <c r="P208" s="733"/>
      <c r="Q208" s="733"/>
      <c r="R208" s="733"/>
      <c r="S208" s="733"/>
      <c r="T208" s="733"/>
      <c r="U208" s="734"/>
      <c r="V208" s="734"/>
      <c r="W208" s="735"/>
    </row>
    <row r="209" spans="1:23">
      <c r="A209" s="751" t="s">
        <v>248</v>
      </c>
      <c r="B209" s="751"/>
      <c r="C209" s="751"/>
      <c r="D209" s="751"/>
      <c r="E209" s="751"/>
      <c r="F209" s="752" t="str">
        <f>IF(OR($D$3="",$N$3=""),"",IF('Result Sheet'!H208="","",'Result Sheet'!H208))</f>
        <v>विषय का नाम :</v>
      </c>
      <c r="G209" s="753"/>
      <c r="H209" s="752" t="str">
        <f>IF(OR($D$3="",$N$3=""),"",IF(N3="","",N3))</f>
        <v>अंग्रेजी</v>
      </c>
      <c r="I209" s="754"/>
      <c r="J209" s="754"/>
      <c r="K209" s="754"/>
      <c r="L209" s="754"/>
      <c r="M209" s="754"/>
      <c r="N209" s="754"/>
      <c r="O209" s="754"/>
      <c r="P209" s="754"/>
      <c r="Q209" s="754"/>
      <c r="R209" s="754"/>
      <c r="S209" s="754"/>
      <c r="T209" s="754"/>
      <c r="U209" s="754"/>
      <c r="V209" s="754"/>
      <c r="W209" s="755"/>
    </row>
    <row r="210" spans="1:23">
      <c r="A210" s="751"/>
      <c r="B210" s="751"/>
      <c r="C210" s="751"/>
      <c r="D210" s="751"/>
      <c r="E210" s="751"/>
      <c r="F210" s="752" t="str">
        <f>IF(OR($D$3="",$N$3=""),"",IF('Result Sheet'!H209="","",'Result Sheet'!H209))</f>
        <v>विषयाध्यापक का नाम :</v>
      </c>
      <c r="G210" s="753"/>
      <c r="H210" s="752" t="str">
        <f>IF($N$3=$AJ$8,'Result Sheet'!S4,IF($N$3=$AJ$9,'Result Sheet'!AK4,IF($N$3=$AJ$10,'Result Sheet'!BC4,IF($N$3=$AJ$11,'Result Sheet'!BU4,IF($N$3=$AJ$12,'Result Sheet'!CF209,IF($N$3=$AJ$13,'Result Sheet'!CM209,IF($N$3=$AJ$14,'Result Sheet'!CT209,IF($N$3=$AJ$15,'Result Sheet'!DA209,IF($N$3=$AJ$16,'Result Sheet'!DE209,"")))))))))</f>
        <v>SAMPAT RAJ</v>
      </c>
      <c r="I210" s="754"/>
      <c r="J210" s="754"/>
      <c r="K210" s="754"/>
      <c r="L210" s="754"/>
      <c r="M210" s="754"/>
      <c r="N210" s="754"/>
      <c r="O210" s="754"/>
      <c r="P210" s="754"/>
      <c r="Q210" s="754"/>
      <c r="R210" s="754"/>
      <c r="S210" s="754"/>
      <c r="T210" s="754"/>
      <c r="U210" s="754"/>
      <c r="V210" s="754"/>
      <c r="W210" s="755"/>
    </row>
    <row r="211" spans="1:23">
      <c r="A211" s="751"/>
      <c r="B211" s="751"/>
      <c r="C211" s="751"/>
      <c r="D211" s="751"/>
      <c r="E211" s="751"/>
      <c r="F211" s="752" t="str">
        <f>IF(OR($D$3="",$N$3=""),"",IF('Result Sheet'!H210="","",'Result Sheet'!H210))</f>
        <v>परीक्षा में बैठने वाले विद्यार्थियों की संख्या :</v>
      </c>
      <c r="G211" s="753"/>
      <c r="H211" s="756">
        <f>IF(AND(H209="",H210=""),"",COUNTA(U8:U207)-COUNTIF(B8:B207,"NSO")-COUNTIF(U8:U207,"AB")-COUNTIF(U8:U207,""))</f>
        <v>30</v>
      </c>
      <c r="I211" s="757"/>
      <c r="J211" s="757"/>
      <c r="K211" s="757"/>
      <c r="L211" s="757"/>
      <c r="M211" s="757"/>
      <c r="N211" s="757"/>
      <c r="O211" s="757"/>
      <c r="P211" s="757"/>
      <c r="Q211" s="757"/>
      <c r="R211" s="757"/>
      <c r="S211" s="757"/>
      <c r="T211" s="757"/>
      <c r="U211" s="757"/>
      <c r="V211" s="757"/>
      <c r="W211" s="755"/>
    </row>
    <row r="212" spans="1:23">
      <c r="A212" s="751"/>
      <c r="B212" s="751"/>
      <c r="C212" s="751"/>
      <c r="D212" s="751"/>
      <c r="E212" s="751"/>
      <c r="F212" s="752" t="str">
        <f>IF(OR($D$3="",$N$3=""),"",IF('Result Sheet'!H211="","",'Result Sheet'!H211))</f>
        <v>ग्रेड :</v>
      </c>
      <c r="G212" s="753"/>
      <c r="H212" s="758" t="str">
        <f>IF(OR($N$3=$AJ$12,$N$3=$AJ$13,$N$3=$AJ$14),"A+","A")</f>
        <v>A</v>
      </c>
      <c r="I212" s="759"/>
      <c r="J212" s="760" t="str">
        <f>IF(OR($N$3=$AJ$12,$N$3=$AJ$13,$N$3=$AJ$14),"A","B")</f>
        <v>B</v>
      </c>
      <c r="K212" s="761"/>
      <c r="L212" s="760" t="str">
        <f>IF(OR($N$3=$AJ$12,$N$3=$AJ$13,$N$3=$AJ$14),"B","C")</f>
        <v>C</v>
      </c>
      <c r="M212" s="761"/>
      <c r="N212" s="760" t="str">
        <f>IF(OR($N$3=$AJ$12,$N$3=$AJ$13,$N$3=$AJ$14),"C","D")</f>
        <v>D</v>
      </c>
      <c r="O212" s="761"/>
      <c r="P212" s="760" t="str">
        <f>IF(OR($N$3=$AJ$12,$N$3=$AJ$13,$N$3=$AJ$14),"D","E")</f>
        <v>E</v>
      </c>
      <c r="Q212" s="761"/>
      <c r="R212" s="431"/>
      <c r="S212" s="431"/>
      <c r="T212" s="432"/>
      <c r="U212" s="762" t="s">
        <v>110</v>
      </c>
      <c r="V212" s="763"/>
      <c r="W212" s="755"/>
    </row>
    <row r="213" spans="1:23">
      <c r="A213" s="751"/>
      <c r="B213" s="751"/>
      <c r="C213" s="751"/>
      <c r="D213" s="751"/>
      <c r="E213" s="751"/>
      <c r="F213" s="752" t="str">
        <f>IF(OR($D$3="",$N$3=""),"",IF('Result Sheet'!H212="","",'Result Sheet'!H212))</f>
        <v>ग्रेडवार उत्तीर्ण विद्यार्थी :</v>
      </c>
      <c r="G213" s="753"/>
      <c r="H213" s="756">
        <f>IF(AND(H209="",H210=""),"",IF(OR($N$3=$AJ$12,$N$3=$AJ$13,$N$3=$AJ$14),COUNTIF(W8:W207,"A+"),COUNTIF(W8:W207,"A")))</f>
        <v>25</v>
      </c>
      <c r="I213" s="764"/>
      <c r="J213" s="756">
        <f>IF(AND(H209="",H210=""),"",IF(OR($N$3=$AJ$12,$N$3=$AJ$13,$N$3=$AJ$14),COUNTIF(W8:W207,"A"),COUNTIF(W8:W207,"B")))</f>
        <v>5</v>
      </c>
      <c r="K213" s="764"/>
      <c r="L213" s="756">
        <f>IF(AND(H209="",H210=""),"",IF(OR($N$3=$AJ$12,$N$3=$AJ$13,$N$3=$AJ$14),COUNTIF(W8:W207,"B"),COUNTIF(W8:W207,"C")))</f>
        <v>0</v>
      </c>
      <c r="M213" s="764"/>
      <c r="N213" s="756">
        <f>IF(AND(H209="",H210=""),"",IF(OR($N$3=$AJ$12,$N$3=$AJ$13,$N$3=$AJ$14),COUNTIF(W8:W207,"C"),COUNTIF(W8:W207,"D")))</f>
        <v>0</v>
      </c>
      <c r="O213" s="764"/>
      <c r="P213" s="756">
        <f>IF(AND(H209="",H210=""),"",IF(OR($N$3=$AJ$12,$N$3=$AJ$13,$N$3=$AJ$14),COUNTIF(W8:W207,"D"),COUNTIF(W8:W207,"E")))</f>
        <v>0</v>
      </c>
      <c r="Q213" s="764"/>
      <c r="R213" s="428"/>
      <c r="S213" s="428"/>
      <c r="T213" s="433"/>
      <c r="U213" s="765">
        <f>IF(AND(H209="",H210=""),"",SUM(H213,J213,L213,N213,P213))</f>
        <v>30</v>
      </c>
      <c r="V213" s="766"/>
      <c r="W213" s="755"/>
    </row>
    <row r="214" spans="1:23">
      <c r="A214" s="751"/>
      <c r="B214" s="751"/>
      <c r="C214" s="751"/>
      <c r="D214" s="751"/>
      <c r="E214" s="751"/>
      <c r="F214" s="752" t="str">
        <f>IF(OR($D$3="",$N$3=""),"",IF('Result Sheet'!H213="","",'Result Sheet'!H213))</f>
        <v>कुल उत्तीर्ण प्रतिशत में  :</v>
      </c>
      <c r="G214" s="753"/>
      <c r="H214" s="767">
        <f>IF(AND(H209="",H210=""),"",IF(H211=0,0,(U213-P213)/H211*100))</f>
        <v>100</v>
      </c>
      <c r="I214" s="768"/>
      <c r="J214" s="768"/>
      <c r="K214" s="768"/>
      <c r="L214" s="768"/>
      <c r="M214" s="768"/>
      <c r="N214" s="768"/>
      <c r="O214" s="768"/>
      <c r="P214" s="768"/>
      <c r="Q214" s="768"/>
      <c r="R214" s="768"/>
      <c r="S214" s="768"/>
      <c r="T214" s="768"/>
      <c r="U214" s="768"/>
      <c r="V214" s="769"/>
      <c r="W214" s="755"/>
    </row>
    <row r="215" spans="1:23">
      <c r="A215" s="751"/>
      <c r="B215" s="751"/>
      <c r="C215" s="751"/>
      <c r="D215" s="751"/>
      <c r="E215" s="751"/>
      <c r="F215" s="752" t="str">
        <f>IF(OR($D$3="",$N$3=""),"",IF('Result Sheet'!H214="","",'Result Sheet'!H214))</f>
        <v>पूरक परीक्षा  :</v>
      </c>
      <c r="G215" s="753"/>
      <c r="H215" s="770">
        <f>IF(AND(H209="",H210=""),"",COUNTIF(U8:U207,"S"))</f>
        <v>0</v>
      </c>
      <c r="I215" s="771"/>
      <c r="J215" s="771"/>
      <c r="K215" s="771"/>
      <c r="L215" s="771"/>
      <c r="M215" s="771"/>
      <c r="N215" s="771"/>
      <c r="O215" s="771"/>
      <c r="P215" s="771"/>
      <c r="Q215" s="771"/>
      <c r="R215" s="771"/>
      <c r="S215" s="771"/>
      <c r="T215" s="771"/>
      <c r="U215" s="771"/>
      <c r="V215" s="772"/>
      <c r="W215" s="755"/>
    </row>
    <row r="216" spans="1:23">
      <c r="A216" s="751"/>
      <c r="B216" s="751"/>
      <c r="C216" s="751"/>
      <c r="D216" s="751"/>
      <c r="E216" s="751"/>
      <c r="F216" s="752" t="str">
        <f>IF(OR($D$3="",$N$3=""),"",IF('Result Sheet'!H215="","",'Result Sheet'!H215))</f>
        <v>अनुतीर्ण  :</v>
      </c>
      <c r="G216" s="753"/>
      <c r="H216" s="770">
        <f>IF(AND(H209="",H210=""),"",COUNTIF(U8:U207,"F"))</f>
        <v>0</v>
      </c>
      <c r="I216" s="771"/>
      <c r="J216" s="771"/>
      <c r="K216" s="771"/>
      <c r="L216" s="771"/>
      <c r="M216" s="771"/>
      <c r="N216" s="771"/>
      <c r="O216" s="771"/>
      <c r="P216" s="771"/>
      <c r="Q216" s="771"/>
      <c r="R216" s="771"/>
      <c r="S216" s="771"/>
      <c r="T216" s="771"/>
      <c r="U216" s="771"/>
      <c r="V216" s="772"/>
      <c r="W216" s="755"/>
    </row>
    <row r="217" spans="1:23">
      <c r="A217" s="751"/>
      <c r="B217" s="751"/>
      <c r="C217" s="751"/>
      <c r="D217" s="751"/>
      <c r="E217" s="751"/>
      <c r="F217" s="752" t="str">
        <f>IF(OR($D$3="",$N$3=""),"",IF('Result Sheet'!H216="","",'Result Sheet'!H216))</f>
        <v>पुनः परीक्षा तक परिणाम रोका गया  :</v>
      </c>
      <c r="G217" s="753"/>
      <c r="H217" s="770">
        <f>IF(AND(H209="",H210=""),"",COUNTIF(U8:U207,"RW"))</f>
        <v>0</v>
      </c>
      <c r="I217" s="771"/>
      <c r="J217" s="771"/>
      <c r="K217" s="771"/>
      <c r="L217" s="771"/>
      <c r="M217" s="771"/>
      <c r="N217" s="771"/>
      <c r="O217" s="771"/>
      <c r="P217" s="771"/>
      <c r="Q217" s="771"/>
      <c r="R217" s="771"/>
      <c r="S217" s="771"/>
      <c r="T217" s="771"/>
      <c r="U217" s="771"/>
      <c r="V217" s="772"/>
      <c r="W217" s="755"/>
    </row>
    <row r="218" spans="1:23">
      <c r="A218" s="751"/>
      <c r="B218" s="751"/>
      <c r="C218" s="751"/>
      <c r="D218" s="751"/>
      <c r="E218" s="751"/>
      <c r="F218" s="752" t="str">
        <f>IF(OR($D$3="",$N$3=""),"",IF('Result Sheet'!H217="","",'Result Sheet'!H217))</f>
        <v>अनुपस्थित  :</v>
      </c>
      <c r="G218" s="753"/>
      <c r="H218" s="770">
        <f>IF(AND(H209="",H210=""),"",COUNTIF(U8:U207,"AB"))</f>
        <v>0</v>
      </c>
      <c r="I218" s="771"/>
      <c r="J218" s="771"/>
      <c r="K218" s="771"/>
      <c r="L218" s="771"/>
      <c r="M218" s="771"/>
      <c r="N218" s="771"/>
      <c r="O218" s="771"/>
      <c r="P218" s="771"/>
      <c r="Q218" s="771"/>
      <c r="R218" s="771"/>
      <c r="S218" s="771"/>
      <c r="T218" s="771"/>
      <c r="U218" s="771"/>
      <c r="V218" s="772"/>
      <c r="W218" s="755"/>
    </row>
    <row r="219" spans="1:23">
      <c r="A219" s="751"/>
      <c r="B219" s="751"/>
      <c r="C219" s="751"/>
      <c r="D219" s="751"/>
      <c r="E219" s="751"/>
      <c r="F219" s="752" t="str">
        <f>IF(OR($D$3="",$N$3=""),"",IF('Result Sheet'!H218="","",'Result Sheet'!H218))</f>
        <v>पुनः परीक्षा वाले विद्यार्थियों की संख्या  :</v>
      </c>
      <c r="G219" s="753"/>
      <c r="H219" s="770">
        <f>IF(AND(H209="",H210=""),"",COUNTIF(U8:U207,"RE"))</f>
        <v>0</v>
      </c>
      <c r="I219" s="771"/>
      <c r="J219" s="771"/>
      <c r="K219" s="771"/>
      <c r="L219" s="771"/>
      <c r="M219" s="771"/>
      <c r="N219" s="771"/>
      <c r="O219" s="771"/>
      <c r="P219" s="771"/>
      <c r="Q219" s="771"/>
      <c r="R219" s="771"/>
      <c r="S219" s="771"/>
      <c r="T219" s="771"/>
      <c r="U219" s="771"/>
      <c r="V219" s="772"/>
      <c r="W219" s="755"/>
    </row>
  </sheetData>
  <sheetProtection password="D49F" sheet="1" objects="1" scenarios="1" formatCells="0" formatColumns="0" formatRows="0"/>
  <mergeCells count="62">
    <mergeCell ref="F219:G219"/>
    <mergeCell ref="H219:V219"/>
    <mergeCell ref="F216:G216"/>
    <mergeCell ref="H216:V216"/>
    <mergeCell ref="F217:G217"/>
    <mergeCell ref="H217:V217"/>
    <mergeCell ref="F218:G218"/>
    <mergeCell ref="H218:V218"/>
    <mergeCell ref="F215:G215"/>
    <mergeCell ref="H215:V215"/>
    <mergeCell ref="F213:G213"/>
    <mergeCell ref="H213:I213"/>
    <mergeCell ref="J213:K213"/>
    <mergeCell ref="L213:M213"/>
    <mergeCell ref="N213:O213"/>
    <mergeCell ref="P212:Q212"/>
    <mergeCell ref="U212:V212"/>
    <mergeCell ref="P213:Q213"/>
    <mergeCell ref="U213:V213"/>
    <mergeCell ref="F214:G214"/>
    <mergeCell ref="H214:V214"/>
    <mergeCell ref="Z5:AD6"/>
    <mergeCell ref="Z8:AE9"/>
    <mergeCell ref="Z10:AE10"/>
    <mergeCell ref="A209:E219"/>
    <mergeCell ref="F209:G209"/>
    <mergeCell ref="H209:V209"/>
    <mergeCell ref="W209:W219"/>
    <mergeCell ref="F210:G210"/>
    <mergeCell ref="H210:V210"/>
    <mergeCell ref="F211:G211"/>
    <mergeCell ref="H211:V211"/>
    <mergeCell ref="F212:G212"/>
    <mergeCell ref="H212:I212"/>
    <mergeCell ref="J212:K212"/>
    <mergeCell ref="L212:M212"/>
    <mergeCell ref="N212:O212"/>
    <mergeCell ref="A208:W208"/>
    <mergeCell ref="N5:P5"/>
    <mergeCell ref="Q5:Q6"/>
    <mergeCell ref="R5:R6"/>
    <mergeCell ref="S5:S6"/>
    <mergeCell ref="T5:T6"/>
    <mergeCell ref="U5:U6"/>
    <mergeCell ref="F5:F7"/>
    <mergeCell ref="G5:G7"/>
    <mergeCell ref="H5:H7"/>
    <mergeCell ref="I5:I7"/>
    <mergeCell ref="J5:L5"/>
    <mergeCell ref="M5:M6"/>
    <mergeCell ref="A5:A7"/>
    <mergeCell ref="B5:B7"/>
    <mergeCell ref="C5:C7"/>
    <mergeCell ref="D5:D7"/>
    <mergeCell ref="E5:E7"/>
    <mergeCell ref="A1:W1"/>
    <mergeCell ref="A2:W2"/>
    <mergeCell ref="B3:C3"/>
    <mergeCell ref="J3:M3"/>
    <mergeCell ref="N3:W3"/>
    <mergeCell ref="V5:V6"/>
    <mergeCell ref="W5:W6"/>
  </mergeCells>
  <conditionalFormatting sqref="H8:I207 J213 P213 N213 H209:H214 L213">
    <cfRule type="containsText" dxfId="64" priority="9" stopIfTrue="1" operator="containsText" text="OBC">
      <formula>NOT(ISERROR(SEARCH("OBC",H8)))</formula>
    </cfRule>
    <cfRule type="containsText" dxfId="63" priority="10" stopIfTrue="1" operator="containsText" text="ST">
      <formula>NOT(ISERROR(SEARCH("ST",H8)))</formula>
    </cfRule>
    <cfRule type="containsText" dxfId="62" priority="11" stopIfTrue="1" operator="containsText" text="SC">
      <formula>NOT(ISERROR(SEARCH("SC",H8)))</formula>
    </cfRule>
  </conditionalFormatting>
  <conditionalFormatting sqref="I8:I207">
    <cfRule type="expression" dxfId="61" priority="7">
      <formula>I8="F"</formula>
    </cfRule>
    <cfRule type="expression" dxfId="60" priority="8">
      <formula>I8="M"</formula>
    </cfRule>
  </conditionalFormatting>
  <conditionalFormatting sqref="H212">
    <cfRule type="containsText" dxfId="59" priority="4" stopIfTrue="1" operator="containsText" text="OBC">
      <formula>NOT(ISERROR(SEARCH("OBC",H212)))</formula>
    </cfRule>
    <cfRule type="containsText" dxfId="58" priority="5" stopIfTrue="1" operator="containsText" text="ST">
      <formula>NOT(ISERROR(SEARCH("ST",H212)))</formula>
    </cfRule>
    <cfRule type="containsText" dxfId="57" priority="6" stopIfTrue="1" operator="containsText" text="SC">
      <formula>NOT(ISERROR(SEARCH("SC",H212)))</formula>
    </cfRule>
  </conditionalFormatting>
  <conditionalFormatting sqref="J213 P213 N213 H213 L213">
    <cfRule type="containsText" dxfId="56" priority="1" stopIfTrue="1" operator="containsText" text="OBC">
      <formula>NOT(ISERROR(SEARCH("OBC",H213)))</formula>
    </cfRule>
    <cfRule type="containsText" dxfId="55" priority="2" stopIfTrue="1" operator="containsText" text="ST">
      <formula>NOT(ISERROR(SEARCH("ST",H213)))</formula>
    </cfRule>
    <cfRule type="containsText" dxfId="54" priority="3" stopIfTrue="1" operator="containsText" text="SC">
      <formula>NOT(ISERROR(SEARCH("SC",H213)))</formula>
    </cfRule>
  </conditionalFormatting>
  <dataValidations count="1">
    <dataValidation type="list" allowBlank="1" showInputMessage="1" showErrorMessage="1" sqref="N3:W3">
      <formula1>subject5</formula1>
    </dataValidation>
  </dataValidations>
  <pageMargins left="0.45" right="0.2" top="0.25" bottom="0.25" header="0.3" footer="0.3"/>
  <pageSetup paperSize="9" scale="65" fitToHeight="5"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AC44"/>
  <sheetViews>
    <sheetView showGridLines="0" view="pageBreakPreview" zoomScaleSheetLayoutView="100" workbookViewId="0">
      <selection activeCell="U14" sqref="U14"/>
    </sheetView>
  </sheetViews>
  <sheetFormatPr defaultRowHeight="15"/>
  <cols>
    <col min="1" max="1" width="21.375" style="159" customWidth="1"/>
    <col min="2" max="2" width="18" style="160" customWidth="1"/>
    <col min="3" max="4" width="7.75" style="159" customWidth="1"/>
    <col min="5" max="5" width="8.75" style="159" customWidth="1"/>
    <col min="6" max="6" width="7" style="159" customWidth="1"/>
    <col min="7" max="13" width="6.75" style="159" customWidth="1"/>
    <col min="14" max="14" width="7" style="159" customWidth="1"/>
    <col min="15" max="15" width="8.375" style="159" customWidth="1"/>
    <col min="16" max="16" width="4.25" style="159" customWidth="1"/>
    <col min="17" max="16384" width="9" style="44"/>
  </cols>
  <sheetData>
    <row r="1" spans="1:29" ht="40.5" customHeight="1" thickBot="1">
      <c r="A1" s="794" t="str">
        <f>IF('Master sheet'!D14="Hindi",CONCATENATE("विद्यालय का नाम :-","  ",'Master sheet'!D8),CONCATENATE("School Name :-","  ",'Master sheet'!D7))</f>
        <v xml:space="preserve">विद्यालय का नाम :-  महात्मा गाँधी राजकीय विद्यालय (अंग्रेजी माध्यम) बर, पाली </v>
      </c>
      <c r="B1" s="794"/>
      <c r="C1" s="794"/>
      <c r="D1" s="794"/>
      <c r="E1" s="794"/>
      <c r="F1" s="794"/>
      <c r="G1" s="794"/>
      <c r="H1" s="794"/>
      <c r="I1" s="794"/>
      <c r="J1" s="794"/>
      <c r="K1" s="794"/>
      <c r="L1" s="794"/>
      <c r="M1" s="794"/>
      <c r="N1" s="794"/>
      <c r="O1" s="794"/>
      <c r="P1" s="117"/>
    </row>
    <row r="2" spans="1:29" ht="20.25" customHeight="1" thickTop="1">
      <c r="A2" s="795" t="str">
        <f>IF('Master sheet'!D14="Hindi","विषय वार और विषयाध्यापक वार परिणाम","SUBJECT-WISE &amp; TEACHER'S-WISE RESULT")</f>
        <v>विषय वार और विषयाध्यापक वार परिणाम</v>
      </c>
      <c r="B2" s="796"/>
      <c r="C2" s="796"/>
      <c r="D2" s="796"/>
      <c r="E2" s="796"/>
      <c r="F2" s="799" t="str">
        <f>IF('Master sheet'!D14="Hindi","कक्षा  :-","CLASS :- ")</f>
        <v>कक्षा  :-</v>
      </c>
      <c r="G2" s="799"/>
      <c r="H2" s="801" t="str">
        <f>IF('Result Sheet'!E3="","",'Result Sheet'!E3)</f>
        <v>2nd</v>
      </c>
      <c r="I2" s="801"/>
      <c r="J2" s="799" t="str">
        <f>IF('Master sheet'!D14="Hindi","सत्र :- ","Session :- ")</f>
        <v xml:space="preserve">सत्र :- </v>
      </c>
      <c r="K2" s="799"/>
      <c r="L2" s="799"/>
      <c r="M2" s="801" t="str">
        <f>IF('Result Sheet'!J3="","",'Result Sheet'!J3)</f>
        <v>2024-2025</v>
      </c>
      <c r="N2" s="801"/>
      <c r="O2" s="803"/>
      <c r="P2" s="118"/>
    </row>
    <row r="3" spans="1:29" ht="20.25" customHeight="1" thickBot="1">
      <c r="A3" s="797"/>
      <c r="B3" s="798"/>
      <c r="C3" s="798"/>
      <c r="D3" s="798"/>
      <c r="E3" s="798"/>
      <c r="F3" s="800"/>
      <c r="G3" s="800"/>
      <c r="H3" s="802"/>
      <c r="I3" s="802"/>
      <c r="J3" s="800"/>
      <c r="K3" s="800"/>
      <c r="L3" s="800"/>
      <c r="M3" s="802"/>
      <c r="N3" s="802"/>
      <c r="O3" s="804"/>
      <c r="P3" s="118"/>
    </row>
    <row r="4" spans="1:29" ht="79.5" customHeight="1" thickTop="1" thickBot="1">
      <c r="A4" s="271" t="str">
        <f>IF('Master sheet'!$D$14="Hindi","विषयाध्यापक का नाम","Subject Teacher")</f>
        <v>विषयाध्यापक का नाम</v>
      </c>
      <c r="B4" s="267" t="str">
        <f>IF('Master sheet'!$D$14="Hindi","विषय","Subject")</f>
        <v>विषय</v>
      </c>
      <c r="C4" s="268" t="str">
        <f>IF('Master sheet'!$D$14="Hindi","प्रविष्ठ कुल विद्यार्थी","No. of students appeared")</f>
        <v>प्रविष्ठ कुल विद्यार्थी</v>
      </c>
      <c r="D4" s="270" t="str">
        <f>IF('Master sheet'!$D$14="Hindi","उत्तीर्ण","Passed")</f>
        <v>उत्तीर्ण</v>
      </c>
      <c r="E4" s="270" t="str">
        <f>IF('Master sheet'!$D$14="Hindi","प्रतिशत","Percentage")</f>
        <v>प्रतिशत</v>
      </c>
      <c r="F4" s="270" t="str">
        <f>IF('Master sheet'!$D$14="Hindi","ग्रेड 'ए'","Grade 'A'")</f>
        <v>ग्रेड 'ए'</v>
      </c>
      <c r="G4" s="270" t="str">
        <f>IF('Master sheet'!$D$14="Hindi","ग्रेड 'बी'","Grade 'B'")</f>
        <v>ग्रेड 'बी'</v>
      </c>
      <c r="H4" s="270" t="str">
        <f>IF('Master sheet'!$D$14="Hindi","ग्रेड 'सी'","Grade 'C'")</f>
        <v>ग्रेड 'सी'</v>
      </c>
      <c r="I4" s="270" t="str">
        <f>IF('Master sheet'!$D$14="Hindi","ग्रेड 'डी'","Grade 'D'")</f>
        <v>ग्रेड 'डी'</v>
      </c>
      <c r="J4" s="268" t="str">
        <f>IF('Master sheet'!$D$14="Hindi","ग्रेड 'ई'","Grade 'E'")</f>
        <v>ग्रेड 'ई'</v>
      </c>
      <c r="K4" s="268" t="str">
        <f>IF('Master sheet'!$D$14="Hindi","अनुतीर्ण","Failed")</f>
        <v>अनुतीर्ण</v>
      </c>
      <c r="L4" s="268" t="str">
        <f>IF('Master sheet'!$D$14="Hindi","अनुपस्थित","Absent")</f>
        <v>अनुपस्थित</v>
      </c>
      <c r="M4" s="268" t="str">
        <f>IF('Master sheet'!$D$14="Hindi","पुनः परीक्षा","Re-Exam")</f>
        <v>पुनः परीक्षा</v>
      </c>
      <c r="N4" s="268" t="str">
        <f>IF('Master sheet'!$D$14="Hindi","नाम पृथक","NSO")</f>
        <v>नाम पृथक</v>
      </c>
      <c r="O4" s="269" t="str">
        <f>IF('Master sheet'!$D$14="Hindi","कुल योग","Total")</f>
        <v>कुल योग</v>
      </c>
      <c r="P4" s="118"/>
    </row>
    <row r="5" spans="1:29" ht="24" customHeight="1" thickTop="1">
      <c r="A5" s="438" t="str">
        <f>IF('Result Sheet'!S4="","",'Result Sheet'!S4)</f>
        <v>MANOJ KUMAR PACHORI</v>
      </c>
      <c r="B5" s="439" t="str">
        <f>IF('Master sheet'!$D$14="Hindi","हिंदी","Hindi")</f>
        <v>हिंदी</v>
      </c>
      <c r="C5" s="440">
        <f>'Result Sheet'!K210</f>
        <v>30</v>
      </c>
      <c r="D5" s="440">
        <f>'Result Sheet'!U212</f>
        <v>30</v>
      </c>
      <c r="E5" s="441">
        <f>'Result Sheet'!K213</f>
        <v>100</v>
      </c>
      <c r="F5" s="442">
        <f>'Result Sheet'!K212</f>
        <v>0</v>
      </c>
      <c r="G5" s="442">
        <f>'Result Sheet'!O212</f>
        <v>16</v>
      </c>
      <c r="H5" s="442">
        <f>'Result Sheet'!Q212</f>
        <v>14</v>
      </c>
      <c r="I5" s="442">
        <f>'Result Sheet'!R212</f>
        <v>0</v>
      </c>
      <c r="J5" s="440">
        <f>'Result Sheet'!S212</f>
        <v>0</v>
      </c>
      <c r="K5" s="442">
        <f>'Result Sheet'!K215</f>
        <v>0</v>
      </c>
      <c r="L5" s="442">
        <f>'Result Sheet'!K217</f>
        <v>0</v>
      </c>
      <c r="M5" s="442">
        <f>'Result Sheet'!K218</f>
        <v>0</v>
      </c>
      <c r="N5" s="443">
        <f>IF(D5="","",'Result Sheet'!$DK$217)</f>
        <v>0</v>
      </c>
      <c r="O5" s="444">
        <f>IF(D5="","",SUM(D5,K5,M5,N5,L5))</f>
        <v>30</v>
      </c>
      <c r="P5" s="120"/>
    </row>
    <row r="6" spans="1:29" ht="24" customHeight="1">
      <c r="A6" s="121" t="str">
        <f>IF('Result Sheet'!AK4="","",'Result Sheet'!AK4)</f>
        <v>SAMPAT RAJ</v>
      </c>
      <c r="B6" s="122" t="str">
        <f>IF('Master sheet'!$D$14="Hindi","अंग्रेजी","English")</f>
        <v>अंग्रेजी</v>
      </c>
      <c r="C6" s="123">
        <f>'Result Sheet'!AD210</f>
        <v>30</v>
      </c>
      <c r="D6" s="123">
        <f>'Result Sheet'!AN212</f>
        <v>30</v>
      </c>
      <c r="E6" s="124">
        <f>'Result Sheet'!AD213</f>
        <v>100</v>
      </c>
      <c r="F6" s="125">
        <f>'Result Sheet'!AH212</f>
        <v>25</v>
      </c>
      <c r="G6" s="125">
        <f>'Result Sheet'!AI212</f>
        <v>5</v>
      </c>
      <c r="H6" s="125">
        <f>'Result Sheet'!AJ212</f>
        <v>0</v>
      </c>
      <c r="I6" s="125">
        <f>'Result Sheet'!AK212</f>
        <v>0</v>
      </c>
      <c r="J6" s="123">
        <f>'Result Sheet'!AL212</f>
        <v>0</v>
      </c>
      <c r="K6" s="125">
        <f>'Result Sheet'!AD215</f>
        <v>0</v>
      </c>
      <c r="L6" s="125">
        <f>'Result Sheet'!AD217</f>
        <v>0</v>
      </c>
      <c r="M6" s="125">
        <f>'Result Sheet'!AD218</f>
        <v>0</v>
      </c>
      <c r="N6" s="125">
        <f>IF(D6="","",'Result Sheet'!$DK$217)</f>
        <v>0</v>
      </c>
      <c r="O6" s="119">
        <f>IF(D6="","",SUM(D6,K6,M6,N6,L6))</f>
        <v>30</v>
      </c>
      <c r="P6" s="120"/>
      <c r="T6" s="749" t="s">
        <v>277</v>
      </c>
      <c r="U6" s="749"/>
      <c r="V6" s="749"/>
      <c r="W6" s="749"/>
      <c r="X6" s="749"/>
      <c r="Y6" s="320"/>
      <c r="Z6" s="320"/>
      <c r="AA6" s="320"/>
      <c r="AB6" s="320"/>
      <c r="AC6" s="320"/>
    </row>
    <row r="7" spans="1:29" ht="24" customHeight="1" thickBot="1">
      <c r="A7" s="126" t="str">
        <f>IF('Result Sheet'!BC4="","",'Result Sheet'!BC4)</f>
        <v>PRADIP SINGH</v>
      </c>
      <c r="B7" s="127" t="str">
        <f>IF('Master sheet'!$D$14="Hindi","गणित","Maths")</f>
        <v>गणित</v>
      </c>
      <c r="C7" s="123">
        <f>'Result Sheet'!AV210</f>
        <v>30</v>
      </c>
      <c r="D7" s="129">
        <f>'Result Sheet'!BF212</f>
        <v>30</v>
      </c>
      <c r="E7" s="124">
        <f>'Result Sheet'!AV213</f>
        <v>100</v>
      </c>
      <c r="F7" s="125">
        <f>'Result Sheet'!AZ212</f>
        <v>20</v>
      </c>
      <c r="G7" s="125">
        <f>'Result Sheet'!BA212</f>
        <v>10</v>
      </c>
      <c r="H7" s="125">
        <f>'Result Sheet'!BB212</f>
        <v>0</v>
      </c>
      <c r="I7" s="125">
        <f>'Result Sheet'!BC212</f>
        <v>0</v>
      </c>
      <c r="J7" s="128">
        <f>'Result Sheet'!BD212</f>
        <v>0</v>
      </c>
      <c r="K7" s="128">
        <f>'Result Sheet'!AV215</f>
        <v>0</v>
      </c>
      <c r="L7" s="128">
        <f>'Result Sheet'!AV217</f>
        <v>0</v>
      </c>
      <c r="M7" s="128">
        <f>'Result Sheet'!AV218</f>
        <v>0</v>
      </c>
      <c r="N7" s="125">
        <f>IF(D7="","",'Result Sheet'!$DK$217)</f>
        <v>0</v>
      </c>
      <c r="O7" s="119">
        <f t="shared" ref="O7:O11" si="0">IF(D7="","",SUM(D7,K7,M7,N7,L7))</f>
        <v>30</v>
      </c>
      <c r="P7" s="120"/>
      <c r="T7" s="773"/>
      <c r="U7" s="773"/>
      <c r="V7" s="773"/>
      <c r="W7" s="773"/>
      <c r="X7" s="773"/>
      <c r="Y7" s="320"/>
      <c r="Z7" s="320"/>
      <c r="AA7" s="320"/>
      <c r="AB7" s="320"/>
      <c r="AC7" s="320"/>
    </row>
    <row r="8" spans="1:29" ht="24" customHeight="1" thickTop="1">
      <c r="A8" s="126" t="str">
        <f>IF('Result Sheet'!BU4="","",'Result Sheet'!BU4)</f>
        <v>PUSHPENDRA JAWRA</v>
      </c>
      <c r="B8" s="127" t="str">
        <f>IF('Master sheet'!$D$14="Hindi","पर्यावरण अध्ययन","EVS")</f>
        <v>पर्यावरण अध्ययन</v>
      </c>
      <c r="C8" s="123">
        <f>'Result Sheet'!BN210</f>
        <v>30</v>
      </c>
      <c r="D8" s="123">
        <f>'Result Sheet'!BX212</f>
        <v>30</v>
      </c>
      <c r="E8" s="124">
        <f>'Result Sheet'!BN213</f>
        <v>100</v>
      </c>
      <c r="F8" s="125">
        <f>'Result Sheet'!BR212</f>
        <v>26</v>
      </c>
      <c r="G8" s="125">
        <f>'Result Sheet'!BS212</f>
        <v>3</v>
      </c>
      <c r="H8" s="125">
        <f>'Result Sheet'!BT212</f>
        <v>1</v>
      </c>
      <c r="I8" s="125">
        <f>'Result Sheet'!BU212</f>
        <v>0</v>
      </c>
      <c r="J8" s="128">
        <f>'Result Sheet'!BV212</f>
        <v>0</v>
      </c>
      <c r="K8" s="128">
        <f>'Result Sheet'!BN215</f>
        <v>0</v>
      </c>
      <c r="L8" s="128">
        <f>'Result Sheet'!BN217</f>
        <v>0</v>
      </c>
      <c r="M8" s="128">
        <f>'Result Sheet'!BN218</f>
        <v>0</v>
      </c>
      <c r="N8" s="125">
        <f>IF(D8="","",'Result Sheet'!$DK$217)</f>
        <v>0</v>
      </c>
      <c r="O8" s="119">
        <f>IF(D8="","",SUM(D8,K8,M8,N8,L8))</f>
        <v>30</v>
      </c>
      <c r="P8" s="120"/>
      <c r="T8" s="774" t="s">
        <v>234</v>
      </c>
      <c r="U8" s="774"/>
      <c r="V8" s="774"/>
      <c r="W8" s="774"/>
      <c r="X8" s="774"/>
      <c r="Y8" s="774"/>
    </row>
    <row r="9" spans="1:29" ht="11.25" customHeight="1">
      <c r="A9" s="126"/>
      <c r="B9" s="127"/>
      <c r="C9" s="123"/>
      <c r="D9" s="123"/>
      <c r="E9" s="124"/>
      <c r="F9" s="125"/>
      <c r="G9" s="125"/>
      <c r="H9" s="125"/>
      <c r="I9" s="125"/>
      <c r="J9" s="128"/>
      <c r="K9" s="128"/>
      <c r="L9" s="128"/>
      <c r="M9" s="128"/>
      <c r="N9" s="125" t="str">
        <f>IF(D9="","",'Result Sheet'!$DK$217)</f>
        <v/>
      </c>
      <c r="O9" s="119" t="str">
        <f t="shared" si="0"/>
        <v/>
      </c>
      <c r="P9" s="120"/>
    </row>
    <row r="10" spans="1:29" ht="24" customHeight="1">
      <c r="A10" s="126" t="str">
        <f>IF('Result Sheet'!CF209="","",'Result Sheet'!CF209)</f>
        <v>MUKESH KUMAR</v>
      </c>
      <c r="B10" s="127" t="str">
        <f>IF('Master sheet'!$D$14="Hindi","कार्यानुभव","WORK EXP.")</f>
        <v>कार्यानुभव</v>
      </c>
      <c r="C10" s="123">
        <f>'Result Sheet'!CF210</f>
        <v>11</v>
      </c>
      <c r="D10" s="123">
        <f>'Result Sheet'!CL212</f>
        <v>11</v>
      </c>
      <c r="E10" s="124">
        <f>'Result Sheet'!CF213</f>
        <v>100</v>
      </c>
      <c r="F10" s="125">
        <f>'Result Sheet'!CF212+'Result Sheet'!CG212</f>
        <v>10</v>
      </c>
      <c r="G10" s="125">
        <f>'Result Sheet'!CH212</f>
        <v>0</v>
      </c>
      <c r="H10" s="125">
        <f>'Result Sheet'!CI212</f>
        <v>1</v>
      </c>
      <c r="I10" s="125">
        <f>'Result Sheet'!CJ212</f>
        <v>0</v>
      </c>
      <c r="J10" s="125">
        <f>'Result Sheet'!CK212</f>
        <v>0</v>
      </c>
      <c r="K10" s="128">
        <f>'Result Sheet'!CF215</f>
        <v>0</v>
      </c>
      <c r="L10" s="128">
        <f>'Result Sheet'!CF217</f>
        <v>3</v>
      </c>
      <c r="M10" s="128">
        <f>'Result Sheet'!CF218</f>
        <v>0</v>
      </c>
      <c r="N10" s="125">
        <f>IF(D10="","",'Result Sheet'!$DK$217)</f>
        <v>0</v>
      </c>
      <c r="O10" s="119">
        <f t="shared" si="0"/>
        <v>14</v>
      </c>
      <c r="P10" s="120"/>
    </row>
    <row r="11" spans="1:29" ht="24" customHeight="1">
      <c r="A11" s="126" t="str">
        <f>IF('Result Sheet'!CM209="","",'Result Sheet'!CM209)</f>
        <v>RAMESH KUMAR</v>
      </c>
      <c r="B11" s="127" t="str">
        <f>IF('Master sheet'!$D$14="Hindi","कला शिक्षा","ART EDU.")</f>
        <v>कला शिक्षा</v>
      </c>
      <c r="C11" s="123">
        <f>'Result Sheet'!CM210</f>
        <v>16</v>
      </c>
      <c r="D11" s="129">
        <f>'Result Sheet'!CS212</f>
        <v>16</v>
      </c>
      <c r="E11" s="124">
        <f>'Result Sheet'!CM213</f>
        <v>100</v>
      </c>
      <c r="F11" s="125">
        <f>'Result Sheet'!CM212+'Result Sheet'!CN212</f>
        <v>1</v>
      </c>
      <c r="G11" s="125">
        <f>'Result Sheet'!CO212</f>
        <v>12</v>
      </c>
      <c r="H11" s="125">
        <f>'Result Sheet'!CP212</f>
        <v>2</v>
      </c>
      <c r="I11" s="125">
        <f>'Result Sheet'!CQ212</f>
        <v>1</v>
      </c>
      <c r="J11" s="125">
        <f>'Result Sheet'!CR212</f>
        <v>0</v>
      </c>
      <c r="K11" s="125">
        <f>'Result Sheet'!CM215</f>
        <v>0</v>
      </c>
      <c r="L11" s="125">
        <f>'Result Sheet'!CM217</f>
        <v>0</v>
      </c>
      <c r="M11" s="125">
        <f>'Result Sheet'!CM218</f>
        <v>0</v>
      </c>
      <c r="N11" s="125">
        <f>IF(D11="","",'Result Sheet'!$DK$217)</f>
        <v>0</v>
      </c>
      <c r="O11" s="119">
        <f t="shared" si="0"/>
        <v>16</v>
      </c>
      <c r="P11" s="120"/>
    </row>
    <row r="12" spans="1:29" ht="24" customHeight="1">
      <c r="A12" s="126" t="str">
        <f>IF('Result Sheet'!CT209="","",'Result Sheet'!CT209)</f>
        <v>RAJENDRA SEL</v>
      </c>
      <c r="B12" s="127" t="str">
        <f>IF('Master sheet'!$D$14="Hindi","स्वा. एवं शा. शिक्षा","HE.&amp;PH. EDU.")</f>
        <v>स्वा. एवं शा. शिक्षा</v>
      </c>
      <c r="C12" s="123">
        <f>'Result Sheet'!CT210</f>
        <v>19</v>
      </c>
      <c r="D12" s="123">
        <f>'Result Sheet'!CZ212</f>
        <v>18</v>
      </c>
      <c r="E12" s="124">
        <f>'Result Sheet'!CT213</f>
        <v>94.73684210526315</v>
      </c>
      <c r="F12" s="125">
        <f>'Result Sheet'!CT212+'Result Sheet'!CU212</f>
        <v>9</v>
      </c>
      <c r="G12" s="125">
        <f>'Result Sheet'!CV212</f>
        <v>3</v>
      </c>
      <c r="H12" s="125">
        <f>'Result Sheet'!CW212</f>
        <v>5</v>
      </c>
      <c r="I12" s="125">
        <f>'Result Sheet'!CX212</f>
        <v>1</v>
      </c>
      <c r="J12" s="125">
        <f>'Result Sheet'!CY212</f>
        <v>0</v>
      </c>
      <c r="K12" s="128">
        <f>'Result Sheet'!CT215</f>
        <v>0</v>
      </c>
      <c r="L12" s="128">
        <f>'Result Sheet'!CT217</f>
        <v>0</v>
      </c>
      <c r="M12" s="128">
        <f>'Result Sheet'!CT218</f>
        <v>0</v>
      </c>
      <c r="N12" s="125">
        <f>IF(D12="","",'Result Sheet'!$DK$217)</f>
        <v>0</v>
      </c>
      <c r="O12" s="119">
        <f>IF(D12="","",SUM(D12,K12,M12,N12,L12))</f>
        <v>18</v>
      </c>
      <c r="P12" s="120"/>
    </row>
    <row r="13" spans="1:29" ht="24" customHeight="1">
      <c r="A13" s="126" t="str">
        <f>IF('Result Sheet'!DA209="","",'Result Sheet'!DA209)</f>
        <v>MAHESH</v>
      </c>
      <c r="B13" s="127" t="str">
        <f>IF('Result Sheet'!DA208="","",'Result Sheet'!DA208)</f>
        <v>COMPUTER</v>
      </c>
      <c r="C13" s="123">
        <f>IF('Result Sheet'!DA210="","",'Result Sheet'!DA210)</f>
        <v>0</v>
      </c>
      <c r="D13" s="123">
        <f>SUM('Result Sheet'!DA212:DD212)</f>
        <v>0</v>
      </c>
      <c r="E13" s="124" t="e">
        <f>IF('Result Sheet'!DA213="","",'Result Sheet'!DA213)</f>
        <v>#DIV/0!</v>
      </c>
      <c r="F13" s="125">
        <f>'Result Sheet'!DA212</f>
        <v>0</v>
      </c>
      <c r="G13" s="125">
        <f>'Result Sheet'!DB212</f>
        <v>0</v>
      </c>
      <c r="H13" s="125">
        <f>'Result Sheet'!DC212</f>
        <v>0</v>
      </c>
      <c r="I13" s="125">
        <f>'Result Sheet'!DD212</f>
        <v>0</v>
      </c>
      <c r="J13" s="128">
        <f>'Result Sheet'!DA215</f>
        <v>0</v>
      </c>
      <c r="K13" s="128">
        <f>'Result Sheet'!DA215</f>
        <v>0</v>
      </c>
      <c r="L13" s="128">
        <f>'Result Sheet'!DA217</f>
        <v>0</v>
      </c>
      <c r="M13" s="128">
        <f>'Result Sheet'!DA218</f>
        <v>0</v>
      </c>
      <c r="N13" s="125">
        <f>IF(D13="","",'Result Sheet'!$DK$217)</f>
        <v>0</v>
      </c>
      <c r="O13" s="119">
        <f t="shared" ref="O13:O14" si="1">IF(D13="","",SUM(D13,K13,M13,N13,L13))</f>
        <v>0</v>
      </c>
      <c r="P13" s="120"/>
    </row>
    <row r="14" spans="1:29" ht="24" customHeight="1" thickBot="1">
      <c r="A14" s="130" t="str">
        <f>IF('Result Sheet'!DE209="","",'Result Sheet'!DE209)</f>
        <v>DINESH</v>
      </c>
      <c r="B14" s="437" t="str">
        <f>IF('Result Sheet'!DE208="","",'Result Sheet'!DE208)</f>
        <v>G.K.</v>
      </c>
      <c r="C14" s="131">
        <f>IF('Result Sheet'!DE210="","",'Result Sheet'!DE210)</f>
        <v>0</v>
      </c>
      <c r="D14" s="132">
        <f>SUM('Result Sheet'!DE212:DH212)</f>
        <v>0</v>
      </c>
      <c r="E14" s="133" t="e">
        <f>IF('Result Sheet'!DE213="","",'Result Sheet'!DE213)</f>
        <v>#DIV/0!</v>
      </c>
      <c r="F14" s="134">
        <f>'Result Sheet'!DE212</f>
        <v>0</v>
      </c>
      <c r="G14" s="134">
        <f>'Result Sheet'!DF212</f>
        <v>0</v>
      </c>
      <c r="H14" s="134">
        <f>'Result Sheet'!DG212</f>
        <v>0</v>
      </c>
      <c r="I14" s="134">
        <f>'Result Sheet'!DH212</f>
        <v>0</v>
      </c>
      <c r="J14" s="134">
        <f>'Result Sheet'!DE215</f>
        <v>0</v>
      </c>
      <c r="K14" s="134">
        <f>'Result Sheet'!DE215</f>
        <v>0</v>
      </c>
      <c r="L14" s="134">
        <f>'Result Sheet'!DE217</f>
        <v>0</v>
      </c>
      <c r="M14" s="134">
        <f>'Result Sheet'!DE218</f>
        <v>0</v>
      </c>
      <c r="N14" s="134">
        <f>IF(D14="","",'Result Sheet'!$DK$217)</f>
        <v>0</v>
      </c>
      <c r="O14" s="135">
        <f t="shared" si="1"/>
        <v>0</v>
      </c>
      <c r="P14" s="120"/>
    </row>
    <row r="15" spans="1:29" ht="21" customHeight="1" thickTop="1">
      <c r="A15" s="136"/>
      <c r="B15" s="137"/>
      <c r="C15" s="138"/>
      <c r="D15" s="139"/>
      <c r="E15" s="140"/>
      <c r="F15" s="141"/>
      <c r="G15" s="138"/>
      <c r="H15" s="141"/>
      <c r="I15" s="138"/>
      <c r="J15" s="141"/>
      <c r="K15" s="141"/>
      <c r="L15" s="141"/>
      <c r="M15" s="141"/>
      <c r="N15" s="141"/>
      <c r="O15" s="141"/>
      <c r="P15" s="120"/>
    </row>
    <row r="16" spans="1:29" ht="39" customHeight="1">
      <c r="A16" s="783" t="str">
        <f>CONCATENATE("( ",UPPER('Master sheet'!D17)," )")</f>
        <v>( SURESH KUMAR )</v>
      </c>
      <c r="B16" s="783"/>
      <c r="C16" s="783"/>
      <c r="D16" s="139"/>
      <c r="E16" s="140"/>
      <c r="F16" s="141"/>
      <c r="G16" s="138"/>
      <c r="H16" s="141"/>
      <c r="I16" s="138"/>
      <c r="J16" s="784" t="str">
        <f>CONCATENATE("( ",UPPER('Master sheet'!D15)," )")</f>
        <v>( USHA PALIYA )</v>
      </c>
      <c r="K16" s="784"/>
      <c r="L16" s="784"/>
      <c r="M16" s="784"/>
      <c r="N16" s="784"/>
      <c r="O16" s="784"/>
      <c r="P16" s="120"/>
    </row>
    <row r="17" spans="1:16" ht="30" customHeight="1">
      <c r="A17" s="775" t="str">
        <f>IF('Master sheet'!$D$14="Hindi","हस्ताक्षर परीक्षा प्रभारी","Signature of the exam. Incharge")</f>
        <v>हस्ताक्षर परीक्षा प्रभारी</v>
      </c>
      <c r="B17" s="775"/>
      <c r="C17" s="775"/>
      <c r="D17" s="142"/>
      <c r="E17" s="143"/>
      <c r="F17" s="144"/>
      <c r="G17" s="145"/>
      <c r="H17" s="144"/>
      <c r="I17" s="145"/>
      <c r="J17" s="776" t="str">
        <f>IF('Master sheet'!$D$14="Hindi","हस्ताक्षर मय सील मोहर संस्था प्रधान","Signature &amp; Seal of the Head of the Institution")</f>
        <v>हस्ताक्षर मय सील मोहर संस्था प्रधान</v>
      </c>
      <c r="K17" s="776"/>
      <c r="L17" s="776"/>
      <c r="M17" s="776"/>
      <c r="N17" s="776"/>
      <c r="O17" s="776"/>
      <c r="P17" s="120"/>
    </row>
    <row r="18" spans="1:16" ht="15.75">
      <c r="A18" s="120"/>
      <c r="B18" s="146"/>
      <c r="C18" s="145"/>
      <c r="D18" s="142"/>
      <c r="E18" s="143"/>
      <c r="F18" s="144"/>
      <c r="G18" s="145"/>
      <c r="H18" s="144"/>
      <c r="I18" s="145"/>
      <c r="J18" s="147"/>
      <c r="K18" s="147"/>
      <c r="L18" s="147"/>
      <c r="M18" s="147"/>
      <c r="N18" s="147"/>
      <c r="O18" s="147"/>
      <c r="P18" s="120"/>
    </row>
    <row r="19" spans="1:16">
      <c r="A19" s="805" t="s">
        <v>126</v>
      </c>
      <c r="B19" s="805"/>
      <c r="C19" s="805"/>
      <c r="D19" s="805"/>
      <c r="E19" s="805"/>
      <c r="F19" s="805"/>
      <c r="G19" s="805"/>
      <c r="H19" s="805"/>
      <c r="I19" s="805"/>
      <c r="J19" s="805"/>
      <c r="K19" s="805"/>
      <c r="L19" s="805"/>
      <c r="M19" s="805"/>
      <c r="N19" s="805"/>
      <c r="O19" s="805"/>
      <c r="P19" s="148"/>
    </row>
    <row r="20" spans="1:16" ht="15.75" customHeight="1">
      <c r="A20" s="805"/>
      <c r="B20" s="805"/>
      <c r="C20" s="805"/>
      <c r="D20" s="805"/>
      <c r="E20" s="805"/>
      <c r="F20" s="805"/>
      <c r="G20" s="805"/>
      <c r="H20" s="805"/>
      <c r="I20" s="805"/>
      <c r="J20" s="805"/>
      <c r="K20" s="805"/>
      <c r="L20" s="805"/>
      <c r="M20" s="805"/>
      <c r="N20" s="805"/>
      <c r="O20" s="805"/>
      <c r="P20" s="149"/>
    </row>
    <row r="21" spans="1:16" ht="15.75">
      <c r="A21" s="120"/>
      <c r="B21" s="120"/>
      <c r="C21" s="120"/>
      <c r="D21" s="120"/>
      <c r="E21" s="120"/>
      <c r="F21" s="120"/>
      <c r="G21" s="120"/>
      <c r="H21" s="120"/>
      <c r="I21" s="120"/>
      <c r="J21" s="120"/>
      <c r="K21" s="120"/>
      <c r="L21" s="120"/>
      <c r="M21" s="120"/>
      <c r="N21" s="120"/>
      <c r="O21" s="120"/>
      <c r="P21" s="120"/>
    </row>
    <row r="22" spans="1:16" ht="16.5" customHeight="1">
      <c r="A22" s="793" t="str">
        <f>IF('Master sheet'!D14="Hindi",CONCATENATE("विद्यालय का नाम :-","  ",'Master sheet'!D8),CONCATENATE("School Name :-","  ",'Master sheet'!D7))</f>
        <v xml:space="preserve">विद्यालय का नाम :-  महात्मा गाँधी राजकीय विद्यालय (अंग्रेजी माध्यम) बर, पाली </v>
      </c>
      <c r="B22" s="793"/>
      <c r="C22" s="793"/>
      <c r="D22" s="793"/>
      <c r="E22" s="793"/>
      <c r="F22" s="793"/>
      <c r="G22" s="793"/>
      <c r="H22" s="793"/>
      <c r="I22" s="793"/>
      <c r="J22" s="793"/>
      <c r="K22" s="793"/>
      <c r="L22" s="793"/>
      <c r="M22" s="793"/>
      <c r="N22" s="793"/>
      <c r="O22" s="793"/>
      <c r="P22" s="120"/>
    </row>
    <row r="23" spans="1:16" ht="16.5" thickBot="1">
      <c r="A23" s="793"/>
      <c r="B23" s="793"/>
      <c r="C23" s="793"/>
      <c r="D23" s="793"/>
      <c r="E23" s="793"/>
      <c r="F23" s="793"/>
      <c r="G23" s="793"/>
      <c r="H23" s="793"/>
      <c r="I23" s="793"/>
      <c r="J23" s="793"/>
      <c r="K23" s="793"/>
      <c r="L23" s="793"/>
      <c r="M23" s="793"/>
      <c r="N23" s="793"/>
      <c r="O23" s="793"/>
      <c r="P23" s="120"/>
    </row>
    <row r="24" spans="1:16" ht="35.25" customHeight="1" thickTop="1" thickBot="1">
      <c r="A24" s="785" t="str">
        <f>IF('Master sheet'!D14="Hindi","वर्गवार परीक्षा परिणाम","CATEGORY-WISE RESULT")</f>
        <v>वर्गवार परीक्षा परिणाम</v>
      </c>
      <c r="B24" s="786"/>
      <c r="C24" s="786"/>
      <c r="D24" s="786"/>
      <c r="E24" s="786"/>
      <c r="F24" s="786"/>
      <c r="G24" s="787" t="str">
        <f>IF('Master sheet'!D14="Hindi","कक्षा  :-","CLASS :- ")</f>
        <v>कक्षा  :-</v>
      </c>
      <c r="H24" s="787"/>
      <c r="I24" s="788" t="str">
        <f>IF('Result Sheet'!E3="","",'Result Sheet'!E3)</f>
        <v>2nd</v>
      </c>
      <c r="J24" s="788"/>
      <c r="K24" s="788"/>
      <c r="L24" s="787" t="str">
        <f>IF('Master sheet'!D14="Hindi","सत्र :- ","Session :- ")</f>
        <v xml:space="preserve">सत्र :- </v>
      </c>
      <c r="M24" s="787"/>
      <c r="N24" s="788" t="str">
        <f>IF('Result Sheet'!J3="","",'Result Sheet'!J3)</f>
        <v>2024-2025</v>
      </c>
      <c r="O24" s="791"/>
      <c r="P24" s="120"/>
    </row>
    <row r="25" spans="1:16" ht="33.75" customHeight="1" thickTop="1" thickBot="1">
      <c r="A25" s="792" t="str">
        <f>IF('Master sheet'!D14="Hindi","विवरण","Details")</f>
        <v>विवरण</v>
      </c>
      <c r="B25" s="792"/>
      <c r="C25" s="150" t="s">
        <v>111</v>
      </c>
      <c r="D25" s="150" t="s">
        <v>112</v>
      </c>
      <c r="E25" s="150" t="s">
        <v>113</v>
      </c>
      <c r="F25" s="150" t="s">
        <v>114</v>
      </c>
      <c r="G25" s="150" t="s">
        <v>115</v>
      </c>
      <c r="H25" s="150" t="s">
        <v>116</v>
      </c>
      <c r="I25" s="150" t="s">
        <v>117</v>
      </c>
      <c r="J25" s="150" t="s">
        <v>118</v>
      </c>
      <c r="K25" s="150" t="s">
        <v>119</v>
      </c>
      <c r="L25" s="150" t="s">
        <v>120</v>
      </c>
      <c r="M25" s="150" t="s">
        <v>121</v>
      </c>
      <c r="N25" s="150" t="s">
        <v>122</v>
      </c>
      <c r="O25" s="151" t="s">
        <v>110</v>
      </c>
      <c r="P25" s="120"/>
    </row>
    <row r="26" spans="1:16" ht="23.1" customHeight="1" thickTop="1">
      <c r="A26" s="789" t="str">
        <f>IF('Master sheet'!$D$14="Hindi","ग्रेड 'ए'","Grade 'A'")</f>
        <v>ग्रेड 'ए'</v>
      </c>
      <c r="B26" s="790"/>
      <c r="C26" s="152" t="str">
        <f>IF('Result Aggregate'!BR208=0,"",IF('Result Aggregate'!BR208="","",'Result Aggregate'!BR208))</f>
        <v/>
      </c>
      <c r="D26" s="152" t="str">
        <f>IF('Result Aggregate'!BS208=0,"",IF('Result Aggregate'!BS208="","",'Result Aggregate'!BS208))</f>
        <v/>
      </c>
      <c r="E26" s="152" t="str">
        <f>IF('Result Aggregate'!BT208=0,"",IF('Result Aggregate'!BT208="","",'Result Aggregate'!BT208))</f>
        <v/>
      </c>
      <c r="F26" s="152" t="str">
        <f>IF('Result Aggregate'!BU208=0,"",IF('Result Aggregate'!BU208="","",'Result Aggregate'!BU208))</f>
        <v/>
      </c>
      <c r="G26" s="152" t="str">
        <f>IF('Result Aggregate'!BV208=0,"",IF('Result Aggregate'!BV208="","",'Result Aggregate'!BV208))</f>
        <v/>
      </c>
      <c r="H26" s="152" t="str">
        <f>IF('Result Aggregate'!BW208=0,"",IF('Result Aggregate'!BW208="","",'Result Aggregate'!BW208))</f>
        <v/>
      </c>
      <c r="I26" s="152" t="str">
        <f>IF('Result Aggregate'!BX208=0,"",IF('Result Aggregate'!BX208="","",'Result Aggregate'!BX208))</f>
        <v/>
      </c>
      <c r="J26" s="152" t="str">
        <f>IF('Result Aggregate'!BY208=0,"",IF('Result Aggregate'!BY208="","",'Result Aggregate'!BY208))</f>
        <v/>
      </c>
      <c r="K26" s="152" t="str">
        <f>IF('Result Aggregate'!BZ208=0,"",IF('Result Aggregate'!BZ208="","",'Result Aggregate'!BZ208))</f>
        <v/>
      </c>
      <c r="L26" s="152" t="str">
        <f>IF('Result Aggregate'!CA208=0,"",IF('Result Aggregate'!CA208="","",'Result Aggregate'!CA208))</f>
        <v/>
      </c>
      <c r="M26" s="152" t="str">
        <f>IF('Result Aggregate'!CB208=0,"",IF('Result Aggregate'!CB208="","",'Result Aggregate'!CB208))</f>
        <v/>
      </c>
      <c r="N26" s="152" t="str">
        <f>IF('Result Aggregate'!CC208=0,"",IF('Result Aggregate'!CC208="","",'Result Aggregate'!CC208))</f>
        <v/>
      </c>
      <c r="O26" s="152" t="str">
        <f>IF('Result Aggregate'!CD208=0,"",IF('Result Aggregate'!CD208="","",'Result Aggregate'!CD208))</f>
        <v/>
      </c>
      <c r="P26" s="120"/>
    </row>
    <row r="27" spans="1:16" ht="23.1" customHeight="1">
      <c r="A27" s="789" t="str">
        <f>IF('Master sheet'!$D$14="Hindi","ग्रेड 'बी'","Grade 'B'")</f>
        <v>ग्रेड 'बी'</v>
      </c>
      <c r="B27" s="790"/>
      <c r="C27" s="152">
        <f>IF('Result Aggregate'!BR209=0,"",IF('Result Aggregate'!BR209="","",'Result Aggregate'!BR209))</f>
        <v>2</v>
      </c>
      <c r="D27" s="152">
        <f>IF('Result Aggregate'!BS209=0,"",IF('Result Aggregate'!BS209="","",'Result Aggregate'!BS209))</f>
        <v>1</v>
      </c>
      <c r="E27" s="152" t="str">
        <f>IF('Result Aggregate'!BT209=0,"",IF('Result Aggregate'!BT209="","",'Result Aggregate'!BT209))</f>
        <v/>
      </c>
      <c r="F27" s="152" t="str">
        <f>IF('Result Aggregate'!BU209=0,"",IF('Result Aggregate'!BU209="","",'Result Aggregate'!BU209))</f>
        <v/>
      </c>
      <c r="G27" s="152">
        <f>IF('Result Aggregate'!BV209=0,"",IF('Result Aggregate'!BV209="","",'Result Aggregate'!BV209))</f>
        <v>15</v>
      </c>
      <c r="H27" s="152">
        <f>IF('Result Aggregate'!BW209=0,"",IF('Result Aggregate'!BW209="","",'Result Aggregate'!BW209))</f>
        <v>8</v>
      </c>
      <c r="I27" s="152">
        <f>IF('Result Aggregate'!BX209=0,"",IF('Result Aggregate'!BX209="","",'Result Aggregate'!BX209))</f>
        <v>1</v>
      </c>
      <c r="J27" s="152">
        <f>IF('Result Aggregate'!BY209=0,"",IF('Result Aggregate'!BY209="","",'Result Aggregate'!BY209))</f>
        <v>1</v>
      </c>
      <c r="K27" s="152" t="str">
        <f>IF('Result Aggregate'!BZ209=0,"",IF('Result Aggregate'!BZ209="","",'Result Aggregate'!BZ209))</f>
        <v/>
      </c>
      <c r="L27" s="152" t="str">
        <f>IF('Result Aggregate'!CA209=0,"",IF('Result Aggregate'!CA209="","",'Result Aggregate'!CA209))</f>
        <v/>
      </c>
      <c r="M27" s="152">
        <f>IF('Result Aggregate'!CB209=0,"",IF('Result Aggregate'!CB209="","",'Result Aggregate'!CB209))</f>
        <v>2</v>
      </c>
      <c r="N27" s="152" t="str">
        <f>IF('Result Aggregate'!CC209=0,"",IF('Result Aggregate'!CC209="","",'Result Aggregate'!CC209))</f>
        <v/>
      </c>
      <c r="O27" s="152">
        <f>IF('Result Aggregate'!CD209=0,"",IF('Result Aggregate'!CD209="","",'Result Aggregate'!CD209))</f>
        <v>30</v>
      </c>
      <c r="P27" s="120"/>
    </row>
    <row r="28" spans="1:16" ht="23.1" customHeight="1">
      <c r="A28" s="789" t="str">
        <f>IF('Master sheet'!$D$14="Hindi","ग्रेड 'सी'","Grade 'C'")</f>
        <v>ग्रेड 'सी'</v>
      </c>
      <c r="B28" s="790"/>
      <c r="C28" s="152" t="str">
        <f>IF('Result Aggregate'!BR210=0,"",IF('Result Aggregate'!BR210="","",'Result Aggregate'!BR210))</f>
        <v/>
      </c>
      <c r="D28" s="152" t="str">
        <f>IF('Result Aggregate'!BS210=0,"",IF('Result Aggregate'!BS210="","",'Result Aggregate'!BS210))</f>
        <v/>
      </c>
      <c r="E28" s="152" t="str">
        <f>IF('Result Aggregate'!BT210=0,"",IF('Result Aggregate'!BT210="","",'Result Aggregate'!BT210))</f>
        <v/>
      </c>
      <c r="F28" s="152" t="str">
        <f>IF('Result Aggregate'!BU210=0,"",IF('Result Aggregate'!BU210="","",'Result Aggregate'!BU210))</f>
        <v/>
      </c>
      <c r="G28" s="152" t="str">
        <f>IF('Result Aggregate'!BV210=0,"",IF('Result Aggregate'!BV210="","",'Result Aggregate'!BV210))</f>
        <v/>
      </c>
      <c r="H28" s="152" t="str">
        <f>IF('Result Aggregate'!BW210=0,"",IF('Result Aggregate'!BW210="","",'Result Aggregate'!BW210))</f>
        <v/>
      </c>
      <c r="I28" s="152" t="str">
        <f>IF('Result Aggregate'!BX210=0,"",IF('Result Aggregate'!BX210="","",'Result Aggregate'!BX210))</f>
        <v/>
      </c>
      <c r="J28" s="152" t="str">
        <f>IF('Result Aggregate'!BY210=0,"",IF('Result Aggregate'!BY210="","",'Result Aggregate'!BY210))</f>
        <v/>
      </c>
      <c r="K28" s="152" t="str">
        <f>IF('Result Aggregate'!BZ210=0,"",IF('Result Aggregate'!BZ210="","",'Result Aggregate'!BZ210))</f>
        <v/>
      </c>
      <c r="L28" s="152" t="str">
        <f>IF('Result Aggregate'!CA210=0,"",IF('Result Aggregate'!CA210="","",'Result Aggregate'!CA210))</f>
        <v/>
      </c>
      <c r="M28" s="152" t="str">
        <f>IF('Result Aggregate'!CB210=0,"",IF('Result Aggregate'!CB210="","",'Result Aggregate'!CB210))</f>
        <v/>
      </c>
      <c r="N28" s="152" t="str">
        <f>IF('Result Aggregate'!CC210=0,"",IF('Result Aggregate'!CC210="","",'Result Aggregate'!CC210))</f>
        <v/>
      </c>
      <c r="O28" s="152" t="str">
        <f>IF('Result Aggregate'!CD210=0,"",IF('Result Aggregate'!CD210="","",'Result Aggregate'!CD210))</f>
        <v/>
      </c>
      <c r="P28" s="120"/>
    </row>
    <row r="29" spans="1:16" ht="23.1" customHeight="1">
      <c r="A29" s="789" t="str">
        <f>IF('Master sheet'!$D$14="Hindi","ग्रेड 'डी'","Grade 'D'")</f>
        <v>ग्रेड 'डी'</v>
      </c>
      <c r="B29" s="790"/>
      <c r="C29" s="152" t="str">
        <f>IF('Result Aggregate'!BR211=0,"",IF('Result Aggregate'!BR211="","",'Result Aggregate'!BR211))</f>
        <v/>
      </c>
      <c r="D29" s="152" t="str">
        <f>IF('Result Aggregate'!BS211=0,"",IF('Result Aggregate'!BS211="","",'Result Aggregate'!BS211))</f>
        <v/>
      </c>
      <c r="E29" s="152" t="str">
        <f>IF('Result Aggregate'!BT211=0,"",IF('Result Aggregate'!BT211="","",'Result Aggregate'!BT211))</f>
        <v/>
      </c>
      <c r="F29" s="152" t="str">
        <f>IF('Result Aggregate'!BU211=0,"",IF('Result Aggregate'!BU211="","",'Result Aggregate'!BU211))</f>
        <v/>
      </c>
      <c r="G29" s="152" t="str">
        <f>IF('Result Aggregate'!BV211=0,"",IF('Result Aggregate'!BV211="","",'Result Aggregate'!BV211))</f>
        <v/>
      </c>
      <c r="H29" s="152" t="str">
        <f>IF('Result Aggregate'!BW211=0,"",IF('Result Aggregate'!BW211="","",'Result Aggregate'!BW211))</f>
        <v/>
      </c>
      <c r="I29" s="152" t="str">
        <f>IF('Result Aggregate'!BX211=0,"",IF('Result Aggregate'!BX211="","",'Result Aggregate'!BX211))</f>
        <v/>
      </c>
      <c r="J29" s="152" t="str">
        <f>IF('Result Aggregate'!BY211=0,"",IF('Result Aggregate'!BY211="","",'Result Aggregate'!BY211))</f>
        <v/>
      </c>
      <c r="K29" s="152" t="str">
        <f>IF('Result Aggregate'!BZ211=0,"",IF('Result Aggregate'!BZ211="","",'Result Aggregate'!BZ211))</f>
        <v/>
      </c>
      <c r="L29" s="152" t="str">
        <f>IF('Result Aggregate'!CA211=0,"",IF('Result Aggregate'!CA211="","",'Result Aggregate'!CA211))</f>
        <v/>
      </c>
      <c r="M29" s="152" t="str">
        <f>IF('Result Aggregate'!CB211=0,"",IF('Result Aggregate'!CB211="","",'Result Aggregate'!CB211))</f>
        <v/>
      </c>
      <c r="N29" s="152" t="str">
        <f>IF('Result Aggregate'!CC211=0,"",IF('Result Aggregate'!CC211="","",'Result Aggregate'!CC211))</f>
        <v/>
      </c>
      <c r="O29" s="152" t="str">
        <f>IF('Result Aggregate'!CD211=0,"",IF('Result Aggregate'!CD211="","",'Result Aggregate'!CD211))</f>
        <v/>
      </c>
      <c r="P29" s="120"/>
    </row>
    <row r="30" spans="1:16" ht="23.1" customHeight="1">
      <c r="A30" s="789" t="str">
        <f>IF('Master sheet'!$D$14="Hindi","ग्रेड 'ई'","Grade 'E'")</f>
        <v>ग्रेड 'ई'</v>
      </c>
      <c r="B30" s="790"/>
      <c r="C30" s="152" t="str">
        <f>IF('Result Aggregate'!BR212=0,"",IF('Result Aggregate'!BR212="","",'Result Aggregate'!BR212))</f>
        <v/>
      </c>
      <c r="D30" s="152" t="str">
        <f>IF('Result Aggregate'!BS212=0,"",IF('Result Aggregate'!BS212="","",'Result Aggregate'!BS212))</f>
        <v/>
      </c>
      <c r="E30" s="152" t="str">
        <f>IF('Result Aggregate'!BT212=0,"",IF('Result Aggregate'!BT212="","",'Result Aggregate'!BT212))</f>
        <v/>
      </c>
      <c r="F30" s="152" t="str">
        <f>IF('Result Aggregate'!BU212=0,"",IF('Result Aggregate'!BU212="","",'Result Aggregate'!BU212))</f>
        <v/>
      </c>
      <c r="G30" s="152" t="str">
        <f>IF('Result Aggregate'!BV212=0,"",IF('Result Aggregate'!BV212="","",'Result Aggregate'!BV212))</f>
        <v/>
      </c>
      <c r="H30" s="152" t="str">
        <f>IF('Result Aggregate'!BW212=0,"",IF('Result Aggregate'!BW212="","",'Result Aggregate'!BW212))</f>
        <v/>
      </c>
      <c r="I30" s="152" t="str">
        <f>IF('Result Aggregate'!BX212=0,"",IF('Result Aggregate'!BX212="","",'Result Aggregate'!BX212))</f>
        <v/>
      </c>
      <c r="J30" s="152" t="str">
        <f>IF('Result Aggregate'!BY212=0,"",IF('Result Aggregate'!BY212="","",'Result Aggregate'!BY212))</f>
        <v/>
      </c>
      <c r="K30" s="152" t="str">
        <f>IF('Result Aggregate'!BZ212=0,"",IF('Result Aggregate'!BZ212="","",'Result Aggregate'!BZ212))</f>
        <v/>
      </c>
      <c r="L30" s="152" t="str">
        <f>IF('Result Aggregate'!CA212=0,"",IF('Result Aggregate'!CA212="","",'Result Aggregate'!CA212))</f>
        <v/>
      </c>
      <c r="M30" s="152" t="str">
        <f>IF('Result Aggregate'!CB212=0,"",IF('Result Aggregate'!CB212="","",'Result Aggregate'!CB212))</f>
        <v/>
      </c>
      <c r="N30" s="152" t="str">
        <f>IF('Result Aggregate'!CC212=0,"",IF('Result Aggregate'!CC212="","",'Result Aggregate'!CC212))</f>
        <v/>
      </c>
      <c r="O30" s="152" t="str">
        <f>IF('Result Aggregate'!CD212=0,"",IF('Result Aggregate'!CD212="","",'Result Aggregate'!CD212))</f>
        <v/>
      </c>
      <c r="P30" s="153"/>
    </row>
    <row r="31" spans="1:16" ht="23.1" customHeight="1">
      <c r="A31" s="779" t="str">
        <f>IF('Master sheet'!$D$14="Hindi","कुल उत्तीर्ण","Total Pass")</f>
        <v>कुल उत्तीर्ण</v>
      </c>
      <c r="B31" s="780"/>
      <c r="C31" s="152">
        <f>IF('Result Aggregate'!BR213=0,"",IF('Result Aggregate'!BR213="","",'Result Aggregate'!BR213))</f>
        <v>2</v>
      </c>
      <c r="D31" s="152">
        <f>IF('Result Aggregate'!BS213=0,"",IF('Result Aggregate'!BS213="","",'Result Aggregate'!BS213))</f>
        <v>1</v>
      </c>
      <c r="E31" s="152" t="str">
        <f>IF('Result Aggregate'!BT213=0,"",IF('Result Aggregate'!BT213="","",'Result Aggregate'!BT213))</f>
        <v/>
      </c>
      <c r="F31" s="152" t="str">
        <f>IF('Result Aggregate'!BU213=0,"",IF('Result Aggregate'!BU213="","",'Result Aggregate'!BU213))</f>
        <v/>
      </c>
      <c r="G31" s="152">
        <f>IF('Result Aggregate'!BV213=0,"",IF('Result Aggregate'!BV213="","",'Result Aggregate'!BV213))</f>
        <v>15</v>
      </c>
      <c r="H31" s="152">
        <f>IF('Result Aggregate'!BW213=0,"",IF('Result Aggregate'!BW213="","",'Result Aggregate'!BW213))</f>
        <v>8</v>
      </c>
      <c r="I31" s="152">
        <f>IF('Result Aggregate'!BX213=0,"",IF('Result Aggregate'!BX213="","",'Result Aggregate'!BX213))</f>
        <v>1</v>
      </c>
      <c r="J31" s="152">
        <f>IF('Result Aggregate'!BY213=0,"",IF('Result Aggregate'!BY213="","",'Result Aggregate'!BY213))</f>
        <v>1</v>
      </c>
      <c r="K31" s="152" t="str">
        <f>IF('Result Aggregate'!BZ213=0,"",IF('Result Aggregate'!BZ213="","",'Result Aggregate'!BZ213))</f>
        <v/>
      </c>
      <c r="L31" s="152" t="str">
        <f>IF('Result Aggregate'!CA213=0,"",IF('Result Aggregate'!CA213="","",'Result Aggregate'!CA213))</f>
        <v/>
      </c>
      <c r="M31" s="152">
        <f>IF('Result Aggregate'!CB213=0,"",IF('Result Aggregate'!CB213="","",'Result Aggregate'!CB213))</f>
        <v>2</v>
      </c>
      <c r="N31" s="152" t="str">
        <f>IF('Result Aggregate'!CC213=0,"",IF('Result Aggregate'!CC213="","",'Result Aggregate'!CC213))</f>
        <v/>
      </c>
      <c r="O31" s="152">
        <f>IF('Result Aggregate'!CD213=0,"",IF('Result Aggregate'!CD213="","",'Result Aggregate'!CD213))</f>
        <v>30</v>
      </c>
      <c r="P31" s="154"/>
    </row>
    <row r="32" spans="1:16" ht="23.1" customHeight="1">
      <c r="A32" s="777" t="str">
        <f>IF('Master sheet'!$D$14="Hindi","पुनः परीक्षा","Re-Exam")</f>
        <v>पुनः परीक्षा</v>
      </c>
      <c r="B32" s="778"/>
      <c r="C32" s="152" t="str">
        <f>IF('Result Aggregate'!BR214=0,"",IF('Result Aggregate'!BR214="","",'Result Aggregate'!BR214))</f>
        <v/>
      </c>
      <c r="D32" s="152" t="str">
        <f>IF('Result Aggregate'!BS214=0,"",IF('Result Aggregate'!BS214="","",'Result Aggregate'!BS214))</f>
        <v/>
      </c>
      <c r="E32" s="152" t="str">
        <f>IF('Result Aggregate'!BT214=0,"",IF('Result Aggregate'!BT214="","",'Result Aggregate'!BT214))</f>
        <v/>
      </c>
      <c r="F32" s="152" t="str">
        <f>IF('Result Aggregate'!BU214=0,"",IF('Result Aggregate'!BU214="","",'Result Aggregate'!BU214))</f>
        <v/>
      </c>
      <c r="G32" s="152" t="str">
        <f>IF('Result Aggregate'!BV214=0,"",IF('Result Aggregate'!BV214="","",'Result Aggregate'!BV214))</f>
        <v/>
      </c>
      <c r="H32" s="152" t="str">
        <f>IF('Result Aggregate'!BW214=0,"",IF('Result Aggregate'!BW214="","",'Result Aggregate'!BW214))</f>
        <v/>
      </c>
      <c r="I32" s="152" t="str">
        <f>IF('Result Aggregate'!BX214=0,"",IF('Result Aggregate'!BX214="","",'Result Aggregate'!BX214))</f>
        <v/>
      </c>
      <c r="J32" s="152" t="str">
        <f>IF('Result Aggregate'!BY214=0,"",IF('Result Aggregate'!BY214="","",'Result Aggregate'!BY214))</f>
        <v/>
      </c>
      <c r="K32" s="152" t="str">
        <f>IF('Result Aggregate'!BZ214=0,"",IF('Result Aggregate'!BZ214="","",'Result Aggregate'!BZ214))</f>
        <v/>
      </c>
      <c r="L32" s="152" t="str">
        <f>IF('Result Aggregate'!CA214=0,"",IF('Result Aggregate'!CA214="","",'Result Aggregate'!CA214))</f>
        <v/>
      </c>
      <c r="M32" s="152" t="str">
        <f>IF('Result Aggregate'!CB214=0,"",IF('Result Aggregate'!CB214="","",'Result Aggregate'!CB214))</f>
        <v/>
      </c>
      <c r="N32" s="152" t="str">
        <f>IF('Result Aggregate'!CC214=0,"",IF('Result Aggregate'!CC214="","",'Result Aggregate'!CC214))</f>
        <v/>
      </c>
      <c r="O32" s="152" t="str">
        <f>IF('Result Aggregate'!CD214=0,"",IF('Result Aggregate'!CD214="","",'Result Aggregate'!CD214))</f>
        <v/>
      </c>
      <c r="P32" s="155"/>
    </row>
    <row r="33" spans="1:16" ht="23.1" customHeight="1">
      <c r="A33" s="779" t="str">
        <f>IF('Master sheet'!$D$14="Hindi","प्रविष्ठ कुल विद्यार्थी","No. of students appeared")</f>
        <v>प्रविष्ठ कुल विद्यार्थी</v>
      </c>
      <c r="B33" s="780"/>
      <c r="C33" s="152">
        <f>IF('Result Aggregate'!BR215=0,"",IF('Result Aggregate'!BR215="","",'Result Aggregate'!BR215))</f>
        <v>2</v>
      </c>
      <c r="D33" s="152">
        <f>IF('Result Aggregate'!BS215=0,"",IF('Result Aggregate'!BS215="","",'Result Aggregate'!BS215))</f>
        <v>1</v>
      </c>
      <c r="E33" s="152" t="str">
        <f>IF('Result Aggregate'!BT215=0,"",IF('Result Aggregate'!BT215="","",'Result Aggregate'!BT215))</f>
        <v/>
      </c>
      <c r="F33" s="152" t="str">
        <f>IF('Result Aggregate'!BU215=0,"",IF('Result Aggregate'!BU215="","",'Result Aggregate'!BU215))</f>
        <v/>
      </c>
      <c r="G33" s="152">
        <f>IF('Result Aggregate'!BV215=0,"",IF('Result Aggregate'!BV215="","",'Result Aggregate'!BV215))</f>
        <v>15</v>
      </c>
      <c r="H33" s="152">
        <f>IF('Result Aggregate'!BW215=0,"",IF('Result Aggregate'!BW215="","",'Result Aggregate'!BW215))</f>
        <v>8</v>
      </c>
      <c r="I33" s="152">
        <f>IF('Result Aggregate'!BX215=0,"",IF('Result Aggregate'!BX215="","",'Result Aggregate'!BX215))</f>
        <v>1</v>
      </c>
      <c r="J33" s="152">
        <f>IF('Result Aggregate'!BY215=0,"",IF('Result Aggregate'!BY215="","",'Result Aggregate'!BY215))</f>
        <v>1</v>
      </c>
      <c r="K33" s="152" t="str">
        <f>IF('Result Aggregate'!BZ215=0,"",IF('Result Aggregate'!BZ215="","",'Result Aggregate'!BZ215))</f>
        <v/>
      </c>
      <c r="L33" s="152" t="str">
        <f>IF('Result Aggregate'!CA215=0,"",IF('Result Aggregate'!CA215="","",'Result Aggregate'!CA215))</f>
        <v/>
      </c>
      <c r="M33" s="152">
        <f>IF('Result Aggregate'!CB215=0,"",IF('Result Aggregate'!CB215="","",'Result Aggregate'!CB215))</f>
        <v>2</v>
      </c>
      <c r="N33" s="152" t="str">
        <f>IF('Result Aggregate'!CC215=0,"",IF('Result Aggregate'!CC215="","",'Result Aggregate'!CC215))</f>
        <v/>
      </c>
      <c r="O33" s="152">
        <f>IF('Result Aggregate'!CD215=0,"",IF('Result Aggregate'!CD215="","",'Result Aggregate'!CD215))</f>
        <v>30</v>
      </c>
      <c r="P33" s="155"/>
    </row>
    <row r="34" spans="1:16" ht="23.1" customHeight="1" thickBot="1">
      <c r="A34" s="781" t="str">
        <f>IF('Master sheet'!$D$14="Hindi","उत्तीर्ण प्रतिशत","Pass percentage")</f>
        <v>उत्तीर्ण प्रतिशत</v>
      </c>
      <c r="B34" s="782"/>
      <c r="C34" s="231">
        <f>'Result Aggregate'!BR216</f>
        <v>100</v>
      </c>
      <c r="D34" s="231">
        <f>'Result Aggregate'!BS216</f>
        <v>100</v>
      </c>
      <c r="E34" s="231" t="str">
        <f>'Result Aggregate'!BT216</f>
        <v/>
      </c>
      <c r="F34" s="231" t="str">
        <f>'Result Aggregate'!BU216</f>
        <v/>
      </c>
      <c r="G34" s="231">
        <f>'Result Aggregate'!BV216</f>
        <v>100</v>
      </c>
      <c r="H34" s="231">
        <f>'Result Aggregate'!BW216</f>
        <v>100</v>
      </c>
      <c r="I34" s="231">
        <f>'Result Aggregate'!BX216</f>
        <v>100</v>
      </c>
      <c r="J34" s="231">
        <f>'Result Aggregate'!BY216</f>
        <v>100</v>
      </c>
      <c r="K34" s="231" t="str">
        <f>'Result Aggregate'!BZ216</f>
        <v/>
      </c>
      <c r="L34" s="231" t="str">
        <f>'Result Aggregate'!CA216</f>
        <v/>
      </c>
      <c r="M34" s="231">
        <f>'Result Aggregate'!CB216</f>
        <v>100</v>
      </c>
      <c r="N34" s="231" t="str">
        <f>'Result Aggregate'!CC216</f>
        <v/>
      </c>
      <c r="O34" s="232">
        <f>'Result Aggregate'!CD216</f>
        <v>100</v>
      </c>
      <c r="P34" s="155"/>
    </row>
    <row r="35" spans="1:16" ht="19.5" thickTop="1">
      <c r="A35" s="120"/>
      <c r="B35" s="120"/>
      <c r="C35" s="120"/>
      <c r="D35" s="120"/>
      <c r="E35" s="120"/>
      <c r="F35" s="120"/>
      <c r="G35" s="120"/>
      <c r="H35" s="120"/>
      <c r="I35" s="120"/>
      <c r="J35" s="120"/>
      <c r="K35" s="120"/>
      <c r="L35" s="120"/>
      <c r="M35" s="120"/>
      <c r="N35" s="120"/>
      <c r="O35" s="120"/>
      <c r="P35" s="156"/>
    </row>
    <row r="36" spans="1:16" ht="39" customHeight="1">
      <c r="A36" s="783" t="str">
        <f>CONCATENATE("( ",UPPER('Master sheet'!D17)," )")</f>
        <v>( SURESH KUMAR )</v>
      </c>
      <c r="B36" s="783"/>
      <c r="C36" s="783"/>
      <c r="D36" s="139"/>
      <c r="E36" s="140"/>
      <c r="F36" s="141"/>
      <c r="G36" s="138"/>
      <c r="H36" s="141"/>
      <c r="I36" s="138"/>
      <c r="J36" s="784" t="str">
        <f>CONCATENATE("( ",UPPER('Master sheet'!D15)," )")</f>
        <v>( USHA PALIYA )</v>
      </c>
      <c r="K36" s="784"/>
      <c r="L36" s="784"/>
      <c r="M36" s="784"/>
      <c r="N36" s="784"/>
      <c r="O36" s="784"/>
      <c r="P36" s="120"/>
    </row>
    <row r="37" spans="1:16" ht="21.75" customHeight="1">
      <c r="A37" s="775" t="str">
        <f>IF('Master sheet'!$D$14="Hindi","हस्ताक्षर परीक्षा प्रभारी","Signature of the exam. Incharge")</f>
        <v>हस्ताक्षर परीक्षा प्रभारी</v>
      </c>
      <c r="B37" s="775"/>
      <c r="C37" s="775"/>
      <c r="D37" s="142"/>
      <c r="E37" s="143"/>
      <c r="F37" s="144"/>
      <c r="G37" s="145"/>
      <c r="H37" s="144"/>
      <c r="I37" s="145"/>
      <c r="J37" s="776" t="str">
        <f>IF('Master sheet'!$D$14="Hindi","हस्ताक्षर मय सील मोहर संस्था प्रधान","Signature &amp; Seal of the Head of the Institution")</f>
        <v>हस्ताक्षर मय सील मोहर संस्था प्रधान</v>
      </c>
      <c r="K37" s="776"/>
      <c r="L37" s="776"/>
      <c r="M37" s="776"/>
      <c r="N37" s="776"/>
      <c r="O37" s="776"/>
      <c r="P37" s="120"/>
    </row>
    <row r="38" spans="1:16" ht="18.75">
      <c r="A38" s="120"/>
      <c r="B38" s="120"/>
      <c r="C38" s="120"/>
      <c r="D38" s="120"/>
      <c r="E38" s="120"/>
      <c r="F38" s="120"/>
      <c r="G38" s="120"/>
      <c r="H38" s="120"/>
      <c r="I38" s="120"/>
      <c r="J38" s="120"/>
      <c r="K38" s="120"/>
      <c r="L38" s="120"/>
      <c r="M38" s="120"/>
      <c r="N38" s="120"/>
      <c r="O38" s="120"/>
      <c r="P38" s="157"/>
    </row>
    <row r="39" spans="1:16" ht="15.75">
      <c r="A39" s="120"/>
      <c r="B39" s="120"/>
      <c r="C39" s="120"/>
      <c r="D39" s="120"/>
      <c r="E39" s="120"/>
      <c r="F39" s="120"/>
      <c r="G39" s="120"/>
      <c r="H39" s="120"/>
      <c r="I39" s="120"/>
      <c r="J39" s="120"/>
      <c r="K39" s="120"/>
      <c r="L39" s="120"/>
      <c r="M39" s="120"/>
      <c r="N39" s="120"/>
      <c r="O39" s="120"/>
      <c r="P39" s="158"/>
    </row>
    <row r="40" spans="1:16" ht="26.25">
      <c r="A40" s="120"/>
      <c r="B40" s="120"/>
      <c r="C40" s="120"/>
      <c r="D40" s="120"/>
      <c r="E40" s="120"/>
      <c r="F40" s="120"/>
      <c r="G40" s="120"/>
      <c r="H40" s="120"/>
      <c r="I40" s="120"/>
      <c r="J40" s="120"/>
      <c r="K40" s="120"/>
      <c r="L40" s="120"/>
      <c r="M40" s="120"/>
      <c r="N40" s="120"/>
      <c r="O40" s="120"/>
      <c r="P40" s="153"/>
    </row>
    <row r="41" spans="1:16" ht="15.75">
      <c r="A41" s="120"/>
      <c r="B41" s="120"/>
      <c r="C41" s="120"/>
      <c r="D41" s="120"/>
      <c r="E41" s="120"/>
      <c r="F41" s="120"/>
      <c r="G41" s="120"/>
      <c r="H41" s="120"/>
      <c r="I41" s="120"/>
      <c r="J41" s="120"/>
      <c r="K41" s="120"/>
      <c r="L41" s="120"/>
      <c r="M41" s="120"/>
      <c r="N41" s="120"/>
      <c r="O41" s="120"/>
      <c r="P41" s="154"/>
    </row>
    <row r="42" spans="1:16" ht="18.75">
      <c r="A42" s="120"/>
      <c r="B42" s="120"/>
      <c r="C42" s="120"/>
      <c r="D42" s="120"/>
      <c r="E42" s="120"/>
      <c r="F42" s="120"/>
      <c r="G42" s="120"/>
      <c r="H42" s="120"/>
      <c r="I42" s="120"/>
      <c r="J42" s="120"/>
      <c r="K42" s="120"/>
      <c r="L42" s="120"/>
      <c r="M42" s="120"/>
      <c r="N42" s="120"/>
      <c r="O42" s="120"/>
      <c r="P42" s="155"/>
    </row>
    <row r="43" spans="1:16" ht="18.75">
      <c r="A43" s="120"/>
      <c r="B43" s="120"/>
      <c r="C43" s="120"/>
      <c r="D43" s="120"/>
      <c r="E43" s="120"/>
      <c r="F43" s="120"/>
      <c r="G43" s="120"/>
      <c r="H43" s="120"/>
      <c r="I43" s="120"/>
      <c r="J43" s="120"/>
      <c r="K43" s="120"/>
      <c r="L43" s="120"/>
      <c r="M43" s="120"/>
      <c r="N43" s="120"/>
      <c r="O43" s="120"/>
      <c r="P43" s="155"/>
    </row>
    <row r="44" spans="1:16" ht="18.75">
      <c r="A44" s="120"/>
      <c r="B44" s="120"/>
      <c r="C44" s="120"/>
      <c r="D44" s="120"/>
      <c r="E44" s="120"/>
      <c r="F44" s="120"/>
      <c r="G44" s="120"/>
      <c r="H44" s="120"/>
      <c r="I44" s="120"/>
      <c r="J44" s="120"/>
      <c r="K44" s="120"/>
      <c r="L44" s="120"/>
      <c r="M44" s="120"/>
      <c r="N44" s="120"/>
      <c r="O44" s="120"/>
      <c r="P44" s="155"/>
    </row>
  </sheetData>
  <sheetProtection password="D49F" sheet="1" objects="1" scenarios="1" formatCells="0" formatColumns="0" formatRows="0"/>
  <mergeCells count="33">
    <mergeCell ref="A22:O23"/>
    <mergeCell ref="A1:O1"/>
    <mergeCell ref="A2:E3"/>
    <mergeCell ref="F2:G3"/>
    <mergeCell ref="H2:I3"/>
    <mergeCell ref="J2:L3"/>
    <mergeCell ref="M2:O3"/>
    <mergeCell ref="A16:C16"/>
    <mergeCell ref="J16:O16"/>
    <mergeCell ref="A17:C17"/>
    <mergeCell ref="J17:O17"/>
    <mergeCell ref="A19:O20"/>
    <mergeCell ref="A28:B28"/>
    <mergeCell ref="A29:B29"/>
    <mergeCell ref="A30:B30"/>
    <mergeCell ref="N24:O24"/>
    <mergeCell ref="A25:B25"/>
    <mergeCell ref="T6:X7"/>
    <mergeCell ref="T8:Y8"/>
    <mergeCell ref="A37:C37"/>
    <mergeCell ref="J37:O37"/>
    <mergeCell ref="A32:B32"/>
    <mergeCell ref="A33:B33"/>
    <mergeCell ref="A34:B34"/>
    <mergeCell ref="A36:C36"/>
    <mergeCell ref="J36:O36"/>
    <mergeCell ref="A31:B31"/>
    <mergeCell ref="A24:F24"/>
    <mergeCell ref="G24:H24"/>
    <mergeCell ref="I24:K24"/>
    <mergeCell ref="L24:M24"/>
    <mergeCell ref="A26:B26"/>
    <mergeCell ref="A27:B27"/>
  </mergeCells>
  <conditionalFormatting sqref="A45:A65199 P45:P65199 B45:O65201 P17:P18 P21:P25">
    <cfRule type="containsText" dxfId="53" priority="22" stopIfTrue="1" operator="containsText" text="G1">
      <formula>NOT(ISERROR(SEARCH("G1",A17)))</formula>
    </cfRule>
    <cfRule type="containsText" dxfId="52" priority="23" stopIfTrue="1" operator="containsText" text="G2">
      <formula>NOT(ISERROR(SEARCH("G2",A17)))</formula>
    </cfRule>
    <cfRule type="containsText" dxfId="51" priority="24" stopIfTrue="1" operator="containsText" text="G1">
      <formula>NOT(ISERROR(SEARCH("G1",A17)))</formula>
    </cfRule>
    <cfRule type="containsText" dxfId="50" priority="25" stopIfTrue="1" operator="containsText" text="S">
      <formula>NOT(ISERROR(SEARCH("S",A17)))</formula>
    </cfRule>
    <cfRule type="containsText" dxfId="49" priority="26" stopIfTrue="1" operator="containsText" text="F">
      <formula>NOT(ISERROR(SEARCH("F",A17)))</formula>
    </cfRule>
  </conditionalFormatting>
  <conditionalFormatting sqref="P30:P44 C7:C13 B5:B15 A4:A16 J17 C25:O34">
    <cfRule type="cellIs" dxfId="48" priority="21" stopIfTrue="1" operator="equal">
      <formula>0</formula>
    </cfRule>
  </conditionalFormatting>
  <conditionalFormatting sqref="P17:P18 P21:P25">
    <cfRule type="containsText" dxfId="47" priority="18" stopIfTrue="1" operator="containsText" text="RA">
      <formula>NOT(ISERROR(SEARCH("RA",P17)))</formula>
    </cfRule>
    <cfRule type="containsText" dxfId="46" priority="19" stopIfTrue="1" operator="containsText" text="ML">
      <formula>NOT(ISERROR(SEARCH("ML",P17)))</formula>
    </cfRule>
    <cfRule type="containsText" dxfId="45" priority="20" stopIfTrue="1" operator="containsText" text="ML">
      <formula>NOT(ISERROR(SEARCH("ML",P17)))</formula>
    </cfRule>
  </conditionalFormatting>
  <conditionalFormatting sqref="P17:P18 P21:P25">
    <cfRule type="containsText" dxfId="44" priority="17" stopIfTrue="1" operator="containsText" text="S">
      <formula>NOT(ISERROR(SEARCH("S",P17)))</formula>
    </cfRule>
  </conditionalFormatting>
  <conditionalFormatting sqref="J17">
    <cfRule type="containsText" dxfId="43" priority="13" stopIfTrue="1" operator="containsText" text="iwjd">
      <formula>NOT(ISERROR(SEARCH("iwjd",J17)))</formula>
    </cfRule>
  </conditionalFormatting>
  <conditionalFormatting sqref="P37">
    <cfRule type="containsText" dxfId="42" priority="8" stopIfTrue="1" operator="containsText" text="G1">
      <formula>NOT(ISERROR(SEARCH("G1",P37)))</formula>
    </cfRule>
    <cfRule type="containsText" dxfId="41" priority="9" stopIfTrue="1" operator="containsText" text="G2">
      <formula>NOT(ISERROR(SEARCH("G2",P37)))</formula>
    </cfRule>
    <cfRule type="containsText" dxfId="40" priority="10" stopIfTrue="1" operator="containsText" text="G1">
      <formula>NOT(ISERROR(SEARCH("G1",P37)))</formula>
    </cfRule>
    <cfRule type="containsText" dxfId="39" priority="11" stopIfTrue="1" operator="containsText" text="S">
      <formula>NOT(ISERROR(SEARCH("S",P37)))</formula>
    </cfRule>
    <cfRule type="containsText" dxfId="38" priority="12" stopIfTrue="1" operator="containsText" text="F">
      <formula>NOT(ISERROR(SEARCH("F",P37)))</formula>
    </cfRule>
  </conditionalFormatting>
  <conditionalFormatting sqref="A36">
    <cfRule type="cellIs" dxfId="37" priority="7" stopIfTrue="1" operator="equal">
      <formula>0</formula>
    </cfRule>
  </conditionalFormatting>
  <conditionalFormatting sqref="P37">
    <cfRule type="containsText" dxfId="36" priority="4" stopIfTrue="1" operator="containsText" text="RA">
      <formula>NOT(ISERROR(SEARCH("RA",P37)))</formula>
    </cfRule>
    <cfRule type="containsText" dxfId="35" priority="5" stopIfTrue="1" operator="containsText" text="ML">
      <formula>NOT(ISERROR(SEARCH("ML",P37)))</formula>
    </cfRule>
    <cfRule type="containsText" dxfId="34" priority="6" stopIfTrue="1" operator="containsText" text="ML">
      <formula>NOT(ISERROR(SEARCH("ML",P37)))</formula>
    </cfRule>
  </conditionalFormatting>
  <conditionalFormatting sqref="P37">
    <cfRule type="containsText" dxfId="33" priority="3" stopIfTrue="1" operator="containsText" text="S">
      <formula>NOT(ISERROR(SEARCH("S",P37)))</formula>
    </cfRule>
  </conditionalFormatting>
  <conditionalFormatting sqref="J37">
    <cfRule type="cellIs" dxfId="32" priority="2" stopIfTrue="1" operator="equal">
      <formula>0</formula>
    </cfRule>
  </conditionalFormatting>
  <conditionalFormatting sqref="J37">
    <cfRule type="containsText" dxfId="31" priority="1" stopIfTrue="1" operator="containsText" text="iwjd">
      <formula>NOT(ISERROR(SEARCH("iwjd",J37)))</formula>
    </cfRule>
  </conditionalFormatting>
  <pageMargins left="0.7" right="0.45" top="0.25" bottom="0.25" header="0.3" footer="0.3"/>
  <pageSetup paperSize="9"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CE244"/>
  <sheetViews>
    <sheetView showGridLines="0" view="pageBreakPreview" topLeftCell="C1" zoomScaleSheetLayoutView="100" workbookViewId="0">
      <selection activeCell="G216" sqref="G216"/>
    </sheetView>
  </sheetViews>
  <sheetFormatPr defaultColWidth="9.125" defaultRowHeight="15" zeroHeight="1"/>
  <cols>
    <col min="1" max="1" width="5.375" style="99" customWidth="1"/>
    <col min="2" max="2" width="5.625" style="99" customWidth="1"/>
    <col min="3" max="3" width="5.25" style="99" customWidth="1"/>
    <col min="4" max="4" width="10" style="99" customWidth="1"/>
    <col min="5" max="5" width="21.125" style="99" customWidth="1"/>
    <col min="6" max="6" width="18.75" style="99" customWidth="1"/>
    <col min="7" max="7" width="15.5" style="99" customWidth="1"/>
    <col min="8" max="8" width="4.75" style="75" customWidth="1"/>
    <col min="9" max="9" width="4.125" style="75" customWidth="1"/>
    <col min="10" max="10" width="10.5" style="99" customWidth="1"/>
    <col min="11" max="11" width="5.625" style="99" customWidth="1"/>
    <col min="12" max="12" width="7.875" style="99" customWidth="1"/>
    <col min="13" max="14" width="4.875" style="99" customWidth="1"/>
    <col min="15" max="20" width="4.125" style="99" customWidth="1"/>
    <col min="21" max="22" width="4.125" style="204" customWidth="1"/>
    <col min="23" max="23" width="6.625" style="99" customWidth="1"/>
    <col min="24" max="66" width="5.25" style="99" customWidth="1"/>
    <col min="67" max="67" width="5.25" style="99" hidden="1" customWidth="1"/>
    <col min="68" max="68" width="5.375" style="99" hidden="1" customWidth="1"/>
    <col min="69" max="69" width="19.375" style="99" hidden="1" customWidth="1"/>
    <col min="70" max="82" width="6.75" style="99" hidden="1" customWidth="1"/>
    <col min="83" max="83" width="9.125" style="99" hidden="1" customWidth="1"/>
    <col min="84" max="84" width="9.125" style="99" customWidth="1"/>
    <col min="85" max="16384" width="9.125" style="99"/>
  </cols>
  <sheetData>
    <row r="1" spans="1:82" ht="36.75" customHeight="1" thickTop="1">
      <c r="A1" s="807" t="str">
        <f>IF('Master sheet'!D14="Hindi",CONCATENATE("विद्यालय का नाम :-","  ",'Master sheet'!D8),CONCATENATE("School Name :-","  ",'Master sheet'!D7))</f>
        <v xml:space="preserve">विद्यालय का नाम :-  महात्मा गाँधी राजकीय विद्यालय (अंग्रेजी माध्यम) बर, पाली </v>
      </c>
      <c r="B1" s="807"/>
      <c r="C1" s="807"/>
      <c r="D1" s="807"/>
      <c r="E1" s="807"/>
      <c r="F1" s="807"/>
      <c r="G1" s="807"/>
      <c r="H1" s="807"/>
      <c r="I1" s="807"/>
      <c r="J1" s="807"/>
      <c r="K1" s="807"/>
      <c r="L1" s="807"/>
      <c r="M1" s="807"/>
      <c r="N1" s="867" t="str">
        <f>IF('Master sheet'!$D$14="Hindi",CONCATENATE("समेकित परीक्षा परिणाम कक्षा "," - ",'Result Sheet'!E3," तथा विषयवार परिणाम"),CONCATENATE("Aggregate result of the class"," - ",'Result Sheet'!E3," &amp; Subject-wise Result"))</f>
        <v>समेकित परीक्षा परिणाम कक्षा  - 2nd तथा विषयवार परिणाम</v>
      </c>
      <c r="O1" s="867"/>
      <c r="P1" s="867"/>
      <c r="Q1" s="867"/>
      <c r="R1" s="867"/>
      <c r="S1" s="867"/>
      <c r="T1" s="867"/>
      <c r="U1" s="867"/>
      <c r="V1" s="867"/>
      <c r="W1" s="867"/>
      <c r="BQ1" s="846" t="s">
        <v>123</v>
      </c>
      <c r="BR1" s="847"/>
      <c r="BS1" s="847"/>
      <c r="BT1" s="847"/>
      <c r="BU1" s="847"/>
      <c r="BV1" s="847"/>
      <c r="BW1" s="847"/>
      <c r="BX1" s="847"/>
      <c r="BY1" s="847"/>
      <c r="BZ1" s="847"/>
      <c r="CA1" s="847"/>
      <c r="CB1" s="847"/>
      <c r="CC1" s="847"/>
      <c r="CD1" s="848"/>
    </row>
    <row r="2" spans="1:82" ht="23.25" customHeight="1">
      <c r="A2" s="397" t="str">
        <f>IF('Master sheet'!D14="Hindi","कक्षा :-","CLASS :- ")</f>
        <v>कक्षा :-</v>
      </c>
      <c r="B2" s="817" t="str">
        <f>IF('Result Sheet'!E3="","",'Result Sheet'!E3)</f>
        <v>2nd</v>
      </c>
      <c r="C2" s="818"/>
      <c r="D2" s="812" t="str">
        <f>IF('Master sheet'!D14="Hindi","जन्म दिनांक","Date of Birth")</f>
        <v>जन्म दिनांक</v>
      </c>
      <c r="E2" s="812" t="str">
        <f>IF('Master sheet'!D14="Hindi","विद्यार्थी का नाम","Student's Name")</f>
        <v>विद्यार्थी का नाम</v>
      </c>
      <c r="F2" s="812" t="str">
        <f>IF('Master sheet'!D14="Hindi","पिता का नाम","Father's Name")</f>
        <v>पिता का नाम</v>
      </c>
      <c r="G2" s="812" t="str">
        <f>IF('Master sheet'!D14="Hindi","माता का नाम ","Mother's Name")</f>
        <v xml:space="preserve">माता का नाम </v>
      </c>
      <c r="H2" s="852" t="str">
        <f>IF('Master sheet'!D14="Hindi","सत्र :- ","Session :- ")</f>
        <v xml:space="preserve">सत्र :- </v>
      </c>
      <c r="I2" s="853"/>
      <c r="J2" s="208" t="str">
        <f>IF('Result Sheet'!J3="","",'Result Sheet'!J3)</f>
        <v>2024-2025</v>
      </c>
      <c r="K2" s="860" t="str">
        <f>IF('Master sheet'!$D$14="Hindi","प्राप्तांक","Marks Obtained")</f>
        <v>प्राप्तांक</v>
      </c>
      <c r="L2" s="815" t="str">
        <f>IF('Master sheet'!$D$14="Hindi","प्रतिशत","Percentage")</f>
        <v>प्रतिशत</v>
      </c>
      <c r="M2" s="863" t="str">
        <f>IF('Master sheet'!$D$14="Hindi","श्रेणी ","Division")</f>
        <v xml:space="preserve">श्रेणी </v>
      </c>
      <c r="N2" s="868" t="str">
        <f>IF('Master sheet'!$D$14="Hindi","समेकित ग्रेड","Overall Grade")</f>
        <v>समेकित ग्रेड</v>
      </c>
      <c r="O2" s="859" t="str">
        <f>IF('Master sheet'!$D$14="Hindi","हिंदी","Hindi")</f>
        <v>हिंदी</v>
      </c>
      <c r="P2" s="860"/>
      <c r="Q2" s="859" t="str">
        <f>IF('Master sheet'!$D$14="Hindi","अंग्रेजी","English")</f>
        <v>अंग्रेजी</v>
      </c>
      <c r="R2" s="860"/>
      <c r="S2" s="859" t="str">
        <f>IF('Master sheet'!$D$14="Hindi","गणित","Maths")</f>
        <v>गणित</v>
      </c>
      <c r="T2" s="860"/>
      <c r="U2" s="859" t="str">
        <f>IF('Master sheet'!$D$14="Hindi","पर्यावरण अध्ययन","EVS")</f>
        <v>पर्यावरण अध्ययन</v>
      </c>
      <c r="V2" s="860"/>
      <c r="W2" s="854" t="str">
        <f>IF('Master sheet'!$D$14="Hindi","उपस्थिति","Attendance")</f>
        <v>उपस्थिति</v>
      </c>
      <c r="BQ2" s="849"/>
      <c r="BR2" s="850"/>
      <c r="BS2" s="850"/>
      <c r="BT2" s="850"/>
      <c r="BU2" s="850"/>
      <c r="BV2" s="850"/>
      <c r="BW2" s="850"/>
      <c r="BX2" s="850"/>
      <c r="BY2" s="850"/>
      <c r="BZ2" s="850"/>
      <c r="CA2" s="850"/>
      <c r="CB2" s="850"/>
      <c r="CC2" s="850"/>
      <c r="CD2" s="851"/>
    </row>
    <row r="3" spans="1:82" s="161" customFormat="1" ht="50.25" customHeight="1">
      <c r="A3" s="808" t="str">
        <f>IF('Master sheet'!D14="Hindi","क्र. स.","Sr. No. ")</f>
        <v>क्र. स.</v>
      </c>
      <c r="B3" s="808" t="str">
        <f>IF('Master sheet'!D14="Hindi","नामांक","Roll No.")</f>
        <v>नामांक</v>
      </c>
      <c r="C3" s="808" t="str">
        <f>IF('Master sheet'!D14="Hindi","प्रवेशांक","SR. NO.")</f>
        <v>प्रवेशांक</v>
      </c>
      <c r="D3" s="813"/>
      <c r="E3" s="813"/>
      <c r="F3" s="813"/>
      <c r="G3" s="855"/>
      <c r="H3" s="857" t="str">
        <f>IF('Master sheet'!D14="Hindi","वर्ग  ","Category")</f>
        <v xml:space="preserve">वर्ग  </v>
      </c>
      <c r="I3" s="857" t="str">
        <f>IF('Master sheet'!D14="Hindi","लिंग ","Gender")</f>
        <v xml:space="preserve">लिंग </v>
      </c>
      <c r="J3" s="858" t="str">
        <f>IF('Master sheet'!$D$14="Hindi","परीक्षा परिणाम","Results")</f>
        <v>परीक्षा परिणाम</v>
      </c>
      <c r="K3" s="866"/>
      <c r="L3" s="816"/>
      <c r="M3" s="864"/>
      <c r="N3" s="869"/>
      <c r="O3" s="861"/>
      <c r="P3" s="862"/>
      <c r="Q3" s="861"/>
      <c r="R3" s="862"/>
      <c r="S3" s="861"/>
      <c r="T3" s="862"/>
      <c r="U3" s="861"/>
      <c r="V3" s="862"/>
      <c r="W3" s="854"/>
      <c r="BQ3" s="162" t="str">
        <f>'Result Sheet'!G5</f>
        <v>विद्यार्थी का नाम</v>
      </c>
      <c r="BR3" s="163" t="s">
        <v>111</v>
      </c>
      <c r="BS3" s="163" t="s">
        <v>112</v>
      </c>
      <c r="BT3" s="163" t="s">
        <v>113</v>
      </c>
      <c r="BU3" s="163" t="s">
        <v>114</v>
      </c>
      <c r="BV3" s="163" t="s">
        <v>115</v>
      </c>
      <c r="BW3" s="163" t="s">
        <v>116</v>
      </c>
      <c r="BX3" s="163" t="s">
        <v>117</v>
      </c>
      <c r="BY3" s="163" t="s">
        <v>118</v>
      </c>
      <c r="BZ3" s="163" t="s">
        <v>119</v>
      </c>
      <c r="CA3" s="163" t="s">
        <v>120</v>
      </c>
      <c r="CB3" s="163" t="s">
        <v>121</v>
      </c>
      <c r="CC3" s="163" t="s">
        <v>122</v>
      </c>
      <c r="CD3" s="164" t="s">
        <v>110</v>
      </c>
    </row>
    <row r="4" spans="1:82" s="161" customFormat="1" ht="20.25" customHeight="1">
      <c r="A4" s="809"/>
      <c r="B4" s="809"/>
      <c r="C4" s="809"/>
      <c r="D4" s="814"/>
      <c r="E4" s="814"/>
      <c r="F4" s="814"/>
      <c r="G4" s="856"/>
      <c r="H4" s="857"/>
      <c r="I4" s="857"/>
      <c r="J4" s="858"/>
      <c r="K4" s="272">
        <f>IF('Result Sheet'!DI7="","",'Result Sheet'!DI7)</f>
        <v>500</v>
      </c>
      <c r="L4" s="809"/>
      <c r="M4" s="865"/>
      <c r="N4" s="870"/>
      <c r="O4" s="276" t="str">
        <f>IF('Master sheet'!$D$14="Hindi","श्रेणी","Div.")</f>
        <v>श्रेणी</v>
      </c>
      <c r="P4" s="275" t="str">
        <f>IF('Master sheet'!$D$14="Hindi","ग्रेड","Grade")</f>
        <v>ग्रेड</v>
      </c>
      <c r="Q4" s="276" t="str">
        <f>IF('Master sheet'!$D$14="Hindi","श्रेणी","Div.")</f>
        <v>श्रेणी</v>
      </c>
      <c r="R4" s="275" t="str">
        <f>IF('Master sheet'!$D$14="Hindi","ग्रेड","Grade")</f>
        <v>ग्रेड</v>
      </c>
      <c r="S4" s="276" t="str">
        <f>IF('Master sheet'!$D$14="Hindi","श्रेणी","Div.")</f>
        <v>श्रेणी</v>
      </c>
      <c r="T4" s="275" t="str">
        <f>IF('Master sheet'!$D$14="Hindi","ग्रेड","Grade")</f>
        <v>ग्रेड</v>
      </c>
      <c r="U4" s="276" t="str">
        <f>IF('Master sheet'!$D$14="Hindi","श्रेणी","Div.")</f>
        <v>श्रेणी</v>
      </c>
      <c r="V4" s="275" t="str">
        <f>IF('Master sheet'!$D$14="Hindi","ग्रेड","Grade")</f>
        <v>ग्रेड</v>
      </c>
      <c r="W4" s="274">
        <f>IF('Result Sheet'!DN7="","",'Result Sheet'!DN7)</f>
        <v>350</v>
      </c>
      <c r="BQ4" s="162"/>
      <c r="BR4" s="165"/>
      <c r="BS4" s="165"/>
      <c r="BT4" s="165"/>
      <c r="BU4" s="165"/>
      <c r="BV4" s="165"/>
      <c r="BW4" s="165"/>
      <c r="BX4" s="165"/>
      <c r="BY4" s="165"/>
      <c r="BZ4" s="165"/>
      <c r="CA4" s="165"/>
      <c r="CB4" s="165"/>
      <c r="CC4" s="165"/>
      <c r="CD4" s="166"/>
    </row>
    <row r="5" spans="1:82" ht="15.95" customHeight="1">
      <c r="A5" s="167">
        <f>IF('Result Sheet'!A8="","",'Result Sheet'!A8)</f>
        <v>1</v>
      </c>
      <c r="B5" s="168">
        <f>IF('Result Sheet'!B8="","",'Result Sheet'!B8)</f>
        <v>201</v>
      </c>
      <c r="C5" s="169">
        <f>IF('Result Sheet'!F8="","",'Result Sheet'!F8)</f>
        <v>936</v>
      </c>
      <c r="D5" s="170" t="str">
        <f>IF('Result Sheet'!E8="","",'Result Sheet'!E8)</f>
        <v>28-10-2014</v>
      </c>
      <c r="E5" s="171" t="str">
        <f>IF('Result Sheet'!G8="","",'Result Sheet'!G8)</f>
        <v>AAKIFA BANO</v>
      </c>
      <c r="F5" s="171" t="str">
        <f>IF('Result Sheet'!H8="","",'Result Sheet'!H8)</f>
        <v>SHABBIR MOHAMMAD</v>
      </c>
      <c r="G5" s="171" t="str">
        <f>IF('Result Sheet'!I8="","",'Result Sheet'!I8)</f>
        <v>HEENA KOUSER</v>
      </c>
      <c r="H5" s="172" t="str">
        <f>IF('Result Sheet'!K8="","",'Result Sheet'!K8)</f>
        <v>OBC</v>
      </c>
      <c r="I5" s="172" t="str">
        <f>IF('Result Sheet'!J8="","",'Result Sheet'!J8)</f>
        <v>F</v>
      </c>
      <c r="J5" s="273" t="str">
        <f>IF('Result Sheet'!DM8="","",'Result Sheet'!DM8)</f>
        <v>कक्षोंन्नति</v>
      </c>
      <c r="K5" s="173">
        <f>IF('Result Sheet'!DI8="","",'Result Sheet'!DI8)</f>
        <v>389</v>
      </c>
      <c r="L5" s="174">
        <f>IF('Result Sheet'!DJ8="","",'Result Sheet'!DJ8)</f>
        <v>77.8</v>
      </c>
      <c r="M5" s="173" t="str">
        <f>IF('Result Sheet'!DK8="","",'Result Sheet'!DK8)</f>
        <v>I</v>
      </c>
      <c r="N5" s="216" t="str">
        <f>IF('Result Sheet'!DP8="","",'Result Sheet'!DP8)</f>
        <v>B</v>
      </c>
      <c r="O5" s="175" t="str">
        <f>IF('Result Sheet'!AB8="","",IF('Result Sheet'!AB8="D","I",'Result Sheet'!AB8))</f>
        <v>I</v>
      </c>
      <c r="P5" s="176" t="str">
        <f>IF('Result Sheet'!AC8="","",'Result Sheet'!AC8)</f>
        <v>B</v>
      </c>
      <c r="Q5" s="175" t="str">
        <f>IF('Result Sheet'!AT8="","",IF('Result Sheet'!AT8="D","I",'Result Sheet'!AT8))</f>
        <v>I</v>
      </c>
      <c r="R5" s="176" t="str">
        <f>IF('Result Sheet'!AU8="","",'Result Sheet'!AU8)</f>
        <v>B</v>
      </c>
      <c r="S5" s="175" t="str">
        <f>IF('Result Sheet'!BL8="","",IF('Result Sheet'!BL8="D","I",'Result Sheet'!BL8))</f>
        <v>I</v>
      </c>
      <c r="T5" s="176" t="str">
        <f>IF('Result Sheet'!BM8="","",'Result Sheet'!BM8)</f>
        <v>B</v>
      </c>
      <c r="U5" s="175" t="str">
        <f>IF('Result Sheet'!CD8="","",IF('Result Sheet'!CD8="D","I",'Result Sheet'!CD8))</f>
        <v>I</v>
      </c>
      <c r="V5" s="176" t="str">
        <f>IF('Result Sheet'!CE8="","",'Result Sheet'!CE8)</f>
        <v>A</v>
      </c>
      <c r="W5" s="177">
        <f>IF('Result Sheet'!DO8="","",'Result Sheet'!DO8)</f>
        <v>28</v>
      </c>
      <c r="BQ5" s="178" t="str">
        <f>'Result Sheet'!G8</f>
        <v>AAKIFA BANO</v>
      </c>
      <c r="BR5" s="179" t="str">
        <f>IFERROR(IF(AND(N5="",J5=""),"",IF(AND(H5="SC",I5="M"),N5,"")),"")</f>
        <v/>
      </c>
      <c r="BS5" s="179" t="str">
        <f>IFERROR(IF(AND(N5="",J5=""),"",IF(AND(H5="SC",I5="F"),N5,"")),"")</f>
        <v/>
      </c>
      <c r="BT5" s="179" t="str">
        <f>IFERROR(IF(AND(N5="",J5=""),"",IF(AND(H5="ST",I5="M"),N5,"")),"")</f>
        <v/>
      </c>
      <c r="BU5" s="179" t="str">
        <f>IFERROR(IF(AND(N5="",J5=""),"",IF(AND(H5="ST",I5="F"),N5,"")),"")</f>
        <v/>
      </c>
      <c r="BV5" s="179" t="str">
        <f>IFERROR(IF(AND(N5="",J5=""),"",IF(AND(H5="OBC",I5="M"),N5,"")),"")</f>
        <v/>
      </c>
      <c r="BW5" s="179" t="str">
        <f>IFERROR(IF(AND(N5="",J5=""),"",IF(AND(H5="OBC",I5="F"),N5,"")),"")</f>
        <v>B</v>
      </c>
      <c r="BX5" s="179" t="str">
        <f>IFERROR(IF(AND(N5="",J5=""),"",IF(AND(H5="GEN",I5="M"),N5,"")),"")</f>
        <v/>
      </c>
      <c r="BY5" s="179" t="str">
        <f>IFERROR(IF(AND(N5="",J5=""),"",IF(AND(H5="GEN",I5="F"),N5,"")),"")</f>
        <v/>
      </c>
      <c r="BZ5" s="179" t="str">
        <f>IFERROR(IF(AND(N5="",J5=""),"",IF(AND(H5="MIN",I5="M"),N5,"")),"")</f>
        <v/>
      </c>
      <c r="CA5" s="179" t="str">
        <f>IFERROR(IF(AND(N5="",J5=""),"",IF(AND(H5="MIN",I5="M"),N5,"")),"")</f>
        <v/>
      </c>
      <c r="CB5" s="179" t="str">
        <f>IFERROR(IF(AND(N5="",J5=""),"",IF(AND(H5="SBC",I5="M"),N5,"")),"")</f>
        <v/>
      </c>
      <c r="CC5" s="179" t="str">
        <f>IFERROR(IF(AND(N5="",J5=""),"",IF(AND(H5="SBC",I5="F"),N5,"")),"")</f>
        <v/>
      </c>
      <c r="CD5" s="180"/>
    </row>
    <row r="6" spans="1:82" ht="15.95" customHeight="1">
      <c r="A6" s="167">
        <f>IF('Result Sheet'!A9="","",'Result Sheet'!A9)</f>
        <v>2</v>
      </c>
      <c r="B6" s="168">
        <f>IF('Result Sheet'!B9="","",'Result Sheet'!B9)</f>
        <v>202</v>
      </c>
      <c r="C6" s="169">
        <f>IF('Result Sheet'!F9="","",'Result Sheet'!F9)</f>
        <v>944</v>
      </c>
      <c r="D6" s="170">
        <f>IF('Result Sheet'!E9="","",'Result Sheet'!E9)</f>
        <v>42005</v>
      </c>
      <c r="E6" s="171" t="str">
        <f>IF('Result Sheet'!G9="","",'Result Sheet'!G9)</f>
        <v>ANUJ GIRI</v>
      </c>
      <c r="F6" s="171" t="str">
        <f>IF('Result Sheet'!H9="","",'Result Sheet'!H9)</f>
        <v>BHAGWAT GIRI</v>
      </c>
      <c r="G6" s="171" t="str">
        <f>IF('Result Sheet'!I9="","",'Result Sheet'!I9)</f>
        <v>KANTA DEVI</v>
      </c>
      <c r="H6" s="172" t="str">
        <f>IF('Result Sheet'!K9="","",'Result Sheet'!K9)</f>
        <v>OBC</v>
      </c>
      <c r="I6" s="172" t="str">
        <f>IF('Result Sheet'!J9="","",'Result Sheet'!J9)</f>
        <v>M</v>
      </c>
      <c r="J6" s="273" t="str">
        <f>IF('Result Sheet'!DM9="","",'Result Sheet'!DM9)</f>
        <v>कक्षोंन्नति</v>
      </c>
      <c r="K6" s="173">
        <f>IF('Result Sheet'!DI9="","",'Result Sheet'!DI9)</f>
        <v>378</v>
      </c>
      <c r="L6" s="174">
        <f>IF('Result Sheet'!DJ9="","",'Result Sheet'!DJ9)</f>
        <v>75.599999999999994</v>
      </c>
      <c r="M6" s="173" t="str">
        <f>IF('Result Sheet'!DK9="","",'Result Sheet'!DK9)</f>
        <v>I</v>
      </c>
      <c r="N6" s="216" t="str">
        <f>IF('Result Sheet'!DP9="","",'Result Sheet'!DP9)</f>
        <v>B</v>
      </c>
      <c r="O6" s="175" t="str">
        <f>IF('Result Sheet'!AB9="","",IF('Result Sheet'!AB9="D","I",'Result Sheet'!AB9))</f>
        <v>I</v>
      </c>
      <c r="P6" s="176" t="str">
        <f>IF('Result Sheet'!AC9="","",'Result Sheet'!AC9)</f>
        <v>C</v>
      </c>
      <c r="Q6" s="175" t="str">
        <f>IF('Result Sheet'!AT9="","",IF('Result Sheet'!AT9="D","I",'Result Sheet'!AT9))</f>
        <v>I</v>
      </c>
      <c r="R6" s="176" t="str">
        <f>IF('Result Sheet'!AU9="","",'Result Sheet'!AU9)</f>
        <v>B</v>
      </c>
      <c r="S6" s="175" t="str">
        <f>IF('Result Sheet'!BL9="","",IF('Result Sheet'!BL9="D","I",'Result Sheet'!BL9))</f>
        <v>I</v>
      </c>
      <c r="T6" s="176" t="str">
        <f>IF('Result Sheet'!BM9="","",'Result Sheet'!BM9)</f>
        <v>B</v>
      </c>
      <c r="U6" s="175" t="str">
        <f>IF('Result Sheet'!CD9="","",IF('Result Sheet'!CD9="D","I",'Result Sheet'!CD9))</f>
        <v>II</v>
      </c>
      <c r="V6" s="176" t="str">
        <f>IF('Result Sheet'!CE9="","",'Result Sheet'!CE9)</f>
        <v>C</v>
      </c>
      <c r="W6" s="177">
        <f>IF('Result Sheet'!DO9="","",'Result Sheet'!DO9)</f>
        <v>24</v>
      </c>
      <c r="BQ6" s="178" t="str">
        <f>'Result Sheet'!G9</f>
        <v>ANUJ GIRI</v>
      </c>
      <c r="BR6" s="179" t="str">
        <f t="shared" ref="BR6:BR69" si="0">IFERROR(IF(AND(N6="",J6=""),"",IF(AND(H6="SC",I6="M"),N6,"")),"")</f>
        <v/>
      </c>
      <c r="BS6" s="179" t="str">
        <f t="shared" ref="BS6:BS69" si="1">IFERROR(IF(AND(N6="",J6=""),"",IF(AND(H6="SC",I6="F"),N6,"")),"")</f>
        <v/>
      </c>
      <c r="BT6" s="179" t="str">
        <f t="shared" ref="BT6:BT69" si="2">IFERROR(IF(AND(N6="",J6=""),"",IF(AND(H6="ST",I6="M"),N6,"")),"")</f>
        <v/>
      </c>
      <c r="BU6" s="179" t="str">
        <f t="shared" ref="BU6:BU69" si="3">IFERROR(IF(AND(N6="",J6=""),"",IF(AND(H6="ST",I6="F"),N6,"")),"")</f>
        <v/>
      </c>
      <c r="BV6" s="179" t="str">
        <f t="shared" ref="BV6:BV69" si="4">IFERROR(IF(AND(N6="",J6=""),"",IF(AND(H6="OBC",I6="M"),N6,"")),"")</f>
        <v>B</v>
      </c>
      <c r="BW6" s="179" t="str">
        <f t="shared" ref="BW6:BW69" si="5">IFERROR(IF(AND(N6="",J6=""),"",IF(AND(H6="OBC",I6="F"),N6,"")),"")</f>
        <v/>
      </c>
      <c r="BX6" s="179" t="str">
        <f t="shared" ref="BX6:BX69" si="6">IFERROR(IF(AND(N6="",J6=""),"",IF(AND(H6="GEN",I6="M"),N6,"")),"")</f>
        <v/>
      </c>
      <c r="BY6" s="179" t="str">
        <f t="shared" ref="BY6:BY69" si="7">IFERROR(IF(AND(N6="",J6=""),"",IF(AND(H6="GEN",I6="F"),N6,"")),"")</f>
        <v/>
      </c>
      <c r="BZ6" s="179" t="str">
        <f t="shared" ref="BZ6:BZ69" si="8">IFERROR(IF(AND(N6="",J6=""),"",IF(AND(H6="MIN",I6="M"),N6,"")),"")</f>
        <v/>
      </c>
      <c r="CA6" s="179" t="str">
        <f t="shared" ref="CA6:CA69" si="9">IFERROR(IF(AND(N6="",J6=""),"",IF(AND(H6="MIN",I6="M"),N6,"")),"")</f>
        <v/>
      </c>
      <c r="CB6" s="179" t="str">
        <f t="shared" ref="CB6:CB69" si="10">IFERROR(IF(AND(N6="",J6=""),"",IF(AND(H6="SBC",I6="M"),N6,"")),"")</f>
        <v/>
      </c>
      <c r="CC6" s="179" t="str">
        <f t="shared" ref="CC6:CC69" si="11">IFERROR(IF(AND(N6="",J6=""),"",IF(AND(H6="SBC",I6="F"),N6,"")),"")</f>
        <v/>
      </c>
      <c r="CD6" s="180"/>
    </row>
    <row r="7" spans="1:82" ht="15.95" customHeight="1">
      <c r="A7" s="167">
        <f>IF('Result Sheet'!A10="","",'Result Sheet'!A10)</f>
        <v>3</v>
      </c>
      <c r="B7" s="168">
        <f>IF('Result Sheet'!B10="","",'Result Sheet'!B10)</f>
        <v>203</v>
      </c>
      <c r="C7" s="169">
        <f>IF('Result Sheet'!F10="","",'Result Sheet'!F10)</f>
        <v>934</v>
      </c>
      <c r="D7" s="170">
        <f>IF('Result Sheet'!E10="","",'Result Sheet'!E10)</f>
        <v>42348</v>
      </c>
      <c r="E7" s="171" t="str">
        <f>IF('Result Sheet'!G10="","",'Result Sheet'!G10)</f>
        <v>ARMAN HUSSAIN</v>
      </c>
      <c r="F7" s="171" t="str">
        <f>IF('Result Sheet'!H10="","",'Result Sheet'!H10)</f>
        <v>AARIF HUSSAIN</v>
      </c>
      <c r="G7" s="171" t="str">
        <f>IF('Result Sheet'!I10="","",'Result Sheet'!I10)</f>
        <v>SALMA BANO</v>
      </c>
      <c r="H7" s="172" t="str">
        <f>IF('Result Sheet'!K10="","",'Result Sheet'!K10)</f>
        <v>OBC</v>
      </c>
      <c r="I7" s="172" t="str">
        <f>IF('Result Sheet'!J10="","",'Result Sheet'!J10)</f>
        <v>M</v>
      </c>
      <c r="J7" s="273" t="str">
        <f>IF('Result Sheet'!DM10="","",'Result Sheet'!DM10)</f>
        <v>कक्षोंन्नति</v>
      </c>
      <c r="K7" s="173">
        <f>IF('Result Sheet'!DI10="","",'Result Sheet'!DI10)</f>
        <v>395</v>
      </c>
      <c r="L7" s="174">
        <f>IF('Result Sheet'!DJ10="","",'Result Sheet'!DJ10)</f>
        <v>79</v>
      </c>
      <c r="M7" s="173" t="str">
        <f>IF('Result Sheet'!DK10="","",'Result Sheet'!DK10)</f>
        <v>I</v>
      </c>
      <c r="N7" s="216" t="str">
        <f>IF('Result Sheet'!DP10="","",'Result Sheet'!DP10)</f>
        <v>B</v>
      </c>
      <c r="O7" s="175" t="str">
        <f>IF('Result Sheet'!AB10="","",IF('Result Sheet'!AB10="D","I",'Result Sheet'!AB10))</f>
        <v>I</v>
      </c>
      <c r="P7" s="176" t="str">
        <f>IF('Result Sheet'!AC10="","",'Result Sheet'!AC10)</f>
        <v>C</v>
      </c>
      <c r="Q7" s="175" t="str">
        <f>IF('Result Sheet'!AT10="","",IF('Result Sheet'!AT10="D","I",'Result Sheet'!AT10))</f>
        <v>I</v>
      </c>
      <c r="R7" s="176" t="str">
        <f>IF('Result Sheet'!AU10="","",'Result Sheet'!AU10)</f>
        <v>A</v>
      </c>
      <c r="S7" s="175" t="str">
        <f>IF('Result Sheet'!BL10="","",IF('Result Sheet'!BL10="D","I",'Result Sheet'!BL10))</f>
        <v>I</v>
      </c>
      <c r="T7" s="176" t="str">
        <f>IF('Result Sheet'!BM10="","",'Result Sheet'!BM10)</f>
        <v>A</v>
      </c>
      <c r="U7" s="175" t="str">
        <f>IF('Result Sheet'!CD10="","",IF('Result Sheet'!CD10="D","I",'Result Sheet'!CD10))</f>
        <v>I</v>
      </c>
      <c r="V7" s="176" t="str">
        <f>IF('Result Sheet'!CE10="","",'Result Sheet'!CE10)</f>
        <v>A</v>
      </c>
      <c r="W7" s="177">
        <f>IF('Result Sheet'!DO10="","",'Result Sheet'!DO10)</f>
        <v>36</v>
      </c>
      <c r="BQ7" s="178" t="str">
        <f>'Result Sheet'!G10</f>
        <v>ARMAN HUSSAIN</v>
      </c>
      <c r="BR7" s="179" t="str">
        <f t="shared" si="0"/>
        <v/>
      </c>
      <c r="BS7" s="179" t="str">
        <f t="shared" si="1"/>
        <v/>
      </c>
      <c r="BT7" s="179" t="str">
        <f t="shared" si="2"/>
        <v/>
      </c>
      <c r="BU7" s="179" t="str">
        <f t="shared" si="3"/>
        <v/>
      </c>
      <c r="BV7" s="179" t="str">
        <f t="shared" si="4"/>
        <v>B</v>
      </c>
      <c r="BW7" s="179" t="str">
        <f t="shared" si="5"/>
        <v/>
      </c>
      <c r="BX7" s="179" t="str">
        <f t="shared" si="6"/>
        <v/>
      </c>
      <c r="BY7" s="179" t="str">
        <f t="shared" si="7"/>
        <v/>
      </c>
      <c r="BZ7" s="179" t="str">
        <f t="shared" si="8"/>
        <v/>
      </c>
      <c r="CA7" s="179" t="str">
        <f t="shared" si="9"/>
        <v/>
      </c>
      <c r="CB7" s="179" t="str">
        <f t="shared" si="10"/>
        <v/>
      </c>
      <c r="CC7" s="179" t="str">
        <f t="shared" si="11"/>
        <v/>
      </c>
      <c r="CD7" s="180"/>
    </row>
    <row r="8" spans="1:82" ht="15.95" customHeight="1">
      <c r="A8" s="167">
        <f>IF('Result Sheet'!A11="","",'Result Sheet'!A11)</f>
        <v>4</v>
      </c>
      <c r="B8" s="168">
        <f>IF('Result Sheet'!B11="","",'Result Sheet'!B11)</f>
        <v>204</v>
      </c>
      <c r="C8" s="169">
        <f>IF('Result Sheet'!F11="","",'Result Sheet'!F11)</f>
        <v>926</v>
      </c>
      <c r="D8" s="170">
        <f>IF('Result Sheet'!E11="","",'Result Sheet'!E11)</f>
        <v>42491</v>
      </c>
      <c r="E8" s="171" t="str">
        <f>IF('Result Sheet'!G11="","",'Result Sheet'!G11)</f>
        <v>ARMAN SHAH</v>
      </c>
      <c r="F8" s="171" t="str">
        <f>IF('Result Sheet'!H11="","",'Result Sheet'!H11)</f>
        <v>JAKIR SHAH</v>
      </c>
      <c r="G8" s="171" t="str">
        <f>IF('Result Sheet'!I11="","",'Result Sheet'!I11)</f>
        <v>HEENA BANU</v>
      </c>
      <c r="H8" s="172" t="str">
        <f>IF('Result Sheet'!K11="","",'Result Sheet'!K11)</f>
        <v>OBC</v>
      </c>
      <c r="I8" s="172" t="str">
        <f>IF('Result Sheet'!J11="","",'Result Sheet'!J11)</f>
        <v>M</v>
      </c>
      <c r="J8" s="273" t="str">
        <f>IF('Result Sheet'!DM11="","",'Result Sheet'!DM11)</f>
        <v>कक्षोंन्नति</v>
      </c>
      <c r="K8" s="173">
        <f>IF('Result Sheet'!DI11="","",'Result Sheet'!DI11)</f>
        <v>402</v>
      </c>
      <c r="L8" s="174">
        <f>IF('Result Sheet'!DJ11="","",'Result Sheet'!DJ11)</f>
        <v>80.400000000000006</v>
      </c>
      <c r="M8" s="173" t="str">
        <f>IF('Result Sheet'!DK11="","",'Result Sheet'!DK11)</f>
        <v>I</v>
      </c>
      <c r="N8" s="216" t="str">
        <f>IF('Result Sheet'!DP11="","",'Result Sheet'!DP11)</f>
        <v>B</v>
      </c>
      <c r="O8" s="175" t="str">
        <f>IF('Result Sheet'!AB11="","",IF('Result Sheet'!AB11="D","I",'Result Sheet'!AB11))</f>
        <v>I</v>
      </c>
      <c r="P8" s="176" t="str">
        <f>IF('Result Sheet'!AC11="","",'Result Sheet'!AC11)</f>
        <v>C</v>
      </c>
      <c r="Q8" s="175" t="str">
        <f>IF('Result Sheet'!AT11="","",IF('Result Sheet'!AT11="D","I",'Result Sheet'!AT11))</f>
        <v>I</v>
      </c>
      <c r="R8" s="176" t="str">
        <f>IF('Result Sheet'!AU11="","",'Result Sheet'!AU11)</f>
        <v>A</v>
      </c>
      <c r="S8" s="175" t="str">
        <f>IF('Result Sheet'!BL11="","",IF('Result Sheet'!BL11="D","I",'Result Sheet'!BL11))</f>
        <v>I</v>
      </c>
      <c r="T8" s="176" t="str">
        <f>IF('Result Sheet'!BM11="","",'Result Sheet'!BM11)</f>
        <v>A</v>
      </c>
      <c r="U8" s="175" t="str">
        <f>IF('Result Sheet'!CD11="","",IF('Result Sheet'!CD11="D","I",'Result Sheet'!CD11))</f>
        <v>I</v>
      </c>
      <c r="V8" s="176" t="str">
        <f>IF('Result Sheet'!CE11="","",'Result Sheet'!CE11)</f>
        <v>A</v>
      </c>
      <c r="W8" s="177">
        <f>IF('Result Sheet'!DO11="","",'Result Sheet'!DO11)</f>
        <v>36</v>
      </c>
      <c r="BQ8" s="178" t="str">
        <f>'Result Sheet'!G11</f>
        <v>ARMAN SHAH</v>
      </c>
      <c r="BR8" s="179" t="str">
        <f t="shared" si="0"/>
        <v/>
      </c>
      <c r="BS8" s="179" t="str">
        <f t="shared" si="1"/>
        <v/>
      </c>
      <c r="BT8" s="179" t="str">
        <f t="shared" si="2"/>
        <v/>
      </c>
      <c r="BU8" s="179" t="str">
        <f t="shared" si="3"/>
        <v/>
      </c>
      <c r="BV8" s="179" t="str">
        <f t="shared" si="4"/>
        <v>B</v>
      </c>
      <c r="BW8" s="179" t="str">
        <f t="shared" si="5"/>
        <v/>
      </c>
      <c r="BX8" s="179" t="str">
        <f t="shared" si="6"/>
        <v/>
      </c>
      <c r="BY8" s="179" t="str">
        <f t="shared" si="7"/>
        <v/>
      </c>
      <c r="BZ8" s="179" t="str">
        <f t="shared" si="8"/>
        <v/>
      </c>
      <c r="CA8" s="179" t="str">
        <f t="shared" si="9"/>
        <v/>
      </c>
      <c r="CB8" s="179" t="str">
        <f t="shared" si="10"/>
        <v/>
      </c>
      <c r="CC8" s="179" t="str">
        <f t="shared" si="11"/>
        <v/>
      </c>
      <c r="CD8" s="180"/>
    </row>
    <row r="9" spans="1:82" ht="15.95" customHeight="1">
      <c r="A9" s="167">
        <f>IF('Result Sheet'!A12="","",'Result Sheet'!A12)</f>
        <v>5</v>
      </c>
      <c r="B9" s="168">
        <f>IF('Result Sheet'!B12="","",'Result Sheet'!B12)</f>
        <v>205</v>
      </c>
      <c r="C9" s="169">
        <f>IF('Result Sheet'!F12="","",'Result Sheet'!F12)</f>
        <v>951</v>
      </c>
      <c r="D9" s="170" t="str">
        <f>IF('Result Sheet'!E12="","",'Result Sheet'!E12)</f>
        <v>25-08-2015</v>
      </c>
      <c r="E9" s="171" t="str">
        <f>IF('Result Sheet'!G12="","",'Result Sheet'!G12)</f>
        <v>BHAVYANSH SINGH CHOUHAN</v>
      </c>
      <c r="F9" s="171" t="str">
        <f>IF('Result Sheet'!H12="","",'Result Sheet'!H12)</f>
        <v>AJIT SINGH</v>
      </c>
      <c r="G9" s="171" t="str">
        <f>IF('Result Sheet'!I12="","",'Result Sheet'!I12)</f>
        <v>MEENA</v>
      </c>
      <c r="H9" s="172" t="str">
        <f>IF('Result Sheet'!K12="","",'Result Sheet'!K12)</f>
        <v>OBC</v>
      </c>
      <c r="I9" s="172" t="str">
        <f>IF('Result Sheet'!J12="","",'Result Sheet'!J12)</f>
        <v>M</v>
      </c>
      <c r="J9" s="273" t="str">
        <f>IF('Result Sheet'!DM12="","",'Result Sheet'!DM12)</f>
        <v>कक्षोंन्नति</v>
      </c>
      <c r="K9" s="173">
        <f>IF('Result Sheet'!DI12="","",'Result Sheet'!DI12)</f>
        <v>408</v>
      </c>
      <c r="L9" s="174">
        <f>IF('Result Sheet'!DJ12="","",'Result Sheet'!DJ12)</f>
        <v>81.599999999999994</v>
      </c>
      <c r="M9" s="173" t="str">
        <f>IF('Result Sheet'!DK12="","",'Result Sheet'!DK12)</f>
        <v>I</v>
      </c>
      <c r="N9" s="216" t="str">
        <f>IF('Result Sheet'!DP12="","",'Result Sheet'!DP12)</f>
        <v>B</v>
      </c>
      <c r="O9" s="175" t="str">
        <f>IF('Result Sheet'!AB12="","",IF('Result Sheet'!AB12="D","I",'Result Sheet'!AB12))</f>
        <v>I</v>
      </c>
      <c r="P9" s="176" t="str">
        <f>IF('Result Sheet'!AC12="","",'Result Sheet'!AC12)</f>
        <v>C</v>
      </c>
      <c r="Q9" s="175" t="str">
        <f>IF('Result Sheet'!AT12="","",IF('Result Sheet'!AT12="D","I",'Result Sheet'!AT12))</f>
        <v>I</v>
      </c>
      <c r="R9" s="176" t="str">
        <f>IF('Result Sheet'!AU12="","",'Result Sheet'!AU12)</f>
        <v>A</v>
      </c>
      <c r="S9" s="175" t="str">
        <f>IF('Result Sheet'!BL12="","",IF('Result Sheet'!BL12="D","I",'Result Sheet'!BL12))</f>
        <v>I</v>
      </c>
      <c r="T9" s="176" t="str">
        <f>IF('Result Sheet'!BM12="","",'Result Sheet'!BM12)</f>
        <v>A</v>
      </c>
      <c r="U9" s="175" t="str">
        <f>IF('Result Sheet'!CD12="","",IF('Result Sheet'!CD12="D","I",'Result Sheet'!CD12))</f>
        <v>I</v>
      </c>
      <c r="V9" s="176" t="str">
        <f>IF('Result Sheet'!CE12="","",'Result Sheet'!CE12)</f>
        <v>A</v>
      </c>
      <c r="W9" s="177">
        <f>IF('Result Sheet'!DO12="","",'Result Sheet'!DO12)</f>
        <v>0</v>
      </c>
      <c r="BQ9" s="178" t="str">
        <f>'Result Sheet'!G12</f>
        <v>BHAVYANSH SINGH CHOUHAN</v>
      </c>
      <c r="BR9" s="179" t="str">
        <f t="shared" si="0"/>
        <v/>
      </c>
      <c r="BS9" s="179" t="str">
        <f t="shared" si="1"/>
        <v/>
      </c>
      <c r="BT9" s="179" t="str">
        <f t="shared" si="2"/>
        <v/>
      </c>
      <c r="BU9" s="179" t="str">
        <f t="shared" si="3"/>
        <v/>
      </c>
      <c r="BV9" s="179" t="str">
        <f t="shared" si="4"/>
        <v>B</v>
      </c>
      <c r="BW9" s="179" t="str">
        <f t="shared" si="5"/>
        <v/>
      </c>
      <c r="BX9" s="179" t="str">
        <f t="shared" si="6"/>
        <v/>
      </c>
      <c r="BY9" s="179" t="str">
        <f t="shared" si="7"/>
        <v/>
      </c>
      <c r="BZ9" s="179" t="str">
        <f t="shared" si="8"/>
        <v/>
      </c>
      <c r="CA9" s="179" t="str">
        <f t="shared" si="9"/>
        <v/>
      </c>
      <c r="CB9" s="179" t="str">
        <f t="shared" si="10"/>
        <v/>
      </c>
      <c r="CC9" s="179" t="str">
        <f t="shared" si="11"/>
        <v/>
      </c>
      <c r="CD9" s="180"/>
    </row>
    <row r="10" spans="1:82" ht="15.95" customHeight="1">
      <c r="A10" s="167">
        <f>IF('Result Sheet'!A13="","",'Result Sheet'!A13)</f>
        <v>6</v>
      </c>
      <c r="B10" s="168">
        <f>IF('Result Sheet'!B13="","",'Result Sheet'!B13)</f>
        <v>206</v>
      </c>
      <c r="C10" s="169">
        <f>IF('Result Sheet'!F13="","",'Result Sheet'!F13)</f>
        <v>939</v>
      </c>
      <c r="D10" s="170" t="str">
        <f>IF('Result Sheet'!E13="","",'Result Sheet'!E13)</f>
        <v>16-06-2014</v>
      </c>
      <c r="E10" s="171" t="str">
        <f>IF('Result Sheet'!G13="","",'Result Sheet'!G13)</f>
        <v>BHUMIKA BAGRI</v>
      </c>
      <c r="F10" s="171" t="str">
        <f>IF('Result Sheet'!H13="","",'Result Sheet'!H13)</f>
        <v>MUKESH BAGRI</v>
      </c>
      <c r="G10" s="171" t="str">
        <f>IF('Result Sheet'!I13="","",'Result Sheet'!I13)</f>
        <v>SEEMA BAGRI</v>
      </c>
      <c r="H10" s="172" t="str">
        <f>IF('Result Sheet'!K13="","",'Result Sheet'!K13)</f>
        <v>OBC</v>
      </c>
      <c r="I10" s="172" t="str">
        <f>IF('Result Sheet'!J13="","",'Result Sheet'!J13)</f>
        <v>F</v>
      </c>
      <c r="J10" s="273" t="str">
        <f>IF('Result Sheet'!DM13="","",'Result Sheet'!DM13)</f>
        <v>कक्षोंन्नति</v>
      </c>
      <c r="K10" s="173">
        <f>IF('Result Sheet'!DI13="","",'Result Sheet'!DI13)</f>
        <v>395</v>
      </c>
      <c r="L10" s="174">
        <f>IF('Result Sheet'!DJ13="","",'Result Sheet'!DJ13)</f>
        <v>79</v>
      </c>
      <c r="M10" s="173" t="str">
        <f>IF('Result Sheet'!DK13="","",'Result Sheet'!DK13)</f>
        <v>I</v>
      </c>
      <c r="N10" s="216" t="str">
        <f>IF('Result Sheet'!DP13="","",'Result Sheet'!DP13)</f>
        <v>B</v>
      </c>
      <c r="O10" s="175" t="str">
        <f>IF('Result Sheet'!AB13="","",IF('Result Sheet'!AB13="D","I",'Result Sheet'!AB13))</f>
        <v>I</v>
      </c>
      <c r="P10" s="176" t="str">
        <f>IF('Result Sheet'!AC13="","",'Result Sheet'!AC13)</f>
        <v>C</v>
      </c>
      <c r="Q10" s="175" t="str">
        <f>IF('Result Sheet'!AT13="","",IF('Result Sheet'!AT13="D","I",'Result Sheet'!AT13))</f>
        <v>I</v>
      </c>
      <c r="R10" s="176" t="str">
        <f>IF('Result Sheet'!AU13="","",'Result Sheet'!AU13)</f>
        <v>B</v>
      </c>
      <c r="S10" s="175" t="str">
        <f>IF('Result Sheet'!BL13="","",IF('Result Sheet'!BL13="D","I",'Result Sheet'!BL13))</f>
        <v>I</v>
      </c>
      <c r="T10" s="176" t="str">
        <f>IF('Result Sheet'!BM13="","",'Result Sheet'!BM13)</f>
        <v>A</v>
      </c>
      <c r="U10" s="175" t="str">
        <f>IF('Result Sheet'!CD13="","",IF('Result Sheet'!CD13="D","I",'Result Sheet'!CD13))</f>
        <v>I</v>
      </c>
      <c r="V10" s="176" t="str">
        <f>IF('Result Sheet'!CE13="","",'Result Sheet'!CE13)</f>
        <v>A</v>
      </c>
      <c r="W10" s="177">
        <f>IF('Result Sheet'!DO13="","",'Result Sheet'!DO13)</f>
        <v>26</v>
      </c>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81"/>
      <c r="BK10" s="181"/>
      <c r="BL10" s="181"/>
      <c r="BM10" s="181"/>
      <c r="BN10" s="181"/>
      <c r="BO10" s="181"/>
      <c r="BQ10" s="178" t="str">
        <f>'Result Sheet'!G13</f>
        <v>BHUMIKA BAGRI</v>
      </c>
      <c r="BR10" s="179" t="str">
        <f t="shared" si="0"/>
        <v/>
      </c>
      <c r="BS10" s="179" t="str">
        <f t="shared" si="1"/>
        <v/>
      </c>
      <c r="BT10" s="179" t="str">
        <f t="shared" si="2"/>
        <v/>
      </c>
      <c r="BU10" s="179" t="str">
        <f t="shared" si="3"/>
        <v/>
      </c>
      <c r="BV10" s="179" t="str">
        <f t="shared" si="4"/>
        <v/>
      </c>
      <c r="BW10" s="179" t="str">
        <f t="shared" si="5"/>
        <v>B</v>
      </c>
      <c r="BX10" s="179" t="str">
        <f t="shared" si="6"/>
        <v/>
      </c>
      <c r="BY10" s="179" t="str">
        <f t="shared" si="7"/>
        <v/>
      </c>
      <c r="BZ10" s="179" t="str">
        <f t="shared" si="8"/>
        <v/>
      </c>
      <c r="CA10" s="179" t="str">
        <f t="shared" si="9"/>
        <v/>
      </c>
      <c r="CB10" s="179" t="str">
        <f t="shared" si="10"/>
        <v/>
      </c>
      <c r="CC10" s="179" t="str">
        <f t="shared" si="11"/>
        <v/>
      </c>
      <c r="CD10" s="180"/>
    </row>
    <row r="11" spans="1:82" ht="15.95" customHeight="1">
      <c r="A11" s="167">
        <f>IF('Result Sheet'!A14="","",'Result Sheet'!A14)</f>
        <v>7</v>
      </c>
      <c r="B11" s="168">
        <f>IF('Result Sheet'!B14="","",'Result Sheet'!B14)</f>
        <v>207</v>
      </c>
      <c r="C11" s="169">
        <f>IF('Result Sheet'!F14="","",'Result Sheet'!F14)</f>
        <v>942</v>
      </c>
      <c r="D11" s="170" t="str">
        <f>IF('Result Sheet'!E14="","",'Result Sheet'!E14)</f>
        <v>28-09-2015</v>
      </c>
      <c r="E11" s="171" t="str">
        <f>IF('Result Sheet'!G14="","",'Result Sheet'!G14)</f>
        <v>DAKSH PRAJAPAT</v>
      </c>
      <c r="F11" s="171" t="str">
        <f>IF('Result Sheet'!H14="","",'Result Sheet'!H14)</f>
        <v>PRAKASH PRAJAPAT</v>
      </c>
      <c r="G11" s="171" t="str">
        <f>IF('Result Sheet'!I14="","",'Result Sheet'!I14)</f>
        <v>REKHA PRAJAPATI</v>
      </c>
      <c r="H11" s="172" t="str">
        <f>IF('Result Sheet'!K14="","",'Result Sheet'!K14)</f>
        <v>OBC</v>
      </c>
      <c r="I11" s="172" t="str">
        <f>IF('Result Sheet'!J14="","",'Result Sheet'!J14)</f>
        <v>M</v>
      </c>
      <c r="J11" s="273" t="str">
        <f>IF('Result Sheet'!DM14="","",'Result Sheet'!DM14)</f>
        <v>कक्षोंन्नति</v>
      </c>
      <c r="K11" s="173">
        <f>IF('Result Sheet'!DI14="","",'Result Sheet'!DI14)</f>
        <v>411</v>
      </c>
      <c r="L11" s="174">
        <f>IF('Result Sheet'!DJ14="","",'Result Sheet'!DJ14)</f>
        <v>82.2</v>
      </c>
      <c r="M11" s="173" t="str">
        <f>IF('Result Sheet'!DK14="","",'Result Sheet'!DK14)</f>
        <v>I</v>
      </c>
      <c r="N11" s="216" t="str">
        <f>IF('Result Sheet'!DP14="","",'Result Sheet'!DP14)</f>
        <v>B</v>
      </c>
      <c r="O11" s="175" t="str">
        <f>IF('Result Sheet'!AB14="","",IF('Result Sheet'!AB14="D","I",'Result Sheet'!AB14))</f>
        <v>I</v>
      </c>
      <c r="P11" s="176" t="str">
        <f>IF('Result Sheet'!AC14="","",'Result Sheet'!AC14)</f>
        <v>B</v>
      </c>
      <c r="Q11" s="175" t="str">
        <f>IF('Result Sheet'!AT14="","",IF('Result Sheet'!AT14="D","I",'Result Sheet'!AT14))</f>
        <v>I</v>
      </c>
      <c r="R11" s="176" t="str">
        <f>IF('Result Sheet'!AU14="","",'Result Sheet'!AU14)</f>
        <v>A</v>
      </c>
      <c r="S11" s="175" t="str">
        <f>IF('Result Sheet'!BL14="","",IF('Result Sheet'!BL14="D","I",'Result Sheet'!BL14))</f>
        <v>I</v>
      </c>
      <c r="T11" s="176" t="str">
        <f>IF('Result Sheet'!BM14="","",'Result Sheet'!BM14)</f>
        <v>A</v>
      </c>
      <c r="U11" s="175" t="str">
        <f>IF('Result Sheet'!CD14="","",IF('Result Sheet'!CD14="D","I",'Result Sheet'!CD14))</f>
        <v>I</v>
      </c>
      <c r="V11" s="176" t="str">
        <f>IF('Result Sheet'!CE14="","",'Result Sheet'!CE14)</f>
        <v>A</v>
      </c>
      <c r="W11" s="177">
        <f>IF('Result Sheet'!DO14="","",'Result Sheet'!DO14)</f>
        <v>36</v>
      </c>
      <c r="BQ11" s="178" t="str">
        <f>'Result Sheet'!G14</f>
        <v>DAKSH PRAJAPAT</v>
      </c>
      <c r="BR11" s="179" t="str">
        <f t="shared" si="0"/>
        <v/>
      </c>
      <c r="BS11" s="179" t="str">
        <f t="shared" si="1"/>
        <v/>
      </c>
      <c r="BT11" s="179" t="str">
        <f t="shared" si="2"/>
        <v/>
      </c>
      <c r="BU11" s="179" t="str">
        <f t="shared" si="3"/>
        <v/>
      </c>
      <c r="BV11" s="179" t="str">
        <f t="shared" si="4"/>
        <v>B</v>
      </c>
      <c r="BW11" s="179" t="str">
        <f t="shared" si="5"/>
        <v/>
      </c>
      <c r="BX11" s="179" t="str">
        <f t="shared" si="6"/>
        <v/>
      </c>
      <c r="BY11" s="179" t="str">
        <f t="shared" si="7"/>
        <v/>
      </c>
      <c r="BZ11" s="179" t="str">
        <f t="shared" si="8"/>
        <v/>
      </c>
      <c r="CA11" s="179" t="str">
        <f t="shared" si="9"/>
        <v/>
      </c>
      <c r="CB11" s="179" t="str">
        <f t="shared" si="10"/>
        <v/>
      </c>
      <c r="CC11" s="179" t="str">
        <f t="shared" si="11"/>
        <v/>
      </c>
      <c r="CD11" s="180"/>
    </row>
    <row r="12" spans="1:82" ht="15.95" customHeight="1">
      <c r="A12" s="167">
        <f>IF('Result Sheet'!A15="","",'Result Sheet'!A15)</f>
        <v>8</v>
      </c>
      <c r="B12" s="168">
        <f>IF('Result Sheet'!B15="","",'Result Sheet'!B15)</f>
        <v>208</v>
      </c>
      <c r="C12" s="169">
        <f>IF('Result Sheet'!F15="","",'Result Sheet'!F15)</f>
        <v>925</v>
      </c>
      <c r="D12" s="170" t="str">
        <f>IF('Result Sheet'!E15="","",'Result Sheet'!E15)</f>
        <v>26-10-2015</v>
      </c>
      <c r="E12" s="171" t="str">
        <f>IF('Result Sheet'!G15="","",'Result Sheet'!G15)</f>
        <v>DIVYA BAGRI</v>
      </c>
      <c r="F12" s="171" t="str">
        <f>IF('Result Sheet'!H15="","",'Result Sheet'!H15)</f>
        <v>MUKESH</v>
      </c>
      <c r="G12" s="171" t="str">
        <f>IF('Result Sheet'!I15="","",'Result Sheet'!I15)</f>
        <v>SEEMA</v>
      </c>
      <c r="H12" s="172" t="str">
        <f>IF('Result Sheet'!K15="","",'Result Sheet'!K15)</f>
        <v>OBC</v>
      </c>
      <c r="I12" s="172" t="str">
        <f>IF('Result Sheet'!J15="","",'Result Sheet'!J15)</f>
        <v>F</v>
      </c>
      <c r="J12" s="273" t="str">
        <f>IF('Result Sheet'!DM15="","",'Result Sheet'!DM15)</f>
        <v>कक्षोंन्नति</v>
      </c>
      <c r="K12" s="173">
        <f>IF('Result Sheet'!DI15="","",'Result Sheet'!DI15)</f>
        <v>400</v>
      </c>
      <c r="L12" s="174">
        <f>IF('Result Sheet'!DJ15="","",'Result Sheet'!DJ15)</f>
        <v>80</v>
      </c>
      <c r="M12" s="173" t="str">
        <f>IF('Result Sheet'!DK15="","",'Result Sheet'!DK15)</f>
        <v>I</v>
      </c>
      <c r="N12" s="216" t="str">
        <f>IF('Result Sheet'!DP15="","",'Result Sheet'!DP15)</f>
        <v>B</v>
      </c>
      <c r="O12" s="175" t="str">
        <f>IF('Result Sheet'!AB15="","",IF('Result Sheet'!AB15="D","I",'Result Sheet'!AB15))</f>
        <v>I</v>
      </c>
      <c r="P12" s="176" t="str">
        <f>IF('Result Sheet'!AC15="","",'Result Sheet'!AC15)</f>
        <v>C</v>
      </c>
      <c r="Q12" s="175" t="str">
        <f>IF('Result Sheet'!AT15="","",IF('Result Sheet'!AT15="D","I",'Result Sheet'!AT15))</f>
        <v>I</v>
      </c>
      <c r="R12" s="176" t="str">
        <f>IF('Result Sheet'!AU15="","",'Result Sheet'!AU15)</f>
        <v>A</v>
      </c>
      <c r="S12" s="175" t="str">
        <f>IF('Result Sheet'!BL15="","",IF('Result Sheet'!BL15="D","I",'Result Sheet'!BL15))</f>
        <v>I</v>
      </c>
      <c r="T12" s="176" t="str">
        <f>IF('Result Sheet'!BM15="","",'Result Sheet'!BM15)</f>
        <v>A</v>
      </c>
      <c r="U12" s="175" t="str">
        <f>IF('Result Sheet'!CD15="","",IF('Result Sheet'!CD15="D","I",'Result Sheet'!CD15))</f>
        <v>I</v>
      </c>
      <c r="V12" s="176" t="str">
        <f>IF('Result Sheet'!CE15="","",'Result Sheet'!CE15)</f>
        <v>A</v>
      </c>
      <c r="W12" s="177">
        <f>IF('Result Sheet'!DO15="","",'Result Sheet'!DO15)</f>
        <v>28</v>
      </c>
      <c r="BQ12" s="178" t="str">
        <f>'Result Sheet'!G15</f>
        <v>DIVYA BAGRI</v>
      </c>
      <c r="BR12" s="179" t="str">
        <f t="shared" si="0"/>
        <v/>
      </c>
      <c r="BS12" s="179" t="str">
        <f t="shared" si="1"/>
        <v/>
      </c>
      <c r="BT12" s="179" t="str">
        <f t="shared" si="2"/>
        <v/>
      </c>
      <c r="BU12" s="179" t="str">
        <f t="shared" si="3"/>
        <v/>
      </c>
      <c r="BV12" s="179" t="str">
        <f t="shared" si="4"/>
        <v/>
      </c>
      <c r="BW12" s="179" t="str">
        <f t="shared" si="5"/>
        <v>B</v>
      </c>
      <c r="BX12" s="179" t="str">
        <f t="shared" si="6"/>
        <v/>
      </c>
      <c r="BY12" s="179" t="str">
        <f t="shared" si="7"/>
        <v/>
      </c>
      <c r="BZ12" s="179" t="str">
        <f t="shared" si="8"/>
        <v/>
      </c>
      <c r="CA12" s="179" t="str">
        <f t="shared" si="9"/>
        <v/>
      </c>
      <c r="CB12" s="179" t="str">
        <f t="shared" si="10"/>
        <v/>
      </c>
      <c r="CC12" s="179" t="str">
        <f t="shared" si="11"/>
        <v/>
      </c>
      <c r="CD12" s="180"/>
    </row>
    <row r="13" spans="1:82" ht="15.95" customHeight="1">
      <c r="A13" s="167">
        <f>IF('Result Sheet'!A16="","",'Result Sheet'!A16)</f>
        <v>9</v>
      </c>
      <c r="B13" s="168">
        <f>IF('Result Sheet'!B16="","",'Result Sheet'!B16)</f>
        <v>209</v>
      </c>
      <c r="C13" s="169">
        <f>IF('Result Sheet'!F16="","",'Result Sheet'!F16)</f>
        <v>952</v>
      </c>
      <c r="D13" s="170">
        <f>IF('Result Sheet'!E16="","",'Result Sheet'!E16)</f>
        <v>42047</v>
      </c>
      <c r="E13" s="171" t="str">
        <f>IF('Result Sheet'!G16="","",'Result Sheet'!G16)</f>
        <v>DUSHYANT DAYAMA</v>
      </c>
      <c r="F13" s="171" t="str">
        <f>IF('Result Sheet'!H16="","",'Result Sheet'!H16)</f>
        <v>BASANT KUMAR DAYAMA</v>
      </c>
      <c r="G13" s="171" t="str">
        <f>IF('Result Sheet'!I16="","",'Result Sheet'!I16)</f>
        <v>PUSHPA DAYAMA</v>
      </c>
      <c r="H13" s="172" t="str">
        <f>IF('Result Sheet'!K16="","",'Result Sheet'!K16)</f>
        <v>SC</v>
      </c>
      <c r="I13" s="172" t="str">
        <f>IF('Result Sheet'!J16="","",'Result Sheet'!J16)</f>
        <v>M</v>
      </c>
      <c r="J13" s="273" t="str">
        <f>IF('Result Sheet'!DM16="","",'Result Sheet'!DM16)</f>
        <v>कक्षोंन्नति</v>
      </c>
      <c r="K13" s="173">
        <f>IF('Result Sheet'!DI16="","",'Result Sheet'!DI16)</f>
        <v>397</v>
      </c>
      <c r="L13" s="174">
        <f>IF('Result Sheet'!DJ16="","",'Result Sheet'!DJ16)</f>
        <v>79.400000000000006</v>
      </c>
      <c r="M13" s="173" t="str">
        <f>IF('Result Sheet'!DK16="","",'Result Sheet'!DK16)</f>
        <v>I</v>
      </c>
      <c r="N13" s="216" t="str">
        <f>IF('Result Sheet'!DP16="","",'Result Sheet'!DP16)</f>
        <v>B</v>
      </c>
      <c r="O13" s="175" t="str">
        <f>IF('Result Sheet'!AB16="","",IF('Result Sheet'!AB16="D","I",'Result Sheet'!AB16))</f>
        <v>I</v>
      </c>
      <c r="P13" s="176" t="str">
        <f>IF('Result Sheet'!AC16="","",'Result Sheet'!AC16)</f>
        <v>C</v>
      </c>
      <c r="Q13" s="175" t="str">
        <f>IF('Result Sheet'!AT16="","",IF('Result Sheet'!AT16="D","I",'Result Sheet'!AT16))</f>
        <v>I</v>
      </c>
      <c r="R13" s="176" t="str">
        <f>IF('Result Sheet'!AU16="","",'Result Sheet'!AU16)</f>
        <v>B</v>
      </c>
      <c r="S13" s="175" t="str">
        <f>IF('Result Sheet'!BL16="","",IF('Result Sheet'!BL16="D","I",'Result Sheet'!BL16))</f>
        <v>I</v>
      </c>
      <c r="T13" s="176" t="str">
        <f>IF('Result Sheet'!BM16="","",'Result Sheet'!BM16)</f>
        <v>A</v>
      </c>
      <c r="U13" s="175" t="str">
        <f>IF('Result Sheet'!CD16="","",IF('Result Sheet'!CD16="D","I",'Result Sheet'!CD16))</f>
        <v>I</v>
      </c>
      <c r="V13" s="176" t="str">
        <f>IF('Result Sheet'!CE16="","",'Result Sheet'!CE16)</f>
        <v>A</v>
      </c>
      <c r="W13" s="177">
        <f>IF('Result Sheet'!DO16="","",'Result Sheet'!DO16)</f>
        <v>18</v>
      </c>
      <c r="BQ13" s="178" t="str">
        <f>'Result Sheet'!G16</f>
        <v>DUSHYANT DAYAMA</v>
      </c>
      <c r="BR13" s="179" t="str">
        <f t="shared" si="0"/>
        <v>B</v>
      </c>
      <c r="BS13" s="179" t="str">
        <f t="shared" si="1"/>
        <v/>
      </c>
      <c r="BT13" s="179" t="str">
        <f t="shared" si="2"/>
        <v/>
      </c>
      <c r="BU13" s="179" t="str">
        <f t="shared" si="3"/>
        <v/>
      </c>
      <c r="BV13" s="179" t="str">
        <f t="shared" si="4"/>
        <v/>
      </c>
      <c r="BW13" s="179" t="str">
        <f t="shared" si="5"/>
        <v/>
      </c>
      <c r="BX13" s="179" t="str">
        <f t="shared" si="6"/>
        <v/>
      </c>
      <c r="BY13" s="179" t="str">
        <f t="shared" si="7"/>
        <v/>
      </c>
      <c r="BZ13" s="179" t="str">
        <f t="shared" si="8"/>
        <v/>
      </c>
      <c r="CA13" s="179" t="str">
        <f t="shared" si="9"/>
        <v/>
      </c>
      <c r="CB13" s="179" t="str">
        <f t="shared" si="10"/>
        <v/>
      </c>
      <c r="CC13" s="179" t="str">
        <f t="shared" si="11"/>
        <v/>
      </c>
      <c r="CD13" s="180"/>
    </row>
    <row r="14" spans="1:82" ht="15.95" customHeight="1">
      <c r="A14" s="167">
        <f>IF('Result Sheet'!A17="","",'Result Sheet'!A17)</f>
        <v>10</v>
      </c>
      <c r="B14" s="168">
        <f>IF('Result Sheet'!B17="","",'Result Sheet'!B17)</f>
        <v>210</v>
      </c>
      <c r="C14" s="169">
        <f>IF('Result Sheet'!F17="","",'Result Sheet'!F17)</f>
        <v>931</v>
      </c>
      <c r="D14" s="170" t="str">
        <f>IF('Result Sheet'!E17="","",'Result Sheet'!E17)</f>
        <v>23-10-2015</v>
      </c>
      <c r="E14" s="171" t="str">
        <f>IF('Result Sheet'!G17="","",'Result Sheet'!G17)</f>
        <v>GUNEET CHOUHAN</v>
      </c>
      <c r="F14" s="171" t="str">
        <f>IF('Result Sheet'!H17="","",'Result Sheet'!H17)</f>
        <v>KAILASH CHOUHAN</v>
      </c>
      <c r="G14" s="171" t="str">
        <f>IF('Result Sheet'!I17="","",'Result Sheet'!I17)</f>
        <v>PUSHPA DEVI</v>
      </c>
      <c r="H14" s="172" t="str">
        <f>IF('Result Sheet'!K17="","",'Result Sheet'!K17)</f>
        <v>OBC</v>
      </c>
      <c r="I14" s="172" t="str">
        <f>IF('Result Sheet'!J17="","",'Result Sheet'!J17)</f>
        <v>M</v>
      </c>
      <c r="J14" s="273" t="str">
        <f>IF('Result Sheet'!DM17="","",'Result Sheet'!DM17)</f>
        <v>कक्षोंन्नति</v>
      </c>
      <c r="K14" s="173">
        <f>IF('Result Sheet'!DI17="","",'Result Sheet'!DI17)</f>
        <v>400</v>
      </c>
      <c r="L14" s="174">
        <f>IF('Result Sheet'!DJ17="","",'Result Sheet'!DJ17)</f>
        <v>80</v>
      </c>
      <c r="M14" s="173" t="str">
        <f>IF('Result Sheet'!DK17="","",'Result Sheet'!DK17)</f>
        <v>I</v>
      </c>
      <c r="N14" s="216" t="str">
        <f>IF('Result Sheet'!DP17="","",'Result Sheet'!DP17)</f>
        <v>B</v>
      </c>
      <c r="O14" s="175" t="str">
        <f>IF('Result Sheet'!AB17="","",IF('Result Sheet'!AB17="D","I",'Result Sheet'!AB17))</f>
        <v>I</v>
      </c>
      <c r="P14" s="176" t="str">
        <f>IF('Result Sheet'!AC17="","",'Result Sheet'!AC17)</f>
        <v>C</v>
      </c>
      <c r="Q14" s="175" t="str">
        <f>IF('Result Sheet'!AT17="","",IF('Result Sheet'!AT17="D","I",'Result Sheet'!AT17))</f>
        <v>I</v>
      </c>
      <c r="R14" s="176" t="str">
        <f>IF('Result Sheet'!AU17="","",'Result Sheet'!AU17)</f>
        <v>A</v>
      </c>
      <c r="S14" s="175" t="str">
        <f>IF('Result Sheet'!BL17="","",IF('Result Sheet'!BL17="D","I",'Result Sheet'!BL17))</f>
        <v>I</v>
      </c>
      <c r="T14" s="176" t="str">
        <f>IF('Result Sheet'!BM17="","",'Result Sheet'!BM17)</f>
        <v>A</v>
      </c>
      <c r="U14" s="175" t="str">
        <f>IF('Result Sheet'!CD17="","",IF('Result Sheet'!CD17="D","I",'Result Sheet'!CD17))</f>
        <v>I</v>
      </c>
      <c r="V14" s="176" t="str">
        <f>IF('Result Sheet'!CE17="","",'Result Sheet'!CE17)</f>
        <v>A</v>
      </c>
      <c r="W14" s="177">
        <f>IF('Result Sheet'!DO17="","",'Result Sheet'!DO17)</f>
        <v>36</v>
      </c>
      <c r="BQ14" s="178" t="str">
        <f>'Result Sheet'!G17</f>
        <v>GUNEET CHOUHAN</v>
      </c>
      <c r="BR14" s="179" t="str">
        <f t="shared" si="0"/>
        <v/>
      </c>
      <c r="BS14" s="179" t="str">
        <f t="shared" si="1"/>
        <v/>
      </c>
      <c r="BT14" s="179" t="str">
        <f t="shared" si="2"/>
        <v/>
      </c>
      <c r="BU14" s="179" t="str">
        <f t="shared" si="3"/>
        <v/>
      </c>
      <c r="BV14" s="179" t="str">
        <f t="shared" si="4"/>
        <v>B</v>
      </c>
      <c r="BW14" s="179" t="str">
        <f t="shared" si="5"/>
        <v/>
      </c>
      <c r="BX14" s="179" t="str">
        <f t="shared" si="6"/>
        <v/>
      </c>
      <c r="BY14" s="179" t="str">
        <f t="shared" si="7"/>
        <v/>
      </c>
      <c r="BZ14" s="179" t="str">
        <f t="shared" si="8"/>
        <v/>
      </c>
      <c r="CA14" s="179" t="str">
        <f t="shared" si="9"/>
        <v/>
      </c>
      <c r="CB14" s="179" t="str">
        <f t="shared" si="10"/>
        <v/>
      </c>
      <c r="CC14" s="179" t="str">
        <f t="shared" si="11"/>
        <v/>
      </c>
      <c r="CD14" s="180"/>
    </row>
    <row r="15" spans="1:82" ht="15.95" customHeight="1">
      <c r="A15" s="167">
        <f>IF('Result Sheet'!A18="","",'Result Sheet'!A18)</f>
        <v>11</v>
      </c>
      <c r="B15" s="168">
        <f>IF('Result Sheet'!B18="","",'Result Sheet'!B18)</f>
        <v>211</v>
      </c>
      <c r="C15" s="169">
        <f>IF('Result Sheet'!F18="","",'Result Sheet'!F18)</f>
        <v>923</v>
      </c>
      <c r="D15" s="170" t="str">
        <f>IF('Result Sheet'!E18="","",'Result Sheet'!E18)</f>
        <v>23-10-2015</v>
      </c>
      <c r="E15" s="171" t="str">
        <f>IF('Result Sheet'!G18="","",'Result Sheet'!G18)</f>
        <v>GUNJAN TAK</v>
      </c>
      <c r="F15" s="171" t="str">
        <f>IF('Result Sheet'!H18="","",'Result Sheet'!H18)</f>
        <v>DINESH KUMAR TAK</v>
      </c>
      <c r="G15" s="171" t="str">
        <f>IF('Result Sheet'!I18="","",'Result Sheet'!I18)</f>
        <v>SHARDA TAK</v>
      </c>
      <c r="H15" s="172" t="str">
        <f>IF('Result Sheet'!K18="","",'Result Sheet'!K18)</f>
        <v>OBC</v>
      </c>
      <c r="I15" s="172" t="str">
        <f>IF('Result Sheet'!J18="","",'Result Sheet'!J18)</f>
        <v>F</v>
      </c>
      <c r="J15" s="273" t="str">
        <f>IF('Result Sheet'!DM18="","",'Result Sheet'!DM18)</f>
        <v>कक्षोंन्नति</v>
      </c>
      <c r="K15" s="173">
        <f>IF('Result Sheet'!DI18="","",'Result Sheet'!DI18)</f>
        <v>407</v>
      </c>
      <c r="L15" s="174">
        <f>IF('Result Sheet'!DJ18="","",'Result Sheet'!DJ18)</f>
        <v>81.400000000000006</v>
      </c>
      <c r="M15" s="173" t="str">
        <f>IF('Result Sheet'!DK18="","",'Result Sheet'!DK18)</f>
        <v>I</v>
      </c>
      <c r="N15" s="216" t="str">
        <f>IF('Result Sheet'!DP18="","",'Result Sheet'!DP18)</f>
        <v>B</v>
      </c>
      <c r="O15" s="175" t="str">
        <f>IF('Result Sheet'!AB18="","",IF('Result Sheet'!AB18="D","I",'Result Sheet'!AB18))</f>
        <v>I</v>
      </c>
      <c r="P15" s="176" t="str">
        <f>IF('Result Sheet'!AC18="","",'Result Sheet'!AC18)</f>
        <v>C</v>
      </c>
      <c r="Q15" s="175" t="str">
        <f>IF('Result Sheet'!AT18="","",IF('Result Sheet'!AT18="D","I",'Result Sheet'!AT18))</f>
        <v>I</v>
      </c>
      <c r="R15" s="176" t="str">
        <f>IF('Result Sheet'!AU18="","",'Result Sheet'!AU18)</f>
        <v>A</v>
      </c>
      <c r="S15" s="175" t="str">
        <f>IF('Result Sheet'!BL18="","",IF('Result Sheet'!BL18="D","I",'Result Sheet'!BL18))</f>
        <v>I</v>
      </c>
      <c r="T15" s="176" t="str">
        <f>IF('Result Sheet'!BM18="","",'Result Sheet'!BM18)</f>
        <v>A</v>
      </c>
      <c r="U15" s="175" t="str">
        <f>IF('Result Sheet'!CD18="","",IF('Result Sheet'!CD18="D","I",'Result Sheet'!CD18))</f>
        <v>I</v>
      </c>
      <c r="V15" s="176" t="str">
        <f>IF('Result Sheet'!CE18="","",'Result Sheet'!CE18)</f>
        <v>A</v>
      </c>
      <c r="W15" s="177">
        <f>IF('Result Sheet'!DO18="","",'Result Sheet'!DO18)</f>
        <v>28</v>
      </c>
      <c r="AH15" s="806" t="s">
        <v>277</v>
      </c>
      <c r="AI15" s="806"/>
      <c r="AJ15" s="806"/>
      <c r="AK15" s="806"/>
      <c r="AL15" s="806"/>
      <c r="AM15" s="806"/>
      <c r="AN15" s="806"/>
      <c r="AO15" s="806"/>
      <c r="AP15" s="806"/>
      <c r="AQ15" s="806"/>
      <c r="BQ15" s="178" t="str">
        <f>'Result Sheet'!G18</f>
        <v>GUNJAN TAK</v>
      </c>
      <c r="BR15" s="179" t="str">
        <f t="shared" si="0"/>
        <v/>
      </c>
      <c r="BS15" s="179" t="str">
        <f t="shared" si="1"/>
        <v/>
      </c>
      <c r="BT15" s="179" t="str">
        <f t="shared" si="2"/>
        <v/>
      </c>
      <c r="BU15" s="179" t="str">
        <f t="shared" si="3"/>
        <v/>
      </c>
      <c r="BV15" s="179" t="str">
        <f t="shared" si="4"/>
        <v/>
      </c>
      <c r="BW15" s="179" t="str">
        <f t="shared" si="5"/>
        <v>B</v>
      </c>
      <c r="BX15" s="179" t="str">
        <f t="shared" si="6"/>
        <v/>
      </c>
      <c r="BY15" s="179" t="str">
        <f t="shared" si="7"/>
        <v/>
      </c>
      <c r="BZ15" s="179" t="str">
        <f t="shared" si="8"/>
        <v/>
      </c>
      <c r="CA15" s="179" t="str">
        <f t="shared" si="9"/>
        <v/>
      </c>
      <c r="CB15" s="179" t="str">
        <f t="shared" si="10"/>
        <v/>
      </c>
      <c r="CC15" s="179" t="str">
        <f t="shared" si="11"/>
        <v/>
      </c>
      <c r="CD15" s="180"/>
    </row>
    <row r="16" spans="1:82" ht="15.95" customHeight="1">
      <c r="A16" s="167">
        <f>IF('Result Sheet'!A19="","",'Result Sheet'!A19)</f>
        <v>12</v>
      </c>
      <c r="B16" s="168">
        <f>IF('Result Sheet'!B19="","",'Result Sheet'!B19)</f>
        <v>212</v>
      </c>
      <c r="C16" s="169">
        <f>IF('Result Sheet'!F19="","",'Result Sheet'!F19)</f>
        <v>949</v>
      </c>
      <c r="D16" s="170" t="str">
        <f>IF('Result Sheet'!E19="","",'Result Sheet'!E19)</f>
        <v>30-10-2014</v>
      </c>
      <c r="E16" s="171" t="str">
        <f>IF('Result Sheet'!G19="","",'Result Sheet'!G19)</f>
        <v>JAGRAT SOLANKI</v>
      </c>
      <c r="F16" s="171" t="str">
        <f>IF('Result Sheet'!H19="","",'Result Sheet'!H19)</f>
        <v>KRISHAN KAMAL SOLANKI</v>
      </c>
      <c r="G16" s="171" t="str">
        <f>IF('Result Sheet'!I19="","",'Result Sheet'!I19)</f>
        <v>GEETA DEVI</v>
      </c>
      <c r="H16" s="172" t="str">
        <f>IF('Result Sheet'!K19="","",'Result Sheet'!K19)</f>
        <v>OBC</v>
      </c>
      <c r="I16" s="172" t="str">
        <f>IF('Result Sheet'!J19="","",'Result Sheet'!J19)</f>
        <v>M</v>
      </c>
      <c r="J16" s="273" t="str">
        <f>IF('Result Sheet'!DM19="","",'Result Sheet'!DM19)</f>
        <v>कक्षोंन्नति</v>
      </c>
      <c r="K16" s="173">
        <f>IF('Result Sheet'!DI19="","",'Result Sheet'!DI19)</f>
        <v>405</v>
      </c>
      <c r="L16" s="174">
        <f>IF('Result Sheet'!DJ19="","",'Result Sheet'!DJ19)</f>
        <v>81</v>
      </c>
      <c r="M16" s="173" t="str">
        <f>IF('Result Sheet'!DK19="","",'Result Sheet'!DK19)</f>
        <v>I</v>
      </c>
      <c r="N16" s="216" t="str">
        <f>IF('Result Sheet'!DP19="","",'Result Sheet'!DP19)</f>
        <v>B</v>
      </c>
      <c r="O16" s="175" t="str">
        <f>IF('Result Sheet'!AB19="","",IF('Result Sheet'!AB19="D","I",'Result Sheet'!AB19))</f>
        <v>I</v>
      </c>
      <c r="P16" s="176" t="str">
        <f>IF('Result Sheet'!AC19="","",'Result Sheet'!AC19)</f>
        <v>B</v>
      </c>
      <c r="Q16" s="175" t="str">
        <f>IF('Result Sheet'!AT19="","",IF('Result Sheet'!AT19="D","I",'Result Sheet'!AT19))</f>
        <v>I</v>
      </c>
      <c r="R16" s="176" t="str">
        <f>IF('Result Sheet'!AU19="","",'Result Sheet'!AU19)</f>
        <v>A</v>
      </c>
      <c r="S16" s="175" t="str">
        <f>IF('Result Sheet'!BL19="","",IF('Result Sheet'!BL19="D","I",'Result Sheet'!BL19))</f>
        <v>I</v>
      </c>
      <c r="T16" s="176" t="str">
        <f>IF('Result Sheet'!BM19="","",'Result Sheet'!BM19)</f>
        <v>A</v>
      </c>
      <c r="U16" s="175" t="str">
        <f>IF('Result Sheet'!CD19="","",IF('Result Sheet'!CD19="D","I",'Result Sheet'!CD19))</f>
        <v>I</v>
      </c>
      <c r="V16" s="176" t="str">
        <f>IF('Result Sheet'!CE19="","",'Result Sheet'!CE19)</f>
        <v>A</v>
      </c>
      <c r="W16" s="177">
        <f>IF('Result Sheet'!DO19="","",'Result Sheet'!DO19)</f>
        <v>12</v>
      </c>
      <c r="AH16" s="806"/>
      <c r="AI16" s="806"/>
      <c r="AJ16" s="806"/>
      <c r="AK16" s="806"/>
      <c r="AL16" s="806"/>
      <c r="AM16" s="806"/>
      <c r="AN16" s="806"/>
      <c r="AO16" s="806"/>
      <c r="AP16" s="806"/>
      <c r="AQ16" s="806"/>
      <c r="BQ16" s="178" t="str">
        <f>'Result Sheet'!G19</f>
        <v>JAGRAT SOLANKI</v>
      </c>
      <c r="BR16" s="179" t="str">
        <f t="shared" si="0"/>
        <v/>
      </c>
      <c r="BS16" s="179" t="str">
        <f t="shared" si="1"/>
        <v/>
      </c>
      <c r="BT16" s="179" t="str">
        <f t="shared" si="2"/>
        <v/>
      </c>
      <c r="BU16" s="179" t="str">
        <f t="shared" si="3"/>
        <v/>
      </c>
      <c r="BV16" s="179" t="str">
        <f t="shared" si="4"/>
        <v>B</v>
      </c>
      <c r="BW16" s="179" t="str">
        <f t="shared" si="5"/>
        <v/>
      </c>
      <c r="BX16" s="179" t="str">
        <f t="shared" si="6"/>
        <v/>
      </c>
      <c r="BY16" s="179" t="str">
        <f t="shared" si="7"/>
        <v/>
      </c>
      <c r="BZ16" s="179" t="str">
        <f t="shared" si="8"/>
        <v/>
      </c>
      <c r="CA16" s="179" t="str">
        <f t="shared" si="9"/>
        <v/>
      </c>
      <c r="CB16" s="179" t="str">
        <f t="shared" si="10"/>
        <v/>
      </c>
      <c r="CC16" s="179" t="str">
        <f t="shared" si="11"/>
        <v/>
      </c>
      <c r="CD16" s="180"/>
    </row>
    <row r="17" spans="1:82" ht="15.95" customHeight="1">
      <c r="A17" s="167">
        <f>IF('Result Sheet'!A20="","",'Result Sheet'!A20)</f>
        <v>13</v>
      </c>
      <c r="B17" s="168">
        <f>IF('Result Sheet'!B20="","",'Result Sheet'!B20)</f>
        <v>213</v>
      </c>
      <c r="C17" s="169">
        <f>IF('Result Sheet'!F20="","",'Result Sheet'!F20)</f>
        <v>933</v>
      </c>
      <c r="D17" s="170" t="str">
        <f>IF('Result Sheet'!E20="","",'Result Sheet'!E20)</f>
        <v>26-05-2014</v>
      </c>
      <c r="E17" s="171" t="str">
        <f>IF('Result Sheet'!G20="","",'Result Sheet'!G20)</f>
        <v>JOYA KHAN</v>
      </c>
      <c r="F17" s="171" t="str">
        <f>IF('Result Sheet'!H20="","",'Result Sheet'!H20)</f>
        <v>BARGAT KHAN</v>
      </c>
      <c r="G17" s="171" t="str">
        <f>IF('Result Sheet'!I20="","",'Result Sheet'!I20)</f>
        <v>MADINA BANO</v>
      </c>
      <c r="H17" s="172" t="str">
        <f>IF('Result Sheet'!K20="","",'Result Sheet'!K20)</f>
        <v>OBC</v>
      </c>
      <c r="I17" s="172" t="str">
        <f>IF('Result Sheet'!J20="","",'Result Sheet'!J20)</f>
        <v>F</v>
      </c>
      <c r="J17" s="273" t="str">
        <f>IF('Result Sheet'!DM20="","",'Result Sheet'!DM20)</f>
        <v>कक्षोंन्नति</v>
      </c>
      <c r="K17" s="173">
        <f>IF('Result Sheet'!DI20="","",'Result Sheet'!DI20)</f>
        <v>406</v>
      </c>
      <c r="L17" s="174">
        <f>IF('Result Sheet'!DJ20="","",'Result Sheet'!DJ20)</f>
        <v>81.2</v>
      </c>
      <c r="M17" s="173" t="str">
        <f>IF('Result Sheet'!DK20="","",'Result Sheet'!DK20)</f>
        <v>I</v>
      </c>
      <c r="N17" s="216" t="str">
        <f>IF('Result Sheet'!DP20="","",'Result Sheet'!DP20)</f>
        <v>B</v>
      </c>
      <c r="O17" s="175" t="str">
        <f>IF('Result Sheet'!AB20="","",IF('Result Sheet'!AB20="D","I",'Result Sheet'!AB20))</f>
        <v>I</v>
      </c>
      <c r="P17" s="176" t="str">
        <f>IF('Result Sheet'!AC20="","",'Result Sheet'!AC20)</f>
        <v>B</v>
      </c>
      <c r="Q17" s="175" t="str">
        <f>IF('Result Sheet'!AT20="","",IF('Result Sheet'!AT20="D","I",'Result Sheet'!AT20))</f>
        <v>I</v>
      </c>
      <c r="R17" s="176" t="str">
        <f>IF('Result Sheet'!AU20="","",'Result Sheet'!AU20)</f>
        <v>A</v>
      </c>
      <c r="S17" s="175" t="str">
        <f>IF('Result Sheet'!BL20="","",IF('Result Sheet'!BL20="D","I",'Result Sheet'!BL20))</f>
        <v>I</v>
      </c>
      <c r="T17" s="176" t="str">
        <f>IF('Result Sheet'!BM20="","",'Result Sheet'!BM20)</f>
        <v>A</v>
      </c>
      <c r="U17" s="175" t="str">
        <f>IF('Result Sheet'!CD20="","",IF('Result Sheet'!CD20="D","I",'Result Sheet'!CD20))</f>
        <v>I</v>
      </c>
      <c r="V17" s="176" t="str">
        <f>IF('Result Sheet'!CE20="","",'Result Sheet'!CE20)</f>
        <v>A</v>
      </c>
      <c r="W17" s="177">
        <f>IF('Result Sheet'!DO20="","",'Result Sheet'!DO20)</f>
        <v>22</v>
      </c>
      <c r="AI17" s="774" t="s">
        <v>234</v>
      </c>
      <c r="AJ17" s="774"/>
      <c r="AK17" s="774"/>
      <c r="AL17" s="774"/>
      <c r="AM17" s="774"/>
      <c r="AN17" s="774"/>
      <c r="AO17" s="774"/>
      <c r="AP17" s="774"/>
      <c r="AQ17" s="774"/>
      <c r="AR17" s="774"/>
      <c r="BQ17" s="178" t="str">
        <f>'Result Sheet'!G20</f>
        <v>JOYA KHAN</v>
      </c>
      <c r="BR17" s="179" t="str">
        <f t="shared" si="0"/>
        <v/>
      </c>
      <c r="BS17" s="179" t="str">
        <f t="shared" si="1"/>
        <v/>
      </c>
      <c r="BT17" s="179" t="str">
        <f t="shared" si="2"/>
        <v/>
      </c>
      <c r="BU17" s="179" t="str">
        <f t="shared" si="3"/>
        <v/>
      </c>
      <c r="BV17" s="179" t="str">
        <f t="shared" si="4"/>
        <v/>
      </c>
      <c r="BW17" s="179" t="str">
        <f t="shared" si="5"/>
        <v>B</v>
      </c>
      <c r="BX17" s="179" t="str">
        <f t="shared" si="6"/>
        <v/>
      </c>
      <c r="BY17" s="179" t="str">
        <f t="shared" si="7"/>
        <v/>
      </c>
      <c r="BZ17" s="179" t="str">
        <f t="shared" si="8"/>
        <v/>
      </c>
      <c r="CA17" s="179" t="str">
        <f t="shared" si="9"/>
        <v/>
      </c>
      <c r="CB17" s="179" t="str">
        <f t="shared" si="10"/>
        <v/>
      </c>
      <c r="CC17" s="179" t="str">
        <f t="shared" si="11"/>
        <v/>
      </c>
      <c r="CD17" s="180"/>
    </row>
    <row r="18" spans="1:82" ht="15.95" customHeight="1">
      <c r="A18" s="167">
        <f>IF('Result Sheet'!A21="","",'Result Sheet'!A21)</f>
        <v>14</v>
      </c>
      <c r="B18" s="168">
        <f>IF('Result Sheet'!B21="","",'Result Sheet'!B21)</f>
        <v>214</v>
      </c>
      <c r="C18" s="169">
        <f>IF('Result Sheet'!F21="","",'Result Sheet'!F21)</f>
        <v>946</v>
      </c>
      <c r="D18" s="170" t="str">
        <f>IF('Result Sheet'!E21="","",'Result Sheet'!E21)</f>
        <v>18-02-2015</v>
      </c>
      <c r="E18" s="171" t="str">
        <f>IF('Result Sheet'!G21="","",'Result Sheet'!G21)</f>
        <v>JOYA KHAN</v>
      </c>
      <c r="F18" s="171" t="str">
        <f>IF('Result Sheet'!H21="","",'Result Sheet'!H21)</f>
        <v>SAHIMAN LOHAR</v>
      </c>
      <c r="G18" s="171" t="str">
        <f>IF('Result Sheet'!I21="","",'Result Sheet'!I21)</f>
        <v>SABINA BANO</v>
      </c>
      <c r="H18" s="172" t="str">
        <f>IF('Result Sheet'!K21="","",'Result Sheet'!K21)</f>
        <v>OBC</v>
      </c>
      <c r="I18" s="172" t="str">
        <f>IF('Result Sheet'!J21="","",'Result Sheet'!J21)</f>
        <v>F</v>
      </c>
      <c r="J18" s="273" t="str">
        <f>IF('Result Sheet'!DM21="","",'Result Sheet'!DM21)</f>
        <v>कक्षोंन्नति</v>
      </c>
      <c r="K18" s="173">
        <f>IF('Result Sheet'!DI21="","",'Result Sheet'!DI21)</f>
        <v>406</v>
      </c>
      <c r="L18" s="174">
        <f>IF('Result Sheet'!DJ21="","",'Result Sheet'!DJ21)</f>
        <v>81.2</v>
      </c>
      <c r="M18" s="173" t="str">
        <f>IF('Result Sheet'!DK21="","",'Result Sheet'!DK21)</f>
        <v>I</v>
      </c>
      <c r="N18" s="216" t="str">
        <f>IF('Result Sheet'!DP21="","",'Result Sheet'!DP21)</f>
        <v>B</v>
      </c>
      <c r="O18" s="175" t="str">
        <f>IF('Result Sheet'!AB21="","",IF('Result Sheet'!AB21="D","I",'Result Sheet'!AB21))</f>
        <v>I</v>
      </c>
      <c r="P18" s="176" t="str">
        <f>IF('Result Sheet'!AC21="","",'Result Sheet'!AC21)</f>
        <v>B</v>
      </c>
      <c r="Q18" s="175" t="str">
        <f>IF('Result Sheet'!AT21="","",IF('Result Sheet'!AT21="D","I",'Result Sheet'!AT21))</f>
        <v>I</v>
      </c>
      <c r="R18" s="176" t="str">
        <f>IF('Result Sheet'!AU21="","",'Result Sheet'!AU21)</f>
        <v>A</v>
      </c>
      <c r="S18" s="175" t="str">
        <f>IF('Result Sheet'!BL21="","",IF('Result Sheet'!BL21="D","I",'Result Sheet'!BL21))</f>
        <v>I</v>
      </c>
      <c r="T18" s="176" t="str">
        <f>IF('Result Sheet'!BM21="","",'Result Sheet'!BM21)</f>
        <v>A</v>
      </c>
      <c r="U18" s="175" t="str">
        <f>IF('Result Sheet'!CD21="","",IF('Result Sheet'!CD21="D","I",'Result Sheet'!CD21))</f>
        <v>I</v>
      </c>
      <c r="V18" s="176" t="str">
        <f>IF('Result Sheet'!CE21="","",'Result Sheet'!CE21)</f>
        <v>A</v>
      </c>
      <c r="W18" s="177">
        <f>IF('Result Sheet'!DO21="","",'Result Sheet'!DO21)</f>
        <v>40</v>
      </c>
      <c r="BQ18" s="178" t="str">
        <f>'Result Sheet'!G21</f>
        <v>JOYA KHAN</v>
      </c>
      <c r="BR18" s="179" t="str">
        <f t="shared" si="0"/>
        <v/>
      </c>
      <c r="BS18" s="179" t="str">
        <f t="shared" si="1"/>
        <v/>
      </c>
      <c r="BT18" s="179" t="str">
        <f t="shared" si="2"/>
        <v/>
      </c>
      <c r="BU18" s="179" t="str">
        <f t="shared" si="3"/>
        <v/>
      </c>
      <c r="BV18" s="179" t="str">
        <f t="shared" si="4"/>
        <v/>
      </c>
      <c r="BW18" s="179" t="str">
        <f t="shared" si="5"/>
        <v>B</v>
      </c>
      <c r="BX18" s="179" t="str">
        <f t="shared" si="6"/>
        <v/>
      </c>
      <c r="BY18" s="179" t="str">
        <f t="shared" si="7"/>
        <v/>
      </c>
      <c r="BZ18" s="179" t="str">
        <f t="shared" si="8"/>
        <v/>
      </c>
      <c r="CA18" s="179" t="str">
        <f t="shared" si="9"/>
        <v/>
      </c>
      <c r="CB18" s="179" t="str">
        <f t="shared" si="10"/>
        <v/>
      </c>
      <c r="CC18" s="179" t="str">
        <f t="shared" si="11"/>
        <v/>
      </c>
      <c r="CD18" s="180"/>
    </row>
    <row r="19" spans="1:82" ht="15.95" customHeight="1">
      <c r="A19" s="167">
        <f>IF('Result Sheet'!A22="","",'Result Sheet'!A22)</f>
        <v>15</v>
      </c>
      <c r="B19" s="168">
        <f>IF('Result Sheet'!B22="","",'Result Sheet'!B22)</f>
        <v>215</v>
      </c>
      <c r="C19" s="169">
        <f>IF('Result Sheet'!F22="","",'Result Sheet'!F22)</f>
        <v>935</v>
      </c>
      <c r="D19" s="170" t="str">
        <f>IF('Result Sheet'!E22="","",'Result Sheet'!E22)</f>
        <v>24-09-2015</v>
      </c>
      <c r="E19" s="171" t="str">
        <f>IF('Result Sheet'!G22="","",'Result Sheet'!G22)</f>
        <v>KHUSHVEER SINGH</v>
      </c>
      <c r="F19" s="171" t="str">
        <f>IF('Result Sheet'!H22="","",'Result Sheet'!H22)</f>
        <v>PUSA RAM</v>
      </c>
      <c r="G19" s="171" t="str">
        <f>IF('Result Sheet'!I22="","",'Result Sheet'!I22)</f>
        <v>POOJA</v>
      </c>
      <c r="H19" s="172" t="str">
        <f>IF('Result Sheet'!K22="","",'Result Sheet'!K22)</f>
        <v>SC</v>
      </c>
      <c r="I19" s="172" t="str">
        <f>IF('Result Sheet'!J22="","",'Result Sheet'!J22)</f>
        <v>M</v>
      </c>
      <c r="J19" s="273" t="str">
        <f>IF('Result Sheet'!DM22="","",'Result Sheet'!DM22)</f>
        <v>कक्षोंन्नति</v>
      </c>
      <c r="K19" s="173">
        <f>IF('Result Sheet'!DI22="","",'Result Sheet'!DI22)</f>
        <v>401</v>
      </c>
      <c r="L19" s="174">
        <f>IF('Result Sheet'!DJ22="","",'Result Sheet'!DJ22)</f>
        <v>80.2</v>
      </c>
      <c r="M19" s="173" t="str">
        <f>IF('Result Sheet'!DK22="","",'Result Sheet'!DK22)</f>
        <v>I</v>
      </c>
      <c r="N19" s="216" t="str">
        <f>IF('Result Sheet'!DP22="","",'Result Sheet'!DP22)</f>
        <v>B</v>
      </c>
      <c r="O19" s="175" t="str">
        <f>IF('Result Sheet'!AB22="","",IF('Result Sheet'!AB22="D","I",'Result Sheet'!AB22))</f>
        <v>I</v>
      </c>
      <c r="P19" s="176" t="str">
        <f>IF('Result Sheet'!AC22="","",'Result Sheet'!AC22)</f>
        <v>C</v>
      </c>
      <c r="Q19" s="175" t="str">
        <f>IF('Result Sheet'!AT22="","",IF('Result Sheet'!AT22="D","I",'Result Sheet'!AT22))</f>
        <v>I</v>
      </c>
      <c r="R19" s="176" t="str">
        <f>IF('Result Sheet'!AU22="","",'Result Sheet'!AU22)</f>
        <v>A</v>
      </c>
      <c r="S19" s="175" t="str">
        <f>IF('Result Sheet'!BL22="","",IF('Result Sheet'!BL22="D","I",'Result Sheet'!BL22))</f>
        <v>I</v>
      </c>
      <c r="T19" s="176" t="str">
        <f>IF('Result Sheet'!BM22="","",'Result Sheet'!BM22)</f>
        <v>A</v>
      </c>
      <c r="U19" s="175" t="str">
        <f>IF('Result Sheet'!CD22="","",IF('Result Sheet'!CD22="D","I",'Result Sheet'!CD22))</f>
        <v>I</v>
      </c>
      <c r="V19" s="176" t="str">
        <f>IF('Result Sheet'!CE22="","",'Result Sheet'!CE22)</f>
        <v>A</v>
      </c>
      <c r="W19" s="177">
        <f>IF('Result Sheet'!DO22="","",'Result Sheet'!DO22)</f>
        <v>4</v>
      </c>
      <c r="BQ19" s="178" t="str">
        <f>'Result Sheet'!G22</f>
        <v>KHUSHVEER SINGH</v>
      </c>
      <c r="BR19" s="179" t="str">
        <f t="shared" si="0"/>
        <v>B</v>
      </c>
      <c r="BS19" s="179" t="str">
        <f t="shared" si="1"/>
        <v/>
      </c>
      <c r="BT19" s="179" t="str">
        <f t="shared" si="2"/>
        <v/>
      </c>
      <c r="BU19" s="179" t="str">
        <f t="shared" si="3"/>
        <v/>
      </c>
      <c r="BV19" s="179" t="str">
        <f t="shared" si="4"/>
        <v/>
      </c>
      <c r="BW19" s="179" t="str">
        <f t="shared" si="5"/>
        <v/>
      </c>
      <c r="BX19" s="179" t="str">
        <f t="shared" si="6"/>
        <v/>
      </c>
      <c r="BY19" s="179" t="str">
        <f t="shared" si="7"/>
        <v/>
      </c>
      <c r="BZ19" s="179" t="str">
        <f t="shared" si="8"/>
        <v/>
      </c>
      <c r="CA19" s="179" t="str">
        <f t="shared" si="9"/>
        <v/>
      </c>
      <c r="CB19" s="179" t="str">
        <f t="shared" si="10"/>
        <v/>
      </c>
      <c r="CC19" s="179" t="str">
        <f t="shared" si="11"/>
        <v/>
      </c>
      <c r="CD19" s="180"/>
    </row>
    <row r="20" spans="1:82" ht="15.95" customHeight="1">
      <c r="A20" s="167">
        <f>IF('Result Sheet'!A23="","",'Result Sheet'!A23)</f>
        <v>16</v>
      </c>
      <c r="B20" s="168">
        <f>IF('Result Sheet'!B23="","",'Result Sheet'!B23)</f>
        <v>216</v>
      </c>
      <c r="C20" s="169">
        <f>IF('Result Sheet'!F23="","",'Result Sheet'!F23)</f>
        <v>940</v>
      </c>
      <c r="D20" s="170" t="str">
        <f>IF('Result Sheet'!E23="","",'Result Sheet'!E23)</f>
        <v>21-01-2016</v>
      </c>
      <c r="E20" s="171" t="str">
        <f>IF('Result Sheet'!G23="","",'Result Sheet'!G23)</f>
        <v>KINJAL SAINI</v>
      </c>
      <c r="F20" s="171" t="str">
        <f>IF('Result Sheet'!H23="","",'Result Sheet'!H23)</f>
        <v>DURGESH CHAND BAGRI</v>
      </c>
      <c r="G20" s="171" t="str">
        <f>IF('Result Sheet'!I23="","",'Result Sheet'!I23)</f>
        <v>PUSHPA DEVI</v>
      </c>
      <c r="H20" s="172" t="str">
        <f>IF('Result Sheet'!K23="","",'Result Sheet'!K23)</f>
        <v>OBC</v>
      </c>
      <c r="I20" s="172" t="str">
        <f>IF('Result Sheet'!J23="","",'Result Sheet'!J23)</f>
        <v>F</v>
      </c>
      <c r="J20" s="273" t="str">
        <f>IF('Result Sheet'!DM23="","",'Result Sheet'!DM23)</f>
        <v>कक्षोंन्नति</v>
      </c>
      <c r="K20" s="173">
        <f>IF('Result Sheet'!DI23="","",'Result Sheet'!DI23)</f>
        <v>395</v>
      </c>
      <c r="L20" s="174">
        <f>IF('Result Sheet'!DJ23="","",'Result Sheet'!DJ23)</f>
        <v>79</v>
      </c>
      <c r="M20" s="173" t="str">
        <f>IF('Result Sheet'!DK23="","",'Result Sheet'!DK23)</f>
        <v>I</v>
      </c>
      <c r="N20" s="216" t="str">
        <f>IF('Result Sheet'!DP23="","",'Result Sheet'!DP23)</f>
        <v>B</v>
      </c>
      <c r="O20" s="175" t="str">
        <f>IF('Result Sheet'!AB23="","",IF('Result Sheet'!AB23="D","I",'Result Sheet'!AB23))</f>
        <v>I</v>
      </c>
      <c r="P20" s="176" t="str">
        <f>IF('Result Sheet'!AC23="","",'Result Sheet'!AC23)</f>
        <v>C</v>
      </c>
      <c r="Q20" s="175" t="str">
        <f>IF('Result Sheet'!AT23="","",IF('Result Sheet'!AT23="D","I",'Result Sheet'!AT23))</f>
        <v>I</v>
      </c>
      <c r="R20" s="176" t="str">
        <f>IF('Result Sheet'!AU23="","",'Result Sheet'!AU23)</f>
        <v>A</v>
      </c>
      <c r="S20" s="175" t="str">
        <f>IF('Result Sheet'!BL23="","",IF('Result Sheet'!BL23="D","I",'Result Sheet'!BL23))</f>
        <v>I</v>
      </c>
      <c r="T20" s="176" t="str">
        <f>IF('Result Sheet'!BM23="","",'Result Sheet'!BM23)</f>
        <v>A</v>
      </c>
      <c r="U20" s="175" t="str">
        <f>IF('Result Sheet'!CD23="","",IF('Result Sheet'!CD23="D","I",'Result Sheet'!CD23))</f>
        <v>I</v>
      </c>
      <c r="V20" s="176" t="str">
        <f>IF('Result Sheet'!CE23="","",'Result Sheet'!CE23)</f>
        <v>A</v>
      </c>
      <c r="W20" s="177">
        <f>IF('Result Sheet'!DO23="","",'Result Sheet'!DO23)</f>
        <v>26</v>
      </c>
      <c r="BQ20" s="178" t="str">
        <f>'Result Sheet'!G23</f>
        <v>KINJAL SAINI</v>
      </c>
      <c r="BR20" s="179" t="str">
        <f t="shared" si="0"/>
        <v/>
      </c>
      <c r="BS20" s="179" t="str">
        <f t="shared" si="1"/>
        <v/>
      </c>
      <c r="BT20" s="179" t="str">
        <f t="shared" si="2"/>
        <v/>
      </c>
      <c r="BU20" s="179" t="str">
        <f t="shared" si="3"/>
        <v/>
      </c>
      <c r="BV20" s="179" t="str">
        <f t="shared" si="4"/>
        <v/>
      </c>
      <c r="BW20" s="179" t="str">
        <f t="shared" si="5"/>
        <v>B</v>
      </c>
      <c r="BX20" s="179" t="str">
        <f t="shared" si="6"/>
        <v/>
      </c>
      <c r="BY20" s="179" t="str">
        <f t="shared" si="7"/>
        <v/>
      </c>
      <c r="BZ20" s="179" t="str">
        <f t="shared" si="8"/>
        <v/>
      </c>
      <c r="CA20" s="179" t="str">
        <f t="shared" si="9"/>
        <v/>
      </c>
      <c r="CB20" s="179" t="str">
        <f t="shared" si="10"/>
        <v/>
      </c>
      <c r="CC20" s="179" t="str">
        <f t="shared" si="11"/>
        <v/>
      </c>
      <c r="CD20" s="180"/>
    </row>
    <row r="21" spans="1:82" ht="15.95" customHeight="1">
      <c r="A21" s="167">
        <f>IF('Result Sheet'!A24="","",'Result Sheet'!A24)</f>
        <v>17</v>
      </c>
      <c r="B21" s="168">
        <f>IF('Result Sheet'!B24="","",'Result Sheet'!B24)</f>
        <v>217</v>
      </c>
      <c r="C21" s="169">
        <f>IF('Result Sheet'!F24="","",'Result Sheet'!F24)</f>
        <v>924</v>
      </c>
      <c r="D21" s="170" t="str">
        <f>IF('Result Sheet'!E24="","",'Result Sheet'!E24)</f>
        <v>14-02-2016</v>
      </c>
      <c r="E21" s="171" t="str">
        <f>IF('Result Sheet'!G24="","",'Result Sheet'!G24)</f>
        <v>LUCKY PRAJAPATI</v>
      </c>
      <c r="F21" s="171" t="str">
        <f>IF('Result Sheet'!H24="","",'Result Sheet'!H24)</f>
        <v>NAR SINGH</v>
      </c>
      <c r="G21" s="171" t="str">
        <f>IF('Result Sheet'!I24="","",'Result Sheet'!I24)</f>
        <v>BHAWNA</v>
      </c>
      <c r="H21" s="172" t="str">
        <f>IF('Result Sheet'!K24="","",'Result Sheet'!K24)</f>
        <v>OBC</v>
      </c>
      <c r="I21" s="172" t="str">
        <f>IF('Result Sheet'!J24="","",'Result Sheet'!J24)</f>
        <v>M</v>
      </c>
      <c r="J21" s="273" t="str">
        <f>IF('Result Sheet'!DM24="","",'Result Sheet'!DM24)</f>
        <v>कक्षोंन्नति</v>
      </c>
      <c r="K21" s="173">
        <f>IF('Result Sheet'!DI24="","",'Result Sheet'!DI24)</f>
        <v>392</v>
      </c>
      <c r="L21" s="174">
        <f>IF('Result Sheet'!DJ24="","",'Result Sheet'!DJ24)</f>
        <v>78.400000000000006</v>
      </c>
      <c r="M21" s="173" t="str">
        <f>IF('Result Sheet'!DK24="","",'Result Sheet'!DK24)</f>
        <v>I</v>
      </c>
      <c r="N21" s="216" t="str">
        <f>IF('Result Sheet'!DP24="","",'Result Sheet'!DP24)</f>
        <v>B</v>
      </c>
      <c r="O21" s="175" t="str">
        <f>IF('Result Sheet'!AB24="","",IF('Result Sheet'!AB24="D","I",'Result Sheet'!AB24))</f>
        <v>I</v>
      </c>
      <c r="P21" s="176" t="str">
        <f>IF('Result Sheet'!AC24="","",'Result Sheet'!AC24)</f>
        <v>C</v>
      </c>
      <c r="Q21" s="175" t="str">
        <f>IF('Result Sheet'!AT24="","",IF('Result Sheet'!AT24="D","I",'Result Sheet'!AT24))</f>
        <v>I</v>
      </c>
      <c r="R21" s="176" t="str">
        <f>IF('Result Sheet'!AU24="","",'Result Sheet'!AU24)</f>
        <v>A</v>
      </c>
      <c r="S21" s="175" t="str">
        <f>IF('Result Sheet'!BL24="","",IF('Result Sheet'!BL24="D","I",'Result Sheet'!BL24))</f>
        <v>I</v>
      </c>
      <c r="T21" s="176" t="str">
        <f>IF('Result Sheet'!BM24="","",'Result Sheet'!BM24)</f>
        <v>A</v>
      </c>
      <c r="U21" s="175" t="str">
        <f>IF('Result Sheet'!CD24="","",IF('Result Sheet'!CD24="D","I",'Result Sheet'!CD24))</f>
        <v>I</v>
      </c>
      <c r="V21" s="176" t="str">
        <f>IF('Result Sheet'!CE24="","",'Result Sheet'!CE24)</f>
        <v>A</v>
      </c>
      <c r="W21" s="177">
        <f>IF('Result Sheet'!DO24="","",'Result Sheet'!DO24)</f>
        <v>38</v>
      </c>
      <c r="BQ21" s="178" t="str">
        <f>'Result Sheet'!G24</f>
        <v>LUCKY PRAJAPATI</v>
      </c>
      <c r="BR21" s="179" t="str">
        <f t="shared" si="0"/>
        <v/>
      </c>
      <c r="BS21" s="179" t="str">
        <f t="shared" si="1"/>
        <v/>
      </c>
      <c r="BT21" s="179" t="str">
        <f t="shared" si="2"/>
        <v/>
      </c>
      <c r="BU21" s="179" t="str">
        <f t="shared" si="3"/>
        <v/>
      </c>
      <c r="BV21" s="179" t="str">
        <f t="shared" si="4"/>
        <v>B</v>
      </c>
      <c r="BW21" s="179" t="str">
        <f t="shared" si="5"/>
        <v/>
      </c>
      <c r="BX21" s="179" t="str">
        <f t="shared" si="6"/>
        <v/>
      </c>
      <c r="BY21" s="179" t="str">
        <f t="shared" si="7"/>
        <v/>
      </c>
      <c r="BZ21" s="179" t="str">
        <f t="shared" si="8"/>
        <v/>
      </c>
      <c r="CA21" s="179" t="str">
        <f t="shared" si="9"/>
        <v/>
      </c>
      <c r="CB21" s="179" t="str">
        <f t="shared" si="10"/>
        <v/>
      </c>
      <c r="CC21" s="179" t="str">
        <f t="shared" si="11"/>
        <v/>
      </c>
      <c r="CD21" s="180"/>
    </row>
    <row r="22" spans="1:82" ht="15.95" customHeight="1">
      <c r="A22" s="167">
        <f>IF('Result Sheet'!A25="","",'Result Sheet'!A25)</f>
        <v>18</v>
      </c>
      <c r="B22" s="168">
        <f>IF('Result Sheet'!B25="","",'Result Sheet'!B25)</f>
        <v>218</v>
      </c>
      <c r="C22" s="169">
        <f>IF('Result Sheet'!F25="","",'Result Sheet'!F25)</f>
        <v>921</v>
      </c>
      <c r="D22" s="170">
        <f>IF('Result Sheet'!E25="","",'Result Sheet'!E25)</f>
        <v>42008</v>
      </c>
      <c r="E22" s="171" t="str">
        <f>IF('Result Sheet'!G25="","",'Result Sheet'!G25)</f>
        <v>MAHENDRA PARTAP SINGH CHUNDAWAT</v>
      </c>
      <c r="F22" s="171" t="str">
        <f>IF('Result Sheet'!H25="","",'Result Sheet'!H25)</f>
        <v>CHANDRA SINGH CHUNDAWAT</v>
      </c>
      <c r="G22" s="171" t="str">
        <f>IF('Result Sheet'!I25="","",'Result Sheet'!I25)</f>
        <v>RITU KANWAR</v>
      </c>
      <c r="H22" s="172" t="str">
        <f>IF('Result Sheet'!K25="","",'Result Sheet'!K25)</f>
        <v>GEN</v>
      </c>
      <c r="I22" s="172" t="str">
        <f>IF('Result Sheet'!J25="","",'Result Sheet'!J25)</f>
        <v>M</v>
      </c>
      <c r="J22" s="273" t="str">
        <f>IF('Result Sheet'!DM25="","",'Result Sheet'!DM25)</f>
        <v>कक्षोंन्नति</v>
      </c>
      <c r="K22" s="173">
        <f>IF('Result Sheet'!DI25="","",'Result Sheet'!DI25)</f>
        <v>389</v>
      </c>
      <c r="L22" s="174">
        <f>IF('Result Sheet'!DJ25="","",'Result Sheet'!DJ25)</f>
        <v>77.8</v>
      </c>
      <c r="M22" s="173" t="str">
        <f>IF('Result Sheet'!DK25="","",'Result Sheet'!DK25)</f>
        <v>I</v>
      </c>
      <c r="N22" s="216" t="str">
        <f>IF('Result Sheet'!DP25="","",'Result Sheet'!DP25)</f>
        <v>B</v>
      </c>
      <c r="O22" s="175" t="str">
        <f>IF('Result Sheet'!AB25="","",IF('Result Sheet'!AB25="D","I",'Result Sheet'!AB25))</f>
        <v>I</v>
      </c>
      <c r="P22" s="176" t="str">
        <f>IF('Result Sheet'!AC25="","",'Result Sheet'!AC25)</f>
        <v>C</v>
      </c>
      <c r="Q22" s="175" t="str">
        <f>IF('Result Sheet'!AT25="","",IF('Result Sheet'!AT25="D","I",'Result Sheet'!AT25))</f>
        <v>I</v>
      </c>
      <c r="R22" s="176" t="str">
        <f>IF('Result Sheet'!AU25="","",'Result Sheet'!AU25)</f>
        <v>A</v>
      </c>
      <c r="S22" s="175" t="str">
        <f>IF('Result Sheet'!BL25="","",IF('Result Sheet'!BL25="D","I",'Result Sheet'!BL25))</f>
        <v>I</v>
      </c>
      <c r="T22" s="176" t="str">
        <f>IF('Result Sheet'!BM25="","",'Result Sheet'!BM25)</f>
        <v>A</v>
      </c>
      <c r="U22" s="175" t="str">
        <f>IF('Result Sheet'!CD25="","",IF('Result Sheet'!CD25="D","I",'Result Sheet'!CD25))</f>
        <v>I</v>
      </c>
      <c r="V22" s="176" t="str">
        <f>IF('Result Sheet'!CE25="","",'Result Sheet'!CE25)</f>
        <v>A</v>
      </c>
      <c r="W22" s="177">
        <f>IF('Result Sheet'!DO25="","",'Result Sheet'!DO25)</f>
        <v>22</v>
      </c>
      <c r="BQ22" s="178" t="str">
        <f>'Result Sheet'!G25</f>
        <v>MAHENDRA PARTAP SINGH CHUNDAWAT</v>
      </c>
      <c r="BR22" s="179" t="str">
        <f t="shared" si="0"/>
        <v/>
      </c>
      <c r="BS22" s="179" t="str">
        <f t="shared" si="1"/>
        <v/>
      </c>
      <c r="BT22" s="179" t="str">
        <f t="shared" si="2"/>
        <v/>
      </c>
      <c r="BU22" s="179" t="str">
        <f t="shared" si="3"/>
        <v/>
      </c>
      <c r="BV22" s="179" t="str">
        <f t="shared" si="4"/>
        <v/>
      </c>
      <c r="BW22" s="179" t="str">
        <f t="shared" si="5"/>
        <v/>
      </c>
      <c r="BX22" s="179" t="str">
        <f t="shared" si="6"/>
        <v>B</v>
      </c>
      <c r="BY22" s="179" t="str">
        <f t="shared" si="7"/>
        <v/>
      </c>
      <c r="BZ22" s="179" t="str">
        <f t="shared" si="8"/>
        <v/>
      </c>
      <c r="CA22" s="179" t="str">
        <f t="shared" si="9"/>
        <v/>
      </c>
      <c r="CB22" s="179" t="str">
        <f t="shared" si="10"/>
        <v/>
      </c>
      <c r="CC22" s="179" t="str">
        <f t="shared" si="11"/>
        <v/>
      </c>
      <c r="CD22" s="180"/>
    </row>
    <row r="23" spans="1:82" ht="15.95" customHeight="1">
      <c r="A23" s="167">
        <f>IF('Result Sheet'!A26="","",'Result Sheet'!A26)</f>
        <v>19</v>
      </c>
      <c r="B23" s="168">
        <f>IF('Result Sheet'!B26="","",'Result Sheet'!B26)</f>
        <v>219</v>
      </c>
      <c r="C23" s="169">
        <f>IF('Result Sheet'!F26="","",'Result Sheet'!F26)</f>
        <v>948</v>
      </c>
      <c r="D23" s="170">
        <f>IF('Result Sheet'!E26="","",'Result Sheet'!E26)</f>
        <v>42257</v>
      </c>
      <c r="E23" s="171" t="str">
        <f>IF('Result Sheet'!G26="","",'Result Sheet'!G26)</f>
        <v>MANVEER GURJAR</v>
      </c>
      <c r="F23" s="171" t="str">
        <f>IF('Result Sheet'!H26="","",'Result Sheet'!H26)</f>
        <v>VIKRAM SINGH</v>
      </c>
      <c r="G23" s="171" t="str">
        <f>IF('Result Sheet'!I26="","",'Result Sheet'!I26)</f>
        <v>BARKHA</v>
      </c>
      <c r="H23" s="172" t="str">
        <f>IF('Result Sheet'!K26="","",'Result Sheet'!K26)</f>
        <v>SBC</v>
      </c>
      <c r="I23" s="172" t="str">
        <f>IF('Result Sheet'!J26="","",'Result Sheet'!J26)</f>
        <v>M</v>
      </c>
      <c r="J23" s="273" t="str">
        <f>IF('Result Sheet'!DM26="","",'Result Sheet'!DM26)</f>
        <v>कक्षोंन्नति</v>
      </c>
      <c r="K23" s="173">
        <f>IF('Result Sheet'!DI26="","",'Result Sheet'!DI26)</f>
        <v>387</v>
      </c>
      <c r="L23" s="174">
        <f>IF('Result Sheet'!DJ26="","",'Result Sheet'!DJ26)</f>
        <v>77.400000000000006</v>
      </c>
      <c r="M23" s="173" t="str">
        <f>IF('Result Sheet'!DK26="","",'Result Sheet'!DK26)</f>
        <v>I</v>
      </c>
      <c r="N23" s="216" t="str">
        <f>IF('Result Sheet'!DP26="","",'Result Sheet'!DP26)</f>
        <v>B</v>
      </c>
      <c r="O23" s="175" t="str">
        <f>IF('Result Sheet'!AB26="","",IF('Result Sheet'!AB26="D","I",'Result Sheet'!AB26))</f>
        <v>I</v>
      </c>
      <c r="P23" s="176" t="str">
        <f>IF('Result Sheet'!AC26="","",'Result Sheet'!AC26)</f>
        <v>C</v>
      </c>
      <c r="Q23" s="175" t="str">
        <f>IF('Result Sheet'!AT26="","",IF('Result Sheet'!AT26="D","I",'Result Sheet'!AT26))</f>
        <v>I</v>
      </c>
      <c r="R23" s="176" t="str">
        <f>IF('Result Sheet'!AU26="","",'Result Sheet'!AU26)</f>
        <v>A</v>
      </c>
      <c r="S23" s="175" t="str">
        <f>IF('Result Sheet'!BL26="","",IF('Result Sheet'!BL26="D","I",'Result Sheet'!BL26))</f>
        <v>I</v>
      </c>
      <c r="T23" s="176" t="str">
        <f>IF('Result Sheet'!BM26="","",'Result Sheet'!BM26)</f>
        <v>B</v>
      </c>
      <c r="U23" s="175" t="str">
        <f>IF('Result Sheet'!CD26="","",IF('Result Sheet'!CD26="D","I",'Result Sheet'!CD26))</f>
        <v>I</v>
      </c>
      <c r="V23" s="176" t="str">
        <f>IF('Result Sheet'!CE26="","",'Result Sheet'!CE26)</f>
        <v>B</v>
      </c>
      <c r="W23" s="177">
        <f>IF('Result Sheet'!DO26="","",'Result Sheet'!DO26)</f>
        <v>24</v>
      </c>
      <c r="BQ23" s="178" t="str">
        <f>'Result Sheet'!G26</f>
        <v>MANVEER GURJAR</v>
      </c>
      <c r="BR23" s="179" t="str">
        <f t="shared" si="0"/>
        <v/>
      </c>
      <c r="BS23" s="179" t="str">
        <f t="shared" si="1"/>
        <v/>
      </c>
      <c r="BT23" s="179" t="str">
        <f t="shared" si="2"/>
        <v/>
      </c>
      <c r="BU23" s="179" t="str">
        <f t="shared" si="3"/>
        <v/>
      </c>
      <c r="BV23" s="179" t="str">
        <f t="shared" si="4"/>
        <v/>
      </c>
      <c r="BW23" s="179" t="str">
        <f t="shared" si="5"/>
        <v/>
      </c>
      <c r="BX23" s="179" t="str">
        <f t="shared" si="6"/>
        <v/>
      </c>
      <c r="BY23" s="179" t="str">
        <f t="shared" si="7"/>
        <v/>
      </c>
      <c r="BZ23" s="179" t="str">
        <f t="shared" si="8"/>
        <v/>
      </c>
      <c r="CA23" s="179" t="str">
        <f t="shared" si="9"/>
        <v/>
      </c>
      <c r="CB23" s="179" t="str">
        <f t="shared" si="10"/>
        <v>B</v>
      </c>
      <c r="CC23" s="179" t="str">
        <f t="shared" si="11"/>
        <v/>
      </c>
      <c r="CD23" s="180"/>
    </row>
    <row r="24" spans="1:82" ht="15.95" customHeight="1">
      <c r="A24" s="167">
        <f>IF('Result Sheet'!A27="","",'Result Sheet'!A27)</f>
        <v>20</v>
      </c>
      <c r="B24" s="168">
        <f>IF('Result Sheet'!B27="","",'Result Sheet'!B27)</f>
        <v>220</v>
      </c>
      <c r="C24" s="169">
        <f>IF('Result Sheet'!F27="","",'Result Sheet'!F27)</f>
        <v>943</v>
      </c>
      <c r="D24" s="170" t="str">
        <f>IF('Result Sheet'!E27="","",'Result Sheet'!E27)</f>
        <v>13-01-2015</v>
      </c>
      <c r="E24" s="171" t="str">
        <f>IF('Result Sheet'!G27="","",'Result Sheet'!G27)</f>
        <v>PALAK DAMER</v>
      </c>
      <c r="F24" s="171" t="str">
        <f>IF('Result Sheet'!H27="","",'Result Sheet'!H27)</f>
        <v>GOVIND LAL</v>
      </c>
      <c r="G24" s="171" t="str">
        <f>IF('Result Sheet'!I27="","",'Result Sheet'!I27)</f>
        <v>LEELA</v>
      </c>
      <c r="H24" s="172" t="str">
        <f>IF('Result Sheet'!K27="","",'Result Sheet'!K27)</f>
        <v>SC</v>
      </c>
      <c r="I24" s="172" t="str">
        <f>IF('Result Sheet'!J27="","",'Result Sheet'!J27)</f>
        <v>F</v>
      </c>
      <c r="J24" s="273" t="str">
        <f>IF('Result Sheet'!DM27="","",'Result Sheet'!DM27)</f>
        <v>कक्षोंन्नति</v>
      </c>
      <c r="K24" s="173">
        <f>IF('Result Sheet'!DI27="","",'Result Sheet'!DI27)</f>
        <v>415</v>
      </c>
      <c r="L24" s="174">
        <f>IF('Result Sheet'!DJ27="","",'Result Sheet'!DJ27)</f>
        <v>83</v>
      </c>
      <c r="M24" s="173" t="str">
        <f>IF('Result Sheet'!DK27="","",'Result Sheet'!DK27)</f>
        <v>I</v>
      </c>
      <c r="N24" s="216" t="str">
        <f>IF('Result Sheet'!DP27="","",'Result Sheet'!DP27)</f>
        <v>B</v>
      </c>
      <c r="O24" s="175" t="str">
        <f>IF('Result Sheet'!AB27="","",IF('Result Sheet'!AB27="D","I",'Result Sheet'!AB27))</f>
        <v>I</v>
      </c>
      <c r="P24" s="176" t="str">
        <f>IF('Result Sheet'!AC27="","",'Result Sheet'!AC27)</f>
        <v>B</v>
      </c>
      <c r="Q24" s="175" t="str">
        <f>IF('Result Sheet'!AT27="","",IF('Result Sheet'!AT27="D","I",'Result Sheet'!AT27))</f>
        <v>I</v>
      </c>
      <c r="R24" s="176" t="str">
        <f>IF('Result Sheet'!AU27="","",'Result Sheet'!AU27)</f>
        <v>A</v>
      </c>
      <c r="S24" s="175" t="str">
        <f>IF('Result Sheet'!BL27="","",IF('Result Sheet'!BL27="D","I",'Result Sheet'!BL27))</f>
        <v>I</v>
      </c>
      <c r="T24" s="176" t="str">
        <f>IF('Result Sheet'!BM27="","",'Result Sheet'!BM27)</f>
        <v>A</v>
      </c>
      <c r="U24" s="175" t="str">
        <f>IF('Result Sheet'!CD27="","",IF('Result Sheet'!CD27="D","I",'Result Sheet'!CD27))</f>
        <v>I</v>
      </c>
      <c r="V24" s="176" t="str">
        <f>IF('Result Sheet'!CE27="","",'Result Sheet'!CE27)</f>
        <v>A</v>
      </c>
      <c r="W24" s="177">
        <f>IF('Result Sheet'!DO27="","",'Result Sheet'!DO27)</f>
        <v>16</v>
      </c>
      <c r="BQ24" s="178" t="str">
        <f>'Result Sheet'!G27</f>
        <v>PALAK DAMER</v>
      </c>
      <c r="BR24" s="179" t="str">
        <f t="shared" si="0"/>
        <v/>
      </c>
      <c r="BS24" s="179" t="str">
        <f t="shared" si="1"/>
        <v>B</v>
      </c>
      <c r="BT24" s="179" t="str">
        <f t="shared" si="2"/>
        <v/>
      </c>
      <c r="BU24" s="179" t="str">
        <f t="shared" si="3"/>
        <v/>
      </c>
      <c r="BV24" s="179" t="str">
        <f t="shared" si="4"/>
        <v/>
      </c>
      <c r="BW24" s="179" t="str">
        <f t="shared" si="5"/>
        <v/>
      </c>
      <c r="BX24" s="179" t="str">
        <f t="shared" si="6"/>
        <v/>
      </c>
      <c r="BY24" s="179" t="str">
        <f t="shared" si="7"/>
        <v/>
      </c>
      <c r="BZ24" s="179" t="str">
        <f t="shared" si="8"/>
        <v/>
      </c>
      <c r="CA24" s="179" t="str">
        <f t="shared" si="9"/>
        <v/>
      </c>
      <c r="CB24" s="179" t="str">
        <f t="shared" si="10"/>
        <v/>
      </c>
      <c r="CC24" s="179" t="str">
        <f t="shared" si="11"/>
        <v/>
      </c>
      <c r="CD24" s="180"/>
    </row>
    <row r="25" spans="1:82" ht="15.95" customHeight="1">
      <c r="A25" s="167">
        <f>IF('Result Sheet'!A28="","",'Result Sheet'!A28)</f>
        <v>21</v>
      </c>
      <c r="B25" s="168">
        <f>IF('Result Sheet'!B28="","",'Result Sheet'!B28)</f>
        <v>221</v>
      </c>
      <c r="C25" s="169">
        <f>IF('Result Sheet'!F28="","",'Result Sheet'!F28)</f>
        <v>929</v>
      </c>
      <c r="D25" s="170" t="str">
        <f>IF('Result Sheet'!E28="","",'Result Sheet'!E28)</f>
        <v>21-10-2014</v>
      </c>
      <c r="E25" s="171" t="str">
        <f>IF('Result Sheet'!G28="","",'Result Sheet'!G28)</f>
        <v>PAWAN CHOUHAN</v>
      </c>
      <c r="F25" s="171" t="str">
        <f>IF('Result Sheet'!H28="","",'Result Sheet'!H28)</f>
        <v>NARENDRA SINGH</v>
      </c>
      <c r="G25" s="171" t="str">
        <f>IF('Result Sheet'!I28="","",'Result Sheet'!I28)</f>
        <v>SHOBHA</v>
      </c>
      <c r="H25" s="172" t="str">
        <f>IF('Result Sheet'!K28="","",'Result Sheet'!K28)</f>
        <v>OBC</v>
      </c>
      <c r="I25" s="172" t="str">
        <f>IF('Result Sheet'!J28="","",'Result Sheet'!J28)</f>
        <v>M</v>
      </c>
      <c r="J25" s="273" t="str">
        <f>IF('Result Sheet'!DM28="","",'Result Sheet'!DM28)</f>
        <v>कक्षोंन्नति</v>
      </c>
      <c r="K25" s="173">
        <f>IF('Result Sheet'!DI28="","",'Result Sheet'!DI28)</f>
        <v>418</v>
      </c>
      <c r="L25" s="174">
        <f>IF('Result Sheet'!DJ28="","",'Result Sheet'!DJ28)</f>
        <v>83.6</v>
      </c>
      <c r="M25" s="173" t="str">
        <f>IF('Result Sheet'!DK28="","",'Result Sheet'!DK28)</f>
        <v>I</v>
      </c>
      <c r="N25" s="216" t="str">
        <f>IF('Result Sheet'!DP28="","",'Result Sheet'!DP28)</f>
        <v>B</v>
      </c>
      <c r="O25" s="175" t="str">
        <f>IF('Result Sheet'!AB28="","",IF('Result Sheet'!AB28="D","I",'Result Sheet'!AB28))</f>
        <v>I</v>
      </c>
      <c r="P25" s="176" t="str">
        <f>IF('Result Sheet'!AC28="","",'Result Sheet'!AC28)</f>
        <v>B</v>
      </c>
      <c r="Q25" s="175" t="str">
        <f>IF('Result Sheet'!AT28="","",IF('Result Sheet'!AT28="D","I",'Result Sheet'!AT28))</f>
        <v>I</v>
      </c>
      <c r="R25" s="176" t="str">
        <f>IF('Result Sheet'!AU28="","",'Result Sheet'!AU28)</f>
        <v>A</v>
      </c>
      <c r="S25" s="175" t="str">
        <f>IF('Result Sheet'!BL28="","",IF('Result Sheet'!BL28="D","I",'Result Sheet'!BL28))</f>
        <v>I</v>
      </c>
      <c r="T25" s="176" t="str">
        <f>IF('Result Sheet'!BM28="","",'Result Sheet'!BM28)</f>
        <v>A</v>
      </c>
      <c r="U25" s="175" t="str">
        <f>IF('Result Sheet'!CD28="","",IF('Result Sheet'!CD28="D","I",'Result Sheet'!CD28))</f>
        <v>I</v>
      </c>
      <c r="V25" s="176" t="str">
        <f>IF('Result Sheet'!CE28="","",'Result Sheet'!CE28)</f>
        <v>B</v>
      </c>
      <c r="W25" s="177">
        <f>IF('Result Sheet'!DO28="","",'Result Sheet'!DO28)</f>
        <v>34</v>
      </c>
      <c r="BQ25" s="178" t="str">
        <f>'Result Sheet'!G28</f>
        <v>PAWAN CHOUHAN</v>
      </c>
      <c r="BR25" s="179" t="str">
        <f t="shared" si="0"/>
        <v/>
      </c>
      <c r="BS25" s="179" t="str">
        <f t="shared" si="1"/>
        <v/>
      </c>
      <c r="BT25" s="179" t="str">
        <f t="shared" si="2"/>
        <v/>
      </c>
      <c r="BU25" s="179" t="str">
        <f t="shared" si="3"/>
        <v/>
      </c>
      <c r="BV25" s="179" t="str">
        <f t="shared" si="4"/>
        <v>B</v>
      </c>
      <c r="BW25" s="179" t="str">
        <f t="shared" si="5"/>
        <v/>
      </c>
      <c r="BX25" s="179" t="str">
        <f t="shared" si="6"/>
        <v/>
      </c>
      <c r="BY25" s="179" t="str">
        <f t="shared" si="7"/>
        <v/>
      </c>
      <c r="BZ25" s="179" t="str">
        <f t="shared" si="8"/>
        <v/>
      </c>
      <c r="CA25" s="179" t="str">
        <f t="shared" si="9"/>
        <v/>
      </c>
      <c r="CB25" s="179" t="str">
        <f t="shared" si="10"/>
        <v/>
      </c>
      <c r="CC25" s="179" t="str">
        <f t="shared" si="11"/>
        <v/>
      </c>
      <c r="CD25" s="180"/>
    </row>
    <row r="26" spans="1:82" ht="15.95" customHeight="1">
      <c r="A26" s="167">
        <f>IF('Result Sheet'!A29="","",'Result Sheet'!A29)</f>
        <v>22</v>
      </c>
      <c r="B26" s="168">
        <f>IF('Result Sheet'!B29="","",'Result Sheet'!B29)</f>
        <v>222</v>
      </c>
      <c r="C26" s="169">
        <f>IF('Result Sheet'!F29="","",'Result Sheet'!F29)</f>
        <v>932</v>
      </c>
      <c r="D26" s="170" t="str">
        <f>IF('Result Sheet'!E29="","",'Result Sheet'!E29)</f>
        <v>15-11-2014</v>
      </c>
      <c r="E26" s="171" t="str">
        <f>IF('Result Sheet'!G29="","",'Result Sheet'!G29)</f>
        <v>PRAGYA</v>
      </c>
      <c r="F26" s="171" t="str">
        <f>IF('Result Sheet'!H29="","",'Result Sheet'!H29)</f>
        <v>SUGANDAS</v>
      </c>
      <c r="G26" s="171" t="str">
        <f>IF('Result Sheet'!I29="","",'Result Sheet'!I29)</f>
        <v>ANITA</v>
      </c>
      <c r="H26" s="172" t="str">
        <f>IF('Result Sheet'!K29="","",'Result Sheet'!K29)</f>
        <v>OBC</v>
      </c>
      <c r="I26" s="172" t="str">
        <f>IF('Result Sheet'!J29="","",'Result Sheet'!J29)</f>
        <v>F</v>
      </c>
      <c r="J26" s="273" t="str">
        <f>IF('Result Sheet'!DM29="","",'Result Sheet'!DM29)</f>
        <v>कक्षोंन्नति</v>
      </c>
      <c r="K26" s="173">
        <f>IF('Result Sheet'!DI29="","",'Result Sheet'!DI29)</f>
        <v>412</v>
      </c>
      <c r="L26" s="174">
        <f>IF('Result Sheet'!DJ29="","",'Result Sheet'!DJ29)</f>
        <v>82.4</v>
      </c>
      <c r="M26" s="173" t="str">
        <f>IF('Result Sheet'!DK29="","",'Result Sheet'!DK29)</f>
        <v>I</v>
      </c>
      <c r="N26" s="216" t="str">
        <f>IF('Result Sheet'!DP29="","",'Result Sheet'!DP29)</f>
        <v>B</v>
      </c>
      <c r="O26" s="175" t="str">
        <f>IF('Result Sheet'!AB29="","",IF('Result Sheet'!AB29="D","I",'Result Sheet'!AB29))</f>
        <v>I</v>
      </c>
      <c r="P26" s="176" t="str">
        <f>IF('Result Sheet'!AC29="","",'Result Sheet'!AC29)</f>
        <v>B</v>
      </c>
      <c r="Q26" s="175" t="str">
        <f>IF('Result Sheet'!AT29="","",IF('Result Sheet'!AT29="D","I",'Result Sheet'!AT29))</f>
        <v>I</v>
      </c>
      <c r="R26" s="176" t="str">
        <f>IF('Result Sheet'!AU29="","",'Result Sheet'!AU29)</f>
        <v>A</v>
      </c>
      <c r="S26" s="175" t="str">
        <f>IF('Result Sheet'!BL29="","",IF('Result Sheet'!BL29="D","I",'Result Sheet'!BL29))</f>
        <v>I</v>
      </c>
      <c r="T26" s="176" t="str">
        <f>IF('Result Sheet'!BM29="","",'Result Sheet'!BM29)</f>
        <v>A</v>
      </c>
      <c r="U26" s="175" t="str">
        <f>IF('Result Sheet'!CD29="","",IF('Result Sheet'!CD29="D","I",'Result Sheet'!CD29))</f>
        <v>I</v>
      </c>
      <c r="V26" s="176" t="str">
        <f>IF('Result Sheet'!CE29="","",'Result Sheet'!CE29)</f>
        <v>A</v>
      </c>
      <c r="W26" s="177">
        <f>IF('Result Sheet'!DO29="","",'Result Sheet'!DO29)</f>
        <v>22</v>
      </c>
      <c r="BQ26" s="178" t="str">
        <f>'Result Sheet'!G29</f>
        <v>PRAGYA</v>
      </c>
      <c r="BR26" s="179" t="str">
        <f t="shared" si="0"/>
        <v/>
      </c>
      <c r="BS26" s="179" t="str">
        <f t="shared" si="1"/>
        <v/>
      </c>
      <c r="BT26" s="179" t="str">
        <f t="shared" si="2"/>
        <v/>
      </c>
      <c r="BU26" s="179" t="str">
        <f t="shared" si="3"/>
        <v/>
      </c>
      <c r="BV26" s="179" t="str">
        <f t="shared" si="4"/>
        <v/>
      </c>
      <c r="BW26" s="179" t="str">
        <f t="shared" si="5"/>
        <v>B</v>
      </c>
      <c r="BX26" s="179" t="str">
        <f t="shared" si="6"/>
        <v/>
      </c>
      <c r="BY26" s="179" t="str">
        <f t="shared" si="7"/>
        <v/>
      </c>
      <c r="BZ26" s="179" t="str">
        <f t="shared" si="8"/>
        <v/>
      </c>
      <c r="CA26" s="179" t="str">
        <f t="shared" si="9"/>
        <v/>
      </c>
      <c r="CB26" s="179" t="str">
        <f t="shared" si="10"/>
        <v/>
      </c>
      <c r="CC26" s="179" t="str">
        <f t="shared" si="11"/>
        <v/>
      </c>
      <c r="CD26" s="180"/>
    </row>
    <row r="27" spans="1:82" ht="15.95" customHeight="1">
      <c r="A27" s="167">
        <f>IF('Result Sheet'!A30="","",'Result Sheet'!A30)</f>
        <v>23</v>
      </c>
      <c r="B27" s="168">
        <f>IF('Result Sheet'!B30="","",'Result Sheet'!B30)</f>
        <v>223</v>
      </c>
      <c r="C27" s="169">
        <f>IF('Result Sheet'!F30="","",'Result Sheet'!F30)</f>
        <v>927</v>
      </c>
      <c r="D27" s="170" t="str">
        <f>IF('Result Sheet'!E30="","",'Result Sheet'!E30)</f>
        <v>31-01-2016</v>
      </c>
      <c r="E27" s="171" t="str">
        <f>IF('Result Sheet'!G30="","",'Result Sheet'!G30)</f>
        <v>PRAMOD BHATI</v>
      </c>
      <c r="F27" s="171" t="str">
        <f>IF('Result Sheet'!H30="","",'Result Sheet'!H30)</f>
        <v>PANKAJ</v>
      </c>
      <c r="G27" s="171" t="str">
        <f>IF('Result Sheet'!I30="","",'Result Sheet'!I30)</f>
        <v>PINKI</v>
      </c>
      <c r="H27" s="172" t="str">
        <f>IF('Result Sheet'!K30="","",'Result Sheet'!K30)</f>
        <v>OBC</v>
      </c>
      <c r="I27" s="172" t="str">
        <f>IF('Result Sheet'!J30="","",'Result Sheet'!J30)</f>
        <v>M</v>
      </c>
      <c r="J27" s="273" t="str">
        <f>IF('Result Sheet'!DM30="","",'Result Sheet'!DM30)</f>
        <v>कक्षोंन्नति</v>
      </c>
      <c r="K27" s="173">
        <f>IF('Result Sheet'!DI30="","",'Result Sheet'!DI30)</f>
        <v>407</v>
      </c>
      <c r="L27" s="174">
        <f>IF('Result Sheet'!DJ30="","",'Result Sheet'!DJ30)</f>
        <v>81.400000000000006</v>
      </c>
      <c r="M27" s="173" t="str">
        <f>IF('Result Sheet'!DK30="","",'Result Sheet'!DK30)</f>
        <v>I</v>
      </c>
      <c r="N27" s="216" t="str">
        <f>IF('Result Sheet'!DP30="","",'Result Sheet'!DP30)</f>
        <v>B</v>
      </c>
      <c r="O27" s="175" t="str">
        <f>IF('Result Sheet'!AB30="","",IF('Result Sheet'!AB30="D","I",'Result Sheet'!AB30))</f>
        <v>I</v>
      </c>
      <c r="P27" s="176" t="str">
        <f>IF('Result Sheet'!AC30="","",'Result Sheet'!AC30)</f>
        <v>B</v>
      </c>
      <c r="Q27" s="175" t="str">
        <f>IF('Result Sheet'!AT30="","",IF('Result Sheet'!AT30="D","I",'Result Sheet'!AT30))</f>
        <v>I</v>
      </c>
      <c r="R27" s="176" t="str">
        <f>IF('Result Sheet'!AU30="","",'Result Sheet'!AU30)</f>
        <v>A</v>
      </c>
      <c r="S27" s="175" t="str">
        <f>IF('Result Sheet'!BL30="","",IF('Result Sheet'!BL30="D","I",'Result Sheet'!BL30))</f>
        <v>I</v>
      </c>
      <c r="T27" s="176" t="str">
        <f>IF('Result Sheet'!BM30="","",'Result Sheet'!BM30)</f>
        <v>B</v>
      </c>
      <c r="U27" s="175" t="str">
        <f>IF('Result Sheet'!CD30="","",IF('Result Sheet'!CD30="D","I",'Result Sheet'!CD30))</f>
        <v>I</v>
      </c>
      <c r="V27" s="176" t="str">
        <f>IF('Result Sheet'!CE30="","",'Result Sheet'!CE30)</f>
        <v>A</v>
      </c>
      <c r="W27" s="177">
        <f>IF('Result Sheet'!DO30="","",'Result Sheet'!DO30)</f>
        <v>32</v>
      </c>
      <c r="BQ27" s="178" t="str">
        <f>'Result Sheet'!G30</f>
        <v>PRAMOD BHATI</v>
      </c>
      <c r="BR27" s="179" t="str">
        <f t="shared" si="0"/>
        <v/>
      </c>
      <c r="BS27" s="179" t="str">
        <f t="shared" si="1"/>
        <v/>
      </c>
      <c r="BT27" s="179" t="str">
        <f t="shared" si="2"/>
        <v/>
      </c>
      <c r="BU27" s="179" t="str">
        <f t="shared" si="3"/>
        <v/>
      </c>
      <c r="BV27" s="179" t="str">
        <f t="shared" si="4"/>
        <v>B</v>
      </c>
      <c r="BW27" s="179" t="str">
        <f t="shared" si="5"/>
        <v/>
      </c>
      <c r="BX27" s="179" t="str">
        <f t="shared" si="6"/>
        <v/>
      </c>
      <c r="BY27" s="179" t="str">
        <f t="shared" si="7"/>
        <v/>
      </c>
      <c r="BZ27" s="179" t="str">
        <f t="shared" si="8"/>
        <v/>
      </c>
      <c r="CA27" s="179" t="str">
        <f t="shared" si="9"/>
        <v/>
      </c>
      <c r="CB27" s="179" t="str">
        <f t="shared" si="10"/>
        <v/>
      </c>
      <c r="CC27" s="179" t="str">
        <f t="shared" si="11"/>
        <v/>
      </c>
      <c r="CD27" s="180"/>
    </row>
    <row r="28" spans="1:82" ht="15.95" customHeight="1">
      <c r="A28" s="167">
        <f>IF('Result Sheet'!A31="","",'Result Sheet'!A31)</f>
        <v>24</v>
      </c>
      <c r="B28" s="168">
        <f>IF('Result Sheet'!B31="","",'Result Sheet'!B31)</f>
        <v>224</v>
      </c>
      <c r="C28" s="169">
        <f>IF('Result Sheet'!F31="","",'Result Sheet'!F31)</f>
        <v>938</v>
      </c>
      <c r="D28" s="170" t="str">
        <f>IF('Result Sheet'!E31="","",'Result Sheet'!E31)</f>
        <v>24-06-2015</v>
      </c>
      <c r="E28" s="171" t="str">
        <f>IF('Result Sheet'!G31="","",'Result Sheet'!G31)</f>
        <v>PRAVEEN GURJAR</v>
      </c>
      <c r="F28" s="171" t="str">
        <f>IF('Result Sheet'!H31="","",'Result Sheet'!H31)</f>
        <v>SUKHDEV</v>
      </c>
      <c r="G28" s="171" t="str">
        <f>IF('Result Sheet'!I31="","",'Result Sheet'!I31)</f>
        <v>MANJU DEVI</v>
      </c>
      <c r="H28" s="172" t="str">
        <f>IF('Result Sheet'!K31="","",'Result Sheet'!K31)</f>
        <v>SBC</v>
      </c>
      <c r="I28" s="172" t="str">
        <f>IF('Result Sheet'!J31="","",'Result Sheet'!J31)</f>
        <v>M</v>
      </c>
      <c r="J28" s="273" t="str">
        <f>IF('Result Sheet'!DM31="","",'Result Sheet'!DM31)</f>
        <v>कक्षोंन्नति</v>
      </c>
      <c r="K28" s="173">
        <f>IF('Result Sheet'!DI31="","",'Result Sheet'!DI31)</f>
        <v>403</v>
      </c>
      <c r="L28" s="174">
        <f>IF('Result Sheet'!DJ31="","",'Result Sheet'!DJ31)</f>
        <v>80.599999999999994</v>
      </c>
      <c r="M28" s="173" t="str">
        <f>IF('Result Sheet'!DK31="","",'Result Sheet'!DK31)</f>
        <v>I</v>
      </c>
      <c r="N28" s="216" t="str">
        <f>IF('Result Sheet'!DP31="","",'Result Sheet'!DP31)</f>
        <v>B</v>
      </c>
      <c r="O28" s="175" t="str">
        <f>IF('Result Sheet'!AB31="","",IF('Result Sheet'!AB31="D","I",'Result Sheet'!AB31))</f>
        <v>I</v>
      </c>
      <c r="P28" s="176" t="str">
        <f>IF('Result Sheet'!AC31="","",'Result Sheet'!AC31)</f>
        <v>B</v>
      </c>
      <c r="Q28" s="175" t="str">
        <f>IF('Result Sheet'!AT31="","",IF('Result Sheet'!AT31="D","I",'Result Sheet'!AT31))</f>
        <v>I</v>
      </c>
      <c r="R28" s="176" t="str">
        <f>IF('Result Sheet'!AU31="","",'Result Sheet'!AU31)</f>
        <v>A</v>
      </c>
      <c r="S28" s="175" t="str">
        <f>IF('Result Sheet'!BL31="","",IF('Result Sheet'!BL31="D","I",'Result Sheet'!BL31))</f>
        <v>I</v>
      </c>
      <c r="T28" s="176" t="str">
        <f>IF('Result Sheet'!BM31="","",'Result Sheet'!BM31)</f>
        <v>B</v>
      </c>
      <c r="U28" s="175" t="str">
        <f>IF('Result Sheet'!CD31="","",IF('Result Sheet'!CD31="D","I",'Result Sheet'!CD31))</f>
        <v>I</v>
      </c>
      <c r="V28" s="176" t="str">
        <f>IF('Result Sheet'!CE31="","",'Result Sheet'!CE31)</f>
        <v>A</v>
      </c>
      <c r="W28" s="177">
        <f>IF('Result Sheet'!DO31="","",'Result Sheet'!DO31)</f>
        <v>20</v>
      </c>
      <c r="BQ28" s="178" t="str">
        <f>'Result Sheet'!G31</f>
        <v>PRAVEEN GURJAR</v>
      </c>
      <c r="BR28" s="179" t="str">
        <f t="shared" si="0"/>
        <v/>
      </c>
      <c r="BS28" s="179" t="str">
        <f t="shared" si="1"/>
        <v/>
      </c>
      <c r="BT28" s="179" t="str">
        <f t="shared" si="2"/>
        <v/>
      </c>
      <c r="BU28" s="179" t="str">
        <f t="shared" si="3"/>
        <v/>
      </c>
      <c r="BV28" s="179" t="str">
        <f t="shared" si="4"/>
        <v/>
      </c>
      <c r="BW28" s="179" t="str">
        <f t="shared" si="5"/>
        <v/>
      </c>
      <c r="BX28" s="179" t="str">
        <f t="shared" si="6"/>
        <v/>
      </c>
      <c r="BY28" s="179" t="str">
        <f t="shared" si="7"/>
        <v/>
      </c>
      <c r="BZ28" s="179" t="str">
        <f t="shared" si="8"/>
        <v/>
      </c>
      <c r="CA28" s="179" t="str">
        <f t="shared" si="9"/>
        <v/>
      </c>
      <c r="CB28" s="179" t="str">
        <f t="shared" si="10"/>
        <v>B</v>
      </c>
      <c r="CC28" s="179" t="str">
        <f t="shared" si="11"/>
        <v/>
      </c>
      <c r="CD28" s="180"/>
    </row>
    <row r="29" spans="1:82" ht="15.95" customHeight="1">
      <c r="A29" s="167">
        <f>IF('Result Sheet'!A32="","",'Result Sheet'!A32)</f>
        <v>25</v>
      </c>
      <c r="B29" s="168">
        <f>IF('Result Sheet'!B32="","",'Result Sheet'!B32)</f>
        <v>225</v>
      </c>
      <c r="C29" s="169">
        <f>IF('Result Sheet'!F32="","",'Result Sheet'!F32)</f>
        <v>950</v>
      </c>
      <c r="D29" s="170" t="str">
        <f>IF('Result Sheet'!E32="","",'Result Sheet'!E32)</f>
        <v>27-02-2016</v>
      </c>
      <c r="E29" s="171" t="str">
        <f>IF('Result Sheet'!G32="","",'Result Sheet'!G32)</f>
        <v>PRIYANSHU</v>
      </c>
      <c r="F29" s="171" t="str">
        <f>IF('Result Sheet'!H32="","",'Result Sheet'!H32)</f>
        <v>KULDEEP</v>
      </c>
      <c r="G29" s="171" t="str">
        <f>IF('Result Sheet'!I32="","",'Result Sheet'!I32)</f>
        <v>KHUSBOO MALI</v>
      </c>
      <c r="H29" s="172" t="str">
        <f>IF('Result Sheet'!K32="","",'Result Sheet'!K32)</f>
        <v>OBC</v>
      </c>
      <c r="I29" s="172" t="str">
        <f>IF('Result Sheet'!J32="","",'Result Sheet'!J32)</f>
        <v>M</v>
      </c>
      <c r="J29" s="273" t="str">
        <f>IF('Result Sheet'!DM32="","",'Result Sheet'!DM32)</f>
        <v>कक्षोंन्नति</v>
      </c>
      <c r="K29" s="173">
        <f>IF('Result Sheet'!DI32="","",'Result Sheet'!DI32)</f>
        <v>407</v>
      </c>
      <c r="L29" s="174">
        <f>IF('Result Sheet'!DJ32="","",'Result Sheet'!DJ32)</f>
        <v>81.400000000000006</v>
      </c>
      <c r="M29" s="173" t="str">
        <f>IF('Result Sheet'!DK32="","",'Result Sheet'!DK32)</f>
        <v>I</v>
      </c>
      <c r="N29" s="216" t="str">
        <f>IF('Result Sheet'!DP32="","",'Result Sheet'!DP32)</f>
        <v>B</v>
      </c>
      <c r="O29" s="175" t="str">
        <f>IF('Result Sheet'!AB32="","",IF('Result Sheet'!AB32="D","I",'Result Sheet'!AB32))</f>
        <v>I</v>
      </c>
      <c r="P29" s="176" t="str">
        <f>IF('Result Sheet'!AC32="","",'Result Sheet'!AC32)</f>
        <v>B</v>
      </c>
      <c r="Q29" s="175" t="str">
        <f>IF('Result Sheet'!AT32="","",IF('Result Sheet'!AT32="D","I",'Result Sheet'!AT32))</f>
        <v>I</v>
      </c>
      <c r="R29" s="176" t="str">
        <f>IF('Result Sheet'!AU32="","",'Result Sheet'!AU32)</f>
        <v>A</v>
      </c>
      <c r="S29" s="175" t="str">
        <f>IF('Result Sheet'!BL32="","",IF('Result Sheet'!BL32="D","I",'Result Sheet'!BL32))</f>
        <v>I</v>
      </c>
      <c r="T29" s="176" t="str">
        <f>IF('Result Sheet'!BM32="","",'Result Sheet'!BM32)</f>
        <v>A</v>
      </c>
      <c r="U29" s="175" t="str">
        <f>IF('Result Sheet'!CD32="","",IF('Result Sheet'!CD32="D","I",'Result Sheet'!CD32))</f>
        <v>I</v>
      </c>
      <c r="V29" s="176" t="str">
        <f>IF('Result Sheet'!CE32="","",'Result Sheet'!CE32)</f>
        <v>A</v>
      </c>
      <c r="W29" s="177">
        <f>IF('Result Sheet'!DO32="","",'Result Sheet'!DO32)</f>
        <v>12</v>
      </c>
      <c r="BQ29" s="178" t="str">
        <f>'Result Sheet'!G32</f>
        <v>PRIYANSHU</v>
      </c>
      <c r="BR29" s="179" t="str">
        <f t="shared" si="0"/>
        <v/>
      </c>
      <c r="BS29" s="179" t="str">
        <f t="shared" si="1"/>
        <v/>
      </c>
      <c r="BT29" s="179" t="str">
        <f t="shared" si="2"/>
        <v/>
      </c>
      <c r="BU29" s="179" t="str">
        <f t="shared" si="3"/>
        <v/>
      </c>
      <c r="BV29" s="179" t="str">
        <f t="shared" si="4"/>
        <v>B</v>
      </c>
      <c r="BW29" s="179" t="str">
        <f t="shared" si="5"/>
        <v/>
      </c>
      <c r="BX29" s="179" t="str">
        <f t="shared" si="6"/>
        <v/>
      </c>
      <c r="BY29" s="179" t="str">
        <f t="shared" si="7"/>
        <v/>
      </c>
      <c r="BZ29" s="179" t="str">
        <f t="shared" si="8"/>
        <v/>
      </c>
      <c r="CA29" s="179" t="str">
        <f t="shared" si="9"/>
        <v/>
      </c>
      <c r="CB29" s="179" t="str">
        <f t="shared" si="10"/>
        <v/>
      </c>
      <c r="CC29" s="179" t="str">
        <f t="shared" si="11"/>
        <v/>
      </c>
      <c r="CD29" s="180"/>
    </row>
    <row r="30" spans="1:82" ht="15.95" customHeight="1">
      <c r="A30" s="167">
        <f>IF('Result Sheet'!A33="","",'Result Sheet'!A33)</f>
        <v>26</v>
      </c>
      <c r="B30" s="168">
        <f>IF('Result Sheet'!B33="","",'Result Sheet'!B33)</f>
        <v>226</v>
      </c>
      <c r="C30" s="169">
        <f>IF('Result Sheet'!F33="","",'Result Sheet'!F33)</f>
        <v>945</v>
      </c>
      <c r="D30" s="170" t="str">
        <f>IF('Result Sheet'!E33="","",'Result Sheet'!E33)</f>
        <v>22-07-2015</v>
      </c>
      <c r="E30" s="171" t="str">
        <f>IF('Result Sheet'!G33="","",'Result Sheet'!G33)</f>
        <v>PRIYANSHU RAWAT</v>
      </c>
      <c r="F30" s="171" t="str">
        <f>IF('Result Sheet'!H33="","",'Result Sheet'!H33)</f>
        <v>MANOHAR SINGH</v>
      </c>
      <c r="G30" s="171" t="str">
        <f>IF('Result Sheet'!I33="","",'Result Sheet'!I33)</f>
        <v>SAPNA</v>
      </c>
      <c r="H30" s="172" t="str">
        <f>IF('Result Sheet'!K33="","",'Result Sheet'!K33)</f>
        <v>OBC</v>
      </c>
      <c r="I30" s="172" t="str">
        <f>IF('Result Sheet'!J33="","",'Result Sheet'!J33)</f>
        <v>M</v>
      </c>
      <c r="J30" s="273" t="str">
        <f>IF('Result Sheet'!DM33="","",'Result Sheet'!DM33)</f>
        <v>कक्षोंन्नति</v>
      </c>
      <c r="K30" s="173">
        <f>IF('Result Sheet'!DI33="","",'Result Sheet'!DI33)</f>
        <v>405</v>
      </c>
      <c r="L30" s="174">
        <f>IF('Result Sheet'!DJ33="","",'Result Sheet'!DJ33)</f>
        <v>81</v>
      </c>
      <c r="M30" s="173" t="str">
        <f>IF('Result Sheet'!DK33="","",'Result Sheet'!DK33)</f>
        <v>I</v>
      </c>
      <c r="N30" s="216" t="str">
        <f>IF('Result Sheet'!DP33="","",'Result Sheet'!DP33)</f>
        <v>B</v>
      </c>
      <c r="O30" s="175" t="str">
        <f>IF('Result Sheet'!AB33="","",IF('Result Sheet'!AB33="D","I",'Result Sheet'!AB33))</f>
        <v>I</v>
      </c>
      <c r="P30" s="176" t="str">
        <f>IF('Result Sheet'!AC33="","",'Result Sheet'!AC33)</f>
        <v>B</v>
      </c>
      <c r="Q30" s="175" t="str">
        <f>IF('Result Sheet'!AT33="","",IF('Result Sheet'!AT33="D","I",'Result Sheet'!AT33))</f>
        <v>I</v>
      </c>
      <c r="R30" s="176" t="str">
        <f>IF('Result Sheet'!AU33="","",'Result Sheet'!AU33)</f>
        <v>A</v>
      </c>
      <c r="S30" s="175" t="str">
        <f>IF('Result Sheet'!BL33="","",IF('Result Sheet'!BL33="D","I",'Result Sheet'!BL33))</f>
        <v>I</v>
      </c>
      <c r="T30" s="176" t="str">
        <f>IF('Result Sheet'!BM33="","",'Result Sheet'!BM33)</f>
        <v>B</v>
      </c>
      <c r="U30" s="175" t="str">
        <f>IF('Result Sheet'!CD33="","",IF('Result Sheet'!CD33="D","I",'Result Sheet'!CD33))</f>
        <v>I</v>
      </c>
      <c r="V30" s="176" t="str">
        <f>IF('Result Sheet'!CE33="","",'Result Sheet'!CE33)</f>
        <v>A</v>
      </c>
      <c r="W30" s="177">
        <f>IF('Result Sheet'!DO33="","",'Result Sheet'!DO33)</f>
        <v>22</v>
      </c>
      <c r="BQ30" s="178" t="str">
        <f>'Result Sheet'!G33</f>
        <v>PRIYANSHU RAWAT</v>
      </c>
      <c r="BR30" s="179" t="str">
        <f t="shared" si="0"/>
        <v/>
      </c>
      <c r="BS30" s="179" t="str">
        <f t="shared" si="1"/>
        <v/>
      </c>
      <c r="BT30" s="179" t="str">
        <f t="shared" si="2"/>
        <v/>
      </c>
      <c r="BU30" s="179" t="str">
        <f t="shared" si="3"/>
        <v/>
      </c>
      <c r="BV30" s="179" t="str">
        <f t="shared" si="4"/>
        <v>B</v>
      </c>
      <c r="BW30" s="179" t="str">
        <f t="shared" si="5"/>
        <v/>
      </c>
      <c r="BX30" s="179" t="str">
        <f t="shared" si="6"/>
        <v/>
      </c>
      <c r="BY30" s="179" t="str">
        <f t="shared" si="7"/>
        <v/>
      </c>
      <c r="BZ30" s="179" t="str">
        <f t="shared" si="8"/>
        <v/>
      </c>
      <c r="CA30" s="179" t="str">
        <f t="shared" si="9"/>
        <v/>
      </c>
      <c r="CB30" s="179" t="str">
        <f t="shared" si="10"/>
        <v/>
      </c>
      <c r="CC30" s="179" t="str">
        <f t="shared" si="11"/>
        <v/>
      </c>
      <c r="CD30" s="180"/>
    </row>
    <row r="31" spans="1:82" ht="15.95" customHeight="1">
      <c r="A31" s="167">
        <f>IF('Result Sheet'!A34="","",'Result Sheet'!A34)</f>
        <v>27</v>
      </c>
      <c r="B31" s="168">
        <f>IF('Result Sheet'!B34="","",'Result Sheet'!B34)</f>
        <v>227</v>
      </c>
      <c r="C31" s="169">
        <f>IF('Result Sheet'!F34="","",'Result Sheet'!F34)</f>
        <v>928</v>
      </c>
      <c r="D31" s="170">
        <f>IF('Result Sheet'!E34="","",'Result Sheet'!E34)</f>
        <v>42676</v>
      </c>
      <c r="E31" s="171" t="str">
        <f>IF('Result Sheet'!G34="","",'Result Sheet'!G34)</f>
        <v>RANVEER</v>
      </c>
      <c r="F31" s="171" t="str">
        <f>IF('Result Sheet'!H34="","",'Result Sheet'!H34)</f>
        <v>TOTA RAM</v>
      </c>
      <c r="G31" s="171" t="str">
        <f>IF('Result Sheet'!I34="","",'Result Sheet'!I34)</f>
        <v>JAYA</v>
      </c>
      <c r="H31" s="172" t="str">
        <f>IF('Result Sheet'!K34="","",'Result Sheet'!K34)</f>
        <v>OBC</v>
      </c>
      <c r="I31" s="172" t="str">
        <f>IF('Result Sheet'!J34="","",'Result Sheet'!J34)</f>
        <v>M</v>
      </c>
      <c r="J31" s="273" t="str">
        <f>IF('Result Sheet'!DM34="","",'Result Sheet'!DM34)</f>
        <v>कक्षोंन्नति</v>
      </c>
      <c r="K31" s="173">
        <f>IF('Result Sheet'!DI34="","",'Result Sheet'!DI34)</f>
        <v>408</v>
      </c>
      <c r="L31" s="174">
        <f>IF('Result Sheet'!DJ34="","",'Result Sheet'!DJ34)</f>
        <v>81.599999999999994</v>
      </c>
      <c r="M31" s="173" t="str">
        <f>IF('Result Sheet'!DK34="","",'Result Sheet'!DK34)</f>
        <v>I</v>
      </c>
      <c r="N31" s="216" t="str">
        <f>IF('Result Sheet'!DP34="","",'Result Sheet'!DP34)</f>
        <v>B</v>
      </c>
      <c r="O31" s="175" t="str">
        <f>IF('Result Sheet'!AB34="","",IF('Result Sheet'!AB34="D","I",'Result Sheet'!AB34))</f>
        <v>I</v>
      </c>
      <c r="P31" s="176" t="str">
        <f>IF('Result Sheet'!AC34="","",'Result Sheet'!AC34)</f>
        <v>B</v>
      </c>
      <c r="Q31" s="175" t="str">
        <f>IF('Result Sheet'!AT34="","",IF('Result Sheet'!AT34="D","I",'Result Sheet'!AT34))</f>
        <v>I</v>
      </c>
      <c r="R31" s="176" t="str">
        <f>IF('Result Sheet'!AU34="","",'Result Sheet'!AU34)</f>
        <v>A</v>
      </c>
      <c r="S31" s="175" t="str">
        <f>IF('Result Sheet'!BL34="","",IF('Result Sheet'!BL34="D","I",'Result Sheet'!BL34))</f>
        <v>I</v>
      </c>
      <c r="T31" s="176" t="str">
        <f>IF('Result Sheet'!BM34="","",'Result Sheet'!BM34)</f>
        <v>B</v>
      </c>
      <c r="U31" s="175" t="str">
        <f>IF('Result Sheet'!CD34="","",IF('Result Sheet'!CD34="D","I",'Result Sheet'!CD34))</f>
        <v>I</v>
      </c>
      <c r="V31" s="176" t="str">
        <f>IF('Result Sheet'!CE34="","",'Result Sheet'!CE34)</f>
        <v>A</v>
      </c>
      <c r="W31" s="177">
        <f>IF('Result Sheet'!DO34="","",'Result Sheet'!DO34)</f>
        <v>24</v>
      </c>
      <c r="BQ31" s="178" t="str">
        <f>'Result Sheet'!G34</f>
        <v>RANVEER</v>
      </c>
      <c r="BR31" s="179" t="str">
        <f t="shared" si="0"/>
        <v/>
      </c>
      <c r="BS31" s="179" t="str">
        <f t="shared" si="1"/>
        <v/>
      </c>
      <c r="BT31" s="179" t="str">
        <f t="shared" si="2"/>
        <v/>
      </c>
      <c r="BU31" s="179" t="str">
        <f t="shared" si="3"/>
        <v/>
      </c>
      <c r="BV31" s="179" t="str">
        <f t="shared" si="4"/>
        <v>B</v>
      </c>
      <c r="BW31" s="179" t="str">
        <f t="shared" si="5"/>
        <v/>
      </c>
      <c r="BX31" s="179" t="str">
        <f t="shared" si="6"/>
        <v/>
      </c>
      <c r="BY31" s="179" t="str">
        <f t="shared" si="7"/>
        <v/>
      </c>
      <c r="BZ31" s="179" t="str">
        <f t="shared" si="8"/>
        <v/>
      </c>
      <c r="CA31" s="179" t="str">
        <f t="shared" si="9"/>
        <v/>
      </c>
      <c r="CB31" s="179" t="str">
        <f t="shared" si="10"/>
        <v/>
      </c>
      <c r="CC31" s="179" t="str">
        <f t="shared" si="11"/>
        <v/>
      </c>
      <c r="CD31" s="180"/>
    </row>
    <row r="32" spans="1:82" ht="15.95" customHeight="1">
      <c r="A32" s="167">
        <f>IF('Result Sheet'!A35="","",'Result Sheet'!A35)</f>
        <v>28</v>
      </c>
      <c r="B32" s="168">
        <f>IF('Result Sheet'!B35="","",'Result Sheet'!B35)</f>
        <v>228</v>
      </c>
      <c r="C32" s="169">
        <f>IF('Result Sheet'!F35="","",'Result Sheet'!F35)</f>
        <v>947</v>
      </c>
      <c r="D32" s="170" t="str">
        <f>IF('Result Sheet'!E35="","",'Result Sheet'!E35)</f>
        <v>18-07-2015</v>
      </c>
      <c r="E32" s="171" t="str">
        <f>IF('Result Sheet'!G35="","",'Result Sheet'!G35)</f>
        <v>SURAJ BHATI</v>
      </c>
      <c r="F32" s="171" t="str">
        <f>IF('Result Sheet'!H35="","",'Result Sheet'!H35)</f>
        <v>RAJURAM BHATI</v>
      </c>
      <c r="G32" s="171" t="str">
        <f>IF('Result Sheet'!I35="","",'Result Sheet'!I35)</f>
        <v>REKHA DEVI</v>
      </c>
      <c r="H32" s="172" t="str">
        <f>IF('Result Sheet'!K35="","",'Result Sheet'!K35)</f>
        <v>OBC</v>
      </c>
      <c r="I32" s="172" t="str">
        <f>IF('Result Sheet'!J35="","",'Result Sheet'!J35)</f>
        <v>M</v>
      </c>
      <c r="J32" s="273" t="str">
        <f>IF('Result Sheet'!DM35="","",'Result Sheet'!DM35)</f>
        <v>कक्षोंन्नति</v>
      </c>
      <c r="K32" s="173">
        <f>IF('Result Sheet'!DI35="","",'Result Sheet'!DI35)</f>
        <v>413</v>
      </c>
      <c r="L32" s="174">
        <f>IF('Result Sheet'!DJ35="","",'Result Sheet'!DJ35)</f>
        <v>82.6</v>
      </c>
      <c r="M32" s="173" t="str">
        <f>IF('Result Sheet'!DK35="","",'Result Sheet'!DK35)</f>
        <v>I</v>
      </c>
      <c r="N32" s="216" t="str">
        <f>IF('Result Sheet'!DP35="","",'Result Sheet'!DP35)</f>
        <v>B</v>
      </c>
      <c r="O32" s="175" t="str">
        <f>IF('Result Sheet'!AB35="","",IF('Result Sheet'!AB35="D","I",'Result Sheet'!AB35))</f>
        <v>I</v>
      </c>
      <c r="P32" s="176" t="str">
        <f>IF('Result Sheet'!AC35="","",'Result Sheet'!AC35)</f>
        <v>B</v>
      </c>
      <c r="Q32" s="175" t="str">
        <f>IF('Result Sheet'!AT35="","",IF('Result Sheet'!AT35="D","I",'Result Sheet'!AT35))</f>
        <v>I</v>
      </c>
      <c r="R32" s="176" t="str">
        <f>IF('Result Sheet'!AU35="","",'Result Sheet'!AU35)</f>
        <v>B</v>
      </c>
      <c r="S32" s="175" t="str">
        <f>IF('Result Sheet'!BL35="","",IF('Result Sheet'!BL35="D","I",'Result Sheet'!BL35))</f>
        <v>I</v>
      </c>
      <c r="T32" s="176" t="str">
        <f>IF('Result Sheet'!BM35="","",'Result Sheet'!BM35)</f>
        <v>B</v>
      </c>
      <c r="U32" s="175" t="str">
        <f>IF('Result Sheet'!CD35="","",IF('Result Sheet'!CD35="D","I",'Result Sheet'!CD35))</f>
        <v>I</v>
      </c>
      <c r="V32" s="176" t="str">
        <f>IF('Result Sheet'!CE35="","",'Result Sheet'!CE35)</f>
        <v>A</v>
      </c>
      <c r="W32" s="177">
        <f>IF('Result Sheet'!DO35="","",'Result Sheet'!DO35)</f>
        <v>20</v>
      </c>
      <c r="BQ32" s="178" t="str">
        <f>'Result Sheet'!G35</f>
        <v>SURAJ BHATI</v>
      </c>
      <c r="BR32" s="179" t="str">
        <f t="shared" si="0"/>
        <v/>
      </c>
      <c r="BS32" s="179" t="str">
        <f t="shared" si="1"/>
        <v/>
      </c>
      <c r="BT32" s="179" t="str">
        <f t="shared" si="2"/>
        <v/>
      </c>
      <c r="BU32" s="179" t="str">
        <f t="shared" si="3"/>
        <v/>
      </c>
      <c r="BV32" s="179" t="str">
        <f t="shared" si="4"/>
        <v>B</v>
      </c>
      <c r="BW32" s="179" t="str">
        <f t="shared" si="5"/>
        <v/>
      </c>
      <c r="BX32" s="179" t="str">
        <f t="shared" si="6"/>
        <v/>
      </c>
      <c r="BY32" s="179" t="str">
        <f t="shared" si="7"/>
        <v/>
      </c>
      <c r="BZ32" s="179" t="str">
        <f t="shared" si="8"/>
        <v/>
      </c>
      <c r="CA32" s="179" t="str">
        <f t="shared" si="9"/>
        <v/>
      </c>
      <c r="CB32" s="179" t="str">
        <f t="shared" si="10"/>
        <v/>
      </c>
      <c r="CC32" s="179" t="str">
        <f t="shared" si="11"/>
        <v/>
      </c>
      <c r="CD32" s="180"/>
    </row>
    <row r="33" spans="1:82" ht="15.95" customHeight="1">
      <c r="A33" s="167">
        <f>IF('Result Sheet'!A36="","",'Result Sheet'!A36)</f>
        <v>29</v>
      </c>
      <c r="B33" s="168">
        <f>IF('Result Sheet'!B36="","",'Result Sheet'!B36)</f>
        <v>229</v>
      </c>
      <c r="C33" s="169">
        <f>IF('Result Sheet'!F36="","",'Result Sheet'!F36)</f>
        <v>930</v>
      </c>
      <c r="D33" s="170" t="str">
        <f>IF('Result Sheet'!E36="","",'Result Sheet'!E36)</f>
        <v>13-03-2015</v>
      </c>
      <c r="E33" s="171" t="str">
        <f>IF('Result Sheet'!G36="","",'Result Sheet'!G36)</f>
        <v>YUVRAJ SHARMA</v>
      </c>
      <c r="F33" s="171" t="str">
        <f>IF('Result Sheet'!H36="","",'Result Sheet'!H36)</f>
        <v>ARVIND SHARMA</v>
      </c>
      <c r="G33" s="171" t="str">
        <f>IF('Result Sheet'!I36="","",'Result Sheet'!I36)</f>
        <v>ANKITA SHARMA</v>
      </c>
      <c r="H33" s="172" t="str">
        <f>IF('Result Sheet'!K36="","",'Result Sheet'!K36)</f>
        <v>OBC</v>
      </c>
      <c r="I33" s="172" t="str">
        <f>IF('Result Sheet'!J36="","",'Result Sheet'!J36)</f>
        <v>M</v>
      </c>
      <c r="J33" s="273" t="str">
        <f>IF('Result Sheet'!DM36="","",'Result Sheet'!DM36)</f>
        <v>कक्षोंन्नति</v>
      </c>
      <c r="K33" s="173">
        <f>IF('Result Sheet'!DI36="","",'Result Sheet'!DI36)</f>
        <v>417</v>
      </c>
      <c r="L33" s="174">
        <f>IF('Result Sheet'!DJ36="","",'Result Sheet'!DJ36)</f>
        <v>83.4</v>
      </c>
      <c r="M33" s="173" t="str">
        <f>IF('Result Sheet'!DK36="","",'Result Sheet'!DK36)</f>
        <v>I</v>
      </c>
      <c r="N33" s="216" t="str">
        <f>IF('Result Sheet'!DP36="","",'Result Sheet'!DP36)</f>
        <v>B</v>
      </c>
      <c r="O33" s="175" t="str">
        <f>IF('Result Sheet'!AB36="","",IF('Result Sheet'!AB36="D","I",'Result Sheet'!AB36))</f>
        <v>I</v>
      </c>
      <c r="P33" s="176" t="str">
        <f>IF('Result Sheet'!AC36="","",'Result Sheet'!AC36)</f>
        <v>B</v>
      </c>
      <c r="Q33" s="175" t="str">
        <f>IF('Result Sheet'!AT36="","",IF('Result Sheet'!AT36="D","I",'Result Sheet'!AT36))</f>
        <v>I</v>
      </c>
      <c r="R33" s="176" t="str">
        <f>IF('Result Sheet'!AU36="","",'Result Sheet'!AU36)</f>
        <v>A</v>
      </c>
      <c r="S33" s="175" t="str">
        <f>IF('Result Sheet'!BL36="","",IF('Result Sheet'!BL36="D","I",'Result Sheet'!BL36))</f>
        <v>I</v>
      </c>
      <c r="T33" s="176" t="str">
        <f>IF('Result Sheet'!BM36="","",'Result Sheet'!BM36)</f>
        <v>B</v>
      </c>
      <c r="U33" s="175" t="str">
        <f>IF('Result Sheet'!CD36="","",IF('Result Sheet'!CD36="D","I",'Result Sheet'!CD36))</f>
        <v>I</v>
      </c>
      <c r="V33" s="176" t="str">
        <f>IF('Result Sheet'!CE36="","",'Result Sheet'!CE36)</f>
        <v>A</v>
      </c>
      <c r="W33" s="177">
        <f>IF('Result Sheet'!DO36="","",'Result Sheet'!DO36)</f>
        <v>34</v>
      </c>
      <c r="BQ33" s="178" t="str">
        <f>'Result Sheet'!G36</f>
        <v>YUVRAJ SHARMA</v>
      </c>
      <c r="BR33" s="179" t="str">
        <f t="shared" si="0"/>
        <v/>
      </c>
      <c r="BS33" s="179" t="str">
        <f t="shared" si="1"/>
        <v/>
      </c>
      <c r="BT33" s="179" t="str">
        <f t="shared" si="2"/>
        <v/>
      </c>
      <c r="BU33" s="179" t="str">
        <f t="shared" si="3"/>
        <v/>
      </c>
      <c r="BV33" s="179" t="str">
        <f t="shared" si="4"/>
        <v>B</v>
      </c>
      <c r="BW33" s="179" t="str">
        <f t="shared" si="5"/>
        <v/>
      </c>
      <c r="BX33" s="179" t="str">
        <f t="shared" si="6"/>
        <v/>
      </c>
      <c r="BY33" s="179" t="str">
        <f t="shared" si="7"/>
        <v/>
      </c>
      <c r="BZ33" s="179" t="str">
        <f t="shared" si="8"/>
        <v/>
      </c>
      <c r="CA33" s="179" t="str">
        <f t="shared" si="9"/>
        <v/>
      </c>
      <c r="CB33" s="179" t="str">
        <f t="shared" si="10"/>
        <v/>
      </c>
      <c r="CC33" s="179" t="str">
        <f t="shared" si="11"/>
        <v/>
      </c>
      <c r="CD33" s="180"/>
    </row>
    <row r="34" spans="1:82" ht="15.95" customHeight="1">
      <c r="A34" s="167">
        <f>IF('Result Sheet'!A37="","",'Result Sheet'!A37)</f>
        <v>30</v>
      </c>
      <c r="B34" s="168">
        <f>IF('Result Sheet'!B37="","",'Result Sheet'!B37)</f>
        <v>230</v>
      </c>
      <c r="C34" s="169">
        <f>IF('Result Sheet'!F37="","",'Result Sheet'!F37)</f>
        <v>941</v>
      </c>
      <c r="D34" s="170">
        <f>IF('Result Sheet'!E37="","",'Result Sheet'!E37)</f>
        <v>42219</v>
      </c>
      <c r="E34" s="171" t="str">
        <f>IF('Result Sheet'!G37="","",'Result Sheet'!G37)</f>
        <v>ZEENAT SHEIKH</v>
      </c>
      <c r="F34" s="171" t="str">
        <f>IF('Result Sheet'!H37="","",'Result Sheet'!H37)</f>
        <v>SAMEER SHEIKH</v>
      </c>
      <c r="G34" s="171" t="str">
        <f>IF('Result Sheet'!I37="","",'Result Sheet'!I37)</f>
        <v>SHABNAM KHNAM</v>
      </c>
      <c r="H34" s="172" t="str">
        <f>IF('Result Sheet'!K37="","",'Result Sheet'!K37)</f>
        <v>GEN</v>
      </c>
      <c r="I34" s="172" t="str">
        <f>IF('Result Sheet'!J37="","",'Result Sheet'!J37)</f>
        <v>F</v>
      </c>
      <c r="J34" s="273" t="str">
        <f>IF('Result Sheet'!DM37="","",'Result Sheet'!DM37)</f>
        <v>कक्षोंन्नति</v>
      </c>
      <c r="K34" s="173">
        <f>IF('Result Sheet'!DI37="","",'Result Sheet'!DI37)</f>
        <v>421</v>
      </c>
      <c r="L34" s="174">
        <f>IF('Result Sheet'!DJ37="","",'Result Sheet'!DJ37)</f>
        <v>84.2</v>
      </c>
      <c r="M34" s="173" t="str">
        <f>IF('Result Sheet'!DK37="","",'Result Sheet'!DK37)</f>
        <v>I</v>
      </c>
      <c r="N34" s="216" t="str">
        <f>IF('Result Sheet'!DP37="","",'Result Sheet'!DP37)</f>
        <v>B</v>
      </c>
      <c r="O34" s="175" t="str">
        <f>IF('Result Sheet'!AB37="","",IF('Result Sheet'!AB37="D","I",'Result Sheet'!AB37))</f>
        <v>I</v>
      </c>
      <c r="P34" s="176" t="str">
        <f>IF('Result Sheet'!AC37="","",'Result Sheet'!AC37)</f>
        <v>B</v>
      </c>
      <c r="Q34" s="175" t="str">
        <f>IF('Result Sheet'!AT37="","",IF('Result Sheet'!AT37="D","I",'Result Sheet'!AT37))</f>
        <v>I</v>
      </c>
      <c r="R34" s="176" t="str">
        <f>IF('Result Sheet'!AU37="","",'Result Sheet'!AU37)</f>
        <v>A</v>
      </c>
      <c r="S34" s="175" t="str">
        <f>IF('Result Sheet'!BL37="","",IF('Result Sheet'!BL37="D","I",'Result Sheet'!BL37))</f>
        <v>I</v>
      </c>
      <c r="T34" s="176" t="str">
        <f>IF('Result Sheet'!BM37="","",'Result Sheet'!BM37)</f>
        <v>B</v>
      </c>
      <c r="U34" s="175" t="str">
        <f>IF('Result Sheet'!CD37="","",IF('Result Sheet'!CD37="D","I",'Result Sheet'!CD37))</f>
        <v>I</v>
      </c>
      <c r="V34" s="176" t="str">
        <f>IF('Result Sheet'!CE37="","",'Result Sheet'!CE37)</f>
        <v>B</v>
      </c>
      <c r="W34" s="177">
        <f>IF('Result Sheet'!DO37="","",'Result Sheet'!DO37)</f>
        <v>28</v>
      </c>
      <c r="BQ34" s="178" t="str">
        <f>'Result Sheet'!G37</f>
        <v>ZEENAT SHEIKH</v>
      </c>
      <c r="BR34" s="179" t="str">
        <f t="shared" si="0"/>
        <v/>
      </c>
      <c r="BS34" s="179" t="str">
        <f t="shared" si="1"/>
        <v/>
      </c>
      <c r="BT34" s="179" t="str">
        <f t="shared" si="2"/>
        <v/>
      </c>
      <c r="BU34" s="179" t="str">
        <f t="shared" si="3"/>
        <v/>
      </c>
      <c r="BV34" s="179" t="str">
        <f t="shared" si="4"/>
        <v/>
      </c>
      <c r="BW34" s="179" t="str">
        <f t="shared" si="5"/>
        <v/>
      </c>
      <c r="BX34" s="179" t="str">
        <f t="shared" si="6"/>
        <v/>
      </c>
      <c r="BY34" s="179" t="str">
        <f t="shared" si="7"/>
        <v>B</v>
      </c>
      <c r="BZ34" s="179" t="str">
        <f t="shared" si="8"/>
        <v/>
      </c>
      <c r="CA34" s="179" t="str">
        <f t="shared" si="9"/>
        <v/>
      </c>
      <c r="CB34" s="179" t="str">
        <f t="shared" si="10"/>
        <v/>
      </c>
      <c r="CC34" s="179" t="str">
        <f t="shared" si="11"/>
        <v/>
      </c>
      <c r="CD34" s="180"/>
    </row>
    <row r="35" spans="1:82" ht="15.95" customHeight="1">
      <c r="A35" s="167">
        <f>IF('Result Sheet'!A38="","",'Result Sheet'!A38)</f>
        <v>31</v>
      </c>
      <c r="B35" s="168" t="str">
        <f>IF('Result Sheet'!B38="","",'Result Sheet'!B38)</f>
        <v/>
      </c>
      <c r="C35" s="169" t="str">
        <f>IF('Result Sheet'!F38="","",'Result Sheet'!F38)</f>
        <v/>
      </c>
      <c r="D35" s="170" t="str">
        <f>IF('Result Sheet'!E38="","",'Result Sheet'!E38)</f>
        <v/>
      </c>
      <c r="E35" s="171" t="str">
        <f>IF('Result Sheet'!G38="","",'Result Sheet'!G38)</f>
        <v/>
      </c>
      <c r="F35" s="171" t="str">
        <f>IF('Result Sheet'!H38="","",'Result Sheet'!H38)</f>
        <v/>
      </c>
      <c r="G35" s="171" t="str">
        <f>IF('Result Sheet'!I38="","",'Result Sheet'!I38)</f>
        <v/>
      </c>
      <c r="H35" s="172" t="str">
        <f>IF('Result Sheet'!K38="","",'Result Sheet'!K38)</f>
        <v/>
      </c>
      <c r="I35" s="172" t="str">
        <f>IF('Result Sheet'!J38="","",'Result Sheet'!J38)</f>
        <v/>
      </c>
      <c r="J35" s="273" t="str">
        <f>IF('Result Sheet'!DM38="","",'Result Sheet'!DM38)</f>
        <v/>
      </c>
      <c r="K35" s="173" t="str">
        <f>IF('Result Sheet'!DI38="","",'Result Sheet'!DI38)</f>
        <v/>
      </c>
      <c r="L35" s="174" t="str">
        <f>IF('Result Sheet'!DJ38="","",'Result Sheet'!DJ38)</f>
        <v/>
      </c>
      <c r="M35" s="173" t="str">
        <f>IF('Result Sheet'!DK38="","",'Result Sheet'!DK38)</f>
        <v/>
      </c>
      <c r="N35" s="216" t="str">
        <f>IF('Result Sheet'!DP38="","",'Result Sheet'!DP38)</f>
        <v/>
      </c>
      <c r="O35" s="175" t="str">
        <f>IF('Result Sheet'!AB38="","",IF('Result Sheet'!AB38="D","I",'Result Sheet'!AB38))</f>
        <v/>
      </c>
      <c r="P35" s="176" t="str">
        <f>IF('Result Sheet'!AC38="","",'Result Sheet'!AC38)</f>
        <v/>
      </c>
      <c r="Q35" s="175" t="str">
        <f>IF('Result Sheet'!AT38="","",IF('Result Sheet'!AT38="D","I",'Result Sheet'!AT38))</f>
        <v/>
      </c>
      <c r="R35" s="176" t="str">
        <f>IF('Result Sheet'!AU38="","",'Result Sheet'!AU38)</f>
        <v/>
      </c>
      <c r="S35" s="175" t="str">
        <f>IF('Result Sheet'!BL38="","",IF('Result Sheet'!BL38="D","I",'Result Sheet'!BL38))</f>
        <v/>
      </c>
      <c r="T35" s="176" t="str">
        <f>IF('Result Sheet'!BM38="","",'Result Sheet'!BM38)</f>
        <v/>
      </c>
      <c r="U35" s="175" t="str">
        <f>IF('Result Sheet'!CD38="","",IF('Result Sheet'!CD38="D","I",'Result Sheet'!CD38))</f>
        <v/>
      </c>
      <c r="V35" s="176" t="str">
        <f>IF('Result Sheet'!CE38="","",'Result Sheet'!CE38)</f>
        <v/>
      </c>
      <c r="W35" s="177" t="str">
        <f>IF('Result Sheet'!DO38="","",'Result Sheet'!DO38)</f>
        <v/>
      </c>
      <c r="BQ35" s="178" t="str">
        <f>'Result Sheet'!G38</f>
        <v/>
      </c>
      <c r="BR35" s="179" t="str">
        <f t="shared" si="0"/>
        <v/>
      </c>
      <c r="BS35" s="179" t="str">
        <f t="shared" si="1"/>
        <v/>
      </c>
      <c r="BT35" s="179" t="str">
        <f t="shared" si="2"/>
        <v/>
      </c>
      <c r="BU35" s="179" t="str">
        <f t="shared" si="3"/>
        <v/>
      </c>
      <c r="BV35" s="179" t="str">
        <f t="shared" si="4"/>
        <v/>
      </c>
      <c r="BW35" s="179" t="str">
        <f t="shared" si="5"/>
        <v/>
      </c>
      <c r="BX35" s="179" t="str">
        <f t="shared" si="6"/>
        <v/>
      </c>
      <c r="BY35" s="179" t="str">
        <f t="shared" si="7"/>
        <v/>
      </c>
      <c r="BZ35" s="179" t="str">
        <f t="shared" si="8"/>
        <v/>
      </c>
      <c r="CA35" s="179" t="str">
        <f t="shared" si="9"/>
        <v/>
      </c>
      <c r="CB35" s="179" t="str">
        <f t="shared" si="10"/>
        <v/>
      </c>
      <c r="CC35" s="179" t="str">
        <f t="shared" si="11"/>
        <v/>
      </c>
      <c r="CD35" s="180"/>
    </row>
    <row r="36" spans="1:82" ht="15.95" customHeight="1">
      <c r="A36" s="167">
        <f>IF('Result Sheet'!A39="","",'Result Sheet'!A39)</f>
        <v>32</v>
      </c>
      <c r="B36" s="168" t="str">
        <f>IF('Result Sheet'!B39="","",'Result Sheet'!B39)</f>
        <v/>
      </c>
      <c r="C36" s="169" t="str">
        <f>IF('Result Sheet'!F39="","",'Result Sheet'!F39)</f>
        <v/>
      </c>
      <c r="D36" s="170" t="str">
        <f>IF('Result Sheet'!E39="","",'Result Sheet'!E39)</f>
        <v/>
      </c>
      <c r="E36" s="171" t="str">
        <f>IF('Result Sheet'!G39="","",'Result Sheet'!G39)</f>
        <v/>
      </c>
      <c r="F36" s="171" t="str">
        <f>IF('Result Sheet'!H39="","",'Result Sheet'!H39)</f>
        <v/>
      </c>
      <c r="G36" s="171" t="str">
        <f>IF('Result Sheet'!I39="","",'Result Sheet'!I39)</f>
        <v/>
      </c>
      <c r="H36" s="172" t="str">
        <f>IF('Result Sheet'!K39="","",'Result Sheet'!K39)</f>
        <v/>
      </c>
      <c r="I36" s="172" t="str">
        <f>IF('Result Sheet'!J39="","",'Result Sheet'!J39)</f>
        <v/>
      </c>
      <c r="J36" s="273" t="str">
        <f>IF('Result Sheet'!DM39="","",'Result Sheet'!DM39)</f>
        <v/>
      </c>
      <c r="K36" s="173" t="str">
        <f>IF('Result Sheet'!DI39="","",'Result Sheet'!DI39)</f>
        <v/>
      </c>
      <c r="L36" s="174" t="str">
        <f>IF('Result Sheet'!DJ39="","",'Result Sheet'!DJ39)</f>
        <v/>
      </c>
      <c r="M36" s="173" t="str">
        <f>IF('Result Sheet'!DK39="","",'Result Sheet'!DK39)</f>
        <v/>
      </c>
      <c r="N36" s="216" t="str">
        <f>IF('Result Sheet'!DP39="","",'Result Sheet'!DP39)</f>
        <v/>
      </c>
      <c r="O36" s="175" t="str">
        <f>IF('Result Sheet'!AB39="","",IF('Result Sheet'!AB39="D","I",'Result Sheet'!AB39))</f>
        <v/>
      </c>
      <c r="P36" s="176" t="str">
        <f>IF('Result Sheet'!AC39="","",'Result Sheet'!AC39)</f>
        <v/>
      </c>
      <c r="Q36" s="175" t="str">
        <f>IF('Result Sheet'!AT39="","",IF('Result Sheet'!AT39="D","I",'Result Sheet'!AT39))</f>
        <v/>
      </c>
      <c r="R36" s="176" t="str">
        <f>IF('Result Sheet'!AU39="","",'Result Sheet'!AU39)</f>
        <v/>
      </c>
      <c r="S36" s="175" t="str">
        <f>IF('Result Sheet'!BL39="","",IF('Result Sheet'!BL39="D","I",'Result Sheet'!BL39))</f>
        <v/>
      </c>
      <c r="T36" s="176" t="str">
        <f>IF('Result Sheet'!BM39="","",'Result Sheet'!BM39)</f>
        <v/>
      </c>
      <c r="U36" s="175" t="str">
        <f>IF('Result Sheet'!CD39="","",IF('Result Sheet'!CD39="D","I",'Result Sheet'!CD39))</f>
        <v/>
      </c>
      <c r="V36" s="176" t="str">
        <f>IF('Result Sheet'!CE39="","",'Result Sheet'!CE39)</f>
        <v/>
      </c>
      <c r="W36" s="177" t="str">
        <f>IF('Result Sheet'!DO39="","",'Result Sheet'!DO39)</f>
        <v/>
      </c>
      <c r="BQ36" s="178" t="str">
        <f>'Result Sheet'!G39</f>
        <v/>
      </c>
      <c r="BR36" s="179" t="str">
        <f t="shared" si="0"/>
        <v/>
      </c>
      <c r="BS36" s="179" t="str">
        <f t="shared" si="1"/>
        <v/>
      </c>
      <c r="BT36" s="179" t="str">
        <f t="shared" si="2"/>
        <v/>
      </c>
      <c r="BU36" s="179" t="str">
        <f t="shared" si="3"/>
        <v/>
      </c>
      <c r="BV36" s="179" t="str">
        <f t="shared" si="4"/>
        <v/>
      </c>
      <c r="BW36" s="179" t="str">
        <f t="shared" si="5"/>
        <v/>
      </c>
      <c r="BX36" s="179" t="str">
        <f t="shared" si="6"/>
        <v/>
      </c>
      <c r="BY36" s="179" t="str">
        <f t="shared" si="7"/>
        <v/>
      </c>
      <c r="BZ36" s="179" t="str">
        <f t="shared" si="8"/>
        <v/>
      </c>
      <c r="CA36" s="179" t="str">
        <f t="shared" si="9"/>
        <v/>
      </c>
      <c r="CB36" s="179" t="str">
        <f t="shared" si="10"/>
        <v/>
      </c>
      <c r="CC36" s="179" t="str">
        <f t="shared" si="11"/>
        <v/>
      </c>
      <c r="CD36" s="180"/>
    </row>
    <row r="37" spans="1:82" ht="15.95" customHeight="1">
      <c r="A37" s="167">
        <f>IF('Result Sheet'!A40="","",'Result Sheet'!A40)</f>
        <v>33</v>
      </c>
      <c r="B37" s="168" t="str">
        <f>IF('Result Sheet'!B40="","",'Result Sheet'!B40)</f>
        <v/>
      </c>
      <c r="C37" s="169" t="str">
        <f>IF('Result Sheet'!F40="","",'Result Sheet'!F40)</f>
        <v/>
      </c>
      <c r="D37" s="170" t="str">
        <f>IF('Result Sheet'!E40="","",'Result Sheet'!E40)</f>
        <v/>
      </c>
      <c r="E37" s="171" t="str">
        <f>IF('Result Sheet'!G40="","",'Result Sheet'!G40)</f>
        <v/>
      </c>
      <c r="F37" s="171" t="str">
        <f>IF('Result Sheet'!H40="","",'Result Sheet'!H40)</f>
        <v/>
      </c>
      <c r="G37" s="171" t="str">
        <f>IF('Result Sheet'!I40="","",'Result Sheet'!I40)</f>
        <v/>
      </c>
      <c r="H37" s="172" t="str">
        <f>IF('Result Sheet'!K40="","",'Result Sheet'!K40)</f>
        <v/>
      </c>
      <c r="I37" s="172" t="str">
        <f>IF('Result Sheet'!J40="","",'Result Sheet'!J40)</f>
        <v/>
      </c>
      <c r="J37" s="273" t="str">
        <f>IF('Result Sheet'!DM40="","",'Result Sheet'!DM40)</f>
        <v/>
      </c>
      <c r="K37" s="173" t="str">
        <f>IF('Result Sheet'!DI40="","",'Result Sheet'!DI40)</f>
        <v/>
      </c>
      <c r="L37" s="174" t="str">
        <f>IF('Result Sheet'!DJ40="","",'Result Sheet'!DJ40)</f>
        <v/>
      </c>
      <c r="M37" s="173" t="str">
        <f>IF('Result Sheet'!DK40="","",'Result Sheet'!DK40)</f>
        <v/>
      </c>
      <c r="N37" s="216" t="str">
        <f>IF('Result Sheet'!DP40="","",'Result Sheet'!DP40)</f>
        <v/>
      </c>
      <c r="O37" s="175" t="str">
        <f>IF('Result Sheet'!AB40="","",IF('Result Sheet'!AB40="D","I",'Result Sheet'!AB40))</f>
        <v/>
      </c>
      <c r="P37" s="176" t="str">
        <f>IF('Result Sheet'!AC40="","",'Result Sheet'!AC40)</f>
        <v/>
      </c>
      <c r="Q37" s="175" t="str">
        <f>IF('Result Sheet'!AT40="","",IF('Result Sheet'!AT40="D","I",'Result Sheet'!AT40))</f>
        <v/>
      </c>
      <c r="R37" s="176" t="str">
        <f>IF('Result Sheet'!AU40="","",'Result Sheet'!AU40)</f>
        <v/>
      </c>
      <c r="S37" s="175" t="str">
        <f>IF('Result Sheet'!BL40="","",IF('Result Sheet'!BL40="D","I",'Result Sheet'!BL40))</f>
        <v/>
      </c>
      <c r="T37" s="176" t="str">
        <f>IF('Result Sheet'!BM40="","",'Result Sheet'!BM40)</f>
        <v/>
      </c>
      <c r="U37" s="175" t="str">
        <f>IF('Result Sheet'!CD40="","",IF('Result Sheet'!CD40="D","I",'Result Sheet'!CD40))</f>
        <v/>
      </c>
      <c r="V37" s="176" t="str">
        <f>IF('Result Sheet'!CE40="","",'Result Sheet'!CE40)</f>
        <v/>
      </c>
      <c r="W37" s="177" t="str">
        <f>IF('Result Sheet'!DO40="","",'Result Sheet'!DO40)</f>
        <v/>
      </c>
      <c r="BQ37" s="178" t="str">
        <f>'Result Sheet'!G40</f>
        <v/>
      </c>
      <c r="BR37" s="179" t="str">
        <f t="shared" si="0"/>
        <v/>
      </c>
      <c r="BS37" s="179" t="str">
        <f t="shared" si="1"/>
        <v/>
      </c>
      <c r="BT37" s="179" t="str">
        <f t="shared" si="2"/>
        <v/>
      </c>
      <c r="BU37" s="179" t="str">
        <f t="shared" si="3"/>
        <v/>
      </c>
      <c r="BV37" s="179" t="str">
        <f t="shared" si="4"/>
        <v/>
      </c>
      <c r="BW37" s="179" t="str">
        <f t="shared" si="5"/>
        <v/>
      </c>
      <c r="BX37" s="179" t="str">
        <f t="shared" si="6"/>
        <v/>
      </c>
      <c r="BY37" s="179" t="str">
        <f t="shared" si="7"/>
        <v/>
      </c>
      <c r="BZ37" s="179" t="str">
        <f t="shared" si="8"/>
        <v/>
      </c>
      <c r="CA37" s="179" t="str">
        <f t="shared" si="9"/>
        <v/>
      </c>
      <c r="CB37" s="179" t="str">
        <f t="shared" si="10"/>
        <v/>
      </c>
      <c r="CC37" s="179" t="str">
        <f t="shared" si="11"/>
        <v/>
      </c>
      <c r="CD37" s="180"/>
    </row>
    <row r="38" spans="1:82" ht="15.95" customHeight="1">
      <c r="A38" s="167">
        <f>IF('Result Sheet'!A41="","",'Result Sheet'!A41)</f>
        <v>34</v>
      </c>
      <c r="B38" s="168" t="str">
        <f>IF('Result Sheet'!B41="","",'Result Sheet'!B41)</f>
        <v/>
      </c>
      <c r="C38" s="169" t="str">
        <f>IF('Result Sheet'!F41="","",'Result Sheet'!F41)</f>
        <v/>
      </c>
      <c r="D38" s="170" t="str">
        <f>IF('Result Sheet'!E41="","",'Result Sheet'!E41)</f>
        <v/>
      </c>
      <c r="E38" s="171" t="str">
        <f>IF('Result Sheet'!G41="","",'Result Sheet'!G41)</f>
        <v/>
      </c>
      <c r="F38" s="171" t="str">
        <f>IF('Result Sheet'!H41="","",'Result Sheet'!H41)</f>
        <v/>
      </c>
      <c r="G38" s="171" t="str">
        <f>IF('Result Sheet'!I41="","",'Result Sheet'!I41)</f>
        <v/>
      </c>
      <c r="H38" s="172" t="str">
        <f>IF('Result Sheet'!K41="","",'Result Sheet'!K41)</f>
        <v/>
      </c>
      <c r="I38" s="172" t="str">
        <f>IF('Result Sheet'!J41="","",'Result Sheet'!J41)</f>
        <v/>
      </c>
      <c r="J38" s="273" t="str">
        <f>IF('Result Sheet'!DM41="","",'Result Sheet'!DM41)</f>
        <v/>
      </c>
      <c r="K38" s="173" t="str">
        <f>IF('Result Sheet'!DI41="","",'Result Sheet'!DI41)</f>
        <v/>
      </c>
      <c r="L38" s="174" t="str">
        <f>IF('Result Sheet'!DJ41="","",'Result Sheet'!DJ41)</f>
        <v/>
      </c>
      <c r="M38" s="173" t="str">
        <f>IF('Result Sheet'!DK41="","",'Result Sheet'!DK41)</f>
        <v/>
      </c>
      <c r="N38" s="216" t="str">
        <f>IF('Result Sheet'!DP41="","",'Result Sheet'!DP41)</f>
        <v/>
      </c>
      <c r="O38" s="175" t="str">
        <f>IF('Result Sheet'!AB41="","",IF('Result Sheet'!AB41="D","I",'Result Sheet'!AB41))</f>
        <v/>
      </c>
      <c r="P38" s="176" t="str">
        <f>IF('Result Sheet'!AC41="","",'Result Sheet'!AC41)</f>
        <v/>
      </c>
      <c r="Q38" s="175" t="str">
        <f>IF('Result Sheet'!AT41="","",IF('Result Sheet'!AT41="D","I",'Result Sheet'!AT41))</f>
        <v/>
      </c>
      <c r="R38" s="176" t="str">
        <f>IF('Result Sheet'!AU41="","",'Result Sheet'!AU41)</f>
        <v/>
      </c>
      <c r="S38" s="175" t="str">
        <f>IF('Result Sheet'!BL41="","",IF('Result Sheet'!BL41="D","I",'Result Sheet'!BL41))</f>
        <v/>
      </c>
      <c r="T38" s="176" t="str">
        <f>IF('Result Sheet'!BM41="","",'Result Sheet'!BM41)</f>
        <v/>
      </c>
      <c r="U38" s="175" t="str">
        <f>IF('Result Sheet'!CD41="","",IF('Result Sheet'!CD41="D","I",'Result Sheet'!CD41))</f>
        <v/>
      </c>
      <c r="V38" s="176" t="str">
        <f>IF('Result Sheet'!CE41="","",'Result Sheet'!CE41)</f>
        <v/>
      </c>
      <c r="W38" s="177" t="str">
        <f>IF('Result Sheet'!DO41="","",'Result Sheet'!DO41)</f>
        <v/>
      </c>
      <c r="BQ38" s="178" t="str">
        <f>'Result Sheet'!G41</f>
        <v/>
      </c>
      <c r="BR38" s="179" t="str">
        <f t="shared" si="0"/>
        <v/>
      </c>
      <c r="BS38" s="179" t="str">
        <f t="shared" si="1"/>
        <v/>
      </c>
      <c r="BT38" s="179" t="str">
        <f t="shared" si="2"/>
        <v/>
      </c>
      <c r="BU38" s="179" t="str">
        <f t="shared" si="3"/>
        <v/>
      </c>
      <c r="BV38" s="179" t="str">
        <f t="shared" si="4"/>
        <v/>
      </c>
      <c r="BW38" s="179" t="str">
        <f t="shared" si="5"/>
        <v/>
      </c>
      <c r="BX38" s="179" t="str">
        <f t="shared" si="6"/>
        <v/>
      </c>
      <c r="BY38" s="179" t="str">
        <f t="shared" si="7"/>
        <v/>
      </c>
      <c r="BZ38" s="179" t="str">
        <f t="shared" si="8"/>
        <v/>
      </c>
      <c r="CA38" s="179" t="str">
        <f t="shared" si="9"/>
        <v/>
      </c>
      <c r="CB38" s="179" t="str">
        <f t="shared" si="10"/>
        <v/>
      </c>
      <c r="CC38" s="179" t="str">
        <f t="shared" si="11"/>
        <v/>
      </c>
      <c r="CD38" s="180"/>
    </row>
    <row r="39" spans="1:82" ht="15.95" customHeight="1">
      <c r="A39" s="167">
        <f>IF('Result Sheet'!A42="","",'Result Sheet'!A42)</f>
        <v>35</v>
      </c>
      <c r="B39" s="168" t="str">
        <f>IF('Result Sheet'!B42="","",'Result Sheet'!B42)</f>
        <v/>
      </c>
      <c r="C39" s="169" t="str">
        <f>IF('Result Sheet'!F42="","",'Result Sheet'!F42)</f>
        <v/>
      </c>
      <c r="D39" s="170" t="str">
        <f>IF('Result Sheet'!E42="","",'Result Sheet'!E42)</f>
        <v/>
      </c>
      <c r="E39" s="171" t="str">
        <f>IF('Result Sheet'!G42="","",'Result Sheet'!G42)</f>
        <v/>
      </c>
      <c r="F39" s="171" t="str">
        <f>IF('Result Sheet'!H42="","",'Result Sheet'!H42)</f>
        <v/>
      </c>
      <c r="G39" s="171" t="str">
        <f>IF('Result Sheet'!I42="","",'Result Sheet'!I42)</f>
        <v/>
      </c>
      <c r="H39" s="172" t="str">
        <f>IF('Result Sheet'!K42="","",'Result Sheet'!K42)</f>
        <v/>
      </c>
      <c r="I39" s="172" t="str">
        <f>IF('Result Sheet'!J42="","",'Result Sheet'!J42)</f>
        <v/>
      </c>
      <c r="J39" s="273" t="str">
        <f>IF('Result Sheet'!DM42="","",'Result Sheet'!DM42)</f>
        <v/>
      </c>
      <c r="K39" s="173" t="str">
        <f>IF('Result Sheet'!DI42="","",'Result Sheet'!DI42)</f>
        <v/>
      </c>
      <c r="L39" s="174" t="str">
        <f>IF('Result Sheet'!DJ42="","",'Result Sheet'!DJ42)</f>
        <v/>
      </c>
      <c r="M39" s="173" t="str">
        <f>IF('Result Sheet'!DK42="","",'Result Sheet'!DK42)</f>
        <v/>
      </c>
      <c r="N39" s="216" t="str">
        <f>IF('Result Sheet'!DP42="","",'Result Sheet'!DP42)</f>
        <v/>
      </c>
      <c r="O39" s="175" t="str">
        <f>IF('Result Sheet'!AB42="","",IF('Result Sheet'!AB42="D","I",'Result Sheet'!AB42))</f>
        <v/>
      </c>
      <c r="P39" s="176" t="str">
        <f>IF('Result Sheet'!AC42="","",'Result Sheet'!AC42)</f>
        <v/>
      </c>
      <c r="Q39" s="175" t="str">
        <f>IF('Result Sheet'!AT42="","",IF('Result Sheet'!AT42="D","I",'Result Sheet'!AT42))</f>
        <v/>
      </c>
      <c r="R39" s="176" t="str">
        <f>IF('Result Sheet'!AU42="","",'Result Sheet'!AU42)</f>
        <v/>
      </c>
      <c r="S39" s="175" t="str">
        <f>IF('Result Sheet'!BL42="","",IF('Result Sheet'!BL42="D","I",'Result Sheet'!BL42))</f>
        <v/>
      </c>
      <c r="T39" s="176" t="str">
        <f>IF('Result Sheet'!BM42="","",'Result Sheet'!BM42)</f>
        <v/>
      </c>
      <c r="U39" s="175" t="str">
        <f>IF('Result Sheet'!CD42="","",IF('Result Sheet'!CD42="D","I",'Result Sheet'!CD42))</f>
        <v/>
      </c>
      <c r="V39" s="176" t="str">
        <f>IF('Result Sheet'!CE42="","",'Result Sheet'!CE42)</f>
        <v/>
      </c>
      <c r="W39" s="177" t="str">
        <f>IF('Result Sheet'!DO42="","",'Result Sheet'!DO42)</f>
        <v/>
      </c>
      <c r="BQ39" s="178" t="str">
        <f>'Result Sheet'!G42</f>
        <v/>
      </c>
      <c r="BR39" s="179" t="str">
        <f t="shared" si="0"/>
        <v/>
      </c>
      <c r="BS39" s="179" t="str">
        <f t="shared" si="1"/>
        <v/>
      </c>
      <c r="BT39" s="179" t="str">
        <f t="shared" si="2"/>
        <v/>
      </c>
      <c r="BU39" s="179" t="str">
        <f t="shared" si="3"/>
        <v/>
      </c>
      <c r="BV39" s="179" t="str">
        <f t="shared" si="4"/>
        <v/>
      </c>
      <c r="BW39" s="179" t="str">
        <f t="shared" si="5"/>
        <v/>
      </c>
      <c r="BX39" s="179" t="str">
        <f t="shared" si="6"/>
        <v/>
      </c>
      <c r="BY39" s="179" t="str">
        <f t="shared" si="7"/>
        <v/>
      </c>
      <c r="BZ39" s="179" t="str">
        <f t="shared" si="8"/>
        <v/>
      </c>
      <c r="CA39" s="179" t="str">
        <f t="shared" si="9"/>
        <v/>
      </c>
      <c r="CB39" s="179" t="str">
        <f t="shared" si="10"/>
        <v/>
      </c>
      <c r="CC39" s="179" t="str">
        <f t="shared" si="11"/>
        <v/>
      </c>
      <c r="CD39" s="180"/>
    </row>
    <row r="40" spans="1:82" ht="15.95" customHeight="1">
      <c r="A40" s="167">
        <f>IF('Result Sheet'!A43="","",'Result Sheet'!A43)</f>
        <v>36</v>
      </c>
      <c r="B40" s="168" t="str">
        <f>IF('Result Sheet'!B43="","",'Result Sheet'!B43)</f>
        <v/>
      </c>
      <c r="C40" s="169" t="str">
        <f>IF('Result Sheet'!F43="","",'Result Sheet'!F43)</f>
        <v/>
      </c>
      <c r="D40" s="170" t="str">
        <f>IF('Result Sheet'!E43="","",'Result Sheet'!E43)</f>
        <v/>
      </c>
      <c r="E40" s="171" t="str">
        <f>IF('Result Sheet'!G43="","",'Result Sheet'!G43)</f>
        <v/>
      </c>
      <c r="F40" s="171" t="str">
        <f>IF('Result Sheet'!H43="","",'Result Sheet'!H43)</f>
        <v/>
      </c>
      <c r="G40" s="171" t="str">
        <f>IF('Result Sheet'!I43="","",'Result Sheet'!I43)</f>
        <v/>
      </c>
      <c r="H40" s="172" t="str">
        <f>IF('Result Sheet'!K43="","",'Result Sheet'!K43)</f>
        <v/>
      </c>
      <c r="I40" s="172" t="str">
        <f>IF('Result Sheet'!J43="","",'Result Sheet'!J43)</f>
        <v/>
      </c>
      <c r="J40" s="273" t="str">
        <f>IF('Result Sheet'!DM43="","",'Result Sheet'!DM43)</f>
        <v/>
      </c>
      <c r="K40" s="173" t="str">
        <f>IF('Result Sheet'!DI43="","",'Result Sheet'!DI43)</f>
        <v/>
      </c>
      <c r="L40" s="174" t="str">
        <f>IF('Result Sheet'!DJ43="","",'Result Sheet'!DJ43)</f>
        <v/>
      </c>
      <c r="M40" s="173" t="str">
        <f>IF('Result Sheet'!DK43="","",'Result Sheet'!DK43)</f>
        <v/>
      </c>
      <c r="N40" s="216" t="str">
        <f>IF('Result Sheet'!DP43="","",'Result Sheet'!DP43)</f>
        <v/>
      </c>
      <c r="O40" s="175" t="str">
        <f>IF('Result Sheet'!AB43="","",IF('Result Sheet'!AB43="D","I",'Result Sheet'!AB43))</f>
        <v/>
      </c>
      <c r="P40" s="176" t="str">
        <f>IF('Result Sheet'!AC43="","",'Result Sheet'!AC43)</f>
        <v/>
      </c>
      <c r="Q40" s="175" t="str">
        <f>IF('Result Sheet'!AT43="","",IF('Result Sheet'!AT43="D","I",'Result Sheet'!AT43))</f>
        <v/>
      </c>
      <c r="R40" s="176" t="str">
        <f>IF('Result Sheet'!AU43="","",'Result Sheet'!AU43)</f>
        <v/>
      </c>
      <c r="S40" s="175" t="str">
        <f>IF('Result Sheet'!BL43="","",IF('Result Sheet'!BL43="D","I",'Result Sheet'!BL43))</f>
        <v/>
      </c>
      <c r="T40" s="176" t="str">
        <f>IF('Result Sheet'!BM43="","",'Result Sheet'!BM43)</f>
        <v/>
      </c>
      <c r="U40" s="175" t="str">
        <f>IF('Result Sheet'!CD43="","",IF('Result Sheet'!CD43="D","I",'Result Sheet'!CD43))</f>
        <v/>
      </c>
      <c r="V40" s="176" t="str">
        <f>IF('Result Sheet'!CE43="","",'Result Sheet'!CE43)</f>
        <v/>
      </c>
      <c r="W40" s="177" t="str">
        <f>IF('Result Sheet'!DO43="","",'Result Sheet'!DO43)</f>
        <v/>
      </c>
      <c r="BQ40" s="178" t="str">
        <f>'Result Sheet'!G43</f>
        <v/>
      </c>
      <c r="BR40" s="179" t="str">
        <f t="shared" si="0"/>
        <v/>
      </c>
      <c r="BS40" s="179" t="str">
        <f t="shared" si="1"/>
        <v/>
      </c>
      <c r="BT40" s="179" t="str">
        <f t="shared" si="2"/>
        <v/>
      </c>
      <c r="BU40" s="179" t="str">
        <f t="shared" si="3"/>
        <v/>
      </c>
      <c r="BV40" s="179" t="str">
        <f t="shared" si="4"/>
        <v/>
      </c>
      <c r="BW40" s="179" t="str">
        <f t="shared" si="5"/>
        <v/>
      </c>
      <c r="BX40" s="179" t="str">
        <f t="shared" si="6"/>
        <v/>
      </c>
      <c r="BY40" s="179" t="str">
        <f t="shared" si="7"/>
        <v/>
      </c>
      <c r="BZ40" s="179" t="str">
        <f t="shared" si="8"/>
        <v/>
      </c>
      <c r="CA40" s="179" t="str">
        <f t="shared" si="9"/>
        <v/>
      </c>
      <c r="CB40" s="179" t="str">
        <f t="shared" si="10"/>
        <v/>
      </c>
      <c r="CC40" s="179" t="str">
        <f t="shared" si="11"/>
        <v/>
      </c>
      <c r="CD40" s="180"/>
    </row>
    <row r="41" spans="1:82" ht="15.95" customHeight="1">
      <c r="A41" s="167">
        <f>IF('Result Sheet'!A44="","",'Result Sheet'!A44)</f>
        <v>37</v>
      </c>
      <c r="B41" s="168" t="str">
        <f>IF('Result Sheet'!B44="","",'Result Sheet'!B44)</f>
        <v/>
      </c>
      <c r="C41" s="169" t="str">
        <f>IF('Result Sheet'!F44="","",'Result Sheet'!F44)</f>
        <v/>
      </c>
      <c r="D41" s="170" t="str">
        <f>IF('Result Sheet'!E44="","",'Result Sheet'!E44)</f>
        <v/>
      </c>
      <c r="E41" s="171" t="str">
        <f>IF('Result Sheet'!G44="","",'Result Sheet'!G44)</f>
        <v/>
      </c>
      <c r="F41" s="171" t="str">
        <f>IF('Result Sheet'!H44="","",'Result Sheet'!H44)</f>
        <v/>
      </c>
      <c r="G41" s="171" t="str">
        <f>IF('Result Sheet'!I44="","",'Result Sheet'!I44)</f>
        <v/>
      </c>
      <c r="H41" s="172" t="str">
        <f>IF('Result Sheet'!K44="","",'Result Sheet'!K44)</f>
        <v/>
      </c>
      <c r="I41" s="172" t="str">
        <f>IF('Result Sheet'!J44="","",'Result Sheet'!J44)</f>
        <v/>
      </c>
      <c r="J41" s="273" t="str">
        <f>IF('Result Sheet'!DM44="","",'Result Sheet'!DM44)</f>
        <v/>
      </c>
      <c r="K41" s="173" t="str">
        <f>IF('Result Sheet'!DI44="","",'Result Sheet'!DI44)</f>
        <v/>
      </c>
      <c r="L41" s="174" t="str">
        <f>IF('Result Sheet'!DJ44="","",'Result Sheet'!DJ44)</f>
        <v/>
      </c>
      <c r="M41" s="173" t="str">
        <f>IF('Result Sheet'!DK44="","",'Result Sheet'!DK44)</f>
        <v/>
      </c>
      <c r="N41" s="216" t="str">
        <f>IF('Result Sheet'!DP44="","",'Result Sheet'!DP44)</f>
        <v/>
      </c>
      <c r="O41" s="175" t="str">
        <f>IF('Result Sheet'!AB44="","",IF('Result Sheet'!AB44="D","I",'Result Sheet'!AB44))</f>
        <v/>
      </c>
      <c r="P41" s="176" t="str">
        <f>IF('Result Sheet'!AC44="","",'Result Sheet'!AC44)</f>
        <v/>
      </c>
      <c r="Q41" s="175" t="str">
        <f>IF('Result Sheet'!AT44="","",IF('Result Sheet'!AT44="D","I",'Result Sheet'!AT44))</f>
        <v/>
      </c>
      <c r="R41" s="176" t="str">
        <f>IF('Result Sheet'!AU44="","",'Result Sheet'!AU44)</f>
        <v/>
      </c>
      <c r="S41" s="175" t="str">
        <f>IF('Result Sheet'!BL44="","",IF('Result Sheet'!BL44="D","I",'Result Sheet'!BL44))</f>
        <v/>
      </c>
      <c r="T41" s="176" t="str">
        <f>IF('Result Sheet'!BM44="","",'Result Sheet'!BM44)</f>
        <v/>
      </c>
      <c r="U41" s="175" t="str">
        <f>IF('Result Sheet'!CD44="","",IF('Result Sheet'!CD44="D","I",'Result Sheet'!CD44))</f>
        <v/>
      </c>
      <c r="V41" s="176" t="str">
        <f>IF('Result Sheet'!CE44="","",'Result Sheet'!CE44)</f>
        <v/>
      </c>
      <c r="W41" s="177" t="str">
        <f>IF('Result Sheet'!DO44="","",'Result Sheet'!DO44)</f>
        <v/>
      </c>
      <c r="BQ41" s="178" t="str">
        <f>'Result Sheet'!G44</f>
        <v/>
      </c>
      <c r="BR41" s="179" t="str">
        <f t="shared" si="0"/>
        <v/>
      </c>
      <c r="BS41" s="179" t="str">
        <f t="shared" si="1"/>
        <v/>
      </c>
      <c r="BT41" s="179" t="str">
        <f t="shared" si="2"/>
        <v/>
      </c>
      <c r="BU41" s="179" t="str">
        <f t="shared" si="3"/>
        <v/>
      </c>
      <c r="BV41" s="179" t="str">
        <f t="shared" si="4"/>
        <v/>
      </c>
      <c r="BW41" s="179" t="str">
        <f t="shared" si="5"/>
        <v/>
      </c>
      <c r="BX41" s="179" t="str">
        <f t="shared" si="6"/>
        <v/>
      </c>
      <c r="BY41" s="179" t="str">
        <f t="shared" si="7"/>
        <v/>
      </c>
      <c r="BZ41" s="179" t="str">
        <f t="shared" si="8"/>
        <v/>
      </c>
      <c r="CA41" s="179" t="str">
        <f t="shared" si="9"/>
        <v/>
      </c>
      <c r="CB41" s="179" t="str">
        <f t="shared" si="10"/>
        <v/>
      </c>
      <c r="CC41" s="179" t="str">
        <f t="shared" si="11"/>
        <v/>
      </c>
      <c r="CD41" s="180"/>
    </row>
    <row r="42" spans="1:82" ht="15.95" customHeight="1">
      <c r="A42" s="167">
        <f>IF('Result Sheet'!A45="","",'Result Sheet'!A45)</f>
        <v>38</v>
      </c>
      <c r="B42" s="168" t="str">
        <f>IF('Result Sheet'!B45="","",'Result Sheet'!B45)</f>
        <v/>
      </c>
      <c r="C42" s="169" t="str">
        <f>IF('Result Sheet'!F45="","",'Result Sheet'!F45)</f>
        <v/>
      </c>
      <c r="D42" s="170" t="str">
        <f>IF('Result Sheet'!E45="","",'Result Sheet'!E45)</f>
        <v/>
      </c>
      <c r="E42" s="171" t="str">
        <f>IF('Result Sheet'!G45="","",'Result Sheet'!G45)</f>
        <v/>
      </c>
      <c r="F42" s="171" t="str">
        <f>IF('Result Sheet'!H45="","",'Result Sheet'!H45)</f>
        <v/>
      </c>
      <c r="G42" s="171" t="str">
        <f>IF('Result Sheet'!I45="","",'Result Sheet'!I45)</f>
        <v/>
      </c>
      <c r="H42" s="172" t="str">
        <f>IF('Result Sheet'!K45="","",'Result Sheet'!K45)</f>
        <v/>
      </c>
      <c r="I42" s="172" t="str">
        <f>IF('Result Sheet'!J45="","",'Result Sheet'!J45)</f>
        <v/>
      </c>
      <c r="J42" s="273" t="str">
        <f>IF('Result Sheet'!DM45="","",'Result Sheet'!DM45)</f>
        <v/>
      </c>
      <c r="K42" s="173" t="str">
        <f>IF('Result Sheet'!DI45="","",'Result Sheet'!DI45)</f>
        <v/>
      </c>
      <c r="L42" s="174" t="str">
        <f>IF('Result Sheet'!DJ45="","",'Result Sheet'!DJ45)</f>
        <v/>
      </c>
      <c r="M42" s="173" t="str">
        <f>IF('Result Sheet'!DK45="","",'Result Sheet'!DK45)</f>
        <v/>
      </c>
      <c r="N42" s="216" t="str">
        <f>IF('Result Sheet'!DP45="","",'Result Sheet'!DP45)</f>
        <v/>
      </c>
      <c r="O42" s="175" t="str">
        <f>IF('Result Sheet'!AB45="","",IF('Result Sheet'!AB45="D","I",'Result Sheet'!AB45))</f>
        <v/>
      </c>
      <c r="P42" s="176" t="str">
        <f>IF('Result Sheet'!AC45="","",'Result Sheet'!AC45)</f>
        <v/>
      </c>
      <c r="Q42" s="175" t="str">
        <f>IF('Result Sheet'!AT45="","",IF('Result Sheet'!AT45="D","I",'Result Sheet'!AT45))</f>
        <v/>
      </c>
      <c r="R42" s="176" t="str">
        <f>IF('Result Sheet'!AU45="","",'Result Sheet'!AU45)</f>
        <v/>
      </c>
      <c r="S42" s="175" t="str">
        <f>IF('Result Sheet'!BL45="","",IF('Result Sheet'!BL45="D","I",'Result Sheet'!BL45))</f>
        <v/>
      </c>
      <c r="T42" s="176" t="str">
        <f>IF('Result Sheet'!BM45="","",'Result Sheet'!BM45)</f>
        <v/>
      </c>
      <c r="U42" s="175" t="str">
        <f>IF('Result Sheet'!CD45="","",IF('Result Sheet'!CD45="D","I",'Result Sheet'!CD45))</f>
        <v/>
      </c>
      <c r="V42" s="176" t="str">
        <f>IF('Result Sheet'!CE45="","",'Result Sheet'!CE45)</f>
        <v/>
      </c>
      <c r="W42" s="177" t="str">
        <f>IF('Result Sheet'!DO45="","",'Result Sheet'!DO45)</f>
        <v/>
      </c>
      <c r="BQ42" s="178" t="str">
        <f>'Result Sheet'!G45</f>
        <v/>
      </c>
      <c r="BR42" s="179" t="str">
        <f t="shared" si="0"/>
        <v/>
      </c>
      <c r="BS42" s="179" t="str">
        <f t="shared" si="1"/>
        <v/>
      </c>
      <c r="BT42" s="179" t="str">
        <f t="shared" si="2"/>
        <v/>
      </c>
      <c r="BU42" s="179" t="str">
        <f t="shared" si="3"/>
        <v/>
      </c>
      <c r="BV42" s="179" t="str">
        <f t="shared" si="4"/>
        <v/>
      </c>
      <c r="BW42" s="179" t="str">
        <f t="shared" si="5"/>
        <v/>
      </c>
      <c r="BX42" s="179" t="str">
        <f t="shared" si="6"/>
        <v/>
      </c>
      <c r="BY42" s="179" t="str">
        <f t="shared" si="7"/>
        <v/>
      </c>
      <c r="BZ42" s="179" t="str">
        <f t="shared" si="8"/>
        <v/>
      </c>
      <c r="CA42" s="179" t="str">
        <f t="shared" si="9"/>
        <v/>
      </c>
      <c r="CB42" s="179" t="str">
        <f t="shared" si="10"/>
        <v/>
      </c>
      <c r="CC42" s="179" t="str">
        <f t="shared" si="11"/>
        <v/>
      </c>
      <c r="CD42" s="180"/>
    </row>
    <row r="43" spans="1:82" ht="15.95" customHeight="1">
      <c r="A43" s="167">
        <f>IF('Result Sheet'!A46="","",'Result Sheet'!A46)</f>
        <v>39</v>
      </c>
      <c r="B43" s="168" t="str">
        <f>IF('Result Sheet'!B46="","",'Result Sheet'!B46)</f>
        <v/>
      </c>
      <c r="C43" s="169" t="str">
        <f>IF('Result Sheet'!F46="","",'Result Sheet'!F46)</f>
        <v/>
      </c>
      <c r="D43" s="170" t="str">
        <f>IF('Result Sheet'!E46="","",'Result Sheet'!E46)</f>
        <v/>
      </c>
      <c r="E43" s="171" t="str">
        <f>IF('Result Sheet'!G46="","",'Result Sheet'!G46)</f>
        <v/>
      </c>
      <c r="F43" s="171" t="str">
        <f>IF('Result Sheet'!H46="","",'Result Sheet'!H46)</f>
        <v/>
      </c>
      <c r="G43" s="171" t="str">
        <f>IF('Result Sheet'!I46="","",'Result Sheet'!I46)</f>
        <v/>
      </c>
      <c r="H43" s="172" t="str">
        <f>IF('Result Sheet'!K46="","",'Result Sheet'!K46)</f>
        <v/>
      </c>
      <c r="I43" s="172" t="str">
        <f>IF('Result Sheet'!J46="","",'Result Sheet'!J46)</f>
        <v/>
      </c>
      <c r="J43" s="273" t="str">
        <f>IF('Result Sheet'!DM46="","",'Result Sheet'!DM46)</f>
        <v/>
      </c>
      <c r="K43" s="173" t="str">
        <f>IF('Result Sheet'!DI46="","",'Result Sheet'!DI46)</f>
        <v/>
      </c>
      <c r="L43" s="174" t="str">
        <f>IF('Result Sheet'!DJ46="","",'Result Sheet'!DJ46)</f>
        <v/>
      </c>
      <c r="M43" s="173" t="str">
        <f>IF('Result Sheet'!DK46="","",'Result Sheet'!DK46)</f>
        <v/>
      </c>
      <c r="N43" s="216" t="str">
        <f>IF('Result Sheet'!DP46="","",'Result Sheet'!DP46)</f>
        <v/>
      </c>
      <c r="O43" s="175" t="str">
        <f>IF('Result Sheet'!AB46="","",IF('Result Sheet'!AB46="D","I",'Result Sheet'!AB46))</f>
        <v/>
      </c>
      <c r="P43" s="176" t="str">
        <f>IF('Result Sheet'!AC46="","",'Result Sheet'!AC46)</f>
        <v/>
      </c>
      <c r="Q43" s="175" t="str">
        <f>IF('Result Sheet'!AT46="","",IF('Result Sheet'!AT46="D","I",'Result Sheet'!AT46))</f>
        <v/>
      </c>
      <c r="R43" s="176" t="str">
        <f>IF('Result Sheet'!AU46="","",'Result Sheet'!AU46)</f>
        <v/>
      </c>
      <c r="S43" s="175" t="str">
        <f>IF('Result Sheet'!BL46="","",IF('Result Sheet'!BL46="D","I",'Result Sheet'!BL46))</f>
        <v/>
      </c>
      <c r="T43" s="176" t="str">
        <f>IF('Result Sheet'!BM46="","",'Result Sheet'!BM46)</f>
        <v/>
      </c>
      <c r="U43" s="175" t="str">
        <f>IF('Result Sheet'!CD46="","",IF('Result Sheet'!CD46="D","I",'Result Sheet'!CD46))</f>
        <v/>
      </c>
      <c r="V43" s="176" t="str">
        <f>IF('Result Sheet'!CE46="","",'Result Sheet'!CE46)</f>
        <v/>
      </c>
      <c r="W43" s="177" t="str">
        <f>IF('Result Sheet'!DO46="","",'Result Sheet'!DO46)</f>
        <v/>
      </c>
      <c r="BQ43" s="178" t="str">
        <f>'Result Sheet'!G46</f>
        <v/>
      </c>
      <c r="BR43" s="179" t="str">
        <f t="shared" si="0"/>
        <v/>
      </c>
      <c r="BS43" s="179" t="str">
        <f t="shared" si="1"/>
        <v/>
      </c>
      <c r="BT43" s="179" t="str">
        <f t="shared" si="2"/>
        <v/>
      </c>
      <c r="BU43" s="179" t="str">
        <f t="shared" si="3"/>
        <v/>
      </c>
      <c r="BV43" s="179" t="str">
        <f t="shared" si="4"/>
        <v/>
      </c>
      <c r="BW43" s="179" t="str">
        <f t="shared" si="5"/>
        <v/>
      </c>
      <c r="BX43" s="179" t="str">
        <f t="shared" si="6"/>
        <v/>
      </c>
      <c r="BY43" s="179" t="str">
        <f t="shared" si="7"/>
        <v/>
      </c>
      <c r="BZ43" s="179" t="str">
        <f t="shared" si="8"/>
        <v/>
      </c>
      <c r="CA43" s="179" t="str">
        <f t="shared" si="9"/>
        <v/>
      </c>
      <c r="CB43" s="179" t="str">
        <f t="shared" si="10"/>
        <v/>
      </c>
      <c r="CC43" s="179" t="str">
        <f t="shared" si="11"/>
        <v/>
      </c>
      <c r="CD43" s="180"/>
    </row>
    <row r="44" spans="1:82" ht="15.95" customHeight="1">
      <c r="A44" s="167">
        <f>IF('Result Sheet'!A47="","",'Result Sheet'!A47)</f>
        <v>40</v>
      </c>
      <c r="B44" s="168" t="str">
        <f>IF('Result Sheet'!B47="","",'Result Sheet'!B47)</f>
        <v/>
      </c>
      <c r="C44" s="169" t="str">
        <f>IF('Result Sheet'!F47="","",'Result Sheet'!F47)</f>
        <v/>
      </c>
      <c r="D44" s="170" t="str">
        <f>IF('Result Sheet'!E47="","",'Result Sheet'!E47)</f>
        <v/>
      </c>
      <c r="E44" s="171" t="str">
        <f>IF('Result Sheet'!G47="","",'Result Sheet'!G47)</f>
        <v/>
      </c>
      <c r="F44" s="171" t="str">
        <f>IF('Result Sheet'!H47="","",'Result Sheet'!H47)</f>
        <v/>
      </c>
      <c r="G44" s="171" t="str">
        <f>IF('Result Sheet'!I47="","",'Result Sheet'!I47)</f>
        <v/>
      </c>
      <c r="H44" s="172" t="str">
        <f>IF('Result Sheet'!K47="","",'Result Sheet'!K47)</f>
        <v/>
      </c>
      <c r="I44" s="172" t="str">
        <f>IF('Result Sheet'!J47="","",'Result Sheet'!J47)</f>
        <v/>
      </c>
      <c r="J44" s="273" t="str">
        <f>IF('Result Sheet'!DM47="","",'Result Sheet'!DM47)</f>
        <v/>
      </c>
      <c r="K44" s="173" t="str">
        <f>IF('Result Sheet'!DI47="","",'Result Sheet'!DI47)</f>
        <v/>
      </c>
      <c r="L44" s="174" t="str">
        <f>IF('Result Sheet'!DJ47="","",'Result Sheet'!DJ47)</f>
        <v/>
      </c>
      <c r="M44" s="173" t="str">
        <f>IF('Result Sheet'!DK47="","",'Result Sheet'!DK47)</f>
        <v/>
      </c>
      <c r="N44" s="216" t="str">
        <f>IF('Result Sheet'!DP47="","",'Result Sheet'!DP47)</f>
        <v/>
      </c>
      <c r="O44" s="175" t="str">
        <f>IF('Result Sheet'!AB47="","",IF('Result Sheet'!AB47="D","I",'Result Sheet'!AB47))</f>
        <v/>
      </c>
      <c r="P44" s="176" t="str">
        <f>IF('Result Sheet'!AC47="","",'Result Sheet'!AC47)</f>
        <v/>
      </c>
      <c r="Q44" s="175" t="str">
        <f>IF('Result Sheet'!AT47="","",IF('Result Sheet'!AT47="D","I",'Result Sheet'!AT47))</f>
        <v/>
      </c>
      <c r="R44" s="176" t="str">
        <f>IF('Result Sheet'!AU47="","",'Result Sheet'!AU47)</f>
        <v/>
      </c>
      <c r="S44" s="175" t="str">
        <f>IF('Result Sheet'!BL47="","",IF('Result Sheet'!BL47="D","I",'Result Sheet'!BL47))</f>
        <v/>
      </c>
      <c r="T44" s="176" t="str">
        <f>IF('Result Sheet'!BM47="","",'Result Sheet'!BM47)</f>
        <v/>
      </c>
      <c r="U44" s="175" t="str">
        <f>IF('Result Sheet'!CD47="","",IF('Result Sheet'!CD47="D","I",'Result Sheet'!CD47))</f>
        <v/>
      </c>
      <c r="V44" s="176" t="str">
        <f>IF('Result Sheet'!CE47="","",'Result Sheet'!CE47)</f>
        <v/>
      </c>
      <c r="W44" s="177" t="str">
        <f>IF('Result Sheet'!DO47="","",'Result Sheet'!DO47)</f>
        <v/>
      </c>
      <c r="BQ44" s="178" t="str">
        <f>'Result Sheet'!G47</f>
        <v/>
      </c>
      <c r="BR44" s="179" t="str">
        <f t="shared" si="0"/>
        <v/>
      </c>
      <c r="BS44" s="179" t="str">
        <f t="shared" si="1"/>
        <v/>
      </c>
      <c r="BT44" s="179" t="str">
        <f t="shared" si="2"/>
        <v/>
      </c>
      <c r="BU44" s="179" t="str">
        <f t="shared" si="3"/>
        <v/>
      </c>
      <c r="BV44" s="179" t="str">
        <f t="shared" si="4"/>
        <v/>
      </c>
      <c r="BW44" s="179" t="str">
        <f t="shared" si="5"/>
        <v/>
      </c>
      <c r="BX44" s="179" t="str">
        <f t="shared" si="6"/>
        <v/>
      </c>
      <c r="BY44" s="179" t="str">
        <f t="shared" si="7"/>
        <v/>
      </c>
      <c r="BZ44" s="179" t="str">
        <f t="shared" si="8"/>
        <v/>
      </c>
      <c r="CA44" s="179" t="str">
        <f t="shared" si="9"/>
        <v/>
      </c>
      <c r="CB44" s="179" t="str">
        <f t="shared" si="10"/>
        <v/>
      </c>
      <c r="CC44" s="179" t="str">
        <f t="shared" si="11"/>
        <v/>
      </c>
      <c r="CD44" s="180"/>
    </row>
    <row r="45" spans="1:82" ht="15.95" customHeight="1">
      <c r="A45" s="167">
        <f>IF('Result Sheet'!A48="","",'Result Sheet'!A48)</f>
        <v>41</v>
      </c>
      <c r="B45" s="168" t="str">
        <f>IF('Result Sheet'!B48="","",'Result Sheet'!B48)</f>
        <v/>
      </c>
      <c r="C45" s="169" t="str">
        <f>IF('Result Sheet'!F48="","",'Result Sheet'!F48)</f>
        <v/>
      </c>
      <c r="D45" s="170" t="str">
        <f>IF('Result Sheet'!E48="","",'Result Sheet'!E48)</f>
        <v/>
      </c>
      <c r="E45" s="171" t="str">
        <f>IF('Result Sheet'!G48="","",'Result Sheet'!G48)</f>
        <v/>
      </c>
      <c r="F45" s="171" t="str">
        <f>IF('Result Sheet'!H48="","",'Result Sheet'!H48)</f>
        <v/>
      </c>
      <c r="G45" s="171" t="str">
        <f>IF('Result Sheet'!I48="","",'Result Sheet'!I48)</f>
        <v/>
      </c>
      <c r="H45" s="172" t="str">
        <f>IF('Result Sheet'!K48="","",'Result Sheet'!K48)</f>
        <v/>
      </c>
      <c r="I45" s="172" t="str">
        <f>IF('Result Sheet'!J48="","",'Result Sheet'!J48)</f>
        <v/>
      </c>
      <c r="J45" s="273" t="str">
        <f>IF('Result Sheet'!DM48="","",'Result Sheet'!DM48)</f>
        <v/>
      </c>
      <c r="K45" s="173" t="str">
        <f>IF('Result Sheet'!DI48="","",'Result Sheet'!DI48)</f>
        <v/>
      </c>
      <c r="L45" s="174" t="str">
        <f>IF('Result Sheet'!DJ48="","",'Result Sheet'!DJ48)</f>
        <v/>
      </c>
      <c r="M45" s="173" t="str">
        <f>IF('Result Sheet'!DK48="","",'Result Sheet'!DK48)</f>
        <v/>
      </c>
      <c r="N45" s="216" t="str">
        <f>IF('Result Sheet'!DP48="","",'Result Sheet'!DP48)</f>
        <v/>
      </c>
      <c r="O45" s="175" t="str">
        <f>IF('Result Sheet'!AB48="","",IF('Result Sheet'!AB48="D","I",'Result Sheet'!AB48))</f>
        <v/>
      </c>
      <c r="P45" s="176" t="str">
        <f>IF('Result Sheet'!AC48="","",'Result Sheet'!AC48)</f>
        <v/>
      </c>
      <c r="Q45" s="175" t="str">
        <f>IF('Result Sheet'!AT48="","",IF('Result Sheet'!AT48="D","I",'Result Sheet'!AT48))</f>
        <v/>
      </c>
      <c r="R45" s="176" t="str">
        <f>IF('Result Sheet'!AU48="","",'Result Sheet'!AU48)</f>
        <v/>
      </c>
      <c r="S45" s="175" t="str">
        <f>IF('Result Sheet'!BL48="","",IF('Result Sheet'!BL48="D","I",'Result Sheet'!BL48))</f>
        <v/>
      </c>
      <c r="T45" s="176" t="str">
        <f>IF('Result Sheet'!BM48="","",'Result Sheet'!BM48)</f>
        <v/>
      </c>
      <c r="U45" s="175" t="str">
        <f>IF('Result Sheet'!CD48="","",IF('Result Sheet'!CD48="D","I",'Result Sheet'!CD48))</f>
        <v/>
      </c>
      <c r="V45" s="176" t="str">
        <f>IF('Result Sheet'!CE48="","",'Result Sheet'!CE48)</f>
        <v/>
      </c>
      <c r="W45" s="177" t="str">
        <f>IF('Result Sheet'!DO48="","",'Result Sheet'!DO48)</f>
        <v/>
      </c>
      <c r="BQ45" s="178" t="str">
        <f>'Result Sheet'!G48</f>
        <v/>
      </c>
      <c r="BR45" s="179" t="str">
        <f t="shared" si="0"/>
        <v/>
      </c>
      <c r="BS45" s="179" t="str">
        <f t="shared" si="1"/>
        <v/>
      </c>
      <c r="BT45" s="179" t="str">
        <f t="shared" si="2"/>
        <v/>
      </c>
      <c r="BU45" s="179" t="str">
        <f t="shared" si="3"/>
        <v/>
      </c>
      <c r="BV45" s="179" t="str">
        <f t="shared" si="4"/>
        <v/>
      </c>
      <c r="BW45" s="179" t="str">
        <f t="shared" si="5"/>
        <v/>
      </c>
      <c r="BX45" s="179" t="str">
        <f t="shared" si="6"/>
        <v/>
      </c>
      <c r="BY45" s="179" t="str">
        <f t="shared" si="7"/>
        <v/>
      </c>
      <c r="BZ45" s="179" t="str">
        <f t="shared" si="8"/>
        <v/>
      </c>
      <c r="CA45" s="179" t="str">
        <f t="shared" si="9"/>
        <v/>
      </c>
      <c r="CB45" s="179" t="str">
        <f t="shared" si="10"/>
        <v/>
      </c>
      <c r="CC45" s="179" t="str">
        <f t="shared" si="11"/>
        <v/>
      </c>
      <c r="CD45" s="180"/>
    </row>
    <row r="46" spans="1:82" ht="15.95" customHeight="1">
      <c r="A46" s="167">
        <f>IF('Result Sheet'!A49="","",'Result Sheet'!A49)</f>
        <v>42</v>
      </c>
      <c r="B46" s="168" t="str">
        <f>IF('Result Sheet'!B49="","",'Result Sheet'!B49)</f>
        <v/>
      </c>
      <c r="C46" s="169" t="str">
        <f>IF('Result Sheet'!F49="","",'Result Sheet'!F49)</f>
        <v/>
      </c>
      <c r="D46" s="170" t="str">
        <f>IF('Result Sheet'!E49="","",'Result Sheet'!E49)</f>
        <v/>
      </c>
      <c r="E46" s="171" t="str">
        <f>IF('Result Sheet'!G49="","",'Result Sheet'!G49)</f>
        <v/>
      </c>
      <c r="F46" s="171" t="str">
        <f>IF('Result Sheet'!H49="","",'Result Sheet'!H49)</f>
        <v/>
      </c>
      <c r="G46" s="171" t="str">
        <f>IF('Result Sheet'!I49="","",'Result Sheet'!I49)</f>
        <v/>
      </c>
      <c r="H46" s="172" t="str">
        <f>IF('Result Sheet'!K49="","",'Result Sheet'!K49)</f>
        <v/>
      </c>
      <c r="I46" s="172" t="str">
        <f>IF('Result Sheet'!J49="","",'Result Sheet'!J49)</f>
        <v/>
      </c>
      <c r="J46" s="273" t="str">
        <f>IF('Result Sheet'!DM49="","",'Result Sheet'!DM49)</f>
        <v/>
      </c>
      <c r="K46" s="173" t="str">
        <f>IF('Result Sheet'!DI49="","",'Result Sheet'!DI49)</f>
        <v/>
      </c>
      <c r="L46" s="174" t="str">
        <f>IF('Result Sheet'!DJ49="","",'Result Sheet'!DJ49)</f>
        <v/>
      </c>
      <c r="M46" s="173" t="str">
        <f>IF('Result Sheet'!DK49="","",'Result Sheet'!DK49)</f>
        <v/>
      </c>
      <c r="N46" s="216" t="str">
        <f>IF('Result Sheet'!DP49="","",'Result Sheet'!DP49)</f>
        <v/>
      </c>
      <c r="O46" s="175" t="str">
        <f>IF('Result Sheet'!AB49="","",IF('Result Sheet'!AB49="D","I",'Result Sheet'!AB49))</f>
        <v/>
      </c>
      <c r="P46" s="176" t="str">
        <f>IF('Result Sheet'!AC49="","",'Result Sheet'!AC49)</f>
        <v/>
      </c>
      <c r="Q46" s="175" t="str">
        <f>IF('Result Sheet'!AT49="","",IF('Result Sheet'!AT49="D","I",'Result Sheet'!AT49))</f>
        <v/>
      </c>
      <c r="R46" s="176" t="str">
        <f>IF('Result Sheet'!AU49="","",'Result Sheet'!AU49)</f>
        <v/>
      </c>
      <c r="S46" s="175" t="str">
        <f>IF('Result Sheet'!BL49="","",IF('Result Sheet'!BL49="D","I",'Result Sheet'!BL49))</f>
        <v/>
      </c>
      <c r="T46" s="176" t="str">
        <f>IF('Result Sheet'!BM49="","",'Result Sheet'!BM49)</f>
        <v/>
      </c>
      <c r="U46" s="175" t="str">
        <f>IF('Result Sheet'!CD49="","",IF('Result Sheet'!CD49="D","I",'Result Sheet'!CD49))</f>
        <v/>
      </c>
      <c r="V46" s="176" t="str">
        <f>IF('Result Sheet'!CE49="","",'Result Sheet'!CE49)</f>
        <v/>
      </c>
      <c r="W46" s="177" t="str">
        <f>IF('Result Sheet'!DO49="","",'Result Sheet'!DO49)</f>
        <v/>
      </c>
      <c r="BQ46" s="178" t="str">
        <f>'Result Sheet'!G49</f>
        <v/>
      </c>
      <c r="BR46" s="179" t="str">
        <f t="shared" si="0"/>
        <v/>
      </c>
      <c r="BS46" s="179" t="str">
        <f t="shared" si="1"/>
        <v/>
      </c>
      <c r="BT46" s="179" t="str">
        <f t="shared" si="2"/>
        <v/>
      </c>
      <c r="BU46" s="179" t="str">
        <f t="shared" si="3"/>
        <v/>
      </c>
      <c r="BV46" s="179" t="str">
        <f t="shared" si="4"/>
        <v/>
      </c>
      <c r="BW46" s="179" t="str">
        <f t="shared" si="5"/>
        <v/>
      </c>
      <c r="BX46" s="179" t="str">
        <f t="shared" si="6"/>
        <v/>
      </c>
      <c r="BY46" s="179" t="str">
        <f t="shared" si="7"/>
        <v/>
      </c>
      <c r="BZ46" s="179" t="str">
        <f t="shared" si="8"/>
        <v/>
      </c>
      <c r="CA46" s="179" t="str">
        <f t="shared" si="9"/>
        <v/>
      </c>
      <c r="CB46" s="179" t="str">
        <f t="shared" si="10"/>
        <v/>
      </c>
      <c r="CC46" s="179" t="str">
        <f t="shared" si="11"/>
        <v/>
      </c>
      <c r="CD46" s="180"/>
    </row>
    <row r="47" spans="1:82" ht="15.95" customHeight="1">
      <c r="A47" s="167">
        <f>IF('Result Sheet'!A50="","",'Result Sheet'!A50)</f>
        <v>43</v>
      </c>
      <c r="B47" s="168" t="str">
        <f>IF('Result Sheet'!B50="","",'Result Sheet'!B50)</f>
        <v/>
      </c>
      <c r="C47" s="169" t="str">
        <f>IF('Result Sheet'!F50="","",'Result Sheet'!F50)</f>
        <v/>
      </c>
      <c r="D47" s="170" t="str">
        <f>IF('Result Sheet'!E50="","",'Result Sheet'!E50)</f>
        <v/>
      </c>
      <c r="E47" s="171" t="str">
        <f>IF('Result Sheet'!G50="","",'Result Sheet'!G50)</f>
        <v/>
      </c>
      <c r="F47" s="171" t="str">
        <f>IF('Result Sheet'!H50="","",'Result Sheet'!H50)</f>
        <v/>
      </c>
      <c r="G47" s="171" t="str">
        <f>IF('Result Sheet'!I50="","",'Result Sheet'!I50)</f>
        <v/>
      </c>
      <c r="H47" s="172" t="str">
        <f>IF('Result Sheet'!K50="","",'Result Sheet'!K50)</f>
        <v/>
      </c>
      <c r="I47" s="172" t="str">
        <f>IF('Result Sheet'!J50="","",'Result Sheet'!J50)</f>
        <v/>
      </c>
      <c r="J47" s="273" t="str">
        <f>IF('Result Sheet'!DM50="","",'Result Sheet'!DM50)</f>
        <v/>
      </c>
      <c r="K47" s="173" t="str">
        <f>IF('Result Sheet'!DI50="","",'Result Sheet'!DI50)</f>
        <v/>
      </c>
      <c r="L47" s="174" t="str">
        <f>IF('Result Sheet'!DJ50="","",'Result Sheet'!DJ50)</f>
        <v/>
      </c>
      <c r="M47" s="173" t="str">
        <f>IF('Result Sheet'!DK50="","",'Result Sheet'!DK50)</f>
        <v/>
      </c>
      <c r="N47" s="216" t="str">
        <f>IF('Result Sheet'!DP50="","",'Result Sheet'!DP50)</f>
        <v/>
      </c>
      <c r="O47" s="175" t="str">
        <f>IF('Result Sheet'!AB50="","",IF('Result Sheet'!AB50="D","I",'Result Sheet'!AB50))</f>
        <v/>
      </c>
      <c r="P47" s="176" t="str">
        <f>IF('Result Sheet'!AC50="","",'Result Sheet'!AC50)</f>
        <v/>
      </c>
      <c r="Q47" s="175" t="str">
        <f>IF('Result Sheet'!AT50="","",IF('Result Sheet'!AT50="D","I",'Result Sheet'!AT50))</f>
        <v/>
      </c>
      <c r="R47" s="176" t="str">
        <f>IF('Result Sheet'!AU50="","",'Result Sheet'!AU50)</f>
        <v/>
      </c>
      <c r="S47" s="175" t="str">
        <f>IF('Result Sheet'!BL50="","",IF('Result Sheet'!BL50="D","I",'Result Sheet'!BL50))</f>
        <v/>
      </c>
      <c r="T47" s="176" t="str">
        <f>IF('Result Sheet'!BM50="","",'Result Sheet'!BM50)</f>
        <v/>
      </c>
      <c r="U47" s="175" t="str">
        <f>IF('Result Sheet'!CD50="","",IF('Result Sheet'!CD50="D","I",'Result Sheet'!CD50))</f>
        <v/>
      </c>
      <c r="V47" s="176" t="str">
        <f>IF('Result Sheet'!CE50="","",'Result Sheet'!CE50)</f>
        <v/>
      </c>
      <c r="W47" s="177" t="str">
        <f>IF('Result Sheet'!DO50="","",'Result Sheet'!DO50)</f>
        <v/>
      </c>
      <c r="BQ47" s="178" t="str">
        <f>'Result Sheet'!G50</f>
        <v/>
      </c>
      <c r="BR47" s="179" t="str">
        <f t="shared" si="0"/>
        <v/>
      </c>
      <c r="BS47" s="179" t="str">
        <f t="shared" si="1"/>
        <v/>
      </c>
      <c r="BT47" s="179" t="str">
        <f t="shared" si="2"/>
        <v/>
      </c>
      <c r="BU47" s="179" t="str">
        <f t="shared" si="3"/>
        <v/>
      </c>
      <c r="BV47" s="179" t="str">
        <f t="shared" si="4"/>
        <v/>
      </c>
      <c r="BW47" s="179" t="str">
        <f t="shared" si="5"/>
        <v/>
      </c>
      <c r="BX47" s="179" t="str">
        <f t="shared" si="6"/>
        <v/>
      </c>
      <c r="BY47" s="179" t="str">
        <f t="shared" si="7"/>
        <v/>
      </c>
      <c r="BZ47" s="179" t="str">
        <f t="shared" si="8"/>
        <v/>
      </c>
      <c r="CA47" s="179" t="str">
        <f t="shared" si="9"/>
        <v/>
      </c>
      <c r="CB47" s="179" t="str">
        <f t="shared" si="10"/>
        <v/>
      </c>
      <c r="CC47" s="179" t="str">
        <f t="shared" si="11"/>
        <v/>
      </c>
      <c r="CD47" s="180"/>
    </row>
    <row r="48" spans="1:82" ht="15.95" customHeight="1">
      <c r="A48" s="167">
        <f>IF('Result Sheet'!A51="","",'Result Sheet'!A51)</f>
        <v>44</v>
      </c>
      <c r="B48" s="168" t="str">
        <f>IF('Result Sheet'!B51="","",'Result Sheet'!B51)</f>
        <v/>
      </c>
      <c r="C48" s="169" t="str">
        <f>IF('Result Sheet'!F51="","",'Result Sheet'!F51)</f>
        <v/>
      </c>
      <c r="D48" s="170" t="str">
        <f>IF('Result Sheet'!E51="","",'Result Sheet'!E51)</f>
        <v/>
      </c>
      <c r="E48" s="171" t="str">
        <f>IF('Result Sheet'!G51="","",'Result Sheet'!G51)</f>
        <v/>
      </c>
      <c r="F48" s="171" t="str">
        <f>IF('Result Sheet'!H51="","",'Result Sheet'!H51)</f>
        <v/>
      </c>
      <c r="G48" s="171" t="str">
        <f>IF('Result Sheet'!I51="","",'Result Sheet'!I51)</f>
        <v/>
      </c>
      <c r="H48" s="172" t="str">
        <f>IF('Result Sheet'!K51="","",'Result Sheet'!K51)</f>
        <v/>
      </c>
      <c r="I48" s="172" t="str">
        <f>IF('Result Sheet'!J51="","",'Result Sheet'!J51)</f>
        <v/>
      </c>
      <c r="J48" s="273" t="str">
        <f>IF('Result Sheet'!DM51="","",'Result Sheet'!DM51)</f>
        <v/>
      </c>
      <c r="K48" s="173" t="str">
        <f>IF('Result Sheet'!DI51="","",'Result Sheet'!DI51)</f>
        <v/>
      </c>
      <c r="L48" s="174" t="str">
        <f>IF('Result Sheet'!DJ51="","",'Result Sheet'!DJ51)</f>
        <v/>
      </c>
      <c r="M48" s="173" t="str">
        <f>IF('Result Sheet'!DK51="","",'Result Sheet'!DK51)</f>
        <v/>
      </c>
      <c r="N48" s="216" t="str">
        <f>IF('Result Sheet'!DP51="","",'Result Sheet'!DP51)</f>
        <v/>
      </c>
      <c r="O48" s="175" t="str">
        <f>IF('Result Sheet'!AB51="","",IF('Result Sheet'!AB51="D","I",'Result Sheet'!AB51))</f>
        <v/>
      </c>
      <c r="P48" s="176" t="str">
        <f>IF('Result Sheet'!AC51="","",'Result Sheet'!AC51)</f>
        <v/>
      </c>
      <c r="Q48" s="175" t="str">
        <f>IF('Result Sheet'!AT51="","",IF('Result Sheet'!AT51="D","I",'Result Sheet'!AT51))</f>
        <v/>
      </c>
      <c r="R48" s="176" t="str">
        <f>IF('Result Sheet'!AU51="","",'Result Sheet'!AU51)</f>
        <v/>
      </c>
      <c r="S48" s="175" t="str">
        <f>IF('Result Sheet'!BL51="","",IF('Result Sheet'!BL51="D","I",'Result Sheet'!BL51))</f>
        <v/>
      </c>
      <c r="T48" s="176" t="str">
        <f>IF('Result Sheet'!BM51="","",'Result Sheet'!BM51)</f>
        <v/>
      </c>
      <c r="U48" s="175" t="str">
        <f>IF('Result Sheet'!CD51="","",IF('Result Sheet'!CD51="D","I",'Result Sheet'!CD51))</f>
        <v/>
      </c>
      <c r="V48" s="176" t="str">
        <f>IF('Result Sheet'!CE51="","",'Result Sheet'!CE51)</f>
        <v/>
      </c>
      <c r="W48" s="177" t="str">
        <f>IF('Result Sheet'!DO51="","",'Result Sheet'!DO51)</f>
        <v/>
      </c>
      <c r="BQ48" s="178" t="str">
        <f>'Result Sheet'!G51</f>
        <v/>
      </c>
      <c r="BR48" s="179" t="str">
        <f t="shared" si="0"/>
        <v/>
      </c>
      <c r="BS48" s="179" t="str">
        <f t="shared" si="1"/>
        <v/>
      </c>
      <c r="BT48" s="179" t="str">
        <f t="shared" si="2"/>
        <v/>
      </c>
      <c r="BU48" s="179" t="str">
        <f t="shared" si="3"/>
        <v/>
      </c>
      <c r="BV48" s="179" t="str">
        <f t="shared" si="4"/>
        <v/>
      </c>
      <c r="BW48" s="179" t="str">
        <f t="shared" si="5"/>
        <v/>
      </c>
      <c r="BX48" s="179" t="str">
        <f t="shared" si="6"/>
        <v/>
      </c>
      <c r="BY48" s="179" t="str">
        <f t="shared" si="7"/>
        <v/>
      </c>
      <c r="BZ48" s="179" t="str">
        <f t="shared" si="8"/>
        <v/>
      </c>
      <c r="CA48" s="179" t="str">
        <f t="shared" si="9"/>
        <v/>
      </c>
      <c r="CB48" s="179" t="str">
        <f t="shared" si="10"/>
        <v/>
      </c>
      <c r="CC48" s="179" t="str">
        <f t="shared" si="11"/>
        <v/>
      </c>
      <c r="CD48" s="180"/>
    </row>
    <row r="49" spans="1:82" ht="15.95" customHeight="1">
      <c r="A49" s="167">
        <f>IF('Result Sheet'!A52="","",'Result Sheet'!A52)</f>
        <v>45</v>
      </c>
      <c r="B49" s="168" t="str">
        <f>IF('Result Sheet'!B52="","",'Result Sheet'!B52)</f>
        <v/>
      </c>
      <c r="C49" s="169" t="str">
        <f>IF('Result Sheet'!F52="","",'Result Sheet'!F52)</f>
        <v/>
      </c>
      <c r="D49" s="170" t="str">
        <f>IF('Result Sheet'!E52="","",'Result Sheet'!E52)</f>
        <v/>
      </c>
      <c r="E49" s="171" t="str">
        <f>IF('Result Sheet'!G52="","",'Result Sheet'!G52)</f>
        <v/>
      </c>
      <c r="F49" s="171" t="str">
        <f>IF('Result Sheet'!H52="","",'Result Sheet'!H52)</f>
        <v/>
      </c>
      <c r="G49" s="171" t="str">
        <f>IF('Result Sheet'!I52="","",'Result Sheet'!I52)</f>
        <v/>
      </c>
      <c r="H49" s="172" t="str">
        <f>IF('Result Sheet'!K52="","",'Result Sheet'!K52)</f>
        <v/>
      </c>
      <c r="I49" s="172" t="str">
        <f>IF('Result Sheet'!J52="","",'Result Sheet'!J52)</f>
        <v/>
      </c>
      <c r="J49" s="273" t="str">
        <f>IF('Result Sheet'!DM52="","",'Result Sheet'!DM52)</f>
        <v/>
      </c>
      <c r="K49" s="173" t="str">
        <f>IF('Result Sheet'!DI52="","",'Result Sheet'!DI52)</f>
        <v/>
      </c>
      <c r="L49" s="174" t="str">
        <f>IF('Result Sheet'!DJ52="","",'Result Sheet'!DJ52)</f>
        <v/>
      </c>
      <c r="M49" s="173" t="str">
        <f>IF('Result Sheet'!DK52="","",'Result Sheet'!DK52)</f>
        <v/>
      </c>
      <c r="N49" s="216" t="str">
        <f>IF('Result Sheet'!DP52="","",'Result Sheet'!DP52)</f>
        <v/>
      </c>
      <c r="O49" s="175" t="str">
        <f>IF('Result Sheet'!AB52="","",IF('Result Sheet'!AB52="D","I",'Result Sheet'!AB52))</f>
        <v/>
      </c>
      <c r="P49" s="176" t="str">
        <f>IF('Result Sheet'!AC52="","",'Result Sheet'!AC52)</f>
        <v/>
      </c>
      <c r="Q49" s="175" t="str">
        <f>IF('Result Sheet'!AT52="","",IF('Result Sheet'!AT52="D","I",'Result Sheet'!AT52))</f>
        <v/>
      </c>
      <c r="R49" s="176" t="str">
        <f>IF('Result Sheet'!AU52="","",'Result Sheet'!AU52)</f>
        <v/>
      </c>
      <c r="S49" s="175" t="str">
        <f>IF('Result Sheet'!BL52="","",IF('Result Sheet'!BL52="D","I",'Result Sheet'!BL52))</f>
        <v/>
      </c>
      <c r="T49" s="176" t="str">
        <f>IF('Result Sheet'!BM52="","",'Result Sheet'!BM52)</f>
        <v/>
      </c>
      <c r="U49" s="175" t="str">
        <f>IF('Result Sheet'!CD52="","",IF('Result Sheet'!CD52="D","I",'Result Sheet'!CD52))</f>
        <v/>
      </c>
      <c r="V49" s="176" t="str">
        <f>IF('Result Sheet'!CE52="","",'Result Sheet'!CE52)</f>
        <v/>
      </c>
      <c r="W49" s="177" t="str">
        <f>IF('Result Sheet'!DO52="","",'Result Sheet'!DO52)</f>
        <v/>
      </c>
      <c r="BQ49" s="178" t="str">
        <f>'Result Sheet'!G52</f>
        <v/>
      </c>
      <c r="BR49" s="179" t="str">
        <f t="shared" si="0"/>
        <v/>
      </c>
      <c r="BS49" s="179" t="str">
        <f t="shared" si="1"/>
        <v/>
      </c>
      <c r="BT49" s="179" t="str">
        <f t="shared" si="2"/>
        <v/>
      </c>
      <c r="BU49" s="179" t="str">
        <f t="shared" si="3"/>
        <v/>
      </c>
      <c r="BV49" s="179" t="str">
        <f t="shared" si="4"/>
        <v/>
      </c>
      <c r="BW49" s="179" t="str">
        <f t="shared" si="5"/>
        <v/>
      </c>
      <c r="BX49" s="179" t="str">
        <f t="shared" si="6"/>
        <v/>
      </c>
      <c r="BY49" s="179" t="str">
        <f t="shared" si="7"/>
        <v/>
      </c>
      <c r="BZ49" s="179" t="str">
        <f t="shared" si="8"/>
        <v/>
      </c>
      <c r="CA49" s="179" t="str">
        <f t="shared" si="9"/>
        <v/>
      </c>
      <c r="CB49" s="179" t="str">
        <f t="shared" si="10"/>
        <v/>
      </c>
      <c r="CC49" s="179" t="str">
        <f t="shared" si="11"/>
        <v/>
      </c>
      <c r="CD49" s="180"/>
    </row>
    <row r="50" spans="1:82" ht="15.95" customHeight="1">
      <c r="A50" s="167">
        <f>IF('Result Sheet'!A53="","",'Result Sheet'!A53)</f>
        <v>46</v>
      </c>
      <c r="B50" s="168" t="str">
        <f>IF('Result Sheet'!B53="","",'Result Sheet'!B53)</f>
        <v/>
      </c>
      <c r="C50" s="169" t="str">
        <f>IF('Result Sheet'!F53="","",'Result Sheet'!F53)</f>
        <v/>
      </c>
      <c r="D50" s="170" t="str">
        <f>IF('Result Sheet'!E53="","",'Result Sheet'!E53)</f>
        <v/>
      </c>
      <c r="E50" s="171" t="str">
        <f>IF('Result Sheet'!G53="","",'Result Sheet'!G53)</f>
        <v/>
      </c>
      <c r="F50" s="171" t="str">
        <f>IF('Result Sheet'!H53="","",'Result Sheet'!H53)</f>
        <v/>
      </c>
      <c r="G50" s="171" t="str">
        <f>IF('Result Sheet'!I53="","",'Result Sheet'!I53)</f>
        <v/>
      </c>
      <c r="H50" s="172" t="str">
        <f>IF('Result Sheet'!K53="","",'Result Sheet'!K53)</f>
        <v/>
      </c>
      <c r="I50" s="172" t="str">
        <f>IF('Result Sheet'!J53="","",'Result Sheet'!J53)</f>
        <v/>
      </c>
      <c r="J50" s="273" t="str">
        <f>IF('Result Sheet'!DM53="","",'Result Sheet'!DM53)</f>
        <v/>
      </c>
      <c r="K50" s="173" t="str">
        <f>IF('Result Sheet'!DI53="","",'Result Sheet'!DI53)</f>
        <v/>
      </c>
      <c r="L50" s="174" t="str">
        <f>IF('Result Sheet'!DJ53="","",'Result Sheet'!DJ53)</f>
        <v/>
      </c>
      <c r="M50" s="173" t="str">
        <f>IF('Result Sheet'!DK53="","",'Result Sheet'!DK53)</f>
        <v/>
      </c>
      <c r="N50" s="216" t="str">
        <f>IF('Result Sheet'!DP53="","",'Result Sheet'!DP53)</f>
        <v/>
      </c>
      <c r="O50" s="175" t="str">
        <f>IF('Result Sheet'!AB53="","",IF('Result Sheet'!AB53="D","I",'Result Sheet'!AB53))</f>
        <v/>
      </c>
      <c r="P50" s="176" t="str">
        <f>IF('Result Sheet'!AC53="","",'Result Sheet'!AC53)</f>
        <v/>
      </c>
      <c r="Q50" s="175" t="str">
        <f>IF('Result Sheet'!AT53="","",IF('Result Sheet'!AT53="D","I",'Result Sheet'!AT53))</f>
        <v/>
      </c>
      <c r="R50" s="176" t="str">
        <f>IF('Result Sheet'!AU53="","",'Result Sheet'!AU53)</f>
        <v/>
      </c>
      <c r="S50" s="175" t="str">
        <f>IF('Result Sheet'!BL53="","",IF('Result Sheet'!BL53="D","I",'Result Sheet'!BL53))</f>
        <v/>
      </c>
      <c r="T50" s="176" t="str">
        <f>IF('Result Sheet'!BM53="","",'Result Sheet'!BM53)</f>
        <v/>
      </c>
      <c r="U50" s="175" t="str">
        <f>IF('Result Sheet'!CD53="","",IF('Result Sheet'!CD53="D","I",'Result Sheet'!CD53))</f>
        <v/>
      </c>
      <c r="V50" s="176" t="str">
        <f>IF('Result Sheet'!CE53="","",'Result Sheet'!CE53)</f>
        <v/>
      </c>
      <c r="W50" s="177" t="str">
        <f>IF('Result Sheet'!DO53="","",'Result Sheet'!DO53)</f>
        <v/>
      </c>
      <c r="BQ50" s="178" t="str">
        <f>'Result Sheet'!G53</f>
        <v/>
      </c>
      <c r="BR50" s="179" t="str">
        <f t="shared" si="0"/>
        <v/>
      </c>
      <c r="BS50" s="179" t="str">
        <f t="shared" si="1"/>
        <v/>
      </c>
      <c r="BT50" s="179" t="str">
        <f t="shared" si="2"/>
        <v/>
      </c>
      <c r="BU50" s="179" t="str">
        <f t="shared" si="3"/>
        <v/>
      </c>
      <c r="BV50" s="179" t="str">
        <f t="shared" si="4"/>
        <v/>
      </c>
      <c r="BW50" s="179" t="str">
        <f t="shared" si="5"/>
        <v/>
      </c>
      <c r="BX50" s="179" t="str">
        <f t="shared" si="6"/>
        <v/>
      </c>
      <c r="BY50" s="179" t="str">
        <f t="shared" si="7"/>
        <v/>
      </c>
      <c r="BZ50" s="179" t="str">
        <f t="shared" si="8"/>
        <v/>
      </c>
      <c r="CA50" s="179" t="str">
        <f t="shared" si="9"/>
        <v/>
      </c>
      <c r="CB50" s="179" t="str">
        <f t="shared" si="10"/>
        <v/>
      </c>
      <c r="CC50" s="179" t="str">
        <f t="shared" si="11"/>
        <v/>
      </c>
      <c r="CD50" s="180"/>
    </row>
    <row r="51" spans="1:82" ht="15.95" customHeight="1">
      <c r="A51" s="167">
        <f>IF('Result Sheet'!A54="","",'Result Sheet'!A54)</f>
        <v>47</v>
      </c>
      <c r="B51" s="168" t="str">
        <f>IF('Result Sheet'!B54="","",'Result Sheet'!B54)</f>
        <v/>
      </c>
      <c r="C51" s="169" t="str">
        <f>IF('Result Sheet'!F54="","",'Result Sheet'!F54)</f>
        <v/>
      </c>
      <c r="D51" s="170" t="str">
        <f>IF('Result Sheet'!E54="","",'Result Sheet'!E54)</f>
        <v/>
      </c>
      <c r="E51" s="171" t="str">
        <f>IF('Result Sheet'!G54="","",'Result Sheet'!G54)</f>
        <v/>
      </c>
      <c r="F51" s="171" t="str">
        <f>IF('Result Sheet'!H54="","",'Result Sheet'!H54)</f>
        <v/>
      </c>
      <c r="G51" s="171" t="str">
        <f>IF('Result Sheet'!I54="","",'Result Sheet'!I54)</f>
        <v/>
      </c>
      <c r="H51" s="172" t="str">
        <f>IF('Result Sheet'!K54="","",'Result Sheet'!K54)</f>
        <v/>
      </c>
      <c r="I51" s="172" t="str">
        <f>IF('Result Sheet'!J54="","",'Result Sheet'!J54)</f>
        <v/>
      </c>
      <c r="J51" s="273" t="str">
        <f>IF('Result Sheet'!DM54="","",'Result Sheet'!DM54)</f>
        <v/>
      </c>
      <c r="K51" s="173" t="str">
        <f>IF('Result Sheet'!DI54="","",'Result Sheet'!DI54)</f>
        <v/>
      </c>
      <c r="L51" s="174" t="str">
        <f>IF('Result Sheet'!DJ54="","",'Result Sheet'!DJ54)</f>
        <v/>
      </c>
      <c r="M51" s="173" t="str">
        <f>IF('Result Sheet'!DK54="","",'Result Sheet'!DK54)</f>
        <v/>
      </c>
      <c r="N51" s="216" t="str">
        <f>IF('Result Sheet'!DP54="","",'Result Sheet'!DP54)</f>
        <v/>
      </c>
      <c r="O51" s="175" t="str">
        <f>IF('Result Sheet'!AB54="","",IF('Result Sheet'!AB54="D","I",'Result Sheet'!AB54))</f>
        <v/>
      </c>
      <c r="P51" s="176" t="str">
        <f>IF('Result Sheet'!AC54="","",'Result Sheet'!AC54)</f>
        <v/>
      </c>
      <c r="Q51" s="175" t="str">
        <f>IF('Result Sheet'!AT54="","",IF('Result Sheet'!AT54="D","I",'Result Sheet'!AT54))</f>
        <v/>
      </c>
      <c r="R51" s="176" t="str">
        <f>IF('Result Sheet'!AU54="","",'Result Sheet'!AU54)</f>
        <v/>
      </c>
      <c r="S51" s="175" t="str">
        <f>IF('Result Sheet'!BL54="","",IF('Result Sheet'!BL54="D","I",'Result Sheet'!BL54))</f>
        <v/>
      </c>
      <c r="T51" s="176" t="str">
        <f>IF('Result Sheet'!BM54="","",'Result Sheet'!BM54)</f>
        <v/>
      </c>
      <c r="U51" s="175" t="str">
        <f>IF('Result Sheet'!CD54="","",IF('Result Sheet'!CD54="D","I",'Result Sheet'!CD54))</f>
        <v/>
      </c>
      <c r="V51" s="176" t="str">
        <f>IF('Result Sheet'!CE54="","",'Result Sheet'!CE54)</f>
        <v/>
      </c>
      <c r="W51" s="177" t="str">
        <f>IF('Result Sheet'!DO54="","",'Result Sheet'!DO54)</f>
        <v/>
      </c>
      <c r="BQ51" s="178" t="str">
        <f>'Result Sheet'!G54</f>
        <v/>
      </c>
      <c r="BR51" s="179" t="str">
        <f t="shared" si="0"/>
        <v/>
      </c>
      <c r="BS51" s="179" t="str">
        <f t="shared" si="1"/>
        <v/>
      </c>
      <c r="BT51" s="179" t="str">
        <f t="shared" si="2"/>
        <v/>
      </c>
      <c r="BU51" s="179" t="str">
        <f t="shared" si="3"/>
        <v/>
      </c>
      <c r="BV51" s="179" t="str">
        <f t="shared" si="4"/>
        <v/>
      </c>
      <c r="BW51" s="179" t="str">
        <f t="shared" si="5"/>
        <v/>
      </c>
      <c r="BX51" s="179" t="str">
        <f t="shared" si="6"/>
        <v/>
      </c>
      <c r="BY51" s="179" t="str">
        <f t="shared" si="7"/>
        <v/>
      </c>
      <c r="BZ51" s="179" t="str">
        <f t="shared" si="8"/>
        <v/>
      </c>
      <c r="CA51" s="179" t="str">
        <f t="shared" si="9"/>
        <v/>
      </c>
      <c r="CB51" s="179" t="str">
        <f t="shared" si="10"/>
        <v/>
      </c>
      <c r="CC51" s="179" t="str">
        <f t="shared" si="11"/>
        <v/>
      </c>
      <c r="CD51" s="180"/>
    </row>
    <row r="52" spans="1:82" ht="15.95" customHeight="1">
      <c r="A52" s="167">
        <f>IF('Result Sheet'!A55="","",'Result Sheet'!A55)</f>
        <v>48</v>
      </c>
      <c r="B52" s="168" t="str">
        <f>IF('Result Sheet'!B55="","",'Result Sheet'!B55)</f>
        <v/>
      </c>
      <c r="C52" s="169" t="str">
        <f>IF('Result Sheet'!F55="","",'Result Sheet'!F55)</f>
        <v/>
      </c>
      <c r="D52" s="170" t="str">
        <f>IF('Result Sheet'!E55="","",'Result Sheet'!E55)</f>
        <v/>
      </c>
      <c r="E52" s="171" t="str">
        <f>IF('Result Sheet'!G55="","",'Result Sheet'!G55)</f>
        <v/>
      </c>
      <c r="F52" s="171" t="str">
        <f>IF('Result Sheet'!H55="","",'Result Sheet'!H55)</f>
        <v/>
      </c>
      <c r="G52" s="171" t="str">
        <f>IF('Result Sheet'!I55="","",'Result Sheet'!I55)</f>
        <v/>
      </c>
      <c r="H52" s="172" t="str">
        <f>IF('Result Sheet'!K55="","",'Result Sheet'!K55)</f>
        <v/>
      </c>
      <c r="I52" s="172" t="str">
        <f>IF('Result Sheet'!J55="","",'Result Sheet'!J55)</f>
        <v/>
      </c>
      <c r="J52" s="273" t="str">
        <f>IF('Result Sheet'!DM55="","",'Result Sheet'!DM55)</f>
        <v/>
      </c>
      <c r="K52" s="173" t="str">
        <f>IF('Result Sheet'!DI55="","",'Result Sheet'!DI55)</f>
        <v/>
      </c>
      <c r="L52" s="174" t="str">
        <f>IF('Result Sheet'!DJ55="","",'Result Sheet'!DJ55)</f>
        <v/>
      </c>
      <c r="M52" s="173" t="str">
        <f>IF('Result Sheet'!DK55="","",'Result Sheet'!DK55)</f>
        <v/>
      </c>
      <c r="N52" s="216" t="str">
        <f>IF('Result Sheet'!DP55="","",'Result Sheet'!DP55)</f>
        <v/>
      </c>
      <c r="O52" s="175" t="str">
        <f>IF('Result Sheet'!AB55="","",IF('Result Sheet'!AB55="D","I",'Result Sheet'!AB55))</f>
        <v/>
      </c>
      <c r="P52" s="176" t="str">
        <f>IF('Result Sheet'!AC55="","",'Result Sheet'!AC55)</f>
        <v/>
      </c>
      <c r="Q52" s="175" t="str">
        <f>IF('Result Sheet'!AT55="","",IF('Result Sheet'!AT55="D","I",'Result Sheet'!AT55))</f>
        <v/>
      </c>
      <c r="R52" s="176" t="str">
        <f>IF('Result Sheet'!AU55="","",'Result Sheet'!AU55)</f>
        <v/>
      </c>
      <c r="S52" s="175" t="str">
        <f>IF('Result Sheet'!BL55="","",IF('Result Sheet'!BL55="D","I",'Result Sheet'!BL55))</f>
        <v/>
      </c>
      <c r="T52" s="176" t="str">
        <f>IF('Result Sheet'!BM55="","",'Result Sheet'!BM55)</f>
        <v/>
      </c>
      <c r="U52" s="175" t="str">
        <f>IF('Result Sheet'!CD55="","",IF('Result Sheet'!CD55="D","I",'Result Sheet'!CD55))</f>
        <v/>
      </c>
      <c r="V52" s="176" t="str">
        <f>IF('Result Sheet'!CE55="","",'Result Sheet'!CE55)</f>
        <v/>
      </c>
      <c r="W52" s="177" t="str">
        <f>IF('Result Sheet'!DO55="","",'Result Sheet'!DO55)</f>
        <v/>
      </c>
      <c r="BQ52" s="178" t="str">
        <f>'Result Sheet'!G55</f>
        <v/>
      </c>
      <c r="BR52" s="179" t="str">
        <f t="shared" si="0"/>
        <v/>
      </c>
      <c r="BS52" s="179" t="str">
        <f t="shared" si="1"/>
        <v/>
      </c>
      <c r="BT52" s="179" t="str">
        <f t="shared" si="2"/>
        <v/>
      </c>
      <c r="BU52" s="179" t="str">
        <f t="shared" si="3"/>
        <v/>
      </c>
      <c r="BV52" s="179" t="str">
        <f t="shared" si="4"/>
        <v/>
      </c>
      <c r="BW52" s="179" t="str">
        <f t="shared" si="5"/>
        <v/>
      </c>
      <c r="BX52" s="179" t="str">
        <f t="shared" si="6"/>
        <v/>
      </c>
      <c r="BY52" s="179" t="str">
        <f t="shared" si="7"/>
        <v/>
      </c>
      <c r="BZ52" s="179" t="str">
        <f t="shared" si="8"/>
        <v/>
      </c>
      <c r="CA52" s="179" t="str">
        <f t="shared" si="9"/>
        <v/>
      </c>
      <c r="CB52" s="179" t="str">
        <f t="shared" si="10"/>
        <v/>
      </c>
      <c r="CC52" s="179" t="str">
        <f t="shared" si="11"/>
        <v/>
      </c>
      <c r="CD52" s="180"/>
    </row>
    <row r="53" spans="1:82" ht="15.95" customHeight="1">
      <c r="A53" s="167">
        <f>IF('Result Sheet'!A56="","",'Result Sheet'!A56)</f>
        <v>49</v>
      </c>
      <c r="B53" s="168" t="str">
        <f>IF('Result Sheet'!B56="","",'Result Sheet'!B56)</f>
        <v/>
      </c>
      <c r="C53" s="169" t="str">
        <f>IF('Result Sheet'!F56="","",'Result Sheet'!F56)</f>
        <v/>
      </c>
      <c r="D53" s="170" t="str">
        <f>IF('Result Sheet'!E56="","",'Result Sheet'!E56)</f>
        <v/>
      </c>
      <c r="E53" s="171" t="str">
        <f>IF('Result Sheet'!G56="","",'Result Sheet'!G56)</f>
        <v/>
      </c>
      <c r="F53" s="171" t="str">
        <f>IF('Result Sheet'!H56="","",'Result Sheet'!H56)</f>
        <v/>
      </c>
      <c r="G53" s="171" t="str">
        <f>IF('Result Sheet'!I56="","",'Result Sheet'!I56)</f>
        <v/>
      </c>
      <c r="H53" s="172" t="str">
        <f>IF('Result Sheet'!K56="","",'Result Sheet'!K56)</f>
        <v/>
      </c>
      <c r="I53" s="172" t="str">
        <f>IF('Result Sheet'!J56="","",'Result Sheet'!J56)</f>
        <v/>
      </c>
      <c r="J53" s="273" t="str">
        <f>IF('Result Sheet'!DM56="","",'Result Sheet'!DM56)</f>
        <v/>
      </c>
      <c r="K53" s="173" t="str">
        <f>IF('Result Sheet'!DI56="","",'Result Sheet'!DI56)</f>
        <v/>
      </c>
      <c r="L53" s="174" t="str">
        <f>IF('Result Sheet'!DJ56="","",'Result Sheet'!DJ56)</f>
        <v/>
      </c>
      <c r="M53" s="173" t="str">
        <f>IF('Result Sheet'!DK56="","",'Result Sheet'!DK56)</f>
        <v/>
      </c>
      <c r="N53" s="216" t="str">
        <f>IF('Result Sheet'!DP56="","",'Result Sheet'!DP56)</f>
        <v/>
      </c>
      <c r="O53" s="175" t="str">
        <f>IF('Result Sheet'!AB56="","",IF('Result Sheet'!AB56="D","I",'Result Sheet'!AB56))</f>
        <v/>
      </c>
      <c r="P53" s="176" t="str">
        <f>IF('Result Sheet'!AC56="","",'Result Sheet'!AC56)</f>
        <v/>
      </c>
      <c r="Q53" s="175" t="str">
        <f>IF('Result Sheet'!AT56="","",IF('Result Sheet'!AT56="D","I",'Result Sheet'!AT56))</f>
        <v/>
      </c>
      <c r="R53" s="176" t="str">
        <f>IF('Result Sheet'!AU56="","",'Result Sheet'!AU56)</f>
        <v/>
      </c>
      <c r="S53" s="175" t="str">
        <f>IF('Result Sheet'!BL56="","",IF('Result Sheet'!BL56="D","I",'Result Sheet'!BL56))</f>
        <v/>
      </c>
      <c r="T53" s="176" t="str">
        <f>IF('Result Sheet'!BM56="","",'Result Sheet'!BM56)</f>
        <v/>
      </c>
      <c r="U53" s="175" t="str">
        <f>IF('Result Sheet'!CD56="","",IF('Result Sheet'!CD56="D","I",'Result Sheet'!CD56))</f>
        <v/>
      </c>
      <c r="V53" s="176" t="str">
        <f>IF('Result Sheet'!CE56="","",'Result Sheet'!CE56)</f>
        <v/>
      </c>
      <c r="W53" s="177" t="str">
        <f>IF('Result Sheet'!DO56="","",'Result Sheet'!DO56)</f>
        <v/>
      </c>
      <c r="BQ53" s="178" t="str">
        <f>'Result Sheet'!G56</f>
        <v/>
      </c>
      <c r="BR53" s="179" t="str">
        <f t="shared" si="0"/>
        <v/>
      </c>
      <c r="BS53" s="179" t="str">
        <f t="shared" si="1"/>
        <v/>
      </c>
      <c r="BT53" s="179" t="str">
        <f t="shared" si="2"/>
        <v/>
      </c>
      <c r="BU53" s="179" t="str">
        <f t="shared" si="3"/>
        <v/>
      </c>
      <c r="BV53" s="179" t="str">
        <f t="shared" si="4"/>
        <v/>
      </c>
      <c r="BW53" s="179" t="str">
        <f t="shared" si="5"/>
        <v/>
      </c>
      <c r="BX53" s="179" t="str">
        <f t="shared" si="6"/>
        <v/>
      </c>
      <c r="BY53" s="179" t="str">
        <f t="shared" si="7"/>
        <v/>
      </c>
      <c r="BZ53" s="179" t="str">
        <f t="shared" si="8"/>
        <v/>
      </c>
      <c r="CA53" s="179" t="str">
        <f t="shared" si="9"/>
        <v/>
      </c>
      <c r="CB53" s="179" t="str">
        <f t="shared" si="10"/>
        <v/>
      </c>
      <c r="CC53" s="179" t="str">
        <f t="shared" si="11"/>
        <v/>
      </c>
      <c r="CD53" s="180"/>
    </row>
    <row r="54" spans="1:82" ht="15.95" customHeight="1">
      <c r="A54" s="167">
        <f>IF('Result Sheet'!A57="","",'Result Sheet'!A57)</f>
        <v>50</v>
      </c>
      <c r="B54" s="168" t="str">
        <f>IF('Result Sheet'!B57="","",'Result Sheet'!B57)</f>
        <v/>
      </c>
      <c r="C54" s="169" t="str">
        <f>IF('Result Sheet'!F57="","",'Result Sheet'!F57)</f>
        <v/>
      </c>
      <c r="D54" s="170" t="str">
        <f>IF('Result Sheet'!E57="","",'Result Sheet'!E57)</f>
        <v/>
      </c>
      <c r="E54" s="171" t="str">
        <f>IF('Result Sheet'!G57="","",'Result Sheet'!G57)</f>
        <v/>
      </c>
      <c r="F54" s="171" t="str">
        <f>IF('Result Sheet'!H57="","",'Result Sheet'!H57)</f>
        <v/>
      </c>
      <c r="G54" s="171" t="str">
        <f>IF('Result Sheet'!I57="","",'Result Sheet'!I57)</f>
        <v/>
      </c>
      <c r="H54" s="172" t="str">
        <f>IF('Result Sheet'!K57="","",'Result Sheet'!K57)</f>
        <v/>
      </c>
      <c r="I54" s="172" t="str">
        <f>IF('Result Sheet'!J57="","",'Result Sheet'!J57)</f>
        <v/>
      </c>
      <c r="J54" s="273" t="str">
        <f>IF('Result Sheet'!DM57="","",'Result Sheet'!DM57)</f>
        <v/>
      </c>
      <c r="K54" s="173" t="str">
        <f>IF('Result Sheet'!DI57="","",'Result Sheet'!DI57)</f>
        <v/>
      </c>
      <c r="L54" s="174" t="str">
        <f>IF('Result Sheet'!DJ57="","",'Result Sheet'!DJ57)</f>
        <v/>
      </c>
      <c r="M54" s="173" t="str">
        <f>IF('Result Sheet'!DK57="","",'Result Sheet'!DK57)</f>
        <v/>
      </c>
      <c r="N54" s="216" t="str">
        <f>IF('Result Sheet'!DP57="","",'Result Sheet'!DP57)</f>
        <v/>
      </c>
      <c r="O54" s="175" t="str">
        <f>IF('Result Sheet'!AB57="","",IF('Result Sheet'!AB57="D","I",'Result Sheet'!AB57))</f>
        <v/>
      </c>
      <c r="P54" s="176" t="str">
        <f>IF('Result Sheet'!AC57="","",'Result Sheet'!AC57)</f>
        <v/>
      </c>
      <c r="Q54" s="175" t="str">
        <f>IF('Result Sheet'!AT57="","",IF('Result Sheet'!AT57="D","I",'Result Sheet'!AT57))</f>
        <v/>
      </c>
      <c r="R54" s="176" t="str">
        <f>IF('Result Sheet'!AU57="","",'Result Sheet'!AU57)</f>
        <v/>
      </c>
      <c r="S54" s="175" t="str">
        <f>IF('Result Sheet'!BL57="","",IF('Result Sheet'!BL57="D","I",'Result Sheet'!BL57))</f>
        <v/>
      </c>
      <c r="T54" s="176" t="str">
        <f>IF('Result Sheet'!BM57="","",'Result Sheet'!BM57)</f>
        <v/>
      </c>
      <c r="U54" s="175" t="str">
        <f>IF('Result Sheet'!CD57="","",IF('Result Sheet'!CD57="D","I",'Result Sheet'!CD57))</f>
        <v/>
      </c>
      <c r="V54" s="176" t="str">
        <f>IF('Result Sheet'!CE57="","",'Result Sheet'!CE57)</f>
        <v/>
      </c>
      <c r="W54" s="177" t="str">
        <f>IF('Result Sheet'!DO57="","",'Result Sheet'!DO57)</f>
        <v/>
      </c>
      <c r="BQ54" s="178" t="str">
        <f>'Result Sheet'!G57</f>
        <v/>
      </c>
      <c r="BR54" s="179" t="str">
        <f t="shared" si="0"/>
        <v/>
      </c>
      <c r="BS54" s="179" t="str">
        <f t="shared" si="1"/>
        <v/>
      </c>
      <c r="BT54" s="179" t="str">
        <f t="shared" si="2"/>
        <v/>
      </c>
      <c r="BU54" s="179" t="str">
        <f t="shared" si="3"/>
        <v/>
      </c>
      <c r="BV54" s="179" t="str">
        <f t="shared" si="4"/>
        <v/>
      </c>
      <c r="BW54" s="179" t="str">
        <f t="shared" si="5"/>
        <v/>
      </c>
      <c r="BX54" s="179" t="str">
        <f t="shared" si="6"/>
        <v/>
      </c>
      <c r="BY54" s="179" t="str">
        <f t="shared" si="7"/>
        <v/>
      </c>
      <c r="BZ54" s="179" t="str">
        <f t="shared" si="8"/>
        <v/>
      </c>
      <c r="CA54" s="179" t="str">
        <f t="shared" si="9"/>
        <v/>
      </c>
      <c r="CB54" s="179" t="str">
        <f t="shared" si="10"/>
        <v/>
      </c>
      <c r="CC54" s="179" t="str">
        <f t="shared" si="11"/>
        <v/>
      </c>
      <c r="CD54" s="180"/>
    </row>
    <row r="55" spans="1:82" ht="15.95" customHeight="1">
      <c r="A55" s="167">
        <f>IF('Result Sheet'!A58="","",'Result Sheet'!A58)</f>
        <v>51</v>
      </c>
      <c r="B55" s="168" t="str">
        <f>IF('Result Sheet'!B58="","",'Result Sheet'!B58)</f>
        <v/>
      </c>
      <c r="C55" s="169" t="str">
        <f>IF('Result Sheet'!F58="","",'Result Sheet'!F58)</f>
        <v/>
      </c>
      <c r="D55" s="170" t="str">
        <f>IF('Result Sheet'!E58="","",'Result Sheet'!E58)</f>
        <v/>
      </c>
      <c r="E55" s="171" t="str">
        <f>IF('Result Sheet'!G58="","",'Result Sheet'!G58)</f>
        <v/>
      </c>
      <c r="F55" s="171" t="str">
        <f>IF('Result Sheet'!H58="","",'Result Sheet'!H58)</f>
        <v/>
      </c>
      <c r="G55" s="171" t="str">
        <f>IF('Result Sheet'!I58="","",'Result Sheet'!I58)</f>
        <v/>
      </c>
      <c r="H55" s="172" t="str">
        <f>IF('Result Sheet'!K58="","",'Result Sheet'!K58)</f>
        <v/>
      </c>
      <c r="I55" s="172" t="str">
        <f>IF('Result Sheet'!J58="","",'Result Sheet'!J58)</f>
        <v/>
      </c>
      <c r="J55" s="273" t="str">
        <f>IF('Result Sheet'!DM58="","",'Result Sheet'!DM58)</f>
        <v/>
      </c>
      <c r="K55" s="173" t="str">
        <f>IF('Result Sheet'!DI58="","",'Result Sheet'!DI58)</f>
        <v/>
      </c>
      <c r="L55" s="174" t="str">
        <f>IF('Result Sheet'!DJ58="","",'Result Sheet'!DJ58)</f>
        <v/>
      </c>
      <c r="M55" s="173" t="str">
        <f>IF('Result Sheet'!DK58="","",'Result Sheet'!DK58)</f>
        <v/>
      </c>
      <c r="N55" s="216" t="str">
        <f>IF('Result Sheet'!DP58="","",'Result Sheet'!DP58)</f>
        <v/>
      </c>
      <c r="O55" s="175" t="str">
        <f>IF('Result Sheet'!AB58="","",IF('Result Sheet'!AB58="D","I",'Result Sheet'!AB58))</f>
        <v/>
      </c>
      <c r="P55" s="176" t="str">
        <f>IF('Result Sheet'!AC58="","",'Result Sheet'!AC58)</f>
        <v/>
      </c>
      <c r="Q55" s="175" t="str">
        <f>IF('Result Sheet'!AT58="","",IF('Result Sheet'!AT58="D","I",'Result Sheet'!AT58))</f>
        <v/>
      </c>
      <c r="R55" s="176" t="str">
        <f>IF('Result Sheet'!AU58="","",'Result Sheet'!AU58)</f>
        <v/>
      </c>
      <c r="S55" s="175" t="str">
        <f>IF('Result Sheet'!BL58="","",IF('Result Sheet'!BL58="D","I",'Result Sheet'!BL58))</f>
        <v/>
      </c>
      <c r="T55" s="176" t="str">
        <f>IF('Result Sheet'!BM58="","",'Result Sheet'!BM58)</f>
        <v/>
      </c>
      <c r="U55" s="175" t="str">
        <f>IF('Result Sheet'!CD58="","",IF('Result Sheet'!CD58="D","I",'Result Sheet'!CD58))</f>
        <v/>
      </c>
      <c r="V55" s="176" t="str">
        <f>IF('Result Sheet'!CE58="","",'Result Sheet'!CE58)</f>
        <v/>
      </c>
      <c r="W55" s="177" t="str">
        <f>IF('Result Sheet'!DO58="","",'Result Sheet'!DO58)</f>
        <v/>
      </c>
      <c r="BQ55" s="178" t="str">
        <f>'Result Sheet'!G58</f>
        <v/>
      </c>
      <c r="BR55" s="179" t="str">
        <f t="shared" si="0"/>
        <v/>
      </c>
      <c r="BS55" s="179" t="str">
        <f t="shared" si="1"/>
        <v/>
      </c>
      <c r="BT55" s="179" t="str">
        <f t="shared" si="2"/>
        <v/>
      </c>
      <c r="BU55" s="179" t="str">
        <f t="shared" si="3"/>
        <v/>
      </c>
      <c r="BV55" s="179" t="str">
        <f t="shared" si="4"/>
        <v/>
      </c>
      <c r="BW55" s="179" t="str">
        <f t="shared" si="5"/>
        <v/>
      </c>
      <c r="BX55" s="179" t="str">
        <f t="shared" si="6"/>
        <v/>
      </c>
      <c r="BY55" s="179" t="str">
        <f t="shared" si="7"/>
        <v/>
      </c>
      <c r="BZ55" s="179" t="str">
        <f t="shared" si="8"/>
        <v/>
      </c>
      <c r="CA55" s="179" t="str">
        <f t="shared" si="9"/>
        <v/>
      </c>
      <c r="CB55" s="179" t="str">
        <f t="shared" si="10"/>
        <v/>
      </c>
      <c r="CC55" s="179" t="str">
        <f t="shared" si="11"/>
        <v/>
      </c>
      <c r="CD55" s="180"/>
    </row>
    <row r="56" spans="1:82" ht="15.95" customHeight="1">
      <c r="A56" s="167">
        <f>IF('Result Sheet'!A59="","",'Result Sheet'!A59)</f>
        <v>52</v>
      </c>
      <c r="B56" s="168" t="str">
        <f>IF('Result Sheet'!B59="","",'Result Sheet'!B59)</f>
        <v/>
      </c>
      <c r="C56" s="169" t="str">
        <f>IF('Result Sheet'!F59="","",'Result Sheet'!F59)</f>
        <v/>
      </c>
      <c r="D56" s="170" t="str">
        <f>IF('Result Sheet'!E59="","",'Result Sheet'!E59)</f>
        <v/>
      </c>
      <c r="E56" s="171" t="str">
        <f>IF('Result Sheet'!G59="","",'Result Sheet'!G59)</f>
        <v/>
      </c>
      <c r="F56" s="171" t="str">
        <f>IF('Result Sheet'!H59="","",'Result Sheet'!H59)</f>
        <v/>
      </c>
      <c r="G56" s="171" t="str">
        <f>IF('Result Sheet'!I59="","",'Result Sheet'!I59)</f>
        <v/>
      </c>
      <c r="H56" s="172" t="str">
        <f>IF('Result Sheet'!K59="","",'Result Sheet'!K59)</f>
        <v/>
      </c>
      <c r="I56" s="172" t="str">
        <f>IF('Result Sheet'!J59="","",'Result Sheet'!J59)</f>
        <v/>
      </c>
      <c r="J56" s="273" t="str">
        <f>IF('Result Sheet'!DM59="","",'Result Sheet'!DM59)</f>
        <v/>
      </c>
      <c r="K56" s="173" t="str">
        <f>IF('Result Sheet'!DI59="","",'Result Sheet'!DI59)</f>
        <v/>
      </c>
      <c r="L56" s="174" t="str">
        <f>IF('Result Sheet'!DJ59="","",'Result Sheet'!DJ59)</f>
        <v/>
      </c>
      <c r="M56" s="173" t="str">
        <f>IF('Result Sheet'!DK59="","",'Result Sheet'!DK59)</f>
        <v/>
      </c>
      <c r="N56" s="216" t="str">
        <f>IF('Result Sheet'!DP59="","",'Result Sheet'!DP59)</f>
        <v/>
      </c>
      <c r="O56" s="175" t="str">
        <f>IF('Result Sheet'!AB59="","",IF('Result Sheet'!AB59="D","I",'Result Sheet'!AB59))</f>
        <v/>
      </c>
      <c r="P56" s="176" t="str">
        <f>IF('Result Sheet'!AC59="","",'Result Sheet'!AC59)</f>
        <v/>
      </c>
      <c r="Q56" s="175" t="str">
        <f>IF('Result Sheet'!AT59="","",IF('Result Sheet'!AT59="D","I",'Result Sheet'!AT59))</f>
        <v/>
      </c>
      <c r="R56" s="176" t="str">
        <f>IF('Result Sheet'!AU59="","",'Result Sheet'!AU59)</f>
        <v/>
      </c>
      <c r="S56" s="175" t="str">
        <f>IF('Result Sheet'!BL59="","",IF('Result Sheet'!BL59="D","I",'Result Sheet'!BL59))</f>
        <v/>
      </c>
      <c r="T56" s="176" t="str">
        <f>IF('Result Sheet'!BM59="","",'Result Sheet'!BM59)</f>
        <v/>
      </c>
      <c r="U56" s="175" t="str">
        <f>IF('Result Sheet'!CD59="","",IF('Result Sheet'!CD59="D","I",'Result Sheet'!CD59))</f>
        <v/>
      </c>
      <c r="V56" s="176" t="str">
        <f>IF('Result Sheet'!CE59="","",'Result Sheet'!CE59)</f>
        <v/>
      </c>
      <c r="W56" s="177" t="str">
        <f>IF('Result Sheet'!DO59="","",'Result Sheet'!DO59)</f>
        <v/>
      </c>
      <c r="BQ56" s="178" t="str">
        <f>'Result Sheet'!G59</f>
        <v/>
      </c>
      <c r="BR56" s="179" t="str">
        <f t="shared" si="0"/>
        <v/>
      </c>
      <c r="BS56" s="179" t="str">
        <f t="shared" si="1"/>
        <v/>
      </c>
      <c r="BT56" s="179" t="str">
        <f t="shared" si="2"/>
        <v/>
      </c>
      <c r="BU56" s="179" t="str">
        <f t="shared" si="3"/>
        <v/>
      </c>
      <c r="BV56" s="179" t="str">
        <f t="shared" si="4"/>
        <v/>
      </c>
      <c r="BW56" s="179" t="str">
        <f t="shared" si="5"/>
        <v/>
      </c>
      <c r="BX56" s="179" t="str">
        <f t="shared" si="6"/>
        <v/>
      </c>
      <c r="BY56" s="179" t="str">
        <f t="shared" si="7"/>
        <v/>
      </c>
      <c r="BZ56" s="179" t="str">
        <f t="shared" si="8"/>
        <v/>
      </c>
      <c r="CA56" s="179" t="str">
        <f t="shared" si="9"/>
        <v/>
      </c>
      <c r="CB56" s="179" t="str">
        <f t="shared" si="10"/>
        <v/>
      </c>
      <c r="CC56" s="179" t="str">
        <f t="shared" si="11"/>
        <v/>
      </c>
      <c r="CD56" s="180"/>
    </row>
    <row r="57" spans="1:82" ht="15.95" customHeight="1">
      <c r="A57" s="167">
        <f>IF('Result Sheet'!A60="","",'Result Sheet'!A60)</f>
        <v>53</v>
      </c>
      <c r="B57" s="168" t="str">
        <f>IF('Result Sheet'!B60="","",'Result Sheet'!B60)</f>
        <v/>
      </c>
      <c r="C57" s="169" t="str">
        <f>IF('Result Sheet'!F60="","",'Result Sheet'!F60)</f>
        <v/>
      </c>
      <c r="D57" s="170" t="str">
        <f>IF('Result Sheet'!E60="","",'Result Sheet'!E60)</f>
        <v/>
      </c>
      <c r="E57" s="171" t="str">
        <f>IF('Result Sheet'!G60="","",'Result Sheet'!G60)</f>
        <v/>
      </c>
      <c r="F57" s="171" t="str">
        <f>IF('Result Sheet'!H60="","",'Result Sheet'!H60)</f>
        <v/>
      </c>
      <c r="G57" s="171" t="str">
        <f>IF('Result Sheet'!I60="","",'Result Sheet'!I60)</f>
        <v/>
      </c>
      <c r="H57" s="172" t="str">
        <f>IF('Result Sheet'!K60="","",'Result Sheet'!K60)</f>
        <v/>
      </c>
      <c r="I57" s="172" t="str">
        <f>IF('Result Sheet'!J60="","",'Result Sheet'!J60)</f>
        <v/>
      </c>
      <c r="J57" s="273" t="str">
        <f>IF('Result Sheet'!DM60="","",'Result Sheet'!DM60)</f>
        <v/>
      </c>
      <c r="K57" s="173" t="str">
        <f>IF('Result Sheet'!DI60="","",'Result Sheet'!DI60)</f>
        <v/>
      </c>
      <c r="L57" s="174" t="str">
        <f>IF('Result Sheet'!DJ60="","",'Result Sheet'!DJ60)</f>
        <v/>
      </c>
      <c r="M57" s="173" t="str">
        <f>IF('Result Sheet'!DK60="","",'Result Sheet'!DK60)</f>
        <v/>
      </c>
      <c r="N57" s="216" t="str">
        <f>IF('Result Sheet'!DP60="","",'Result Sheet'!DP60)</f>
        <v/>
      </c>
      <c r="O57" s="175" t="str">
        <f>IF('Result Sheet'!AB60="","",IF('Result Sheet'!AB60="D","I",'Result Sheet'!AB60))</f>
        <v/>
      </c>
      <c r="P57" s="176" t="str">
        <f>IF('Result Sheet'!AC60="","",'Result Sheet'!AC60)</f>
        <v/>
      </c>
      <c r="Q57" s="175" t="str">
        <f>IF('Result Sheet'!AT60="","",IF('Result Sheet'!AT60="D","I",'Result Sheet'!AT60))</f>
        <v/>
      </c>
      <c r="R57" s="176" t="str">
        <f>IF('Result Sheet'!AU60="","",'Result Sheet'!AU60)</f>
        <v/>
      </c>
      <c r="S57" s="175" t="str">
        <f>IF('Result Sheet'!BL60="","",IF('Result Sheet'!BL60="D","I",'Result Sheet'!BL60))</f>
        <v/>
      </c>
      <c r="T57" s="176" t="str">
        <f>IF('Result Sheet'!BM60="","",'Result Sheet'!BM60)</f>
        <v/>
      </c>
      <c r="U57" s="175" t="str">
        <f>IF('Result Sheet'!CD60="","",IF('Result Sheet'!CD60="D","I",'Result Sheet'!CD60))</f>
        <v/>
      </c>
      <c r="V57" s="176" t="str">
        <f>IF('Result Sheet'!CE60="","",'Result Sheet'!CE60)</f>
        <v/>
      </c>
      <c r="W57" s="177" t="str">
        <f>IF('Result Sheet'!DO60="","",'Result Sheet'!DO60)</f>
        <v/>
      </c>
      <c r="BQ57" s="178" t="str">
        <f>'Result Sheet'!G60</f>
        <v/>
      </c>
      <c r="BR57" s="179" t="str">
        <f t="shared" si="0"/>
        <v/>
      </c>
      <c r="BS57" s="179" t="str">
        <f t="shared" si="1"/>
        <v/>
      </c>
      <c r="BT57" s="179" t="str">
        <f t="shared" si="2"/>
        <v/>
      </c>
      <c r="BU57" s="179" t="str">
        <f t="shared" si="3"/>
        <v/>
      </c>
      <c r="BV57" s="179" t="str">
        <f t="shared" si="4"/>
        <v/>
      </c>
      <c r="BW57" s="179" t="str">
        <f t="shared" si="5"/>
        <v/>
      </c>
      <c r="BX57" s="179" t="str">
        <f t="shared" si="6"/>
        <v/>
      </c>
      <c r="BY57" s="179" t="str">
        <f t="shared" si="7"/>
        <v/>
      </c>
      <c r="BZ57" s="179" t="str">
        <f t="shared" si="8"/>
        <v/>
      </c>
      <c r="CA57" s="179" t="str">
        <f t="shared" si="9"/>
        <v/>
      </c>
      <c r="CB57" s="179" t="str">
        <f t="shared" si="10"/>
        <v/>
      </c>
      <c r="CC57" s="179" t="str">
        <f t="shared" si="11"/>
        <v/>
      </c>
      <c r="CD57" s="180"/>
    </row>
    <row r="58" spans="1:82" ht="15.95" customHeight="1">
      <c r="A58" s="167">
        <f>IF('Result Sheet'!A61="","",'Result Sheet'!A61)</f>
        <v>54</v>
      </c>
      <c r="B58" s="168" t="str">
        <f>IF('Result Sheet'!B61="","",'Result Sheet'!B61)</f>
        <v/>
      </c>
      <c r="C58" s="169" t="str">
        <f>IF('Result Sheet'!F61="","",'Result Sheet'!F61)</f>
        <v/>
      </c>
      <c r="D58" s="170" t="str">
        <f>IF('Result Sheet'!E61="","",'Result Sheet'!E61)</f>
        <v/>
      </c>
      <c r="E58" s="171" t="str">
        <f>IF('Result Sheet'!G61="","",'Result Sheet'!G61)</f>
        <v/>
      </c>
      <c r="F58" s="171" t="str">
        <f>IF('Result Sheet'!H61="","",'Result Sheet'!H61)</f>
        <v/>
      </c>
      <c r="G58" s="171" t="str">
        <f>IF('Result Sheet'!I61="","",'Result Sheet'!I61)</f>
        <v/>
      </c>
      <c r="H58" s="172" t="str">
        <f>IF('Result Sheet'!K61="","",'Result Sheet'!K61)</f>
        <v/>
      </c>
      <c r="I58" s="172" t="str">
        <f>IF('Result Sheet'!J61="","",'Result Sheet'!J61)</f>
        <v/>
      </c>
      <c r="J58" s="273" t="str">
        <f>IF('Result Sheet'!DM61="","",'Result Sheet'!DM61)</f>
        <v/>
      </c>
      <c r="K58" s="173" t="str">
        <f>IF('Result Sheet'!DI61="","",'Result Sheet'!DI61)</f>
        <v/>
      </c>
      <c r="L58" s="174" t="str">
        <f>IF('Result Sheet'!DJ61="","",'Result Sheet'!DJ61)</f>
        <v/>
      </c>
      <c r="M58" s="173" t="str">
        <f>IF('Result Sheet'!DK61="","",'Result Sheet'!DK61)</f>
        <v/>
      </c>
      <c r="N58" s="216" t="str">
        <f>IF('Result Sheet'!DP61="","",'Result Sheet'!DP61)</f>
        <v/>
      </c>
      <c r="O58" s="175" t="str">
        <f>IF('Result Sheet'!AB61="","",IF('Result Sheet'!AB61="D","I",'Result Sheet'!AB61))</f>
        <v/>
      </c>
      <c r="P58" s="176" t="str">
        <f>IF('Result Sheet'!AC61="","",'Result Sheet'!AC61)</f>
        <v/>
      </c>
      <c r="Q58" s="175" t="str">
        <f>IF('Result Sheet'!AT61="","",IF('Result Sheet'!AT61="D","I",'Result Sheet'!AT61))</f>
        <v/>
      </c>
      <c r="R58" s="176" t="str">
        <f>IF('Result Sheet'!AU61="","",'Result Sheet'!AU61)</f>
        <v/>
      </c>
      <c r="S58" s="175" t="str">
        <f>IF('Result Sheet'!BL61="","",IF('Result Sheet'!BL61="D","I",'Result Sheet'!BL61))</f>
        <v/>
      </c>
      <c r="T58" s="176" t="str">
        <f>IF('Result Sheet'!BM61="","",'Result Sheet'!BM61)</f>
        <v/>
      </c>
      <c r="U58" s="175" t="str">
        <f>IF('Result Sheet'!CD61="","",IF('Result Sheet'!CD61="D","I",'Result Sheet'!CD61))</f>
        <v/>
      </c>
      <c r="V58" s="176" t="str">
        <f>IF('Result Sheet'!CE61="","",'Result Sheet'!CE61)</f>
        <v/>
      </c>
      <c r="W58" s="177" t="str">
        <f>IF('Result Sheet'!DO61="","",'Result Sheet'!DO61)</f>
        <v/>
      </c>
      <c r="BQ58" s="178" t="str">
        <f>'Result Sheet'!G61</f>
        <v/>
      </c>
      <c r="BR58" s="179" t="str">
        <f t="shared" si="0"/>
        <v/>
      </c>
      <c r="BS58" s="179" t="str">
        <f t="shared" si="1"/>
        <v/>
      </c>
      <c r="BT58" s="179" t="str">
        <f t="shared" si="2"/>
        <v/>
      </c>
      <c r="BU58" s="179" t="str">
        <f t="shared" si="3"/>
        <v/>
      </c>
      <c r="BV58" s="179" t="str">
        <f t="shared" si="4"/>
        <v/>
      </c>
      <c r="BW58" s="179" t="str">
        <f t="shared" si="5"/>
        <v/>
      </c>
      <c r="BX58" s="179" t="str">
        <f t="shared" si="6"/>
        <v/>
      </c>
      <c r="BY58" s="179" t="str">
        <f t="shared" si="7"/>
        <v/>
      </c>
      <c r="BZ58" s="179" t="str">
        <f t="shared" si="8"/>
        <v/>
      </c>
      <c r="CA58" s="179" t="str">
        <f t="shared" si="9"/>
        <v/>
      </c>
      <c r="CB58" s="179" t="str">
        <f t="shared" si="10"/>
        <v/>
      </c>
      <c r="CC58" s="179" t="str">
        <f t="shared" si="11"/>
        <v/>
      </c>
      <c r="CD58" s="180"/>
    </row>
    <row r="59" spans="1:82" ht="15.95" customHeight="1">
      <c r="A59" s="167">
        <f>IF('Result Sheet'!A62="","",'Result Sheet'!A62)</f>
        <v>55</v>
      </c>
      <c r="B59" s="168" t="str">
        <f>IF('Result Sheet'!B62="","",'Result Sheet'!B62)</f>
        <v/>
      </c>
      <c r="C59" s="169" t="str">
        <f>IF('Result Sheet'!F62="","",'Result Sheet'!F62)</f>
        <v/>
      </c>
      <c r="D59" s="170" t="str">
        <f>IF('Result Sheet'!E62="","",'Result Sheet'!E62)</f>
        <v/>
      </c>
      <c r="E59" s="171" t="str">
        <f>IF('Result Sheet'!G62="","",'Result Sheet'!G62)</f>
        <v/>
      </c>
      <c r="F59" s="171" t="str">
        <f>IF('Result Sheet'!H62="","",'Result Sheet'!H62)</f>
        <v/>
      </c>
      <c r="G59" s="171" t="str">
        <f>IF('Result Sheet'!I62="","",'Result Sheet'!I62)</f>
        <v/>
      </c>
      <c r="H59" s="172" t="str">
        <f>IF('Result Sheet'!K62="","",'Result Sheet'!K62)</f>
        <v/>
      </c>
      <c r="I59" s="172" t="str">
        <f>IF('Result Sheet'!J62="","",'Result Sheet'!J62)</f>
        <v/>
      </c>
      <c r="J59" s="273" t="str">
        <f>IF('Result Sheet'!DM62="","",'Result Sheet'!DM62)</f>
        <v/>
      </c>
      <c r="K59" s="173" t="str">
        <f>IF('Result Sheet'!DI62="","",'Result Sheet'!DI62)</f>
        <v/>
      </c>
      <c r="L59" s="174" t="str">
        <f>IF('Result Sheet'!DJ62="","",'Result Sheet'!DJ62)</f>
        <v/>
      </c>
      <c r="M59" s="173" t="str">
        <f>IF('Result Sheet'!DK62="","",'Result Sheet'!DK62)</f>
        <v/>
      </c>
      <c r="N59" s="216" t="str">
        <f>IF('Result Sheet'!DP62="","",'Result Sheet'!DP62)</f>
        <v/>
      </c>
      <c r="O59" s="175" t="str">
        <f>IF('Result Sheet'!AB62="","",IF('Result Sheet'!AB62="D","I",'Result Sheet'!AB62))</f>
        <v/>
      </c>
      <c r="P59" s="176" t="str">
        <f>IF('Result Sheet'!AC62="","",'Result Sheet'!AC62)</f>
        <v/>
      </c>
      <c r="Q59" s="175" t="str">
        <f>IF('Result Sheet'!AT62="","",IF('Result Sheet'!AT62="D","I",'Result Sheet'!AT62))</f>
        <v/>
      </c>
      <c r="R59" s="176" t="str">
        <f>IF('Result Sheet'!AU62="","",'Result Sheet'!AU62)</f>
        <v/>
      </c>
      <c r="S59" s="175" t="str">
        <f>IF('Result Sheet'!BL62="","",IF('Result Sheet'!BL62="D","I",'Result Sheet'!BL62))</f>
        <v/>
      </c>
      <c r="T59" s="176" t="str">
        <f>IF('Result Sheet'!BM62="","",'Result Sheet'!BM62)</f>
        <v/>
      </c>
      <c r="U59" s="175" t="str">
        <f>IF('Result Sheet'!CD62="","",IF('Result Sheet'!CD62="D","I",'Result Sheet'!CD62))</f>
        <v/>
      </c>
      <c r="V59" s="176" t="str">
        <f>IF('Result Sheet'!CE62="","",'Result Sheet'!CE62)</f>
        <v/>
      </c>
      <c r="W59" s="177" t="str">
        <f>IF('Result Sheet'!DO62="","",'Result Sheet'!DO62)</f>
        <v/>
      </c>
      <c r="BQ59" s="178" t="str">
        <f>'Result Sheet'!G62</f>
        <v/>
      </c>
      <c r="BR59" s="179" t="str">
        <f t="shared" si="0"/>
        <v/>
      </c>
      <c r="BS59" s="179" t="str">
        <f t="shared" si="1"/>
        <v/>
      </c>
      <c r="BT59" s="179" t="str">
        <f t="shared" si="2"/>
        <v/>
      </c>
      <c r="BU59" s="179" t="str">
        <f t="shared" si="3"/>
        <v/>
      </c>
      <c r="BV59" s="179" t="str">
        <f t="shared" si="4"/>
        <v/>
      </c>
      <c r="BW59" s="179" t="str">
        <f t="shared" si="5"/>
        <v/>
      </c>
      <c r="BX59" s="179" t="str">
        <f t="shared" si="6"/>
        <v/>
      </c>
      <c r="BY59" s="179" t="str">
        <f t="shared" si="7"/>
        <v/>
      </c>
      <c r="BZ59" s="179" t="str">
        <f t="shared" si="8"/>
        <v/>
      </c>
      <c r="CA59" s="179" t="str">
        <f t="shared" si="9"/>
        <v/>
      </c>
      <c r="CB59" s="179" t="str">
        <f t="shared" si="10"/>
        <v/>
      </c>
      <c r="CC59" s="179" t="str">
        <f t="shared" si="11"/>
        <v/>
      </c>
      <c r="CD59" s="180"/>
    </row>
    <row r="60" spans="1:82" ht="15.95" customHeight="1">
      <c r="A60" s="167">
        <f>IF('Result Sheet'!A63="","",'Result Sheet'!A63)</f>
        <v>56</v>
      </c>
      <c r="B60" s="168" t="str">
        <f>IF('Result Sheet'!B63="","",'Result Sheet'!B63)</f>
        <v/>
      </c>
      <c r="C60" s="169" t="str">
        <f>IF('Result Sheet'!F63="","",'Result Sheet'!F63)</f>
        <v/>
      </c>
      <c r="D60" s="170" t="str">
        <f>IF('Result Sheet'!E63="","",'Result Sheet'!E63)</f>
        <v/>
      </c>
      <c r="E60" s="171" t="str">
        <f>IF('Result Sheet'!G63="","",'Result Sheet'!G63)</f>
        <v/>
      </c>
      <c r="F60" s="171" t="str">
        <f>IF('Result Sheet'!H63="","",'Result Sheet'!H63)</f>
        <v/>
      </c>
      <c r="G60" s="171" t="str">
        <f>IF('Result Sheet'!I63="","",'Result Sheet'!I63)</f>
        <v/>
      </c>
      <c r="H60" s="172" t="str">
        <f>IF('Result Sheet'!K63="","",'Result Sheet'!K63)</f>
        <v/>
      </c>
      <c r="I60" s="172" t="str">
        <f>IF('Result Sheet'!J63="","",'Result Sheet'!J63)</f>
        <v/>
      </c>
      <c r="J60" s="273" t="str">
        <f>IF('Result Sheet'!DM63="","",'Result Sheet'!DM63)</f>
        <v/>
      </c>
      <c r="K60" s="173" t="str">
        <f>IF('Result Sheet'!DI63="","",'Result Sheet'!DI63)</f>
        <v/>
      </c>
      <c r="L60" s="174" t="str">
        <f>IF('Result Sheet'!DJ63="","",'Result Sheet'!DJ63)</f>
        <v/>
      </c>
      <c r="M60" s="173" t="str">
        <f>IF('Result Sheet'!DK63="","",'Result Sheet'!DK63)</f>
        <v/>
      </c>
      <c r="N60" s="216" t="str">
        <f>IF('Result Sheet'!DP63="","",'Result Sheet'!DP63)</f>
        <v/>
      </c>
      <c r="O60" s="175" t="str">
        <f>IF('Result Sheet'!AB63="","",IF('Result Sheet'!AB63="D","I",'Result Sheet'!AB63))</f>
        <v/>
      </c>
      <c r="P60" s="176" t="str">
        <f>IF('Result Sheet'!AC63="","",'Result Sheet'!AC63)</f>
        <v/>
      </c>
      <c r="Q60" s="175" t="str">
        <f>IF('Result Sheet'!AT63="","",IF('Result Sheet'!AT63="D","I",'Result Sheet'!AT63))</f>
        <v/>
      </c>
      <c r="R60" s="176" t="str">
        <f>IF('Result Sheet'!AU63="","",'Result Sheet'!AU63)</f>
        <v/>
      </c>
      <c r="S60" s="175" t="str">
        <f>IF('Result Sheet'!BL63="","",IF('Result Sheet'!BL63="D","I",'Result Sheet'!BL63))</f>
        <v/>
      </c>
      <c r="T60" s="176" t="str">
        <f>IF('Result Sheet'!BM63="","",'Result Sheet'!BM63)</f>
        <v/>
      </c>
      <c r="U60" s="175" t="str">
        <f>IF('Result Sheet'!CD63="","",IF('Result Sheet'!CD63="D","I",'Result Sheet'!CD63))</f>
        <v/>
      </c>
      <c r="V60" s="176" t="str">
        <f>IF('Result Sheet'!CE63="","",'Result Sheet'!CE63)</f>
        <v/>
      </c>
      <c r="W60" s="177" t="str">
        <f>IF('Result Sheet'!DO63="","",'Result Sheet'!DO63)</f>
        <v/>
      </c>
      <c r="BQ60" s="178" t="str">
        <f>'Result Sheet'!G63</f>
        <v/>
      </c>
      <c r="BR60" s="179" t="str">
        <f t="shared" si="0"/>
        <v/>
      </c>
      <c r="BS60" s="179" t="str">
        <f t="shared" si="1"/>
        <v/>
      </c>
      <c r="BT60" s="179" t="str">
        <f t="shared" si="2"/>
        <v/>
      </c>
      <c r="BU60" s="179" t="str">
        <f t="shared" si="3"/>
        <v/>
      </c>
      <c r="BV60" s="179" t="str">
        <f t="shared" si="4"/>
        <v/>
      </c>
      <c r="BW60" s="179" t="str">
        <f t="shared" si="5"/>
        <v/>
      </c>
      <c r="BX60" s="179" t="str">
        <f t="shared" si="6"/>
        <v/>
      </c>
      <c r="BY60" s="179" t="str">
        <f t="shared" si="7"/>
        <v/>
      </c>
      <c r="BZ60" s="179" t="str">
        <f t="shared" si="8"/>
        <v/>
      </c>
      <c r="CA60" s="179" t="str">
        <f t="shared" si="9"/>
        <v/>
      </c>
      <c r="CB60" s="179" t="str">
        <f t="shared" si="10"/>
        <v/>
      </c>
      <c r="CC60" s="179" t="str">
        <f t="shared" si="11"/>
        <v/>
      </c>
      <c r="CD60" s="180"/>
    </row>
    <row r="61" spans="1:82" ht="15.95" customHeight="1">
      <c r="A61" s="167">
        <f>IF('Result Sheet'!A64="","",'Result Sheet'!A64)</f>
        <v>57</v>
      </c>
      <c r="B61" s="168" t="str">
        <f>IF('Result Sheet'!B64="","",'Result Sheet'!B64)</f>
        <v/>
      </c>
      <c r="C61" s="169" t="str">
        <f>IF('Result Sheet'!F64="","",'Result Sheet'!F64)</f>
        <v/>
      </c>
      <c r="D61" s="170" t="str">
        <f>IF('Result Sheet'!E64="","",'Result Sheet'!E64)</f>
        <v/>
      </c>
      <c r="E61" s="171" t="str">
        <f>IF('Result Sheet'!G64="","",'Result Sheet'!G64)</f>
        <v/>
      </c>
      <c r="F61" s="171" t="str">
        <f>IF('Result Sheet'!H64="","",'Result Sheet'!H64)</f>
        <v/>
      </c>
      <c r="G61" s="171" t="str">
        <f>IF('Result Sheet'!I64="","",'Result Sheet'!I64)</f>
        <v/>
      </c>
      <c r="H61" s="172" t="str">
        <f>IF('Result Sheet'!K64="","",'Result Sheet'!K64)</f>
        <v/>
      </c>
      <c r="I61" s="172" t="str">
        <f>IF('Result Sheet'!J64="","",'Result Sheet'!J64)</f>
        <v/>
      </c>
      <c r="J61" s="273" t="str">
        <f>IF('Result Sheet'!DM64="","",'Result Sheet'!DM64)</f>
        <v/>
      </c>
      <c r="K61" s="173" t="str">
        <f>IF('Result Sheet'!DI64="","",'Result Sheet'!DI64)</f>
        <v/>
      </c>
      <c r="L61" s="174" t="str">
        <f>IF('Result Sheet'!DJ64="","",'Result Sheet'!DJ64)</f>
        <v/>
      </c>
      <c r="M61" s="173" t="str">
        <f>IF('Result Sheet'!DK64="","",'Result Sheet'!DK64)</f>
        <v/>
      </c>
      <c r="N61" s="216" t="str">
        <f>IF('Result Sheet'!DP64="","",'Result Sheet'!DP64)</f>
        <v/>
      </c>
      <c r="O61" s="175" t="str">
        <f>IF('Result Sheet'!AB64="","",IF('Result Sheet'!AB64="D","I",'Result Sheet'!AB64))</f>
        <v/>
      </c>
      <c r="P61" s="176" t="str">
        <f>IF('Result Sheet'!AC64="","",'Result Sheet'!AC64)</f>
        <v/>
      </c>
      <c r="Q61" s="175" t="str">
        <f>IF('Result Sheet'!AT64="","",IF('Result Sheet'!AT64="D","I",'Result Sheet'!AT64))</f>
        <v/>
      </c>
      <c r="R61" s="176" t="str">
        <f>IF('Result Sheet'!AU64="","",'Result Sheet'!AU64)</f>
        <v/>
      </c>
      <c r="S61" s="175" t="str">
        <f>IF('Result Sheet'!BL64="","",IF('Result Sheet'!BL64="D","I",'Result Sheet'!BL64))</f>
        <v/>
      </c>
      <c r="T61" s="176" t="str">
        <f>IF('Result Sheet'!BM64="","",'Result Sheet'!BM64)</f>
        <v/>
      </c>
      <c r="U61" s="175" t="str">
        <f>IF('Result Sheet'!CD64="","",IF('Result Sheet'!CD64="D","I",'Result Sheet'!CD64))</f>
        <v/>
      </c>
      <c r="V61" s="176" t="str">
        <f>IF('Result Sheet'!CE64="","",'Result Sheet'!CE64)</f>
        <v/>
      </c>
      <c r="W61" s="177" t="str">
        <f>IF('Result Sheet'!DO64="","",'Result Sheet'!DO64)</f>
        <v/>
      </c>
      <c r="BQ61" s="178" t="str">
        <f>'Result Sheet'!G64</f>
        <v/>
      </c>
      <c r="BR61" s="179" t="str">
        <f t="shared" si="0"/>
        <v/>
      </c>
      <c r="BS61" s="179" t="str">
        <f t="shared" si="1"/>
        <v/>
      </c>
      <c r="BT61" s="179" t="str">
        <f t="shared" si="2"/>
        <v/>
      </c>
      <c r="BU61" s="179" t="str">
        <f t="shared" si="3"/>
        <v/>
      </c>
      <c r="BV61" s="179" t="str">
        <f t="shared" si="4"/>
        <v/>
      </c>
      <c r="BW61" s="179" t="str">
        <f t="shared" si="5"/>
        <v/>
      </c>
      <c r="BX61" s="179" t="str">
        <f t="shared" si="6"/>
        <v/>
      </c>
      <c r="BY61" s="179" t="str">
        <f t="shared" si="7"/>
        <v/>
      </c>
      <c r="BZ61" s="179" t="str">
        <f t="shared" si="8"/>
        <v/>
      </c>
      <c r="CA61" s="179" t="str">
        <f t="shared" si="9"/>
        <v/>
      </c>
      <c r="CB61" s="179" t="str">
        <f t="shared" si="10"/>
        <v/>
      </c>
      <c r="CC61" s="179" t="str">
        <f t="shared" si="11"/>
        <v/>
      </c>
      <c r="CD61" s="180"/>
    </row>
    <row r="62" spans="1:82" ht="15.95" customHeight="1">
      <c r="A62" s="167">
        <f>IF('Result Sheet'!A65="","",'Result Sheet'!A65)</f>
        <v>58</v>
      </c>
      <c r="B62" s="168" t="str">
        <f>IF('Result Sheet'!B65="","",'Result Sheet'!B65)</f>
        <v/>
      </c>
      <c r="C62" s="169" t="str">
        <f>IF('Result Sheet'!F65="","",'Result Sheet'!F65)</f>
        <v/>
      </c>
      <c r="D62" s="170" t="str">
        <f>IF('Result Sheet'!E65="","",'Result Sheet'!E65)</f>
        <v/>
      </c>
      <c r="E62" s="171" t="str">
        <f>IF('Result Sheet'!G65="","",'Result Sheet'!G65)</f>
        <v/>
      </c>
      <c r="F62" s="171" t="str">
        <f>IF('Result Sheet'!H65="","",'Result Sheet'!H65)</f>
        <v/>
      </c>
      <c r="G62" s="171" t="str">
        <f>IF('Result Sheet'!I65="","",'Result Sheet'!I65)</f>
        <v/>
      </c>
      <c r="H62" s="172" t="str">
        <f>IF('Result Sheet'!K65="","",'Result Sheet'!K65)</f>
        <v/>
      </c>
      <c r="I62" s="172" t="str">
        <f>IF('Result Sheet'!J65="","",'Result Sheet'!J65)</f>
        <v/>
      </c>
      <c r="J62" s="273" t="str">
        <f>IF('Result Sheet'!DM65="","",'Result Sheet'!DM65)</f>
        <v/>
      </c>
      <c r="K62" s="173" t="str">
        <f>IF('Result Sheet'!DI65="","",'Result Sheet'!DI65)</f>
        <v/>
      </c>
      <c r="L62" s="174" t="str">
        <f>IF('Result Sheet'!DJ65="","",'Result Sheet'!DJ65)</f>
        <v/>
      </c>
      <c r="M62" s="173" t="str">
        <f>IF('Result Sheet'!DK65="","",'Result Sheet'!DK65)</f>
        <v/>
      </c>
      <c r="N62" s="216" t="str">
        <f>IF('Result Sheet'!DP65="","",'Result Sheet'!DP65)</f>
        <v/>
      </c>
      <c r="O62" s="175" t="str">
        <f>IF('Result Sheet'!AB65="","",IF('Result Sheet'!AB65="D","I",'Result Sheet'!AB65))</f>
        <v/>
      </c>
      <c r="P62" s="176" t="str">
        <f>IF('Result Sheet'!AC65="","",'Result Sheet'!AC65)</f>
        <v/>
      </c>
      <c r="Q62" s="175" t="str">
        <f>IF('Result Sheet'!AT65="","",IF('Result Sheet'!AT65="D","I",'Result Sheet'!AT65))</f>
        <v/>
      </c>
      <c r="R62" s="176" t="str">
        <f>IF('Result Sheet'!AU65="","",'Result Sheet'!AU65)</f>
        <v/>
      </c>
      <c r="S62" s="175" t="str">
        <f>IF('Result Sheet'!BL65="","",IF('Result Sheet'!BL65="D","I",'Result Sheet'!BL65))</f>
        <v/>
      </c>
      <c r="T62" s="176" t="str">
        <f>IF('Result Sheet'!BM65="","",'Result Sheet'!BM65)</f>
        <v/>
      </c>
      <c r="U62" s="175" t="str">
        <f>IF('Result Sheet'!CD65="","",IF('Result Sheet'!CD65="D","I",'Result Sheet'!CD65))</f>
        <v/>
      </c>
      <c r="V62" s="176" t="str">
        <f>IF('Result Sheet'!CE65="","",'Result Sheet'!CE65)</f>
        <v/>
      </c>
      <c r="W62" s="177" t="str">
        <f>IF('Result Sheet'!DO65="","",'Result Sheet'!DO65)</f>
        <v/>
      </c>
      <c r="BQ62" s="178" t="str">
        <f>'Result Sheet'!G65</f>
        <v/>
      </c>
      <c r="BR62" s="179" t="str">
        <f t="shared" si="0"/>
        <v/>
      </c>
      <c r="BS62" s="179" t="str">
        <f t="shared" si="1"/>
        <v/>
      </c>
      <c r="BT62" s="179" t="str">
        <f t="shared" si="2"/>
        <v/>
      </c>
      <c r="BU62" s="179" t="str">
        <f t="shared" si="3"/>
        <v/>
      </c>
      <c r="BV62" s="179" t="str">
        <f t="shared" si="4"/>
        <v/>
      </c>
      <c r="BW62" s="179" t="str">
        <f t="shared" si="5"/>
        <v/>
      </c>
      <c r="BX62" s="179" t="str">
        <f t="shared" si="6"/>
        <v/>
      </c>
      <c r="BY62" s="179" t="str">
        <f t="shared" si="7"/>
        <v/>
      </c>
      <c r="BZ62" s="179" t="str">
        <f t="shared" si="8"/>
        <v/>
      </c>
      <c r="CA62" s="179" t="str">
        <f t="shared" si="9"/>
        <v/>
      </c>
      <c r="CB62" s="179" t="str">
        <f t="shared" si="10"/>
        <v/>
      </c>
      <c r="CC62" s="179" t="str">
        <f t="shared" si="11"/>
        <v/>
      </c>
      <c r="CD62" s="180"/>
    </row>
    <row r="63" spans="1:82" ht="15.95" customHeight="1">
      <c r="A63" s="167">
        <f>IF('Result Sheet'!A66="","",'Result Sheet'!A66)</f>
        <v>59</v>
      </c>
      <c r="B63" s="168" t="str">
        <f>IF('Result Sheet'!B66="","",'Result Sheet'!B66)</f>
        <v/>
      </c>
      <c r="C63" s="169" t="str">
        <f>IF('Result Sheet'!F66="","",'Result Sheet'!F66)</f>
        <v/>
      </c>
      <c r="D63" s="170" t="str">
        <f>IF('Result Sheet'!E66="","",'Result Sheet'!E66)</f>
        <v/>
      </c>
      <c r="E63" s="171" t="str">
        <f>IF('Result Sheet'!G66="","",'Result Sheet'!G66)</f>
        <v/>
      </c>
      <c r="F63" s="171" t="str">
        <f>IF('Result Sheet'!H66="","",'Result Sheet'!H66)</f>
        <v/>
      </c>
      <c r="G63" s="171" t="str">
        <f>IF('Result Sheet'!I66="","",'Result Sheet'!I66)</f>
        <v/>
      </c>
      <c r="H63" s="172" t="str">
        <f>IF('Result Sheet'!K66="","",'Result Sheet'!K66)</f>
        <v/>
      </c>
      <c r="I63" s="172" t="str">
        <f>IF('Result Sheet'!J66="","",'Result Sheet'!J66)</f>
        <v/>
      </c>
      <c r="J63" s="273" t="str">
        <f>IF('Result Sheet'!DM66="","",'Result Sheet'!DM66)</f>
        <v/>
      </c>
      <c r="K63" s="173" t="str">
        <f>IF('Result Sheet'!DI66="","",'Result Sheet'!DI66)</f>
        <v/>
      </c>
      <c r="L63" s="174" t="str">
        <f>IF('Result Sheet'!DJ66="","",'Result Sheet'!DJ66)</f>
        <v/>
      </c>
      <c r="M63" s="173" t="str">
        <f>IF('Result Sheet'!DK66="","",'Result Sheet'!DK66)</f>
        <v/>
      </c>
      <c r="N63" s="216" t="str">
        <f>IF('Result Sheet'!DP66="","",'Result Sheet'!DP66)</f>
        <v/>
      </c>
      <c r="O63" s="175" t="str">
        <f>IF('Result Sheet'!AB66="","",IF('Result Sheet'!AB66="D","I",'Result Sheet'!AB66))</f>
        <v/>
      </c>
      <c r="P63" s="176" t="str">
        <f>IF('Result Sheet'!AC66="","",'Result Sheet'!AC66)</f>
        <v/>
      </c>
      <c r="Q63" s="175" t="str">
        <f>IF('Result Sheet'!AT66="","",IF('Result Sheet'!AT66="D","I",'Result Sheet'!AT66))</f>
        <v/>
      </c>
      <c r="R63" s="176" t="str">
        <f>IF('Result Sheet'!AU66="","",'Result Sheet'!AU66)</f>
        <v/>
      </c>
      <c r="S63" s="175" t="str">
        <f>IF('Result Sheet'!BL66="","",IF('Result Sheet'!BL66="D","I",'Result Sheet'!BL66))</f>
        <v/>
      </c>
      <c r="T63" s="176" t="str">
        <f>IF('Result Sheet'!BM66="","",'Result Sheet'!BM66)</f>
        <v/>
      </c>
      <c r="U63" s="175" t="str">
        <f>IF('Result Sheet'!CD66="","",IF('Result Sheet'!CD66="D","I",'Result Sheet'!CD66))</f>
        <v/>
      </c>
      <c r="V63" s="176" t="str">
        <f>IF('Result Sheet'!CE66="","",'Result Sheet'!CE66)</f>
        <v/>
      </c>
      <c r="W63" s="177" t="str">
        <f>IF('Result Sheet'!DO66="","",'Result Sheet'!DO66)</f>
        <v/>
      </c>
      <c r="BQ63" s="178" t="str">
        <f>'Result Sheet'!G66</f>
        <v/>
      </c>
      <c r="BR63" s="179" t="str">
        <f t="shared" si="0"/>
        <v/>
      </c>
      <c r="BS63" s="179" t="str">
        <f t="shared" si="1"/>
        <v/>
      </c>
      <c r="BT63" s="179" t="str">
        <f t="shared" si="2"/>
        <v/>
      </c>
      <c r="BU63" s="179" t="str">
        <f t="shared" si="3"/>
        <v/>
      </c>
      <c r="BV63" s="179" t="str">
        <f t="shared" si="4"/>
        <v/>
      </c>
      <c r="BW63" s="179" t="str">
        <f t="shared" si="5"/>
        <v/>
      </c>
      <c r="BX63" s="179" t="str">
        <f t="shared" si="6"/>
        <v/>
      </c>
      <c r="BY63" s="179" t="str">
        <f t="shared" si="7"/>
        <v/>
      </c>
      <c r="BZ63" s="179" t="str">
        <f t="shared" si="8"/>
        <v/>
      </c>
      <c r="CA63" s="179" t="str">
        <f t="shared" si="9"/>
        <v/>
      </c>
      <c r="CB63" s="179" t="str">
        <f t="shared" si="10"/>
        <v/>
      </c>
      <c r="CC63" s="179" t="str">
        <f t="shared" si="11"/>
        <v/>
      </c>
      <c r="CD63" s="180"/>
    </row>
    <row r="64" spans="1:82" ht="15.95" customHeight="1">
      <c r="A64" s="167">
        <f>IF('Result Sheet'!A67="","",'Result Sheet'!A67)</f>
        <v>60</v>
      </c>
      <c r="B64" s="168" t="str">
        <f>IF('Result Sheet'!B67="","",'Result Sheet'!B67)</f>
        <v/>
      </c>
      <c r="C64" s="169" t="str">
        <f>IF('Result Sheet'!F67="","",'Result Sheet'!F67)</f>
        <v/>
      </c>
      <c r="D64" s="170" t="str">
        <f>IF('Result Sheet'!E67="","",'Result Sheet'!E67)</f>
        <v/>
      </c>
      <c r="E64" s="171" t="str">
        <f>IF('Result Sheet'!G67="","",'Result Sheet'!G67)</f>
        <v/>
      </c>
      <c r="F64" s="171" t="str">
        <f>IF('Result Sheet'!H67="","",'Result Sheet'!H67)</f>
        <v/>
      </c>
      <c r="G64" s="171" t="str">
        <f>IF('Result Sheet'!I67="","",'Result Sheet'!I67)</f>
        <v/>
      </c>
      <c r="H64" s="172" t="str">
        <f>IF('Result Sheet'!K67="","",'Result Sheet'!K67)</f>
        <v/>
      </c>
      <c r="I64" s="172" t="str">
        <f>IF('Result Sheet'!J67="","",'Result Sheet'!J67)</f>
        <v/>
      </c>
      <c r="J64" s="273" t="str">
        <f>IF('Result Sheet'!DM67="","",'Result Sheet'!DM67)</f>
        <v/>
      </c>
      <c r="K64" s="173" t="str">
        <f>IF('Result Sheet'!DI67="","",'Result Sheet'!DI67)</f>
        <v/>
      </c>
      <c r="L64" s="174" t="str">
        <f>IF('Result Sheet'!DJ67="","",'Result Sheet'!DJ67)</f>
        <v/>
      </c>
      <c r="M64" s="173" t="str">
        <f>IF('Result Sheet'!DK67="","",'Result Sheet'!DK67)</f>
        <v/>
      </c>
      <c r="N64" s="216" t="str">
        <f>IF('Result Sheet'!DP67="","",'Result Sheet'!DP67)</f>
        <v/>
      </c>
      <c r="O64" s="175" t="str">
        <f>IF('Result Sheet'!AB67="","",IF('Result Sheet'!AB67="D","I",'Result Sheet'!AB67))</f>
        <v/>
      </c>
      <c r="P64" s="176" t="str">
        <f>IF('Result Sheet'!AC67="","",'Result Sheet'!AC67)</f>
        <v/>
      </c>
      <c r="Q64" s="175" t="str">
        <f>IF('Result Sheet'!AT67="","",IF('Result Sheet'!AT67="D","I",'Result Sheet'!AT67))</f>
        <v/>
      </c>
      <c r="R64" s="176" t="str">
        <f>IF('Result Sheet'!AU67="","",'Result Sheet'!AU67)</f>
        <v/>
      </c>
      <c r="S64" s="175" t="str">
        <f>IF('Result Sheet'!BL67="","",IF('Result Sheet'!BL67="D","I",'Result Sheet'!BL67))</f>
        <v/>
      </c>
      <c r="T64" s="176" t="str">
        <f>IF('Result Sheet'!BM67="","",'Result Sheet'!BM67)</f>
        <v/>
      </c>
      <c r="U64" s="175" t="str">
        <f>IF('Result Sheet'!CD67="","",IF('Result Sheet'!CD67="D","I",'Result Sheet'!CD67))</f>
        <v/>
      </c>
      <c r="V64" s="176" t="str">
        <f>IF('Result Sheet'!CE67="","",'Result Sheet'!CE67)</f>
        <v/>
      </c>
      <c r="W64" s="177" t="str">
        <f>IF('Result Sheet'!DO67="","",'Result Sheet'!DO67)</f>
        <v/>
      </c>
      <c r="BQ64" s="178" t="str">
        <f>'Result Sheet'!G67</f>
        <v/>
      </c>
      <c r="BR64" s="179" t="str">
        <f t="shared" si="0"/>
        <v/>
      </c>
      <c r="BS64" s="179" t="str">
        <f t="shared" si="1"/>
        <v/>
      </c>
      <c r="BT64" s="179" t="str">
        <f t="shared" si="2"/>
        <v/>
      </c>
      <c r="BU64" s="179" t="str">
        <f t="shared" si="3"/>
        <v/>
      </c>
      <c r="BV64" s="179" t="str">
        <f t="shared" si="4"/>
        <v/>
      </c>
      <c r="BW64" s="179" t="str">
        <f t="shared" si="5"/>
        <v/>
      </c>
      <c r="BX64" s="179" t="str">
        <f t="shared" si="6"/>
        <v/>
      </c>
      <c r="BY64" s="179" t="str">
        <f t="shared" si="7"/>
        <v/>
      </c>
      <c r="BZ64" s="179" t="str">
        <f t="shared" si="8"/>
        <v/>
      </c>
      <c r="CA64" s="179" t="str">
        <f t="shared" si="9"/>
        <v/>
      </c>
      <c r="CB64" s="179" t="str">
        <f t="shared" si="10"/>
        <v/>
      </c>
      <c r="CC64" s="179" t="str">
        <f t="shared" si="11"/>
        <v/>
      </c>
      <c r="CD64" s="180"/>
    </row>
    <row r="65" spans="1:82" ht="15.95" customHeight="1">
      <c r="A65" s="167">
        <f>IF('Result Sheet'!A68="","",'Result Sheet'!A68)</f>
        <v>61</v>
      </c>
      <c r="B65" s="168" t="str">
        <f>IF('Result Sheet'!B68="","",'Result Sheet'!B68)</f>
        <v/>
      </c>
      <c r="C65" s="169" t="str">
        <f>IF('Result Sheet'!F68="","",'Result Sheet'!F68)</f>
        <v/>
      </c>
      <c r="D65" s="170" t="str">
        <f>IF('Result Sheet'!E68="","",'Result Sheet'!E68)</f>
        <v/>
      </c>
      <c r="E65" s="171" t="str">
        <f>IF('Result Sheet'!G68="","",'Result Sheet'!G68)</f>
        <v/>
      </c>
      <c r="F65" s="171" t="str">
        <f>IF('Result Sheet'!H68="","",'Result Sheet'!H68)</f>
        <v/>
      </c>
      <c r="G65" s="171" t="str">
        <f>IF('Result Sheet'!I68="","",'Result Sheet'!I68)</f>
        <v/>
      </c>
      <c r="H65" s="172" t="str">
        <f>IF('Result Sheet'!K68="","",'Result Sheet'!K68)</f>
        <v/>
      </c>
      <c r="I65" s="172" t="str">
        <f>IF('Result Sheet'!J68="","",'Result Sheet'!J68)</f>
        <v/>
      </c>
      <c r="J65" s="273" t="str">
        <f>IF('Result Sheet'!DM68="","",'Result Sheet'!DM68)</f>
        <v/>
      </c>
      <c r="K65" s="173" t="str">
        <f>IF('Result Sheet'!DI68="","",'Result Sheet'!DI68)</f>
        <v/>
      </c>
      <c r="L65" s="174" t="str">
        <f>IF('Result Sheet'!DJ68="","",'Result Sheet'!DJ68)</f>
        <v/>
      </c>
      <c r="M65" s="173" t="str">
        <f>IF('Result Sheet'!DK68="","",'Result Sheet'!DK68)</f>
        <v/>
      </c>
      <c r="N65" s="216" t="str">
        <f>IF('Result Sheet'!DP68="","",'Result Sheet'!DP68)</f>
        <v/>
      </c>
      <c r="O65" s="175" t="str">
        <f>IF('Result Sheet'!AB68="","",IF('Result Sheet'!AB68="D","I",'Result Sheet'!AB68))</f>
        <v/>
      </c>
      <c r="P65" s="176" t="str">
        <f>IF('Result Sheet'!AC68="","",'Result Sheet'!AC68)</f>
        <v/>
      </c>
      <c r="Q65" s="175" t="str">
        <f>IF('Result Sheet'!AT68="","",IF('Result Sheet'!AT68="D","I",'Result Sheet'!AT68))</f>
        <v/>
      </c>
      <c r="R65" s="176" t="str">
        <f>IF('Result Sheet'!AU68="","",'Result Sheet'!AU68)</f>
        <v/>
      </c>
      <c r="S65" s="175" t="str">
        <f>IF('Result Sheet'!BL68="","",IF('Result Sheet'!BL68="D","I",'Result Sheet'!BL68))</f>
        <v/>
      </c>
      <c r="T65" s="176" t="str">
        <f>IF('Result Sheet'!BM68="","",'Result Sheet'!BM68)</f>
        <v/>
      </c>
      <c r="U65" s="175" t="str">
        <f>IF('Result Sheet'!CD68="","",IF('Result Sheet'!CD68="D","I",'Result Sheet'!CD68))</f>
        <v/>
      </c>
      <c r="V65" s="176" t="str">
        <f>IF('Result Sheet'!CE68="","",'Result Sheet'!CE68)</f>
        <v/>
      </c>
      <c r="W65" s="177" t="str">
        <f>IF('Result Sheet'!DO68="","",'Result Sheet'!DO68)</f>
        <v/>
      </c>
      <c r="BQ65" s="178" t="str">
        <f>'Result Sheet'!G68</f>
        <v/>
      </c>
      <c r="BR65" s="179" t="str">
        <f t="shared" si="0"/>
        <v/>
      </c>
      <c r="BS65" s="179" t="str">
        <f t="shared" si="1"/>
        <v/>
      </c>
      <c r="BT65" s="179" t="str">
        <f t="shared" si="2"/>
        <v/>
      </c>
      <c r="BU65" s="179" t="str">
        <f t="shared" si="3"/>
        <v/>
      </c>
      <c r="BV65" s="179" t="str">
        <f t="shared" si="4"/>
        <v/>
      </c>
      <c r="BW65" s="179" t="str">
        <f t="shared" si="5"/>
        <v/>
      </c>
      <c r="BX65" s="179" t="str">
        <f t="shared" si="6"/>
        <v/>
      </c>
      <c r="BY65" s="179" t="str">
        <f t="shared" si="7"/>
        <v/>
      </c>
      <c r="BZ65" s="179" t="str">
        <f t="shared" si="8"/>
        <v/>
      </c>
      <c r="CA65" s="179" t="str">
        <f t="shared" si="9"/>
        <v/>
      </c>
      <c r="CB65" s="179" t="str">
        <f t="shared" si="10"/>
        <v/>
      </c>
      <c r="CC65" s="179" t="str">
        <f t="shared" si="11"/>
        <v/>
      </c>
      <c r="CD65" s="180"/>
    </row>
    <row r="66" spans="1:82" ht="15.95" customHeight="1">
      <c r="A66" s="167">
        <f>IF('Result Sheet'!A69="","",'Result Sheet'!A69)</f>
        <v>62</v>
      </c>
      <c r="B66" s="168" t="str">
        <f>IF('Result Sheet'!B69="","",'Result Sheet'!B69)</f>
        <v/>
      </c>
      <c r="C66" s="169" t="str">
        <f>IF('Result Sheet'!F69="","",'Result Sheet'!F69)</f>
        <v/>
      </c>
      <c r="D66" s="170" t="str">
        <f>IF('Result Sheet'!E69="","",'Result Sheet'!E69)</f>
        <v/>
      </c>
      <c r="E66" s="171" t="str">
        <f>IF('Result Sheet'!G69="","",'Result Sheet'!G69)</f>
        <v/>
      </c>
      <c r="F66" s="171" t="str">
        <f>IF('Result Sheet'!H69="","",'Result Sheet'!H69)</f>
        <v/>
      </c>
      <c r="G66" s="171" t="str">
        <f>IF('Result Sheet'!I69="","",'Result Sheet'!I69)</f>
        <v/>
      </c>
      <c r="H66" s="172" t="str">
        <f>IF('Result Sheet'!K69="","",'Result Sheet'!K69)</f>
        <v/>
      </c>
      <c r="I66" s="172" t="str">
        <f>IF('Result Sheet'!J69="","",'Result Sheet'!J69)</f>
        <v/>
      </c>
      <c r="J66" s="273" t="str">
        <f>IF('Result Sheet'!DM69="","",'Result Sheet'!DM69)</f>
        <v/>
      </c>
      <c r="K66" s="173" t="str">
        <f>IF('Result Sheet'!DI69="","",'Result Sheet'!DI69)</f>
        <v/>
      </c>
      <c r="L66" s="174" t="str">
        <f>IF('Result Sheet'!DJ69="","",'Result Sheet'!DJ69)</f>
        <v/>
      </c>
      <c r="M66" s="173" t="str">
        <f>IF('Result Sheet'!DK69="","",'Result Sheet'!DK69)</f>
        <v/>
      </c>
      <c r="N66" s="216" t="str">
        <f>IF('Result Sheet'!DP69="","",'Result Sheet'!DP69)</f>
        <v/>
      </c>
      <c r="O66" s="175" t="str">
        <f>IF('Result Sheet'!AB69="","",IF('Result Sheet'!AB69="D","I",'Result Sheet'!AB69))</f>
        <v/>
      </c>
      <c r="P66" s="176" t="str">
        <f>IF('Result Sheet'!AC69="","",'Result Sheet'!AC69)</f>
        <v/>
      </c>
      <c r="Q66" s="175" t="str">
        <f>IF('Result Sheet'!AT69="","",IF('Result Sheet'!AT69="D","I",'Result Sheet'!AT69))</f>
        <v/>
      </c>
      <c r="R66" s="176" t="str">
        <f>IF('Result Sheet'!AU69="","",'Result Sheet'!AU69)</f>
        <v/>
      </c>
      <c r="S66" s="175" t="str">
        <f>IF('Result Sheet'!BL69="","",IF('Result Sheet'!BL69="D","I",'Result Sheet'!BL69))</f>
        <v/>
      </c>
      <c r="T66" s="176" t="str">
        <f>IF('Result Sheet'!BM69="","",'Result Sheet'!BM69)</f>
        <v/>
      </c>
      <c r="U66" s="175" t="str">
        <f>IF('Result Sheet'!CD69="","",IF('Result Sheet'!CD69="D","I",'Result Sheet'!CD69))</f>
        <v/>
      </c>
      <c r="V66" s="176" t="str">
        <f>IF('Result Sheet'!CE69="","",'Result Sheet'!CE69)</f>
        <v/>
      </c>
      <c r="W66" s="177" t="str">
        <f>IF('Result Sheet'!DO69="","",'Result Sheet'!DO69)</f>
        <v/>
      </c>
      <c r="BQ66" s="178" t="str">
        <f>'Result Sheet'!G69</f>
        <v/>
      </c>
      <c r="BR66" s="179" t="str">
        <f t="shared" si="0"/>
        <v/>
      </c>
      <c r="BS66" s="179" t="str">
        <f t="shared" si="1"/>
        <v/>
      </c>
      <c r="BT66" s="179" t="str">
        <f t="shared" si="2"/>
        <v/>
      </c>
      <c r="BU66" s="179" t="str">
        <f t="shared" si="3"/>
        <v/>
      </c>
      <c r="BV66" s="179" t="str">
        <f t="shared" si="4"/>
        <v/>
      </c>
      <c r="BW66" s="179" t="str">
        <f t="shared" si="5"/>
        <v/>
      </c>
      <c r="BX66" s="179" t="str">
        <f t="shared" si="6"/>
        <v/>
      </c>
      <c r="BY66" s="179" t="str">
        <f t="shared" si="7"/>
        <v/>
      </c>
      <c r="BZ66" s="179" t="str">
        <f t="shared" si="8"/>
        <v/>
      </c>
      <c r="CA66" s="179" t="str">
        <f t="shared" si="9"/>
        <v/>
      </c>
      <c r="CB66" s="179" t="str">
        <f t="shared" si="10"/>
        <v/>
      </c>
      <c r="CC66" s="179" t="str">
        <f t="shared" si="11"/>
        <v/>
      </c>
      <c r="CD66" s="180"/>
    </row>
    <row r="67" spans="1:82" ht="15.95" customHeight="1">
      <c r="A67" s="167">
        <f>IF('Result Sheet'!A70="","",'Result Sheet'!A70)</f>
        <v>63</v>
      </c>
      <c r="B67" s="168" t="str">
        <f>IF('Result Sheet'!B70="","",'Result Sheet'!B70)</f>
        <v/>
      </c>
      <c r="C67" s="169" t="str">
        <f>IF('Result Sheet'!F70="","",'Result Sheet'!F70)</f>
        <v/>
      </c>
      <c r="D67" s="170" t="str">
        <f>IF('Result Sheet'!E70="","",'Result Sheet'!E70)</f>
        <v/>
      </c>
      <c r="E67" s="171" t="str">
        <f>IF('Result Sheet'!G70="","",'Result Sheet'!G70)</f>
        <v/>
      </c>
      <c r="F67" s="171" t="str">
        <f>IF('Result Sheet'!H70="","",'Result Sheet'!H70)</f>
        <v/>
      </c>
      <c r="G67" s="171" t="str">
        <f>IF('Result Sheet'!I70="","",'Result Sheet'!I70)</f>
        <v/>
      </c>
      <c r="H67" s="172" t="str">
        <f>IF('Result Sheet'!K70="","",'Result Sheet'!K70)</f>
        <v/>
      </c>
      <c r="I67" s="172" t="str">
        <f>IF('Result Sheet'!J70="","",'Result Sheet'!J70)</f>
        <v/>
      </c>
      <c r="J67" s="273" t="str">
        <f>IF('Result Sheet'!DM70="","",'Result Sheet'!DM70)</f>
        <v/>
      </c>
      <c r="K67" s="173" t="str">
        <f>IF('Result Sheet'!DI70="","",'Result Sheet'!DI70)</f>
        <v/>
      </c>
      <c r="L67" s="174" t="str">
        <f>IF('Result Sheet'!DJ70="","",'Result Sheet'!DJ70)</f>
        <v/>
      </c>
      <c r="M67" s="173" t="str">
        <f>IF('Result Sheet'!DK70="","",'Result Sheet'!DK70)</f>
        <v/>
      </c>
      <c r="N67" s="216" t="str">
        <f>IF('Result Sheet'!DP70="","",'Result Sheet'!DP70)</f>
        <v/>
      </c>
      <c r="O67" s="175" t="str">
        <f>IF('Result Sheet'!AB70="","",IF('Result Sheet'!AB70="D","I",'Result Sheet'!AB70))</f>
        <v/>
      </c>
      <c r="P67" s="176" t="str">
        <f>IF('Result Sheet'!AC70="","",'Result Sheet'!AC70)</f>
        <v/>
      </c>
      <c r="Q67" s="175" t="str">
        <f>IF('Result Sheet'!AT70="","",IF('Result Sheet'!AT70="D","I",'Result Sheet'!AT70))</f>
        <v/>
      </c>
      <c r="R67" s="176" t="str">
        <f>IF('Result Sheet'!AU70="","",'Result Sheet'!AU70)</f>
        <v/>
      </c>
      <c r="S67" s="175" t="str">
        <f>IF('Result Sheet'!BL70="","",IF('Result Sheet'!BL70="D","I",'Result Sheet'!BL70))</f>
        <v/>
      </c>
      <c r="T67" s="176" t="str">
        <f>IF('Result Sheet'!BM70="","",'Result Sheet'!BM70)</f>
        <v/>
      </c>
      <c r="U67" s="175" t="str">
        <f>IF('Result Sheet'!CD70="","",IF('Result Sheet'!CD70="D","I",'Result Sheet'!CD70))</f>
        <v/>
      </c>
      <c r="V67" s="176" t="str">
        <f>IF('Result Sheet'!CE70="","",'Result Sheet'!CE70)</f>
        <v/>
      </c>
      <c r="W67" s="177" t="str">
        <f>IF('Result Sheet'!DO70="","",'Result Sheet'!DO70)</f>
        <v/>
      </c>
      <c r="BQ67" s="178" t="str">
        <f>'Result Sheet'!G70</f>
        <v/>
      </c>
      <c r="BR67" s="179" t="str">
        <f t="shared" si="0"/>
        <v/>
      </c>
      <c r="BS67" s="179" t="str">
        <f t="shared" si="1"/>
        <v/>
      </c>
      <c r="BT67" s="179" t="str">
        <f t="shared" si="2"/>
        <v/>
      </c>
      <c r="BU67" s="179" t="str">
        <f t="shared" si="3"/>
        <v/>
      </c>
      <c r="BV67" s="179" t="str">
        <f t="shared" si="4"/>
        <v/>
      </c>
      <c r="BW67" s="179" t="str">
        <f t="shared" si="5"/>
        <v/>
      </c>
      <c r="BX67" s="179" t="str">
        <f t="shared" si="6"/>
        <v/>
      </c>
      <c r="BY67" s="179" t="str">
        <f t="shared" si="7"/>
        <v/>
      </c>
      <c r="BZ67" s="179" t="str">
        <f t="shared" si="8"/>
        <v/>
      </c>
      <c r="CA67" s="179" t="str">
        <f t="shared" si="9"/>
        <v/>
      </c>
      <c r="CB67" s="179" t="str">
        <f t="shared" si="10"/>
        <v/>
      </c>
      <c r="CC67" s="179" t="str">
        <f t="shared" si="11"/>
        <v/>
      </c>
      <c r="CD67" s="180"/>
    </row>
    <row r="68" spans="1:82" ht="15.95" customHeight="1">
      <c r="A68" s="167">
        <f>IF('Result Sheet'!A71="","",'Result Sheet'!A71)</f>
        <v>64</v>
      </c>
      <c r="B68" s="168" t="str">
        <f>IF('Result Sheet'!B71="","",'Result Sheet'!B71)</f>
        <v/>
      </c>
      <c r="C68" s="169" t="str">
        <f>IF('Result Sheet'!F71="","",'Result Sheet'!F71)</f>
        <v/>
      </c>
      <c r="D68" s="170" t="str">
        <f>IF('Result Sheet'!E71="","",'Result Sheet'!E71)</f>
        <v/>
      </c>
      <c r="E68" s="171" t="str">
        <f>IF('Result Sheet'!G71="","",'Result Sheet'!G71)</f>
        <v/>
      </c>
      <c r="F68" s="171" t="str">
        <f>IF('Result Sheet'!H71="","",'Result Sheet'!H71)</f>
        <v/>
      </c>
      <c r="G68" s="171" t="str">
        <f>IF('Result Sheet'!I71="","",'Result Sheet'!I71)</f>
        <v/>
      </c>
      <c r="H68" s="172" t="str">
        <f>IF('Result Sheet'!K71="","",'Result Sheet'!K71)</f>
        <v/>
      </c>
      <c r="I68" s="172" t="str">
        <f>IF('Result Sheet'!J71="","",'Result Sheet'!J71)</f>
        <v/>
      </c>
      <c r="J68" s="273" t="str">
        <f>IF('Result Sheet'!DM71="","",'Result Sheet'!DM71)</f>
        <v/>
      </c>
      <c r="K68" s="173" t="str">
        <f>IF('Result Sheet'!DI71="","",'Result Sheet'!DI71)</f>
        <v/>
      </c>
      <c r="L68" s="174" t="str">
        <f>IF('Result Sheet'!DJ71="","",'Result Sheet'!DJ71)</f>
        <v/>
      </c>
      <c r="M68" s="173" t="str">
        <f>IF('Result Sheet'!DK71="","",'Result Sheet'!DK71)</f>
        <v/>
      </c>
      <c r="N68" s="216" t="str">
        <f>IF('Result Sheet'!DP71="","",'Result Sheet'!DP71)</f>
        <v/>
      </c>
      <c r="O68" s="175" t="str">
        <f>IF('Result Sheet'!AB71="","",IF('Result Sheet'!AB71="D","I",'Result Sheet'!AB71))</f>
        <v/>
      </c>
      <c r="P68" s="176" t="str">
        <f>IF('Result Sheet'!AC71="","",'Result Sheet'!AC71)</f>
        <v/>
      </c>
      <c r="Q68" s="175" t="str">
        <f>IF('Result Sheet'!AT71="","",IF('Result Sheet'!AT71="D","I",'Result Sheet'!AT71))</f>
        <v/>
      </c>
      <c r="R68" s="176" t="str">
        <f>IF('Result Sheet'!AU71="","",'Result Sheet'!AU71)</f>
        <v/>
      </c>
      <c r="S68" s="175" t="str">
        <f>IF('Result Sheet'!BL71="","",IF('Result Sheet'!BL71="D","I",'Result Sheet'!BL71))</f>
        <v/>
      </c>
      <c r="T68" s="176" t="str">
        <f>IF('Result Sheet'!BM71="","",'Result Sheet'!BM71)</f>
        <v/>
      </c>
      <c r="U68" s="175" t="str">
        <f>IF('Result Sheet'!CD71="","",IF('Result Sheet'!CD71="D","I",'Result Sheet'!CD71))</f>
        <v/>
      </c>
      <c r="V68" s="176" t="str">
        <f>IF('Result Sheet'!CE71="","",'Result Sheet'!CE71)</f>
        <v/>
      </c>
      <c r="W68" s="177" t="str">
        <f>IF('Result Sheet'!DO71="","",'Result Sheet'!DO71)</f>
        <v/>
      </c>
      <c r="BQ68" s="178" t="str">
        <f>'Result Sheet'!G71</f>
        <v/>
      </c>
      <c r="BR68" s="179" t="str">
        <f t="shared" si="0"/>
        <v/>
      </c>
      <c r="BS68" s="179" t="str">
        <f t="shared" si="1"/>
        <v/>
      </c>
      <c r="BT68" s="179" t="str">
        <f t="shared" si="2"/>
        <v/>
      </c>
      <c r="BU68" s="179" t="str">
        <f t="shared" si="3"/>
        <v/>
      </c>
      <c r="BV68" s="179" t="str">
        <f t="shared" si="4"/>
        <v/>
      </c>
      <c r="BW68" s="179" t="str">
        <f t="shared" si="5"/>
        <v/>
      </c>
      <c r="BX68" s="179" t="str">
        <f t="shared" si="6"/>
        <v/>
      </c>
      <c r="BY68" s="179" t="str">
        <f t="shared" si="7"/>
        <v/>
      </c>
      <c r="BZ68" s="179" t="str">
        <f t="shared" si="8"/>
        <v/>
      </c>
      <c r="CA68" s="179" t="str">
        <f t="shared" si="9"/>
        <v/>
      </c>
      <c r="CB68" s="179" t="str">
        <f t="shared" si="10"/>
        <v/>
      </c>
      <c r="CC68" s="179" t="str">
        <f t="shared" si="11"/>
        <v/>
      </c>
      <c r="CD68" s="180"/>
    </row>
    <row r="69" spans="1:82" ht="15.95" customHeight="1">
      <c r="A69" s="167">
        <f>IF('Result Sheet'!A72="","",'Result Sheet'!A72)</f>
        <v>65</v>
      </c>
      <c r="B69" s="168" t="str">
        <f>IF('Result Sheet'!B72="","",'Result Sheet'!B72)</f>
        <v/>
      </c>
      <c r="C69" s="169" t="str">
        <f>IF('Result Sheet'!F72="","",'Result Sheet'!F72)</f>
        <v/>
      </c>
      <c r="D69" s="170" t="str">
        <f>IF('Result Sheet'!E72="","",'Result Sheet'!E72)</f>
        <v/>
      </c>
      <c r="E69" s="171" t="str">
        <f>IF('Result Sheet'!G72="","",'Result Sheet'!G72)</f>
        <v/>
      </c>
      <c r="F69" s="171" t="str">
        <f>IF('Result Sheet'!H72="","",'Result Sheet'!H72)</f>
        <v/>
      </c>
      <c r="G69" s="171" t="str">
        <f>IF('Result Sheet'!I72="","",'Result Sheet'!I72)</f>
        <v/>
      </c>
      <c r="H69" s="172" t="str">
        <f>IF('Result Sheet'!K72="","",'Result Sheet'!K72)</f>
        <v/>
      </c>
      <c r="I69" s="172" t="str">
        <f>IF('Result Sheet'!J72="","",'Result Sheet'!J72)</f>
        <v/>
      </c>
      <c r="J69" s="273" t="str">
        <f>IF('Result Sheet'!DM72="","",'Result Sheet'!DM72)</f>
        <v/>
      </c>
      <c r="K69" s="173" t="str">
        <f>IF('Result Sheet'!DI72="","",'Result Sheet'!DI72)</f>
        <v/>
      </c>
      <c r="L69" s="174" t="str">
        <f>IF('Result Sheet'!DJ72="","",'Result Sheet'!DJ72)</f>
        <v/>
      </c>
      <c r="M69" s="173" t="str">
        <f>IF('Result Sheet'!DK72="","",'Result Sheet'!DK72)</f>
        <v/>
      </c>
      <c r="N69" s="216" t="str">
        <f>IF('Result Sheet'!DP72="","",'Result Sheet'!DP72)</f>
        <v/>
      </c>
      <c r="O69" s="175" t="str">
        <f>IF('Result Sheet'!AB72="","",IF('Result Sheet'!AB72="D","I",'Result Sheet'!AB72))</f>
        <v/>
      </c>
      <c r="P69" s="176" t="str">
        <f>IF('Result Sheet'!AC72="","",'Result Sheet'!AC72)</f>
        <v/>
      </c>
      <c r="Q69" s="175" t="str">
        <f>IF('Result Sheet'!AT72="","",IF('Result Sheet'!AT72="D","I",'Result Sheet'!AT72))</f>
        <v/>
      </c>
      <c r="R69" s="176" t="str">
        <f>IF('Result Sheet'!AU72="","",'Result Sheet'!AU72)</f>
        <v/>
      </c>
      <c r="S69" s="175" t="str">
        <f>IF('Result Sheet'!BL72="","",IF('Result Sheet'!BL72="D","I",'Result Sheet'!BL72))</f>
        <v/>
      </c>
      <c r="T69" s="176" t="str">
        <f>IF('Result Sheet'!BM72="","",'Result Sheet'!BM72)</f>
        <v/>
      </c>
      <c r="U69" s="175" t="str">
        <f>IF('Result Sheet'!CD72="","",IF('Result Sheet'!CD72="D","I",'Result Sheet'!CD72))</f>
        <v/>
      </c>
      <c r="V69" s="176" t="str">
        <f>IF('Result Sheet'!CE72="","",'Result Sheet'!CE72)</f>
        <v/>
      </c>
      <c r="W69" s="177" t="str">
        <f>IF('Result Sheet'!DO72="","",'Result Sheet'!DO72)</f>
        <v/>
      </c>
      <c r="BQ69" s="178" t="str">
        <f>'Result Sheet'!G72</f>
        <v/>
      </c>
      <c r="BR69" s="179" t="str">
        <f t="shared" si="0"/>
        <v/>
      </c>
      <c r="BS69" s="179" t="str">
        <f t="shared" si="1"/>
        <v/>
      </c>
      <c r="BT69" s="179" t="str">
        <f t="shared" si="2"/>
        <v/>
      </c>
      <c r="BU69" s="179" t="str">
        <f t="shared" si="3"/>
        <v/>
      </c>
      <c r="BV69" s="179" t="str">
        <f t="shared" si="4"/>
        <v/>
      </c>
      <c r="BW69" s="179" t="str">
        <f t="shared" si="5"/>
        <v/>
      </c>
      <c r="BX69" s="179" t="str">
        <f t="shared" si="6"/>
        <v/>
      </c>
      <c r="BY69" s="179" t="str">
        <f t="shared" si="7"/>
        <v/>
      </c>
      <c r="BZ69" s="179" t="str">
        <f t="shared" si="8"/>
        <v/>
      </c>
      <c r="CA69" s="179" t="str">
        <f t="shared" si="9"/>
        <v/>
      </c>
      <c r="CB69" s="179" t="str">
        <f t="shared" si="10"/>
        <v/>
      </c>
      <c r="CC69" s="179" t="str">
        <f t="shared" si="11"/>
        <v/>
      </c>
      <c r="CD69" s="180"/>
    </row>
    <row r="70" spans="1:82" ht="15.95" customHeight="1">
      <c r="A70" s="167">
        <f>IF('Result Sheet'!A73="","",'Result Sheet'!A73)</f>
        <v>66</v>
      </c>
      <c r="B70" s="168" t="str">
        <f>IF('Result Sheet'!B73="","",'Result Sheet'!B73)</f>
        <v/>
      </c>
      <c r="C70" s="169" t="str">
        <f>IF('Result Sheet'!F73="","",'Result Sheet'!F73)</f>
        <v/>
      </c>
      <c r="D70" s="170" t="str">
        <f>IF('Result Sheet'!E73="","",'Result Sheet'!E73)</f>
        <v/>
      </c>
      <c r="E70" s="171" t="str">
        <f>IF('Result Sheet'!G73="","",'Result Sheet'!G73)</f>
        <v/>
      </c>
      <c r="F70" s="171" t="str">
        <f>IF('Result Sheet'!H73="","",'Result Sheet'!H73)</f>
        <v/>
      </c>
      <c r="G70" s="171" t="str">
        <f>IF('Result Sheet'!I73="","",'Result Sheet'!I73)</f>
        <v/>
      </c>
      <c r="H70" s="172" t="str">
        <f>IF('Result Sheet'!K73="","",'Result Sheet'!K73)</f>
        <v/>
      </c>
      <c r="I70" s="172" t="str">
        <f>IF('Result Sheet'!J73="","",'Result Sheet'!J73)</f>
        <v/>
      </c>
      <c r="J70" s="273" t="str">
        <f>IF('Result Sheet'!DM73="","",'Result Sheet'!DM73)</f>
        <v/>
      </c>
      <c r="K70" s="173" t="str">
        <f>IF('Result Sheet'!DI73="","",'Result Sheet'!DI73)</f>
        <v/>
      </c>
      <c r="L70" s="174" t="str">
        <f>IF('Result Sheet'!DJ73="","",'Result Sheet'!DJ73)</f>
        <v/>
      </c>
      <c r="M70" s="173" t="str">
        <f>IF('Result Sheet'!DK73="","",'Result Sheet'!DK73)</f>
        <v/>
      </c>
      <c r="N70" s="216" t="str">
        <f>IF('Result Sheet'!DP73="","",'Result Sheet'!DP73)</f>
        <v/>
      </c>
      <c r="O70" s="175" t="str">
        <f>IF('Result Sheet'!AB73="","",IF('Result Sheet'!AB73="D","I",'Result Sheet'!AB73))</f>
        <v/>
      </c>
      <c r="P70" s="176" t="str">
        <f>IF('Result Sheet'!AC73="","",'Result Sheet'!AC73)</f>
        <v/>
      </c>
      <c r="Q70" s="175" t="str">
        <f>IF('Result Sheet'!AT73="","",IF('Result Sheet'!AT73="D","I",'Result Sheet'!AT73))</f>
        <v/>
      </c>
      <c r="R70" s="176" t="str">
        <f>IF('Result Sheet'!AU73="","",'Result Sheet'!AU73)</f>
        <v/>
      </c>
      <c r="S70" s="175" t="str">
        <f>IF('Result Sheet'!BL73="","",IF('Result Sheet'!BL73="D","I",'Result Sheet'!BL73))</f>
        <v/>
      </c>
      <c r="T70" s="176" t="str">
        <f>IF('Result Sheet'!BM73="","",'Result Sheet'!BM73)</f>
        <v/>
      </c>
      <c r="U70" s="175" t="str">
        <f>IF('Result Sheet'!CD73="","",IF('Result Sheet'!CD73="D","I",'Result Sheet'!CD73))</f>
        <v/>
      </c>
      <c r="V70" s="176" t="str">
        <f>IF('Result Sheet'!CE73="","",'Result Sheet'!CE73)</f>
        <v/>
      </c>
      <c r="W70" s="177" t="str">
        <f>IF('Result Sheet'!DO73="","",'Result Sheet'!DO73)</f>
        <v/>
      </c>
      <c r="BQ70" s="178" t="str">
        <f>'Result Sheet'!G73</f>
        <v/>
      </c>
      <c r="BR70" s="179" t="str">
        <f t="shared" ref="BR70:BR133" si="12">IFERROR(IF(AND(N70="",J70=""),"",IF(AND(H70="SC",I70="M"),N70,"")),"")</f>
        <v/>
      </c>
      <c r="BS70" s="179" t="str">
        <f t="shared" ref="BS70:BS133" si="13">IFERROR(IF(AND(N70="",J70=""),"",IF(AND(H70="SC",I70="F"),N70,"")),"")</f>
        <v/>
      </c>
      <c r="BT70" s="179" t="str">
        <f t="shared" ref="BT70:BT133" si="14">IFERROR(IF(AND(N70="",J70=""),"",IF(AND(H70="ST",I70="M"),N70,"")),"")</f>
        <v/>
      </c>
      <c r="BU70" s="179" t="str">
        <f t="shared" ref="BU70:BU133" si="15">IFERROR(IF(AND(N70="",J70=""),"",IF(AND(H70="ST",I70="F"),N70,"")),"")</f>
        <v/>
      </c>
      <c r="BV70" s="179" t="str">
        <f t="shared" ref="BV70:BV133" si="16">IFERROR(IF(AND(N70="",J70=""),"",IF(AND(H70="OBC",I70="M"),N70,"")),"")</f>
        <v/>
      </c>
      <c r="BW70" s="179" t="str">
        <f t="shared" ref="BW70:BW133" si="17">IFERROR(IF(AND(N70="",J70=""),"",IF(AND(H70="OBC",I70="F"),N70,"")),"")</f>
        <v/>
      </c>
      <c r="BX70" s="179" t="str">
        <f t="shared" ref="BX70:BX133" si="18">IFERROR(IF(AND(N70="",J70=""),"",IF(AND(H70="GEN",I70="M"),N70,"")),"")</f>
        <v/>
      </c>
      <c r="BY70" s="179" t="str">
        <f t="shared" ref="BY70:BY133" si="19">IFERROR(IF(AND(N70="",J70=""),"",IF(AND(H70="GEN",I70="F"),N70,"")),"")</f>
        <v/>
      </c>
      <c r="BZ70" s="179" t="str">
        <f t="shared" ref="BZ70:BZ133" si="20">IFERROR(IF(AND(N70="",J70=""),"",IF(AND(H70="MIN",I70="M"),N70,"")),"")</f>
        <v/>
      </c>
      <c r="CA70" s="179" t="str">
        <f t="shared" ref="CA70:CA133" si="21">IFERROR(IF(AND(N70="",J70=""),"",IF(AND(H70="MIN",I70="M"),N70,"")),"")</f>
        <v/>
      </c>
      <c r="CB70" s="179" t="str">
        <f t="shared" ref="CB70:CB133" si="22">IFERROR(IF(AND(N70="",J70=""),"",IF(AND(H70="SBC",I70="M"),N70,"")),"")</f>
        <v/>
      </c>
      <c r="CC70" s="179" t="str">
        <f t="shared" ref="CC70:CC133" si="23">IFERROR(IF(AND(N70="",J70=""),"",IF(AND(H70="SBC",I70="F"),N70,"")),"")</f>
        <v/>
      </c>
      <c r="CD70" s="180"/>
    </row>
    <row r="71" spans="1:82" ht="15.95" customHeight="1">
      <c r="A71" s="167">
        <f>IF('Result Sheet'!A74="","",'Result Sheet'!A74)</f>
        <v>67</v>
      </c>
      <c r="B71" s="168" t="str">
        <f>IF('Result Sheet'!B74="","",'Result Sheet'!B74)</f>
        <v/>
      </c>
      <c r="C71" s="169" t="str">
        <f>IF('Result Sheet'!F74="","",'Result Sheet'!F74)</f>
        <v/>
      </c>
      <c r="D71" s="170" t="str">
        <f>IF('Result Sheet'!E74="","",'Result Sheet'!E74)</f>
        <v/>
      </c>
      <c r="E71" s="171" t="str">
        <f>IF('Result Sheet'!G74="","",'Result Sheet'!G74)</f>
        <v/>
      </c>
      <c r="F71" s="171" t="str">
        <f>IF('Result Sheet'!H74="","",'Result Sheet'!H74)</f>
        <v/>
      </c>
      <c r="G71" s="171" t="str">
        <f>IF('Result Sheet'!I74="","",'Result Sheet'!I74)</f>
        <v/>
      </c>
      <c r="H71" s="172" t="str">
        <f>IF('Result Sheet'!K74="","",'Result Sheet'!K74)</f>
        <v/>
      </c>
      <c r="I71" s="172" t="str">
        <f>IF('Result Sheet'!J74="","",'Result Sheet'!J74)</f>
        <v/>
      </c>
      <c r="J71" s="273" t="str">
        <f>IF('Result Sheet'!DM74="","",'Result Sheet'!DM74)</f>
        <v/>
      </c>
      <c r="K71" s="173" t="str">
        <f>IF('Result Sheet'!DI74="","",'Result Sheet'!DI74)</f>
        <v/>
      </c>
      <c r="L71" s="174" t="str">
        <f>IF('Result Sheet'!DJ74="","",'Result Sheet'!DJ74)</f>
        <v/>
      </c>
      <c r="M71" s="173" t="str">
        <f>IF('Result Sheet'!DK74="","",'Result Sheet'!DK74)</f>
        <v/>
      </c>
      <c r="N71" s="216" t="str">
        <f>IF('Result Sheet'!DP74="","",'Result Sheet'!DP74)</f>
        <v/>
      </c>
      <c r="O71" s="175" t="str">
        <f>IF('Result Sheet'!AB74="","",IF('Result Sheet'!AB74="D","I",'Result Sheet'!AB74))</f>
        <v/>
      </c>
      <c r="P71" s="176" t="str">
        <f>IF('Result Sheet'!AC74="","",'Result Sheet'!AC74)</f>
        <v/>
      </c>
      <c r="Q71" s="175" t="str">
        <f>IF('Result Sheet'!AT74="","",IF('Result Sheet'!AT74="D","I",'Result Sheet'!AT74))</f>
        <v/>
      </c>
      <c r="R71" s="176" t="str">
        <f>IF('Result Sheet'!AU74="","",'Result Sheet'!AU74)</f>
        <v/>
      </c>
      <c r="S71" s="175" t="str">
        <f>IF('Result Sheet'!BL74="","",IF('Result Sheet'!BL74="D","I",'Result Sheet'!BL74))</f>
        <v/>
      </c>
      <c r="T71" s="176" t="str">
        <f>IF('Result Sheet'!BM74="","",'Result Sheet'!BM74)</f>
        <v/>
      </c>
      <c r="U71" s="175" t="str">
        <f>IF('Result Sheet'!CD74="","",IF('Result Sheet'!CD74="D","I",'Result Sheet'!CD74))</f>
        <v/>
      </c>
      <c r="V71" s="176" t="str">
        <f>IF('Result Sheet'!CE74="","",'Result Sheet'!CE74)</f>
        <v/>
      </c>
      <c r="W71" s="177" t="str">
        <f>IF('Result Sheet'!DO74="","",'Result Sheet'!DO74)</f>
        <v/>
      </c>
      <c r="BQ71" s="178" t="str">
        <f>'Result Sheet'!G74</f>
        <v/>
      </c>
      <c r="BR71" s="179" t="str">
        <f t="shared" si="12"/>
        <v/>
      </c>
      <c r="BS71" s="179" t="str">
        <f t="shared" si="13"/>
        <v/>
      </c>
      <c r="BT71" s="179" t="str">
        <f t="shared" si="14"/>
        <v/>
      </c>
      <c r="BU71" s="179" t="str">
        <f t="shared" si="15"/>
        <v/>
      </c>
      <c r="BV71" s="179" t="str">
        <f t="shared" si="16"/>
        <v/>
      </c>
      <c r="BW71" s="179" t="str">
        <f t="shared" si="17"/>
        <v/>
      </c>
      <c r="BX71" s="179" t="str">
        <f t="shared" si="18"/>
        <v/>
      </c>
      <c r="BY71" s="179" t="str">
        <f t="shared" si="19"/>
        <v/>
      </c>
      <c r="BZ71" s="179" t="str">
        <f t="shared" si="20"/>
        <v/>
      </c>
      <c r="CA71" s="179" t="str">
        <f t="shared" si="21"/>
        <v/>
      </c>
      <c r="CB71" s="179" t="str">
        <f t="shared" si="22"/>
        <v/>
      </c>
      <c r="CC71" s="179" t="str">
        <f t="shared" si="23"/>
        <v/>
      </c>
      <c r="CD71" s="180"/>
    </row>
    <row r="72" spans="1:82" ht="15.95" customHeight="1">
      <c r="A72" s="167">
        <f>IF('Result Sheet'!A75="","",'Result Sheet'!A75)</f>
        <v>68</v>
      </c>
      <c r="B72" s="168" t="str">
        <f>IF('Result Sheet'!B75="","",'Result Sheet'!B75)</f>
        <v/>
      </c>
      <c r="C72" s="169" t="str">
        <f>IF('Result Sheet'!F75="","",'Result Sheet'!F75)</f>
        <v/>
      </c>
      <c r="D72" s="170" t="str">
        <f>IF('Result Sheet'!E75="","",'Result Sheet'!E75)</f>
        <v/>
      </c>
      <c r="E72" s="171" t="str">
        <f>IF('Result Sheet'!G75="","",'Result Sheet'!G75)</f>
        <v/>
      </c>
      <c r="F72" s="171" t="str">
        <f>IF('Result Sheet'!H75="","",'Result Sheet'!H75)</f>
        <v/>
      </c>
      <c r="G72" s="171" t="str">
        <f>IF('Result Sheet'!I75="","",'Result Sheet'!I75)</f>
        <v/>
      </c>
      <c r="H72" s="172" t="str">
        <f>IF('Result Sheet'!K75="","",'Result Sheet'!K75)</f>
        <v/>
      </c>
      <c r="I72" s="172" t="str">
        <f>IF('Result Sheet'!J75="","",'Result Sheet'!J75)</f>
        <v/>
      </c>
      <c r="J72" s="273" t="str">
        <f>IF('Result Sheet'!DM75="","",'Result Sheet'!DM75)</f>
        <v/>
      </c>
      <c r="K72" s="173" t="str">
        <f>IF('Result Sheet'!DI75="","",'Result Sheet'!DI75)</f>
        <v/>
      </c>
      <c r="L72" s="174" t="str">
        <f>IF('Result Sheet'!DJ75="","",'Result Sheet'!DJ75)</f>
        <v/>
      </c>
      <c r="M72" s="173" t="str">
        <f>IF('Result Sheet'!DK75="","",'Result Sheet'!DK75)</f>
        <v/>
      </c>
      <c r="N72" s="216" t="str">
        <f>IF('Result Sheet'!DP75="","",'Result Sheet'!DP75)</f>
        <v/>
      </c>
      <c r="O72" s="175" t="str">
        <f>IF('Result Sheet'!AB75="","",IF('Result Sheet'!AB75="D","I",'Result Sheet'!AB75))</f>
        <v/>
      </c>
      <c r="P72" s="176" t="str">
        <f>IF('Result Sheet'!AC75="","",'Result Sheet'!AC75)</f>
        <v/>
      </c>
      <c r="Q72" s="175" t="str">
        <f>IF('Result Sheet'!AT75="","",IF('Result Sheet'!AT75="D","I",'Result Sheet'!AT75))</f>
        <v/>
      </c>
      <c r="R72" s="176" t="str">
        <f>IF('Result Sheet'!AU75="","",'Result Sheet'!AU75)</f>
        <v/>
      </c>
      <c r="S72" s="175" t="str">
        <f>IF('Result Sheet'!BL75="","",IF('Result Sheet'!BL75="D","I",'Result Sheet'!BL75))</f>
        <v/>
      </c>
      <c r="T72" s="176" t="str">
        <f>IF('Result Sheet'!BM75="","",'Result Sheet'!BM75)</f>
        <v/>
      </c>
      <c r="U72" s="175" t="str">
        <f>IF('Result Sheet'!CD75="","",IF('Result Sheet'!CD75="D","I",'Result Sheet'!CD75))</f>
        <v/>
      </c>
      <c r="V72" s="176" t="str">
        <f>IF('Result Sheet'!CE75="","",'Result Sheet'!CE75)</f>
        <v/>
      </c>
      <c r="W72" s="177" t="str">
        <f>IF('Result Sheet'!DO75="","",'Result Sheet'!DO75)</f>
        <v/>
      </c>
      <c r="BQ72" s="178" t="str">
        <f>'Result Sheet'!G75</f>
        <v/>
      </c>
      <c r="BR72" s="179" t="str">
        <f t="shared" si="12"/>
        <v/>
      </c>
      <c r="BS72" s="179" t="str">
        <f t="shared" si="13"/>
        <v/>
      </c>
      <c r="BT72" s="179" t="str">
        <f t="shared" si="14"/>
        <v/>
      </c>
      <c r="BU72" s="179" t="str">
        <f t="shared" si="15"/>
        <v/>
      </c>
      <c r="BV72" s="179" t="str">
        <f t="shared" si="16"/>
        <v/>
      </c>
      <c r="BW72" s="179" t="str">
        <f t="shared" si="17"/>
        <v/>
      </c>
      <c r="BX72" s="179" t="str">
        <f t="shared" si="18"/>
        <v/>
      </c>
      <c r="BY72" s="179" t="str">
        <f t="shared" si="19"/>
        <v/>
      </c>
      <c r="BZ72" s="179" t="str">
        <f t="shared" si="20"/>
        <v/>
      </c>
      <c r="CA72" s="179" t="str">
        <f t="shared" si="21"/>
        <v/>
      </c>
      <c r="CB72" s="179" t="str">
        <f t="shared" si="22"/>
        <v/>
      </c>
      <c r="CC72" s="179" t="str">
        <f t="shared" si="23"/>
        <v/>
      </c>
      <c r="CD72" s="180"/>
    </row>
    <row r="73" spans="1:82" ht="15.95" customHeight="1">
      <c r="A73" s="167">
        <f>IF('Result Sheet'!A76="","",'Result Sheet'!A76)</f>
        <v>69</v>
      </c>
      <c r="B73" s="168" t="str">
        <f>IF('Result Sheet'!B76="","",'Result Sheet'!B76)</f>
        <v/>
      </c>
      <c r="C73" s="169" t="str">
        <f>IF('Result Sheet'!F76="","",'Result Sheet'!F76)</f>
        <v/>
      </c>
      <c r="D73" s="170" t="str">
        <f>IF('Result Sheet'!E76="","",'Result Sheet'!E76)</f>
        <v/>
      </c>
      <c r="E73" s="171" t="str">
        <f>IF('Result Sheet'!G76="","",'Result Sheet'!G76)</f>
        <v/>
      </c>
      <c r="F73" s="171" t="str">
        <f>IF('Result Sheet'!H76="","",'Result Sheet'!H76)</f>
        <v/>
      </c>
      <c r="G73" s="171" t="str">
        <f>IF('Result Sheet'!I76="","",'Result Sheet'!I76)</f>
        <v/>
      </c>
      <c r="H73" s="172" t="str">
        <f>IF('Result Sheet'!K76="","",'Result Sheet'!K76)</f>
        <v/>
      </c>
      <c r="I73" s="172" t="str">
        <f>IF('Result Sheet'!J76="","",'Result Sheet'!J76)</f>
        <v/>
      </c>
      <c r="J73" s="273" t="str">
        <f>IF('Result Sheet'!DM76="","",'Result Sheet'!DM76)</f>
        <v/>
      </c>
      <c r="K73" s="173" t="str">
        <f>IF('Result Sheet'!DI76="","",'Result Sheet'!DI76)</f>
        <v/>
      </c>
      <c r="L73" s="174" t="str">
        <f>IF('Result Sheet'!DJ76="","",'Result Sheet'!DJ76)</f>
        <v/>
      </c>
      <c r="M73" s="173" t="str">
        <f>IF('Result Sheet'!DK76="","",'Result Sheet'!DK76)</f>
        <v/>
      </c>
      <c r="N73" s="216" t="str">
        <f>IF('Result Sheet'!DP76="","",'Result Sheet'!DP76)</f>
        <v/>
      </c>
      <c r="O73" s="175" t="str">
        <f>IF('Result Sheet'!AB76="","",IF('Result Sheet'!AB76="D","I",'Result Sheet'!AB76))</f>
        <v/>
      </c>
      <c r="P73" s="176" t="str">
        <f>IF('Result Sheet'!AC76="","",'Result Sheet'!AC76)</f>
        <v/>
      </c>
      <c r="Q73" s="175" t="str">
        <f>IF('Result Sheet'!AT76="","",IF('Result Sheet'!AT76="D","I",'Result Sheet'!AT76))</f>
        <v/>
      </c>
      <c r="R73" s="176" t="str">
        <f>IF('Result Sheet'!AU76="","",'Result Sheet'!AU76)</f>
        <v/>
      </c>
      <c r="S73" s="175" t="str">
        <f>IF('Result Sheet'!BL76="","",IF('Result Sheet'!BL76="D","I",'Result Sheet'!BL76))</f>
        <v/>
      </c>
      <c r="T73" s="176" t="str">
        <f>IF('Result Sheet'!BM76="","",'Result Sheet'!BM76)</f>
        <v/>
      </c>
      <c r="U73" s="175" t="str">
        <f>IF('Result Sheet'!CD76="","",IF('Result Sheet'!CD76="D","I",'Result Sheet'!CD76))</f>
        <v/>
      </c>
      <c r="V73" s="176" t="str">
        <f>IF('Result Sheet'!CE76="","",'Result Sheet'!CE76)</f>
        <v/>
      </c>
      <c r="W73" s="177" t="str">
        <f>IF('Result Sheet'!DO76="","",'Result Sheet'!DO76)</f>
        <v/>
      </c>
      <c r="BQ73" s="178" t="str">
        <f>'Result Sheet'!G76</f>
        <v/>
      </c>
      <c r="BR73" s="179" t="str">
        <f t="shared" si="12"/>
        <v/>
      </c>
      <c r="BS73" s="179" t="str">
        <f t="shared" si="13"/>
        <v/>
      </c>
      <c r="BT73" s="179" t="str">
        <f t="shared" si="14"/>
        <v/>
      </c>
      <c r="BU73" s="179" t="str">
        <f t="shared" si="15"/>
        <v/>
      </c>
      <c r="BV73" s="179" t="str">
        <f t="shared" si="16"/>
        <v/>
      </c>
      <c r="BW73" s="179" t="str">
        <f t="shared" si="17"/>
        <v/>
      </c>
      <c r="BX73" s="179" t="str">
        <f t="shared" si="18"/>
        <v/>
      </c>
      <c r="BY73" s="179" t="str">
        <f t="shared" si="19"/>
        <v/>
      </c>
      <c r="BZ73" s="179" t="str">
        <f t="shared" si="20"/>
        <v/>
      </c>
      <c r="CA73" s="179" t="str">
        <f t="shared" si="21"/>
        <v/>
      </c>
      <c r="CB73" s="179" t="str">
        <f t="shared" si="22"/>
        <v/>
      </c>
      <c r="CC73" s="179" t="str">
        <f t="shared" si="23"/>
        <v/>
      </c>
      <c r="CD73" s="180"/>
    </row>
    <row r="74" spans="1:82" ht="15.95" customHeight="1">
      <c r="A74" s="167">
        <f>IF('Result Sheet'!A77="","",'Result Sheet'!A77)</f>
        <v>70</v>
      </c>
      <c r="B74" s="168" t="str">
        <f>IF('Result Sheet'!B77="","",'Result Sheet'!B77)</f>
        <v/>
      </c>
      <c r="C74" s="169" t="str">
        <f>IF('Result Sheet'!F77="","",'Result Sheet'!F77)</f>
        <v/>
      </c>
      <c r="D74" s="170" t="str">
        <f>IF('Result Sheet'!E77="","",'Result Sheet'!E77)</f>
        <v/>
      </c>
      <c r="E74" s="171" t="str">
        <f>IF('Result Sheet'!G77="","",'Result Sheet'!G77)</f>
        <v/>
      </c>
      <c r="F74" s="171" t="str">
        <f>IF('Result Sheet'!H77="","",'Result Sheet'!H77)</f>
        <v/>
      </c>
      <c r="G74" s="171" t="str">
        <f>IF('Result Sheet'!I77="","",'Result Sheet'!I77)</f>
        <v/>
      </c>
      <c r="H74" s="172" t="str">
        <f>IF('Result Sheet'!K77="","",'Result Sheet'!K77)</f>
        <v/>
      </c>
      <c r="I74" s="172" t="str">
        <f>IF('Result Sheet'!J77="","",'Result Sheet'!J77)</f>
        <v/>
      </c>
      <c r="J74" s="273" t="str">
        <f>IF('Result Sheet'!DM77="","",'Result Sheet'!DM77)</f>
        <v/>
      </c>
      <c r="K74" s="173" t="str">
        <f>IF('Result Sheet'!DI77="","",'Result Sheet'!DI77)</f>
        <v/>
      </c>
      <c r="L74" s="174" t="str">
        <f>IF('Result Sheet'!DJ77="","",'Result Sheet'!DJ77)</f>
        <v/>
      </c>
      <c r="M74" s="173" t="str">
        <f>IF('Result Sheet'!DK77="","",'Result Sheet'!DK77)</f>
        <v/>
      </c>
      <c r="N74" s="216" t="str">
        <f>IF('Result Sheet'!DP77="","",'Result Sheet'!DP77)</f>
        <v/>
      </c>
      <c r="O74" s="175" t="str">
        <f>IF('Result Sheet'!AB77="","",IF('Result Sheet'!AB77="D","I",'Result Sheet'!AB77))</f>
        <v/>
      </c>
      <c r="P74" s="176" t="str">
        <f>IF('Result Sheet'!AC77="","",'Result Sheet'!AC77)</f>
        <v/>
      </c>
      <c r="Q74" s="175" t="str">
        <f>IF('Result Sheet'!AT77="","",IF('Result Sheet'!AT77="D","I",'Result Sheet'!AT77))</f>
        <v/>
      </c>
      <c r="R74" s="176" t="str">
        <f>IF('Result Sheet'!AU77="","",'Result Sheet'!AU77)</f>
        <v/>
      </c>
      <c r="S74" s="175" t="str">
        <f>IF('Result Sheet'!BL77="","",IF('Result Sheet'!BL77="D","I",'Result Sheet'!BL77))</f>
        <v/>
      </c>
      <c r="T74" s="176" t="str">
        <f>IF('Result Sheet'!BM77="","",'Result Sheet'!BM77)</f>
        <v/>
      </c>
      <c r="U74" s="175" t="str">
        <f>IF('Result Sheet'!CD77="","",IF('Result Sheet'!CD77="D","I",'Result Sheet'!CD77))</f>
        <v/>
      </c>
      <c r="V74" s="176" t="str">
        <f>IF('Result Sheet'!CE77="","",'Result Sheet'!CE77)</f>
        <v/>
      </c>
      <c r="W74" s="177" t="str">
        <f>IF('Result Sheet'!DO77="","",'Result Sheet'!DO77)</f>
        <v/>
      </c>
      <c r="BQ74" s="178" t="str">
        <f>'Result Sheet'!G77</f>
        <v/>
      </c>
      <c r="BR74" s="179" t="str">
        <f t="shared" si="12"/>
        <v/>
      </c>
      <c r="BS74" s="179" t="str">
        <f t="shared" si="13"/>
        <v/>
      </c>
      <c r="BT74" s="179" t="str">
        <f t="shared" si="14"/>
        <v/>
      </c>
      <c r="BU74" s="179" t="str">
        <f t="shared" si="15"/>
        <v/>
      </c>
      <c r="BV74" s="179" t="str">
        <f t="shared" si="16"/>
        <v/>
      </c>
      <c r="BW74" s="179" t="str">
        <f t="shared" si="17"/>
        <v/>
      </c>
      <c r="BX74" s="179" t="str">
        <f t="shared" si="18"/>
        <v/>
      </c>
      <c r="BY74" s="179" t="str">
        <f t="shared" si="19"/>
        <v/>
      </c>
      <c r="BZ74" s="179" t="str">
        <f t="shared" si="20"/>
        <v/>
      </c>
      <c r="CA74" s="179" t="str">
        <f t="shared" si="21"/>
        <v/>
      </c>
      <c r="CB74" s="179" t="str">
        <f t="shared" si="22"/>
        <v/>
      </c>
      <c r="CC74" s="179" t="str">
        <f t="shared" si="23"/>
        <v/>
      </c>
      <c r="CD74" s="180"/>
    </row>
    <row r="75" spans="1:82" ht="15.95" customHeight="1">
      <c r="A75" s="167">
        <f>IF('Result Sheet'!A78="","",'Result Sheet'!A78)</f>
        <v>71</v>
      </c>
      <c r="B75" s="168" t="str">
        <f>IF('Result Sheet'!B78="","",'Result Sheet'!B78)</f>
        <v/>
      </c>
      <c r="C75" s="169" t="str">
        <f>IF('Result Sheet'!F78="","",'Result Sheet'!F78)</f>
        <v/>
      </c>
      <c r="D75" s="170" t="str">
        <f>IF('Result Sheet'!E78="","",'Result Sheet'!E78)</f>
        <v/>
      </c>
      <c r="E75" s="171" t="str">
        <f>IF('Result Sheet'!G78="","",'Result Sheet'!G78)</f>
        <v/>
      </c>
      <c r="F75" s="171" t="str">
        <f>IF('Result Sheet'!H78="","",'Result Sheet'!H78)</f>
        <v/>
      </c>
      <c r="G75" s="171" t="str">
        <f>IF('Result Sheet'!I78="","",'Result Sheet'!I78)</f>
        <v/>
      </c>
      <c r="H75" s="172" t="str">
        <f>IF('Result Sheet'!K78="","",'Result Sheet'!K78)</f>
        <v/>
      </c>
      <c r="I75" s="172" t="str">
        <f>IF('Result Sheet'!J78="","",'Result Sheet'!J78)</f>
        <v/>
      </c>
      <c r="J75" s="273" t="str">
        <f>IF('Result Sheet'!DM78="","",'Result Sheet'!DM78)</f>
        <v/>
      </c>
      <c r="K75" s="173" t="str">
        <f>IF('Result Sheet'!DI78="","",'Result Sheet'!DI78)</f>
        <v/>
      </c>
      <c r="L75" s="174" t="str">
        <f>IF('Result Sheet'!DJ78="","",'Result Sheet'!DJ78)</f>
        <v/>
      </c>
      <c r="M75" s="173" t="str">
        <f>IF('Result Sheet'!DK78="","",'Result Sheet'!DK78)</f>
        <v/>
      </c>
      <c r="N75" s="216" t="str">
        <f>IF('Result Sheet'!DP78="","",'Result Sheet'!DP78)</f>
        <v/>
      </c>
      <c r="O75" s="175" t="str">
        <f>IF('Result Sheet'!AB78="","",IF('Result Sheet'!AB78="D","I",'Result Sheet'!AB78))</f>
        <v/>
      </c>
      <c r="P75" s="176" t="str">
        <f>IF('Result Sheet'!AC78="","",'Result Sheet'!AC78)</f>
        <v/>
      </c>
      <c r="Q75" s="175" t="str">
        <f>IF('Result Sheet'!AT78="","",IF('Result Sheet'!AT78="D","I",'Result Sheet'!AT78))</f>
        <v/>
      </c>
      <c r="R75" s="176" t="str">
        <f>IF('Result Sheet'!AU78="","",'Result Sheet'!AU78)</f>
        <v/>
      </c>
      <c r="S75" s="175" t="str">
        <f>IF('Result Sheet'!BL78="","",IF('Result Sheet'!BL78="D","I",'Result Sheet'!BL78))</f>
        <v/>
      </c>
      <c r="T75" s="176" t="str">
        <f>IF('Result Sheet'!BM78="","",'Result Sheet'!BM78)</f>
        <v/>
      </c>
      <c r="U75" s="175" t="str">
        <f>IF('Result Sheet'!CD78="","",IF('Result Sheet'!CD78="D","I",'Result Sheet'!CD78))</f>
        <v/>
      </c>
      <c r="V75" s="176" t="str">
        <f>IF('Result Sheet'!CE78="","",'Result Sheet'!CE78)</f>
        <v/>
      </c>
      <c r="W75" s="177" t="str">
        <f>IF('Result Sheet'!DO78="","",'Result Sheet'!DO78)</f>
        <v/>
      </c>
      <c r="BQ75" s="178" t="str">
        <f>'Result Sheet'!G78</f>
        <v/>
      </c>
      <c r="BR75" s="179" t="str">
        <f t="shared" si="12"/>
        <v/>
      </c>
      <c r="BS75" s="179" t="str">
        <f t="shared" si="13"/>
        <v/>
      </c>
      <c r="BT75" s="179" t="str">
        <f t="shared" si="14"/>
        <v/>
      </c>
      <c r="BU75" s="179" t="str">
        <f t="shared" si="15"/>
        <v/>
      </c>
      <c r="BV75" s="179" t="str">
        <f t="shared" si="16"/>
        <v/>
      </c>
      <c r="BW75" s="179" t="str">
        <f t="shared" si="17"/>
        <v/>
      </c>
      <c r="BX75" s="179" t="str">
        <f t="shared" si="18"/>
        <v/>
      </c>
      <c r="BY75" s="179" t="str">
        <f t="shared" si="19"/>
        <v/>
      </c>
      <c r="BZ75" s="179" t="str">
        <f t="shared" si="20"/>
        <v/>
      </c>
      <c r="CA75" s="179" t="str">
        <f t="shared" si="21"/>
        <v/>
      </c>
      <c r="CB75" s="179" t="str">
        <f t="shared" si="22"/>
        <v/>
      </c>
      <c r="CC75" s="179" t="str">
        <f t="shared" si="23"/>
        <v/>
      </c>
      <c r="CD75" s="180"/>
    </row>
    <row r="76" spans="1:82" ht="15.95" customHeight="1">
      <c r="A76" s="167">
        <f>IF('Result Sheet'!A79="","",'Result Sheet'!A79)</f>
        <v>72</v>
      </c>
      <c r="B76" s="168" t="str">
        <f>IF('Result Sheet'!B79="","",'Result Sheet'!B79)</f>
        <v/>
      </c>
      <c r="C76" s="169" t="str">
        <f>IF('Result Sheet'!F79="","",'Result Sheet'!F79)</f>
        <v/>
      </c>
      <c r="D76" s="170" t="str">
        <f>IF('Result Sheet'!E79="","",'Result Sheet'!E79)</f>
        <v/>
      </c>
      <c r="E76" s="171" t="str">
        <f>IF('Result Sheet'!G79="","",'Result Sheet'!G79)</f>
        <v/>
      </c>
      <c r="F76" s="171" t="str">
        <f>IF('Result Sheet'!H79="","",'Result Sheet'!H79)</f>
        <v/>
      </c>
      <c r="G76" s="171" t="str">
        <f>IF('Result Sheet'!I79="","",'Result Sheet'!I79)</f>
        <v/>
      </c>
      <c r="H76" s="172" t="str">
        <f>IF('Result Sheet'!K79="","",'Result Sheet'!K79)</f>
        <v/>
      </c>
      <c r="I76" s="172" t="str">
        <f>IF('Result Sheet'!J79="","",'Result Sheet'!J79)</f>
        <v/>
      </c>
      <c r="J76" s="273" t="str">
        <f>IF('Result Sheet'!DM79="","",'Result Sheet'!DM79)</f>
        <v/>
      </c>
      <c r="K76" s="173" t="str">
        <f>IF('Result Sheet'!DI79="","",'Result Sheet'!DI79)</f>
        <v/>
      </c>
      <c r="L76" s="174" t="str">
        <f>IF('Result Sheet'!DJ79="","",'Result Sheet'!DJ79)</f>
        <v/>
      </c>
      <c r="M76" s="173" t="str">
        <f>IF('Result Sheet'!DK79="","",'Result Sheet'!DK79)</f>
        <v/>
      </c>
      <c r="N76" s="216" t="str">
        <f>IF('Result Sheet'!DP79="","",'Result Sheet'!DP79)</f>
        <v/>
      </c>
      <c r="O76" s="175" t="str">
        <f>IF('Result Sheet'!AB79="","",IF('Result Sheet'!AB79="D","I",'Result Sheet'!AB79))</f>
        <v/>
      </c>
      <c r="P76" s="176" t="str">
        <f>IF('Result Sheet'!AC79="","",'Result Sheet'!AC79)</f>
        <v/>
      </c>
      <c r="Q76" s="175" t="str">
        <f>IF('Result Sheet'!AT79="","",IF('Result Sheet'!AT79="D","I",'Result Sheet'!AT79))</f>
        <v/>
      </c>
      <c r="R76" s="176" t="str">
        <f>IF('Result Sheet'!AU79="","",'Result Sheet'!AU79)</f>
        <v/>
      </c>
      <c r="S76" s="175" t="str">
        <f>IF('Result Sheet'!BL79="","",IF('Result Sheet'!BL79="D","I",'Result Sheet'!BL79))</f>
        <v/>
      </c>
      <c r="T76" s="176" t="str">
        <f>IF('Result Sheet'!BM79="","",'Result Sheet'!BM79)</f>
        <v/>
      </c>
      <c r="U76" s="175" t="str">
        <f>IF('Result Sheet'!CD79="","",IF('Result Sheet'!CD79="D","I",'Result Sheet'!CD79))</f>
        <v/>
      </c>
      <c r="V76" s="176" t="str">
        <f>IF('Result Sheet'!CE79="","",'Result Sheet'!CE79)</f>
        <v/>
      </c>
      <c r="W76" s="177" t="str">
        <f>IF('Result Sheet'!DO79="","",'Result Sheet'!DO79)</f>
        <v/>
      </c>
      <c r="BQ76" s="178" t="str">
        <f>'Result Sheet'!G79</f>
        <v/>
      </c>
      <c r="BR76" s="179" t="str">
        <f t="shared" si="12"/>
        <v/>
      </c>
      <c r="BS76" s="179" t="str">
        <f t="shared" si="13"/>
        <v/>
      </c>
      <c r="BT76" s="179" t="str">
        <f t="shared" si="14"/>
        <v/>
      </c>
      <c r="BU76" s="179" t="str">
        <f t="shared" si="15"/>
        <v/>
      </c>
      <c r="BV76" s="179" t="str">
        <f t="shared" si="16"/>
        <v/>
      </c>
      <c r="BW76" s="179" t="str">
        <f t="shared" si="17"/>
        <v/>
      </c>
      <c r="BX76" s="179" t="str">
        <f t="shared" si="18"/>
        <v/>
      </c>
      <c r="BY76" s="179" t="str">
        <f t="shared" si="19"/>
        <v/>
      </c>
      <c r="BZ76" s="179" t="str">
        <f t="shared" si="20"/>
        <v/>
      </c>
      <c r="CA76" s="179" t="str">
        <f t="shared" si="21"/>
        <v/>
      </c>
      <c r="CB76" s="179" t="str">
        <f t="shared" si="22"/>
        <v/>
      </c>
      <c r="CC76" s="179" t="str">
        <f t="shared" si="23"/>
        <v/>
      </c>
      <c r="CD76" s="180"/>
    </row>
    <row r="77" spans="1:82" ht="15.95" customHeight="1">
      <c r="A77" s="167">
        <f>IF('Result Sheet'!A80="","",'Result Sheet'!A80)</f>
        <v>73</v>
      </c>
      <c r="B77" s="168" t="str">
        <f>IF('Result Sheet'!B80="","",'Result Sheet'!B80)</f>
        <v/>
      </c>
      <c r="C77" s="169" t="str">
        <f>IF('Result Sheet'!F80="","",'Result Sheet'!F80)</f>
        <v/>
      </c>
      <c r="D77" s="170" t="str">
        <f>IF('Result Sheet'!E80="","",'Result Sheet'!E80)</f>
        <v/>
      </c>
      <c r="E77" s="171" t="str">
        <f>IF('Result Sheet'!G80="","",'Result Sheet'!G80)</f>
        <v/>
      </c>
      <c r="F77" s="171" t="str">
        <f>IF('Result Sheet'!H80="","",'Result Sheet'!H80)</f>
        <v/>
      </c>
      <c r="G77" s="171" t="str">
        <f>IF('Result Sheet'!I80="","",'Result Sheet'!I80)</f>
        <v/>
      </c>
      <c r="H77" s="172" t="str">
        <f>IF('Result Sheet'!K80="","",'Result Sheet'!K80)</f>
        <v/>
      </c>
      <c r="I77" s="172" t="str">
        <f>IF('Result Sheet'!J80="","",'Result Sheet'!J80)</f>
        <v/>
      </c>
      <c r="J77" s="273" t="str">
        <f>IF('Result Sheet'!DM80="","",'Result Sheet'!DM80)</f>
        <v/>
      </c>
      <c r="K77" s="173" t="str">
        <f>IF('Result Sheet'!DI80="","",'Result Sheet'!DI80)</f>
        <v/>
      </c>
      <c r="L77" s="174" t="str">
        <f>IF('Result Sheet'!DJ80="","",'Result Sheet'!DJ80)</f>
        <v/>
      </c>
      <c r="M77" s="173" t="str">
        <f>IF('Result Sheet'!DK80="","",'Result Sheet'!DK80)</f>
        <v/>
      </c>
      <c r="N77" s="216" t="str">
        <f>IF('Result Sheet'!DP80="","",'Result Sheet'!DP80)</f>
        <v/>
      </c>
      <c r="O77" s="175" t="str">
        <f>IF('Result Sheet'!AB80="","",IF('Result Sheet'!AB80="D","I",'Result Sheet'!AB80))</f>
        <v/>
      </c>
      <c r="P77" s="176" t="str">
        <f>IF('Result Sheet'!AC80="","",'Result Sheet'!AC80)</f>
        <v/>
      </c>
      <c r="Q77" s="175" t="str">
        <f>IF('Result Sheet'!AT80="","",IF('Result Sheet'!AT80="D","I",'Result Sheet'!AT80))</f>
        <v/>
      </c>
      <c r="R77" s="176" t="str">
        <f>IF('Result Sheet'!AU80="","",'Result Sheet'!AU80)</f>
        <v/>
      </c>
      <c r="S77" s="175" t="str">
        <f>IF('Result Sheet'!BL80="","",IF('Result Sheet'!BL80="D","I",'Result Sheet'!BL80))</f>
        <v/>
      </c>
      <c r="T77" s="176" t="str">
        <f>IF('Result Sheet'!BM80="","",'Result Sheet'!BM80)</f>
        <v/>
      </c>
      <c r="U77" s="175" t="str">
        <f>IF('Result Sheet'!CD80="","",IF('Result Sheet'!CD80="D","I",'Result Sheet'!CD80))</f>
        <v/>
      </c>
      <c r="V77" s="176" t="str">
        <f>IF('Result Sheet'!CE80="","",'Result Sheet'!CE80)</f>
        <v/>
      </c>
      <c r="W77" s="177" t="str">
        <f>IF('Result Sheet'!DO80="","",'Result Sheet'!DO80)</f>
        <v/>
      </c>
      <c r="BQ77" s="178" t="str">
        <f>'Result Sheet'!G80</f>
        <v/>
      </c>
      <c r="BR77" s="179" t="str">
        <f t="shared" si="12"/>
        <v/>
      </c>
      <c r="BS77" s="179" t="str">
        <f t="shared" si="13"/>
        <v/>
      </c>
      <c r="BT77" s="179" t="str">
        <f t="shared" si="14"/>
        <v/>
      </c>
      <c r="BU77" s="179" t="str">
        <f t="shared" si="15"/>
        <v/>
      </c>
      <c r="BV77" s="179" t="str">
        <f t="shared" si="16"/>
        <v/>
      </c>
      <c r="BW77" s="179" t="str">
        <f t="shared" si="17"/>
        <v/>
      </c>
      <c r="BX77" s="179" t="str">
        <f t="shared" si="18"/>
        <v/>
      </c>
      <c r="BY77" s="179" t="str">
        <f t="shared" si="19"/>
        <v/>
      </c>
      <c r="BZ77" s="179" t="str">
        <f t="shared" si="20"/>
        <v/>
      </c>
      <c r="CA77" s="179" t="str">
        <f t="shared" si="21"/>
        <v/>
      </c>
      <c r="CB77" s="179" t="str">
        <f t="shared" si="22"/>
        <v/>
      </c>
      <c r="CC77" s="179" t="str">
        <f t="shared" si="23"/>
        <v/>
      </c>
      <c r="CD77" s="180"/>
    </row>
    <row r="78" spans="1:82" ht="15.95" customHeight="1">
      <c r="A78" s="167">
        <f>IF('Result Sheet'!A81="","",'Result Sheet'!A81)</f>
        <v>74</v>
      </c>
      <c r="B78" s="168" t="str">
        <f>IF('Result Sheet'!B81="","",'Result Sheet'!B81)</f>
        <v/>
      </c>
      <c r="C78" s="169" t="str">
        <f>IF('Result Sheet'!F81="","",'Result Sheet'!F81)</f>
        <v/>
      </c>
      <c r="D78" s="170" t="str">
        <f>IF('Result Sheet'!E81="","",'Result Sheet'!E81)</f>
        <v/>
      </c>
      <c r="E78" s="171" t="str">
        <f>IF('Result Sheet'!G81="","",'Result Sheet'!G81)</f>
        <v/>
      </c>
      <c r="F78" s="171" t="str">
        <f>IF('Result Sheet'!H81="","",'Result Sheet'!H81)</f>
        <v/>
      </c>
      <c r="G78" s="171" t="str">
        <f>IF('Result Sheet'!I81="","",'Result Sheet'!I81)</f>
        <v/>
      </c>
      <c r="H78" s="172" t="str">
        <f>IF('Result Sheet'!K81="","",'Result Sheet'!K81)</f>
        <v/>
      </c>
      <c r="I78" s="172" t="str">
        <f>IF('Result Sheet'!J81="","",'Result Sheet'!J81)</f>
        <v/>
      </c>
      <c r="J78" s="273" t="str">
        <f>IF('Result Sheet'!DM81="","",'Result Sheet'!DM81)</f>
        <v/>
      </c>
      <c r="K78" s="173" t="str">
        <f>IF('Result Sheet'!DI81="","",'Result Sheet'!DI81)</f>
        <v/>
      </c>
      <c r="L78" s="174" t="str">
        <f>IF('Result Sheet'!DJ81="","",'Result Sheet'!DJ81)</f>
        <v/>
      </c>
      <c r="M78" s="173" t="str">
        <f>IF('Result Sheet'!DK81="","",'Result Sheet'!DK81)</f>
        <v/>
      </c>
      <c r="N78" s="216" t="str">
        <f>IF('Result Sheet'!DP81="","",'Result Sheet'!DP81)</f>
        <v/>
      </c>
      <c r="O78" s="175" t="str">
        <f>IF('Result Sheet'!AB81="","",IF('Result Sheet'!AB81="D","I",'Result Sheet'!AB81))</f>
        <v/>
      </c>
      <c r="P78" s="176" t="str">
        <f>IF('Result Sheet'!AC81="","",'Result Sheet'!AC81)</f>
        <v/>
      </c>
      <c r="Q78" s="175" t="str">
        <f>IF('Result Sheet'!AT81="","",IF('Result Sheet'!AT81="D","I",'Result Sheet'!AT81))</f>
        <v/>
      </c>
      <c r="R78" s="176" t="str">
        <f>IF('Result Sheet'!AU81="","",'Result Sheet'!AU81)</f>
        <v/>
      </c>
      <c r="S78" s="175" t="str">
        <f>IF('Result Sheet'!BL81="","",IF('Result Sheet'!BL81="D","I",'Result Sheet'!BL81))</f>
        <v/>
      </c>
      <c r="T78" s="176" t="str">
        <f>IF('Result Sheet'!BM81="","",'Result Sheet'!BM81)</f>
        <v/>
      </c>
      <c r="U78" s="175" t="str">
        <f>IF('Result Sheet'!CD81="","",IF('Result Sheet'!CD81="D","I",'Result Sheet'!CD81))</f>
        <v/>
      </c>
      <c r="V78" s="176" t="str">
        <f>IF('Result Sheet'!CE81="","",'Result Sheet'!CE81)</f>
        <v/>
      </c>
      <c r="W78" s="177" t="str">
        <f>IF('Result Sheet'!DO81="","",'Result Sheet'!DO81)</f>
        <v/>
      </c>
      <c r="BQ78" s="178" t="str">
        <f>'Result Sheet'!G81</f>
        <v/>
      </c>
      <c r="BR78" s="179" t="str">
        <f t="shared" si="12"/>
        <v/>
      </c>
      <c r="BS78" s="179" t="str">
        <f t="shared" si="13"/>
        <v/>
      </c>
      <c r="BT78" s="179" t="str">
        <f t="shared" si="14"/>
        <v/>
      </c>
      <c r="BU78" s="179" t="str">
        <f t="shared" si="15"/>
        <v/>
      </c>
      <c r="BV78" s="179" t="str">
        <f t="shared" si="16"/>
        <v/>
      </c>
      <c r="BW78" s="179" t="str">
        <f t="shared" si="17"/>
        <v/>
      </c>
      <c r="BX78" s="179" t="str">
        <f t="shared" si="18"/>
        <v/>
      </c>
      <c r="BY78" s="179" t="str">
        <f t="shared" si="19"/>
        <v/>
      </c>
      <c r="BZ78" s="179" t="str">
        <f t="shared" si="20"/>
        <v/>
      </c>
      <c r="CA78" s="179" t="str">
        <f t="shared" si="21"/>
        <v/>
      </c>
      <c r="CB78" s="179" t="str">
        <f t="shared" si="22"/>
        <v/>
      </c>
      <c r="CC78" s="179" t="str">
        <f t="shared" si="23"/>
        <v/>
      </c>
      <c r="CD78" s="180"/>
    </row>
    <row r="79" spans="1:82" ht="15.95" customHeight="1">
      <c r="A79" s="167">
        <f>IF('Result Sheet'!A82="","",'Result Sheet'!A82)</f>
        <v>75</v>
      </c>
      <c r="B79" s="168" t="str">
        <f>IF('Result Sheet'!B82="","",'Result Sheet'!B82)</f>
        <v/>
      </c>
      <c r="C79" s="169" t="str">
        <f>IF('Result Sheet'!F82="","",'Result Sheet'!F82)</f>
        <v/>
      </c>
      <c r="D79" s="170" t="str">
        <f>IF('Result Sheet'!E82="","",'Result Sheet'!E82)</f>
        <v/>
      </c>
      <c r="E79" s="171" t="str">
        <f>IF('Result Sheet'!G82="","",'Result Sheet'!G82)</f>
        <v/>
      </c>
      <c r="F79" s="171" t="str">
        <f>IF('Result Sheet'!H82="","",'Result Sheet'!H82)</f>
        <v/>
      </c>
      <c r="G79" s="171" t="str">
        <f>IF('Result Sheet'!I82="","",'Result Sheet'!I82)</f>
        <v/>
      </c>
      <c r="H79" s="172" t="str">
        <f>IF('Result Sheet'!K82="","",'Result Sheet'!K82)</f>
        <v/>
      </c>
      <c r="I79" s="172" t="str">
        <f>IF('Result Sheet'!J82="","",'Result Sheet'!J82)</f>
        <v/>
      </c>
      <c r="J79" s="273" t="str">
        <f>IF('Result Sheet'!DM82="","",'Result Sheet'!DM82)</f>
        <v/>
      </c>
      <c r="K79" s="173" t="str">
        <f>IF('Result Sheet'!DI82="","",'Result Sheet'!DI82)</f>
        <v/>
      </c>
      <c r="L79" s="174" t="str">
        <f>IF('Result Sheet'!DJ82="","",'Result Sheet'!DJ82)</f>
        <v/>
      </c>
      <c r="M79" s="173" t="str">
        <f>IF('Result Sheet'!DK82="","",'Result Sheet'!DK82)</f>
        <v/>
      </c>
      <c r="N79" s="216" t="str">
        <f>IF('Result Sheet'!DP82="","",'Result Sheet'!DP82)</f>
        <v/>
      </c>
      <c r="O79" s="175" t="str">
        <f>IF('Result Sheet'!AB82="","",IF('Result Sheet'!AB82="D","I",'Result Sheet'!AB82))</f>
        <v/>
      </c>
      <c r="P79" s="176" t="str">
        <f>IF('Result Sheet'!AC82="","",'Result Sheet'!AC82)</f>
        <v/>
      </c>
      <c r="Q79" s="175" t="str">
        <f>IF('Result Sheet'!AT82="","",IF('Result Sheet'!AT82="D","I",'Result Sheet'!AT82))</f>
        <v/>
      </c>
      <c r="R79" s="176" t="str">
        <f>IF('Result Sheet'!AU82="","",'Result Sheet'!AU82)</f>
        <v/>
      </c>
      <c r="S79" s="175" t="str">
        <f>IF('Result Sheet'!BL82="","",IF('Result Sheet'!BL82="D","I",'Result Sheet'!BL82))</f>
        <v/>
      </c>
      <c r="T79" s="176" t="str">
        <f>IF('Result Sheet'!BM82="","",'Result Sheet'!BM82)</f>
        <v/>
      </c>
      <c r="U79" s="175" t="str">
        <f>IF('Result Sheet'!CD82="","",IF('Result Sheet'!CD82="D","I",'Result Sheet'!CD82))</f>
        <v/>
      </c>
      <c r="V79" s="176" t="str">
        <f>IF('Result Sheet'!CE82="","",'Result Sheet'!CE82)</f>
        <v/>
      </c>
      <c r="W79" s="177" t="str">
        <f>IF('Result Sheet'!DO82="","",'Result Sheet'!DO82)</f>
        <v/>
      </c>
      <c r="BQ79" s="178" t="str">
        <f>'Result Sheet'!G82</f>
        <v/>
      </c>
      <c r="BR79" s="179" t="str">
        <f t="shared" si="12"/>
        <v/>
      </c>
      <c r="BS79" s="179" t="str">
        <f t="shared" si="13"/>
        <v/>
      </c>
      <c r="BT79" s="179" t="str">
        <f t="shared" si="14"/>
        <v/>
      </c>
      <c r="BU79" s="179" t="str">
        <f t="shared" si="15"/>
        <v/>
      </c>
      <c r="BV79" s="179" t="str">
        <f t="shared" si="16"/>
        <v/>
      </c>
      <c r="BW79" s="179" t="str">
        <f t="shared" si="17"/>
        <v/>
      </c>
      <c r="BX79" s="179" t="str">
        <f t="shared" si="18"/>
        <v/>
      </c>
      <c r="BY79" s="179" t="str">
        <f t="shared" si="19"/>
        <v/>
      </c>
      <c r="BZ79" s="179" t="str">
        <f t="shared" si="20"/>
        <v/>
      </c>
      <c r="CA79" s="179" t="str">
        <f t="shared" si="21"/>
        <v/>
      </c>
      <c r="CB79" s="179" t="str">
        <f t="shared" si="22"/>
        <v/>
      </c>
      <c r="CC79" s="179" t="str">
        <f t="shared" si="23"/>
        <v/>
      </c>
      <c r="CD79" s="180"/>
    </row>
    <row r="80" spans="1:82" ht="15.95" customHeight="1">
      <c r="A80" s="167">
        <f>IF('Result Sheet'!A83="","",'Result Sheet'!A83)</f>
        <v>76</v>
      </c>
      <c r="B80" s="168" t="str">
        <f>IF('Result Sheet'!B83="","",'Result Sheet'!B83)</f>
        <v/>
      </c>
      <c r="C80" s="169" t="str">
        <f>IF('Result Sheet'!F83="","",'Result Sheet'!F83)</f>
        <v/>
      </c>
      <c r="D80" s="170" t="str">
        <f>IF('Result Sheet'!E83="","",'Result Sheet'!E83)</f>
        <v/>
      </c>
      <c r="E80" s="171" t="str">
        <f>IF('Result Sheet'!G83="","",'Result Sheet'!G83)</f>
        <v/>
      </c>
      <c r="F80" s="171" t="str">
        <f>IF('Result Sheet'!H83="","",'Result Sheet'!H83)</f>
        <v/>
      </c>
      <c r="G80" s="171" t="str">
        <f>IF('Result Sheet'!I83="","",'Result Sheet'!I83)</f>
        <v/>
      </c>
      <c r="H80" s="172" t="str">
        <f>IF('Result Sheet'!K83="","",'Result Sheet'!K83)</f>
        <v/>
      </c>
      <c r="I80" s="172" t="str">
        <f>IF('Result Sheet'!J83="","",'Result Sheet'!J83)</f>
        <v/>
      </c>
      <c r="J80" s="273" t="str">
        <f>IF('Result Sheet'!DM83="","",'Result Sheet'!DM83)</f>
        <v/>
      </c>
      <c r="K80" s="173" t="str">
        <f>IF('Result Sheet'!DI83="","",'Result Sheet'!DI83)</f>
        <v/>
      </c>
      <c r="L80" s="174" t="str">
        <f>IF('Result Sheet'!DJ83="","",'Result Sheet'!DJ83)</f>
        <v/>
      </c>
      <c r="M80" s="173" t="str">
        <f>IF('Result Sheet'!DK83="","",'Result Sheet'!DK83)</f>
        <v/>
      </c>
      <c r="N80" s="216" t="str">
        <f>IF('Result Sheet'!DP83="","",'Result Sheet'!DP83)</f>
        <v/>
      </c>
      <c r="O80" s="175" t="str">
        <f>IF('Result Sheet'!AB83="","",IF('Result Sheet'!AB83="D","I",'Result Sheet'!AB83))</f>
        <v/>
      </c>
      <c r="P80" s="176" t="str">
        <f>IF('Result Sheet'!AC83="","",'Result Sheet'!AC83)</f>
        <v/>
      </c>
      <c r="Q80" s="175" t="str">
        <f>IF('Result Sheet'!AT83="","",IF('Result Sheet'!AT83="D","I",'Result Sheet'!AT83))</f>
        <v/>
      </c>
      <c r="R80" s="176" t="str">
        <f>IF('Result Sheet'!AU83="","",'Result Sheet'!AU83)</f>
        <v/>
      </c>
      <c r="S80" s="175" t="str">
        <f>IF('Result Sheet'!BL83="","",IF('Result Sheet'!BL83="D","I",'Result Sheet'!BL83))</f>
        <v/>
      </c>
      <c r="T80" s="176" t="str">
        <f>IF('Result Sheet'!BM83="","",'Result Sheet'!BM83)</f>
        <v/>
      </c>
      <c r="U80" s="175" t="str">
        <f>IF('Result Sheet'!CD83="","",IF('Result Sheet'!CD83="D","I",'Result Sheet'!CD83))</f>
        <v/>
      </c>
      <c r="V80" s="176" t="str">
        <f>IF('Result Sheet'!CE83="","",'Result Sheet'!CE83)</f>
        <v/>
      </c>
      <c r="W80" s="177" t="str">
        <f>IF('Result Sheet'!DO83="","",'Result Sheet'!DO83)</f>
        <v/>
      </c>
      <c r="BQ80" s="178" t="str">
        <f>'Result Sheet'!G83</f>
        <v/>
      </c>
      <c r="BR80" s="179" t="str">
        <f t="shared" si="12"/>
        <v/>
      </c>
      <c r="BS80" s="179" t="str">
        <f t="shared" si="13"/>
        <v/>
      </c>
      <c r="BT80" s="179" t="str">
        <f t="shared" si="14"/>
        <v/>
      </c>
      <c r="BU80" s="179" t="str">
        <f t="shared" si="15"/>
        <v/>
      </c>
      <c r="BV80" s="179" t="str">
        <f t="shared" si="16"/>
        <v/>
      </c>
      <c r="BW80" s="179" t="str">
        <f t="shared" si="17"/>
        <v/>
      </c>
      <c r="BX80" s="179" t="str">
        <f t="shared" si="18"/>
        <v/>
      </c>
      <c r="BY80" s="179" t="str">
        <f t="shared" si="19"/>
        <v/>
      </c>
      <c r="BZ80" s="179" t="str">
        <f t="shared" si="20"/>
        <v/>
      </c>
      <c r="CA80" s="179" t="str">
        <f t="shared" si="21"/>
        <v/>
      </c>
      <c r="CB80" s="179" t="str">
        <f t="shared" si="22"/>
        <v/>
      </c>
      <c r="CC80" s="179" t="str">
        <f t="shared" si="23"/>
        <v/>
      </c>
      <c r="CD80" s="180"/>
    </row>
    <row r="81" spans="1:82" ht="15.95" customHeight="1">
      <c r="A81" s="167">
        <f>IF('Result Sheet'!A84="","",'Result Sheet'!A84)</f>
        <v>77</v>
      </c>
      <c r="B81" s="168" t="str">
        <f>IF('Result Sheet'!B84="","",'Result Sheet'!B84)</f>
        <v/>
      </c>
      <c r="C81" s="169" t="str">
        <f>IF('Result Sheet'!F84="","",'Result Sheet'!F84)</f>
        <v/>
      </c>
      <c r="D81" s="170" t="str">
        <f>IF('Result Sheet'!E84="","",'Result Sheet'!E84)</f>
        <v/>
      </c>
      <c r="E81" s="171" t="str">
        <f>IF('Result Sheet'!G84="","",'Result Sheet'!G84)</f>
        <v/>
      </c>
      <c r="F81" s="171" t="str">
        <f>IF('Result Sheet'!H84="","",'Result Sheet'!H84)</f>
        <v/>
      </c>
      <c r="G81" s="171" t="str">
        <f>IF('Result Sheet'!I84="","",'Result Sheet'!I84)</f>
        <v/>
      </c>
      <c r="H81" s="172" t="str">
        <f>IF('Result Sheet'!K84="","",'Result Sheet'!K84)</f>
        <v/>
      </c>
      <c r="I81" s="172" t="str">
        <f>IF('Result Sheet'!J84="","",'Result Sheet'!J84)</f>
        <v/>
      </c>
      <c r="J81" s="273" t="str">
        <f>IF('Result Sheet'!DM84="","",'Result Sheet'!DM84)</f>
        <v/>
      </c>
      <c r="K81" s="173" t="str">
        <f>IF('Result Sheet'!DI84="","",'Result Sheet'!DI84)</f>
        <v/>
      </c>
      <c r="L81" s="174" t="str">
        <f>IF('Result Sheet'!DJ84="","",'Result Sheet'!DJ84)</f>
        <v/>
      </c>
      <c r="M81" s="173" t="str">
        <f>IF('Result Sheet'!DK84="","",'Result Sheet'!DK84)</f>
        <v/>
      </c>
      <c r="N81" s="216" t="str">
        <f>IF('Result Sheet'!DP84="","",'Result Sheet'!DP84)</f>
        <v/>
      </c>
      <c r="O81" s="175" t="str">
        <f>IF('Result Sheet'!AB84="","",IF('Result Sheet'!AB84="D","I",'Result Sheet'!AB84))</f>
        <v/>
      </c>
      <c r="P81" s="176" t="str">
        <f>IF('Result Sheet'!AC84="","",'Result Sheet'!AC84)</f>
        <v/>
      </c>
      <c r="Q81" s="175" t="str">
        <f>IF('Result Sheet'!AT84="","",IF('Result Sheet'!AT84="D","I",'Result Sheet'!AT84))</f>
        <v/>
      </c>
      <c r="R81" s="176" t="str">
        <f>IF('Result Sheet'!AU84="","",'Result Sheet'!AU84)</f>
        <v/>
      </c>
      <c r="S81" s="175" t="str">
        <f>IF('Result Sheet'!BL84="","",IF('Result Sheet'!BL84="D","I",'Result Sheet'!BL84))</f>
        <v/>
      </c>
      <c r="T81" s="176" t="str">
        <f>IF('Result Sheet'!BM84="","",'Result Sheet'!BM84)</f>
        <v/>
      </c>
      <c r="U81" s="175" t="str">
        <f>IF('Result Sheet'!CD84="","",IF('Result Sheet'!CD84="D","I",'Result Sheet'!CD84))</f>
        <v/>
      </c>
      <c r="V81" s="176" t="str">
        <f>IF('Result Sheet'!CE84="","",'Result Sheet'!CE84)</f>
        <v/>
      </c>
      <c r="W81" s="177" t="str">
        <f>IF('Result Sheet'!DO84="","",'Result Sheet'!DO84)</f>
        <v/>
      </c>
      <c r="BQ81" s="178" t="str">
        <f>'Result Sheet'!G84</f>
        <v/>
      </c>
      <c r="BR81" s="179" t="str">
        <f t="shared" si="12"/>
        <v/>
      </c>
      <c r="BS81" s="179" t="str">
        <f t="shared" si="13"/>
        <v/>
      </c>
      <c r="BT81" s="179" t="str">
        <f t="shared" si="14"/>
        <v/>
      </c>
      <c r="BU81" s="179" t="str">
        <f t="shared" si="15"/>
        <v/>
      </c>
      <c r="BV81" s="179" t="str">
        <f t="shared" si="16"/>
        <v/>
      </c>
      <c r="BW81" s="179" t="str">
        <f t="shared" si="17"/>
        <v/>
      </c>
      <c r="BX81" s="179" t="str">
        <f t="shared" si="18"/>
        <v/>
      </c>
      <c r="BY81" s="179" t="str">
        <f t="shared" si="19"/>
        <v/>
      </c>
      <c r="BZ81" s="179" t="str">
        <f t="shared" si="20"/>
        <v/>
      </c>
      <c r="CA81" s="179" t="str">
        <f t="shared" si="21"/>
        <v/>
      </c>
      <c r="CB81" s="179" t="str">
        <f t="shared" si="22"/>
        <v/>
      </c>
      <c r="CC81" s="179" t="str">
        <f t="shared" si="23"/>
        <v/>
      </c>
      <c r="CD81" s="180"/>
    </row>
    <row r="82" spans="1:82" ht="15.95" customHeight="1">
      <c r="A82" s="167">
        <f>IF('Result Sheet'!A85="","",'Result Sheet'!A85)</f>
        <v>78</v>
      </c>
      <c r="B82" s="168" t="str">
        <f>IF('Result Sheet'!B85="","",'Result Sheet'!B85)</f>
        <v/>
      </c>
      <c r="C82" s="169" t="str">
        <f>IF('Result Sheet'!F85="","",'Result Sheet'!F85)</f>
        <v/>
      </c>
      <c r="D82" s="170" t="str">
        <f>IF('Result Sheet'!E85="","",'Result Sheet'!E85)</f>
        <v/>
      </c>
      <c r="E82" s="171" t="str">
        <f>IF('Result Sheet'!G85="","",'Result Sheet'!G85)</f>
        <v/>
      </c>
      <c r="F82" s="171" t="str">
        <f>IF('Result Sheet'!H85="","",'Result Sheet'!H85)</f>
        <v/>
      </c>
      <c r="G82" s="171" t="str">
        <f>IF('Result Sheet'!I85="","",'Result Sheet'!I85)</f>
        <v/>
      </c>
      <c r="H82" s="172" t="str">
        <f>IF('Result Sheet'!K85="","",'Result Sheet'!K85)</f>
        <v/>
      </c>
      <c r="I82" s="172" t="str">
        <f>IF('Result Sheet'!J85="","",'Result Sheet'!J85)</f>
        <v/>
      </c>
      <c r="J82" s="273" t="str">
        <f>IF('Result Sheet'!DM85="","",'Result Sheet'!DM85)</f>
        <v/>
      </c>
      <c r="K82" s="173" t="str">
        <f>IF('Result Sheet'!DI85="","",'Result Sheet'!DI85)</f>
        <v/>
      </c>
      <c r="L82" s="174" t="str">
        <f>IF('Result Sheet'!DJ85="","",'Result Sheet'!DJ85)</f>
        <v/>
      </c>
      <c r="M82" s="173" t="str">
        <f>IF('Result Sheet'!DK85="","",'Result Sheet'!DK85)</f>
        <v/>
      </c>
      <c r="N82" s="216" t="str">
        <f>IF('Result Sheet'!DP85="","",'Result Sheet'!DP85)</f>
        <v/>
      </c>
      <c r="O82" s="175" t="str">
        <f>IF('Result Sheet'!AB85="","",IF('Result Sheet'!AB85="D","I",'Result Sheet'!AB85))</f>
        <v/>
      </c>
      <c r="P82" s="176" t="str">
        <f>IF('Result Sheet'!AC85="","",'Result Sheet'!AC85)</f>
        <v/>
      </c>
      <c r="Q82" s="175" t="str">
        <f>IF('Result Sheet'!AT85="","",IF('Result Sheet'!AT85="D","I",'Result Sheet'!AT85))</f>
        <v/>
      </c>
      <c r="R82" s="176" t="str">
        <f>IF('Result Sheet'!AU85="","",'Result Sheet'!AU85)</f>
        <v/>
      </c>
      <c r="S82" s="175" t="str">
        <f>IF('Result Sheet'!BL85="","",IF('Result Sheet'!BL85="D","I",'Result Sheet'!BL85))</f>
        <v/>
      </c>
      <c r="T82" s="176" t="str">
        <f>IF('Result Sheet'!BM85="","",'Result Sheet'!BM85)</f>
        <v/>
      </c>
      <c r="U82" s="175" t="str">
        <f>IF('Result Sheet'!CD85="","",IF('Result Sheet'!CD85="D","I",'Result Sheet'!CD85))</f>
        <v/>
      </c>
      <c r="V82" s="176" t="str">
        <f>IF('Result Sheet'!CE85="","",'Result Sheet'!CE85)</f>
        <v/>
      </c>
      <c r="W82" s="177" t="str">
        <f>IF('Result Sheet'!DO85="","",'Result Sheet'!DO85)</f>
        <v/>
      </c>
      <c r="BQ82" s="178" t="str">
        <f>'Result Sheet'!G85</f>
        <v/>
      </c>
      <c r="BR82" s="179" t="str">
        <f t="shared" si="12"/>
        <v/>
      </c>
      <c r="BS82" s="179" t="str">
        <f t="shared" si="13"/>
        <v/>
      </c>
      <c r="BT82" s="179" t="str">
        <f t="shared" si="14"/>
        <v/>
      </c>
      <c r="BU82" s="179" t="str">
        <f t="shared" si="15"/>
        <v/>
      </c>
      <c r="BV82" s="179" t="str">
        <f t="shared" si="16"/>
        <v/>
      </c>
      <c r="BW82" s="179" t="str">
        <f t="shared" si="17"/>
        <v/>
      </c>
      <c r="BX82" s="179" t="str">
        <f t="shared" si="18"/>
        <v/>
      </c>
      <c r="BY82" s="179" t="str">
        <f t="shared" si="19"/>
        <v/>
      </c>
      <c r="BZ82" s="179" t="str">
        <f t="shared" si="20"/>
        <v/>
      </c>
      <c r="CA82" s="179" t="str">
        <f t="shared" si="21"/>
        <v/>
      </c>
      <c r="CB82" s="179" t="str">
        <f t="shared" si="22"/>
        <v/>
      </c>
      <c r="CC82" s="179" t="str">
        <f t="shared" si="23"/>
        <v/>
      </c>
      <c r="CD82" s="180"/>
    </row>
    <row r="83" spans="1:82" ht="15.95" customHeight="1">
      <c r="A83" s="167">
        <f>IF('Result Sheet'!A86="","",'Result Sheet'!A86)</f>
        <v>79</v>
      </c>
      <c r="B83" s="168" t="str">
        <f>IF('Result Sheet'!B86="","",'Result Sheet'!B86)</f>
        <v/>
      </c>
      <c r="C83" s="169" t="str">
        <f>IF('Result Sheet'!F86="","",'Result Sheet'!F86)</f>
        <v/>
      </c>
      <c r="D83" s="170" t="str">
        <f>IF('Result Sheet'!E86="","",'Result Sheet'!E86)</f>
        <v/>
      </c>
      <c r="E83" s="171" t="str">
        <f>IF('Result Sheet'!G86="","",'Result Sheet'!G86)</f>
        <v/>
      </c>
      <c r="F83" s="171" t="str">
        <f>IF('Result Sheet'!H86="","",'Result Sheet'!H86)</f>
        <v/>
      </c>
      <c r="G83" s="171" t="str">
        <f>IF('Result Sheet'!I86="","",'Result Sheet'!I86)</f>
        <v/>
      </c>
      <c r="H83" s="172" t="str">
        <f>IF('Result Sheet'!K86="","",'Result Sheet'!K86)</f>
        <v/>
      </c>
      <c r="I83" s="172" t="str">
        <f>IF('Result Sheet'!J86="","",'Result Sheet'!J86)</f>
        <v/>
      </c>
      <c r="J83" s="273" t="str">
        <f>IF('Result Sheet'!DM86="","",'Result Sheet'!DM86)</f>
        <v/>
      </c>
      <c r="K83" s="173" t="str">
        <f>IF('Result Sheet'!DI86="","",'Result Sheet'!DI86)</f>
        <v/>
      </c>
      <c r="L83" s="174" t="str">
        <f>IF('Result Sheet'!DJ86="","",'Result Sheet'!DJ86)</f>
        <v/>
      </c>
      <c r="M83" s="173" t="str">
        <f>IF('Result Sheet'!DK86="","",'Result Sheet'!DK86)</f>
        <v/>
      </c>
      <c r="N83" s="216" t="str">
        <f>IF('Result Sheet'!DP86="","",'Result Sheet'!DP86)</f>
        <v/>
      </c>
      <c r="O83" s="175" t="str">
        <f>IF('Result Sheet'!AB86="","",IF('Result Sheet'!AB86="D","I",'Result Sheet'!AB86))</f>
        <v/>
      </c>
      <c r="P83" s="176" t="str">
        <f>IF('Result Sheet'!AC86="","",'Result Sheet'!AC86)</f>
        <v/>
      </c>
      <c r="Q83" s="175" t="str">
        <f>IF('Result Sheet'!AT86="","",IF('Result Sheet'!AT86="D","I",'Result Sheet'!AT86))</f>
        <v/>
      </c>
      <c r="R83" s="176" t="str">
        <f>IF('Result Sheet'!AU86="","",'Result Sheet'!AU86)</f>
        <v/>
      </c>
      <c r="S83" s="175" t="str">
        <f>IF('Result Sheet'!BL86="","",IF('Result Sheet'!BL86="D","I",'Result Sheet'!BL86))</f>
        <v/>
      </c>
      <c r="T83" s="176" t="str">
        <f>IF('Result Sheet'!BM86="","",'Result Sheet'!BM86)</f>
        <v/>
      </c>
      <c r="U83" s="175" t="str">
        <f>IF('Result Sheet'!CD86="","",IF('Result Sheet'!CD86="D","I",'Result Sheet'!CD86))</f>
        <v/>
      </c>
      <c r="V83" s="176" t="str">
        <f>IF('Result Sheet'!CE86="","",'Result Sheet'!CE86)</f>
        <v/>
      </c>
      <c r="W83" s="177" t="str">
        <f>IF('Result Sheet'!DO86="","",'Result Sheet'!DO86)</f>
        <v/>
      </c>
      <c r="BQ83" s="178" t="str">
        <f>'Result Sheet'!G86</f>
        <v/>
      </c>
      <c r="BR83" s="179" t="str">
        <f t="shared" si="12"/>
        <v/>
      </c>
      <c r="BS83" s="179" t="str">
        <f t="shared" si="13"/>
        <v/>
      </c>
      <c r="BT83" s="179" t="str">
        <f t="shared" si="14"/>
        <v/>
      </c>
      <c r="BU83" s="179" t="str">
        <f t="shared" si="15"/>
        <v/>
      </c>
      <c r="BV83" s="179" t="str">
        <f t="shared" si="16"/>
        <v/>
      </c>
      <c r="BW83" s="179" t="str">
        <f t="shared" si="17"/>
        <v/>
      </c>
      <c r="BX83" s="179" t="str">
        <f t="shared" si="18"/>
        <v/>
      </c>
      <c r="BY83" s="179" t="str">
        <f t="shared" si="19"/>
        <v/>
      </c>
      <c r="BZ83" s="179" t="str">
        <f t="shared" si="20"/>
        <v/>
      </c>
      <c r="CA83" s="179" t="str">
        <f t="shared" si="21"/>
        <v/>
      </c>
      <c r="CB83" s="179" t="str">
        <f t="shared" si="22"/>
        <v/>
      </c>
      <c r="CC83" s="179" t="str">
        <f t="shared" si="23"/>
        <v/>
      </c>
      <c r="CD83" s="180"/>
    </row>
    <row r="84" spans="1:82" ht="15.95" customHeight="1">
      <c r="A84" s="167">
        <f>IF('Result Sheet'!A87="","",'Result Sheet'!A87)</f>
        <v>80</v>
      </c>
      <c r="B84" s="168" t="str">
        <f>IF('Result Sheet'!B87="","",'Result Sheet'!B87)</f>
        <v/>
      </c>
      <c r="C84" s="169" t="str">
        <f>IF('Result Sheet'!F87="","",'Result Sheet'!F87)</f>
        <v/>
      </c>
      <c r="D84" s="170" t="str">
        <f>IF('Result Sheet'!E87="","",'Result Sheet'!E87)</f>
        <v/>
      </c>
      <c r="E84" s="171" t="str">
        <f>IF('Result Sheet'!G87="","",'Result Sheet'!G87)</f>
        <v/>
      </c>
      <c r="F84" s="171" t="str">
        <f>IF('Result Sheet'!H87="","",'Result Sheet'!H87)</f>
        <v/>
      </c>
      <c r="G84" s="171" t="str">
        <f>IF('Result Sheet'!I87="","",'Result Sheet'!I87)</f>
        <v/>
      </c>
      <c r="H84" s="172" t="str">
        <f>IF('Result Sheet'!K87="","",'Result Sheet'!K87)</f>
        <v/>
      </c>
      <c r="I84" s="172" t="str">
        <f>IF('Result Sheet'!J87="","",'Result Sheet'!J87)</f>
        <v/>
      </c>
      <c r="J84" s="273" t="str">
        <f>IF('Result Sheet'!DM87="","",'Result Sheet'!DM87)</f>
        <v/>
      </c>
      <c r="K84" s="173" t="str">
        <f>IF('Result Sheet'!DI87="","",'Result Sheet'!DI87)</f>
        <v/>
      </c>
      <c r="L84" s="174" t="str">
        <f>IF('Result Sheet'!DJ87="","",'Result Sheet'!DJ87)</f>
        <v/>
      </c>
      <c r="M84" s="173" t="str">
        <f>IF('Result Sheet'!DK87="","",'Result Sheet'!DK87)</f>
        <v/>
      </c>
      <c r="N84" s="216" t="str">
        <f>IF('Result Sheet'!DP87="","",'Result Sheet'!DP87)</f>
        <v/>
      </c>
      <c r="O84" s="175" t="str">
        <f>IF('Result Sheet'!AB87="","",IF('Result Sheet'!AB87="D","I",'Result Sheet'!AB87))</f>
        <v/>
      </c>
      <c r="P84" s="176" t="str">
        <f>IF('Result Sheet'!AC87="","",'Result Sheet'!AC87)</f>
        <v/>
      </c>
      <c r="Q84" s="175" t="str">
        <f>IF('Result Sheet'!AT87="","",IF('Result Sheet'!AT87="D","I",'Result Sheet'!AT87))</f>
        <v/>
      </c>
      <c r="R84" s="176" t="str">
        <f>IF('Result Sheet'!AU87="","",'Result Sheet'!AU87)</f>
        <v/>
      </c>
      <c r="S84" s="175" t="str">
        <f>IF('Result Sheet'!BL87="","",IF('Result Sheet'!BL87="D","I",'Result Sheet'!BL87))</f>
        <v/>
      </c>
      <c r="T84" s="176" t="str">
        <f>IF('Result Sheet'!BM87="","",'Result Sheet'!BM87)</f>
        <v/>
      </c>
      <c r="U84" s="175" t="str">
        <f>IF('Result Sheet'!CD87="","",IF('Result Sheet'!CD87="D","I",'Result Sheet'!CD87))</f>
        <v/>
      </c>
      <c r="V84" s="176" t="str">
        <f>IF('Result Sheet'!CE87="","",'Result Sheet'!CE87)</f>
        <v/>
      </c>
      <c r="W84" s="177" t="str">
        <f>IF('Result Sheet'!DO87="","",'Result Sheet'!DO87)</f>
        <v/>
      </c>
      <c r="BQ84" s="178" t="str">
        <f>'Result Sheet'!G87</f>
        <v/>
      </c>
      <c r="BR84" s="179" t="str">
        <f t="shared" si="12"/>
        <v/>
      </c>
      <c r="BS84" s="179" t="str">
        <f t="shared" si="13"/>
        <v/>
      </c>
      <c r="BT84" s="179" t="str">
        <f t="shared" si="14"/>
        <v/>
      </c>
      <c r="BU84" s="179" t="str">
        <f t="shared" si="15"/>
        <v/>
      </c>
      <c r="BV84" s="179" t="str">
        <f t="shared" si="16"/>
        <v/>
      </c>
      <c r="BW84" s="179" t="str">
        <f t="shared" si="17"/>
        <v/>
      </c>
      <c r="BX84" s="179" t="str">
        <f t="shared" si="18"/>
        <v/>
      </c>
      <c r="BY84" s="179" t="str">
        <f t="shared" si="19"/>
        <v/>
      </c>
      <c r="BZ84" s="179" t="str">
        <f t="shared" si="20"/>
        <v/>
      </c>
      <c r="CA84" s="179" t="str">
        <f t="shared" si="21"/>
        <v/>
      </c>
      <c r="CB84" s="179" t="str">
        <f t="shared" si="22"/>
        <v/>
      </c>
      <c r="CC84" s="179" t="str">
        <f t="shared" si="23"/>
        <v/>
      </c>
      <c r="CD84" s="180"/>
    </row>
    <row r="85" spans="1:82" ht="15.95" customHeight="1">
      <c r="A85" s="167">
        <f>IF('Result Sheet'!A88="","",'Result Sheet'!A88)</f>
        <v>81</v>
      </c>
      <c r="B85" s="168" t="str">
        <f>IF('Result Sheet'!B88="","",'Result Sheet'!B88)</f>
        <v/>
      </c>
      <c r="C85" s="169" t="str">
        <f>IF('Result Sheet'!F88="","",'Result Sheet'!F88)</f>
        <v/>
      </c>
      <c r="D85" s="170" t="str">
        <f>IF('Result Sheet'!E88="","",'Result Sheet'!E88)</f>
        <v/>
      </c>
      <c r="E85" s="171" t="str">
        <f>IF('Result Sheet'!G88="","",'Result Sheet'!G88)</f>
        <v/>
      </c>
      <c r="F85" s="171" t="str">
        <f>IF('Result Sheet'!H88="","",'Result Sheet'!H88)</f>
        <v/>
      </c>
      <c r="G85" s="171" t="str">
        <f>IF('Result Sheet'!I88="","",'Result Sheet'!I88)</f>
        <v/>
      </c>
      <c r="H85" s="172" t="str">
        <f>IF('Result Sheet'!K88="","",'Result Sheet'!K88)</f>
        <v/>
      </c>
      <c r="I85" s="172" t="str">
        <f>IF('Result Sheet'!J88="","",'Result Sheet'!J88)</f>
        <v/>
      </c>
      <c r="J85" s="273" t="str">
        <f>IF('Result Sheet'!DM88="","",'Result Sheet'!DM88)</f>
        <v/>
      </c>
      <c r="K85" s="173" t="str">
        <f>IF('Result Sheet'!DI88="","",'Result Sheet'!DI88)</f>
        <v/>
      </c>
      <c r="L85" s="174" t="str">
        <f>IF('Result Sheet'!DJ88="","",'Result Sheet'!DJ88)</f>
        <v/>
      </c>
      <c r="M85" s="173" t="str">
        <f>IF('Result Sheet'!DK88="","",'Result Sheet'!DK88)</f>
        <v/>
      </c>
      <c r="N85" s="216" t="str">
        <f>IF('Result Sheet'!DP88="","",'Result Sheet'!DP88)</f>
        <v/>
      </c>
      <c r="O85" s="175" t="str">
        <f>IF('Result Sheet'!AB88="","",IF('Result Sheet'!AB88="D","I",'Result Sheet'!AB88))</f>
        <v/>
      </c>
      <c r="P85" s="176" t="str">
        <f>IF('Result Sheet'!AC88="","",'Result Sheet'!AC88)</f>
        <v/>
      </c>
      <c r="Q85" s="175" t="str">
        <f>IF('Result Sheet'!AT88="","",IF('Result Sheet'!AT88="D","I",'Result Sheet'!AT88))</f>
        <v/>
      </c>
      <c r="R85" s="176" t="str">
        <f>IF('Result Sheet'!AU88="","",'Result Sheet'!AU88)</f>
        <v/>
      </c>
      <c r="S85" s="175" t="str">
        <f>IF('Result Sheet'!BL88="","",IF('Result Sheet'!BL88="D","I",'Result Sheet'!BL88))</f>
        <v/>
      </c>
      <c r="T85" s="176" t="str">
        <f>IF('Result Sheet'!BM88="","",'Result Sheet'!BM88)</f>
        <v/>
      </c>
      <c r="U85" s="175" t="str">
        <f>IF('Result Sheet'!CD88="","",IF('Result Sheet'!CD88="D","I",'Result Sheet'!CD88))</f>
        <v/>
      </c>
      <c r="V85" s="176" t="str">
        <f>IF('Result Sheet'!CE88="","",'Result Sheet'!CE88)</f>
        <v/>
      </c>
      <c r="W85" s="177" t="str">
        <f>IF('Result Sheet'!DO88="","",'Result Sheet'!DO88)</f>
        <v/>
      </c>
      <c r="BQ85" s="178" t="str">
        <f>'Result Sheet'!G88</f>
        <v/>
      </c>
      <c r="BR85" s="179" t="str">
        <f t="shared" si="12"/>
        <v/>
      </c>
      <c r="BS85" s="179" t="str">
        <f t="shared" si="13"/>
        <v/>
      </c>
      <c r="BT85" s="179" t="str">
        <f t="shared" si="14"/>
        <v/>
      </c>
      <c r="BU85" s="179" t="str">
        <f t="shared" si="15"/>
        <v/>
      </c>
      <c r="BV85" s="179" t="str">
        <f t="shared" si="16"/>
        <v/>
      </c>
      <c r="BW85" s="179" t="str">
        <f t="shared" si="17"/>
        <v/>
      </c>
      <c r="BX85" s="179" t="str">
        <f t="shared" si="18"/>
        <v/>
      </c>
      <c r="BY85" s="179" t="str">
        <f t="shared" si="19"/>
        <v/>
      </c>
      <c r="BZ85" s="179" t="str">
        <f t="shared" si="20"/>
        <v/>
      </c>
      <c r="CA85" s="179" t="str">
        <f t="shared" si="21"/>
        <v/>
      </c>
      <c r="CB85" s="179" t="str">
        <f t="shared" si="22"/>
        <v/>
      </c>
      <c r="CC85" s="179" t="str">
        <f t="shared" si="23"/>
        <v/>
      </c>
      <c r="CD85" s="180"/>
    </row>
    <row r="86" spans="1:82" ht="15.95" customHeight="1">
      <c r="A86" s="167">
        <f>IF('Result Sheet'!A89="","",'Result Sheet'!A89)</f>
        <v>82</v>
      </c>
      <c r="B86" s="168" t="str">
        <f>IF('Result Sheet'!B89="","",'Result Sheet'!B89)</f>
        <v/>
      </c>
      <c r="C86" s="169" t="str">
        <f>IF('Result Sheet'!F89="","",'Result Sheet'!F89)</f>
        <v/>
      </c>
      <c r="D86" s="170" t="str">
        <f>IF('Result Sheet'!E89="","",'Result Sheet'!E89)</f>
        <v/>
      </c>
      <c r="E86" s="171" t="str">
        <f>IF('Result Sheet'!G89="","",'Result Sheet'!G89)</f>
        <v/>
      </c>
      <c r="F86" s="171" t="str">
        <f>IF('Result Sheet'!H89="","",'Result Sheet'!H89)</f>
        <v/>
      </c>
      <c r="G86" s="171" t="str">
        <f>IF('Result Sheet'!I89="","",'Result Sheet'!I89)</f>
        <v/>
      </c>
      <c r="H86" s="172" t="str">
        <f>IF('Result Sheet'!K89="","",'Result Sheet'!K89)</f>
        <v/>
      </c>
      <c r="I86" s="172" t="str">
        <f>IF('Result Sheet'!J89="","",'Result Sheet'!J89)</f>
        <v/>
      </c>
      <c r="J86" s="273" t="str">
        <f>IF('Result Sheet'!DM89="","",'Result Sheet'!DM89)</f>
        <v/>
      </c>
      <c r="K86" s="173" t="str">
        <f>IF('Result Sheet'!DI89="","",'Result Sheet'!DI89)</f>
        <v/>
      </c>
      <c r="L86" s="174" t="str">
        <f>IF('Result Sheet'!DJ89="","",'Result Sheet'!DJ89)</f>
        <v/>
      </c>
      <c r="M86" s="173" t="str">
        <f>IF('Result Sheet'!DK89="","",'Result Sheet'!DK89)</f>
        <v/>
      </c>
      <c r="N86" s="216" t="str">
        <f>IF('Result Sheet'!DP89="","",'Result Sheet'!DP89)</f>
        <v/>
      </c>
      <c r="O86" s="175" t="str">
        <f>IF('Result Sheet'!AB89="","",IF('Result Sheet'!AB89="D","I",'Result Sheet'!AB89))</f>
        <v/>
      </c>
      <c r="P86" s="176" t="str">
        <f>IF('Result Sheet'!AC89="","",'Result Sheet'!AC89)</f>
        <v/>
      </c>
      <c r="Q86" s="175" t="str">
        <f>IF('Result Sheet'!AT89="","",IF('Result Sheet'!AT89="D","I",'Result Sheet'!AT89))</f>
        <v/>
      </c>
      <c r="R86" s="176" t="str">
        <f>IF('Result Sheet'!AU89="","",'Result Sheet'!AU89)</f>
        <v/>
      </c>
      <c r="S86" s="175" t="str">
        <f>IF('Result Sheet'!BL89="","",IF('Result Sheet'!BL89="D","I",'Result Sheet'!BL89))</f>
        <v/>
      </c>
      <c r="T86" s="176" t="str">
        <f>IF('Result Sheet'!BM89="","",'Result Sheet'!BM89)</f>
        <v/>
      </c>
      <c r="U86" s="175" t="str">
        <f>IF('Result Sheet'!CD89="","",IF('Result Sheet'!CD89="D","I",'Result Sheet'!CD89))</f>
        <v/>
      </c>
      <c r="V86" s="176" t="str">
        <f>IF('Result Sheet'!CE89="","",'Result Sheet'!CE89)</f>
        <v/>
      </c>
      <c r="W86" s="177" t="str">
        <f>IF('Result Sheet'!DO89="","",'Result Sheet'!DO89)</f>
        <v/>
      </c>
      <c r="BQ86" s="178" t="str">
        <f>'Result Sheet'!G89</f>
        <v/>
      </c>
      <c r="BR86" s="179" t="str">
        <f t="shared" si="12"/>
        <v/>
      </c>
      <c r="BS86" s="179" t="str">
        <f t="shared" si="13"/>
        <v/>
      </c>
      <c r="BT86" s="179" t="str">
        <f t="shared" si="14"/>
        <v/>
      </c>
      <c r="BU86" s="179" t="str">
        <f t="shared" si="15"/>
        <v/>
      </c>
      <c r="BV86" s="179" t="str">
        <f t="shared" si="16"/>
        <v/>
      </c>
      <c r="BW86" s="179" t="str">
        <f t="shared" si="17"/>
        <v/>
      </c>
      <c r="BX86" s="179" t="str">
        <f t="shared" si="18"/>
        <v/>
      </c>
      <c r="BY86" s="179" t="str">
        <f t="shared" si="19"/>
        <v/>
      </c>
      <c r="BZ86" s="179" t="str">
        <f t="shared" si="20"/>
        <v/>
      </c>
      <c r="CA86" s="179" t="str">
        <f t="shared" si="21"/>
        <v/>
      </c>
      <c r="CB86" s="179" t="str">
        <f t="shared" si="22"/>
        <v/>
      </c>
      <c r="CC86" s="179" t="str">
        <f t="shared" si="23"/>
        <v/>
      </c>
      <c r="CD86" s="180"/>
    </row>
    <row r="87" spans="1:82" ht="15.95" customHeight="1">
      <c r="A87" s="167">
        <f>IF('Result Sheet'!A90="","",'Result Sheet'!A90)</f>
        <v>83</v>
      </c>
      <c r="B87" s="168" t="str">
        <f>IF('Result Sheet'!B90="","",'Result Sheet'!B90)</f>
        <v/>
      </c>
      <c r="C87" s="169" t="str">
        <f>IF('Result Sheet'!F90="","",'Result Sheet'!F90)</f>
        <v/>
      </c>
      <c r="D87" s="170" t="str">
        <f>IF('Result Sheet'!E90="","",'Result Sheet'!E90)</f>
        <v/>
      </c>
      <c r="E87" s="171" t="str">
        <f>IF('Result Sheet'!G90="","",'Result Sheet'!G90)</f>
        <v/>
      </c>
      <c r="F87" s="171" t="str">
        <f>IF('Result Sheet'!H90="","",'Result Sheet'!H90)</f>
        <v/>
      </c>
      <c r="G87" s="171" t="str">
        <f>IF('Result Sheet'!I90="","",'Result Sheet'!I90)</f>
        <v/>
      </c>
      <c r="H87" s="172" t="str">
        <f>IF('Result Sheet'!K90="","",'Result Sheet'!K90)</f>
        <v/>
      </c>
      <c r="I87" s="172" t="str">
        <f>IF('Result Sheet'!J90="","",'Result Sheet'!J90)</f>
        <v/>
      </c>
      <c r="J87" s="273" t="str">
        <f>IF('Result Sheet'!DM90="","",'Result Sheet'!DM90)</f>
        <v/>
      </c>
      <c r="K87" s="173" t="str">
        <f>IF('Result Sheet'!DI90="","",'Result Sheet'!DI90)</f>
        <v/>
      </c>
      <c r="L87" s="174" t="str">
        <f>IF('Result Sheet'!DJ90="","",'Result Sheet'!DJ90)</f>
        <v/>
      </c>
      <c r="M87" s="173" t="str">
        <f>IF('Result Sheet'!DK90="","",'Result Sheet'!DK90)</f>
        <v/>
      </c>
      <c r="N87" s="216" t="str">
        <f>IF('Result Sheet'!DP90="","",'Result Sheet'!DP90)</f>
        <v/>
      </c>
      <c r="O87" s="175" t="str">
        <f>IF('Result Sheet'!AB90="","",IF('Result Sheet'!AB90="D","I",'Result Sheet'!AB90))</f>
        <v/>
      </c>
      <c r="P87" s="176" t="str">
        <f>IF('Result Sheet'!AC90="","",'Result Sheet'!AC90)</f>
        <v/>
      </c>
      <c r="Q87" s="175" t="str">
        <f>IF('Result Sheet'!AT90="","",IF('Result Sheet'!AT90="D","I",'Result Sheet'!AT90))</f>
        <v/>
      </c>
      <c r="R87" s="176" t="str">
        <f>IF('Result Sheet'!AU90="","",'Result Sheet'!AU90)</f>
        <v/>
      </c>
      <c r="S87" s="175" t="str">
        <f>IF('Result Sheet'!BL90="","",IF('Result Sheet'!BL90="D","I",'Result Sheet'!BL90))</f>
        <v/>
      </c>
      <c r="T87" s="176" t="str">
        <f>IF('Result Sheet'!BM90="","",'Result Sheet'!BM90)</f>
        <v/>
      </c>
      <c r="U87" s="175" t="str">
        <f>IF('Result Sheet'!CD90="","",IF('Result Sheet'!CD90="D","I",'Result Sheet'!CD90))</f>
        <v/>
      </c>
      <c r="V87" s="176" t="str">
        <f>IF('Result Sheet'!CE90="","",'Result Sheet'!CE90)</f>
        <v/>
      </c>
      <c r="W87" s="177" t="str">
        <f>IF('Result Sheet'!DO90="","",'Result Sheet'!DO90)</f>
        <v/>
      </c>
      <c r="BQ87" s="178" t="str">
        <f>'Result Sheet'!G90</f>
        <v/>
      </c>
      <c r="BR87" s="179" t="str">
        <f t="shared" si="12"/>
        <v/>
      </c>
      <c r="BS87" s="179" t="str">
        <f t="shared" si="13"/>
        <v/>
      </c>
      <c r="BT87" s="179" t="str">
        <f t="shared" si="14"/>
        <v/>
      </c>
      <c r="BU87" s="179" t="str">
        <f t="shared" si="15"/>
        <v/>
      </c>
      <c r="BV87" s="179" t="str">
        <f t="shared" si="16"/>
        <v/>
      </c>
      <c r="BW87" s="179" t="str">
        <f t="shared" si="17"/>
        <v/>
      </c>
      <c r="BX87" s="179" t="str">
        <f t="shared" si="18"/>
        <v/>
      </c>
      <c r="BY87" s="179" t="str">
        <f t="shared" si="19"/>
        <v/>
      </c>
      <c r="BZ87" s="179" t="str">
        <f t="shared" si="20"/>
        <v/>
      </c>
      <c r="CA87" s="179" t="str">
        <f t="shared" si="21"/>
        <v/>
      </c>
      <c r="CB87" s="179" t="str">
        <f t="shared" si="22"/>
        <v/>
      </c>
      <c r="CC87" s="179" t="str">
        <f t="shared" si="23"/>
        <v/>
      </c>
      <c r="CD87" s="180"/>
    </row>
    <row r="88" spans="1:82" ht="15.95" customHeight="1">
      <c r="A88" s="167">
        <f>IF('Result Sheet'!A91="","",'Result Sheet'!A91)</f>
        <v>84</v>
      </c>
      <c r="B88" s="168" t="str">
        <f>IF('Result Sheet'!B91="","",'Result Sheet'!B91)</f>
        <v/>
      </c>
      <c r="C88" s="169" t="str">
        <f>IF('Result Sheet'!F91="","",'Result Sheet'!F91)</f>
        <v/>
      </c>
      <c r="D88" s="170" t="str">
        <f>IF('Result Sheet'!E91="","",'Result Sheet'!E91)</f>
        <v/>
      </c>
      <c r="E88" s="171" t="str">
        <f>IF('Result Sheet'!G91="","",'Result Sheet'!G91)</f>
        <v/>
      </c>
      <c r="F88" s="171" t="str">
        <f>IF('Result Sheet'!H91="","",'Result Sheet'!H91)</f>
        <v/>
      </c>
      <c r="G88" s="171" t="str">
        <f>IF('Result Sheet'!I91="","",'Result Sheet'!I91)</f>
        <v/>
      </c>
      <c r="H88" s="172" t="str">
        <f>IF('Result Sheet'!K91="","",'Result Sheet'!K91)</f>
        <v/>
      </c>
      <c r="I88" s="172" t="str">
        <f>IF('Result Sheet'!J91="","",'Result Sheet'!J91)</f>
        <v/>
      </c>
      <c r="J88" s="273" t="str">
        <f>IF('Result Sheet'!DM91="","",'Result Sheet'!DM91)</f>
        <v/>
      </c>
      <c r="K88" s="173" t="str">
        <f>IF('Result Sheet'!DI91="","",'Result Sheet'!DI91)</f>
        <v/>
      </c>
      <c r="L88" s="174" t="str">
        <f>IF('Result Sheet'!DJ91="","",'Result Sheet'!DJ91)</f>
        <v/>
      </c>
      <c r="M88" s="173" t="str">
        <f>IF('Result Sheet'!DK91="","",'Result Sheet'!DK91)</f>
        <v/>
      </c>
      <c r="N88" s="216" t="str">
        <f>IF('Result Sheet'!DP91="","",'Result Sheet'!DP91)</f>
        <v/>
      </c>
      <c r="O88" s="175" t="str">
        <f>IF('Result Sheet'!AB91="","",IF('Result Sheet'!AB91="D","I",'Result Sheet'!AB91))</f>
        <v/>
      </c>
      <c r="P88" s="176" t="str">
        <f>IF('Result Sheet'!AC91="","",'Result Sheet'!AC91)</f>
        <v/>
      </c>
      <c r="Q88" s="175" t="str">
        <f>IF('Result Sheet'!AT91="","",IF('Result Sheet'!AT91="D","I",'Result Sheet'!AT91))</f>
        <v/>
      </c>
      <c r="R88" s="176" t="str">
        <f>IF('Result Sheet'!AU91="","",'Result Sheet'!AU91)</f>
        <v/>
      </c>
      <c r="S88" s="175" t="str">
        <f>IF('Result Sheet'!BL91="","",IF('Result Sheet'!BL91="D","I",'Result Sheet'!BL91))</f>
        <v/>
      </c>
      <c r="T88" s="176" t="str">
        <f>IF('Result Sheet'!BM91="","",'Result Sheet'!BM91)</f>
        <v/>
      </c>
      <c r="U88" s="175" t="str">
        <f>IF('Result Sheet'!CD91="","",IF('Result Sheet'!CD91="D","I",'Result Sheet'!CD91))</f>
        <v/>
      </c>
      <c r="V88" s="176" t="str">
        <f>IF('Result Sheet'!CE91="","",'Result Sheet'!CE91)</f>
        <v/>
      </c>
      <c r="W88" s="177" t="str">
        <f>IF('Result Sheet'!DO91="","",'Result Sheet'!DO91)</f>
        <v/>
      </c>
      <c r="BQ88" s="178" t="str">
        <f>'Result Sheet'!G91</f>
        <v/>
      </c>
      <c r="BR88" s="179" t="str">
        <f t="shared" si="12"/>
        <v/>
      </c>
      <c r="BS88" s="179" t="str">
        <f t="shared" si="13"/>
        <v/>
      </c>
      <c r="BT88" s="179" t="str">
        <f t="shared" si="14"/>
        <v/>
      </c>
      <c r="BU88" s="179" t="str">
        <f t="shared" si="15"/>
        <v/>
      </c>
      <c r="BV88" s="179" t="str">
        <f t="shared" si="16"/>
        <v/>
      </c>
      <c r="BW88" s="179" t="str">
        <f t="shared" si="17"/>
        <v/>
      </c>
      <c r="BX88" s="179" t="str">
        <f t="shared" si="18"/>
        <v/>
      </c>
      <c r="BY88" s="179" t="str">
        <f t="shared" si="19"/>
        <v/>
      </c>
      <c r="BZ88" s="179" t="str">
        <f t="shared" si="20"/>
        <v/>
      </c>
      <c r="CA88" s="179" t="str">
        <f t="shared" si="21"/>
        <v/>
      </c>
      <c r="CB88" s="179" t="str">
        <f t="shared" si="22"/>
        <v/>
      </c>
      <c r="CC88" s="179" t="str">
        <f t="shared" si="23"/>
        <v/>
      </c>
      <c r="CD88" s="180"/>
    </row>
    <row r="89" spans="1:82" ht="15.95" customHeight="1">
      <c r="A89" s="167">
        <f>IF('Result Sheet'!A92="","",'Result Sheet'!A92)</f>
        <v>85</v>
      </c>
      <c r="B89" s="168" t="str">
        <f>IF('Result Sheet'!B92="","",'Result Sheet'!B92)</f>
        <v/>
      </c>
      <c r="C89" s="169" t="str">
        <f>IF('Result Sheet'!F92="","",'Result Sheet'!F92)</f>
        <v/>
      </c>
      <c r="D89" s="170" t="str">
        <f>IF('Result Sheet'!E92="","",'Result Sheet'!E92)</f>
        <v/>
      </c>
      <c r="E89" s="171" t="str">
        <f>IF('Result Sheet'!G92="","",'Result Sheet'!G92)</f>
        <v/>
      </c>
      <c r="F89" s="171" t="str">
        <f>IF('Result Sheet'!H92="","",'Result Sheet'!H92)</f>
        <v/>
      </c>
      <c r="G89" s="171" t="str">
        <f>IF('Result Sheet'!I92="","",'Result Sheet'!I92)</f>
        <v/>
      </c>
      <c r="H89" s="172" t="str">
        <f>IF('Result Sheet'!K92="","",'Result Sheet'!K92)</f>
        <v/>
      </c>
      <c r="I89" s="172" t="str">
        <f>IF('Result Sheet'!J92="","",'Result Sheet'!J92)</f>
        <v/>
      </c>
      <c r="J89" s="273" t="str">
        <f>IF('Result Sheet'!DM92="","",'Result Sheet'!DM92)</f>
        <v/>
      </c>
      <c r="K89" s="173" t="str">
        <f>IF('Result Sheet'!DI92="","",'Result Sheet'!DI92)</f>
        <v/>
      </c>
      <c r="L89" s="174" t="str">
        <f>IF('Result Sheet'!DJ92="","",'Result Sheet'!DJ92)</f>
        <v/>
      </c>
      <c r="M89" s="173" t="str">
        <f>IF('Result Sheet'!DK92="","",'Result Sheet'!DK92)</f>
        <v/>
      </c>
      <c r="N89" s="216" t="str">
        <f>IF('Result Sheet'!DP92="","",'Result Sheet'!DP92)</f>
        <v/>
      </c>
      <c r="O89" s="175" t="str">
        <f>IF('Result Sheet'!AB92="","",IF('Result Sheet'!AB92="D","I",'Result Sheet'!AB92))</f>
        <v/>
      </c>
      <c r="P89" s="176" t="str">
        <f>IF('Result Sheet'!AC92="","",'Result Sheet'!AC92)</f>
        <v/>
      </c>
      <c r="Q89" s="175" t="str">
        <f>IF('Result Sheet'!AT92="","",IF('Result Sheet'!AT92="D","I",'Result Sheet'!AT92))</f>
        <v/>
      </c>
      <c r="R89" s="176" t="str">
        <f>IF('Result Sheet'!AU92="","",'Result Sheet'!AU92)</f>
        <v/>
      </c>
      <c r="S89" s="175" t="str">
        <f>IF('Result Sheet'!BL92="","",IF('Result Sheet'!BL92="D","I",'Result Sheet'!BL92))</f>
        <v/>
      </c>
      <c r="T89" s="176" t="str">
        <f>IF('Result Sheet'!BM92="","",'Result Sheet'!BM92)</f>
        <v/>
      </c>
      <c r="U89" s="175" t="str">
        <f>IF('Result Sheet'!CD92="","",IF('Result Sheet'!CD92="D","I",'Result Sheet'!CD92))</f>
        <v/>
      </c>
      <c r="V89" s="176" t="str">
        <f>IF('Result Sheet'!CE92="","",'Result Sheet'!CE92)</f>
        <v/>
      </c>
      <c r="W89" s="177" t="str">
        <f>IF('Result Sheet'!DO92="","",'Result Sheet'!DO92)</f>
        <v/>
      </c>
      <c r="BQ89" s="178" t="str">
        <f>'Result Sheet'!G92</f>
        <v/>
      </c>
      <c r="BR89" s="179" t="str">
        <f t="shared" si="12"/>
        <v/>
      </c>
      <c r="BS89" s="179" t="str">
        <f t="shared" si="13"/>
        <v/>
      </c>
      <c r="BT89" s="179" t="str">
        <f t="shared" si="14"/>
        <v/>
      </c>
      <c r="BU89" s="179" t="str">
        <f t="shared" si="15"/>
        <v/>
      </c>
      <c r="BV89" s="179" t="str">
        <f t="shared" si="16"/>
        <v/>
      </c>
      <c r="BW89" s="179" t="str">
        <f t="shared" si="17"/>
        <v/>
      </c>
      <c r="BX89" s="179" t="str">
        <f t="shared" si="18"/>
        <v/>
      </c>
      <c r="BY89" s="179" t="str">
        <f t="shared" si="19"/>
        <v/>
      </c>
      <c r="BZ89" s="179" t="str">
        <f t="shared" si="20"/>
        <v/>
      </c>
      <c r="CA89" s="179" t="str">
        <f t="shared" si="21"/>
        <v/>
      </c>
      <c r="CB89" s="179" t="str">
        <f t="shared" si="22"/>
        <v/>
      </c>
      <c r="CC89" s="179" t="str">
        <f t="shared" si="23"/>
        <v/>
      </c>
      <c r="CD89" s="180"/>
    </row>
    <row r="90" spans="1:82" ht="15.95" customHeight="1">
      <c r="A90" s="167">
        <f>IF('Result Sheet'!A93="","",'Result Sheet'!A93)</f>
        <v>86</v>
      </c>
      <c r="B90" s="168" t="str">
        <f>IF('Result Sheet'!B93="","",'Result Sheet'!B93)</f>
        <v/>
      </c>
      <c r="C90" s="169" t="str">
        <f>IF('Result Sheet'!F93="","",'Result Sheet'!F93)</f>
        <v/>
      </c>
      <c r="D90" s="170" t="str">
        <f>IF('Result Sheet'!E93="","",'Result Sheet'!E93)</f>
        <v/>
      </c>
      <c r="E90" s="171" t="str">
        <f>IF('Result Sheet'!G93="","",'Result Sheet'!G93)</f>
        <v/>
      </c>
      <c r="F90" s="171" t="str">
        <f>IF('Result Sheet'!H93="","",'Result Sheet'!H93)</f>
        <v/>
      </c>
      <c r="G90" s="171" t="str">
        <f>IF('Result Sheet'!I93="","",'Result Sheet'!I93)</f>
        <v/>
      </c>
      <c r="H90" s="172" t="str">
        <f>IF('Result Sheet'!K93="","",'Result Sheet'!K93)</f>
        <v/>
      </c>
      <c r="I90" s="172" t="str">
        <f>IF('Result Sheet'!J93="","",'Result Sheet'!J93)</f>
        <v/>
      </c>
      <c r="J90" s="273" t="str">
        <f>IF('Result Sheet'!DM93="","",'Result Sheet'!DM93)</f>
        <v/>
      </c>
      <c r="K90" s="173" t="str">
        <f>IF('Result Sheet'!DI93="","",'Result Sheet'!DI93)</f>
        <v/>
      </c>
      <c r="L90" s="174" t="str">
        <f>IF('Result Sheet'!DJ93="","",'Result Sheet'!DJ93)</f>
        <v/>
      </c>
      <c r="M90" s="173" t="str">
        <f>IF('Result Sheet'!DK93="","",'Result Sheet'!DK93)</f>
        <v/>
      </c>
      <c r="N90" s="216" t="str">
        <f>IF('Result Sheet'!DP93="","",'Result Sheet'!DP93)</f>
        <v/>
      </c>
      <c r="O90" s="175" t="str">
        <f>IF('Result Sheet'!AB93="","",IF('Result Sheet'!AB93="D","I",'Result Sheet'!AB93))</f>
        <v/>
      </c>
      <c r="P90" s="176" t="str">
        <f>IF('Result Sheet'!AC93="","",'Result Sheet'!AC93)</f>
        <v/>
      </c>
      <c r="Q90" s="175" t="str">
        <f>IF('Result Sheet'!AT93="","",IF('Result Sheet'!AT93="D","I",'Result Sheet'!AT93))</f>
        <v/>
      </c>
      <c r="R90" s="176" t="str">
        <f>IF('Result Sheet'!AU93="","",'Result Sheet'!AU93)</f>
        <v/>
      </c>
      <c r="S90" s="175" t="str">
        <f>IF('Result Sheet'!BL93="","",IF('Result Sheet'!BL93="D","I",'Result Sheet'!BL93))</f>
        <v/>
      </c>
      <c r="T90" s="176" t="str">
        <f>IF('Result Sheet'!BM93="","",'Result Sheet'!BM93)</f>
        <v/>
      </c>
      <c r="U90" s="175" t="str">
        <f>IF('Result Sheet'!CD93="","",IF('Result Sheet'!CD93="D","I",'Result Sheet'!CD93))</f>
        <v/>
      </c>
      <c r="V90" s="176" t="str">
        <f>IF('Result Sheet'!CE93="","",'Result Sheet'!CE93)</f>
        <v/>
      </c>
      <c r="W90" s="177" t="str">
        <f>IF('Result Sheet'!DO93="","",'Result Sheet'!DO93)</f>
        <v/>
      </c>
      <c r="BQ90" s="178" t="str">
        <f>'Result Sheet'!G93</f>
        <v/>
      </c>
      <c r="BR90" s="179" t="str">
        <f t="shared" si="12"/>
        <v/>
      </c>
      <c r="BS90" s="179" t="str">
        <f t="shared" si="13"/>
        <v/>
      </c>
      <c r="BT90" s="179" t="str">
        <f t="shared" si="14"/>
        <v/>
      </c>
      <c r="BU90" s="179" t="str">
        <f t="shared" si="15"/>
        <v/>
      </c>
      <c r="BV90" s="179" t="str">
        <f t="shared" si="16"/>
        <v/>
      </c>
      <c r="BW90" s="179" t="str">
        <f t="shared" si="17"/>
        <v/>
      </c>
      <c r="BX90" s="179" t="str">
        <f t="shared" si="18"/>
        <v/>
      </c>
      <c r="BY90" s="179" t="str">
        <f t="shared" si="19"/>
        <v/>
      </c>
      <c r="BZ90" s="179" t="str">
        <f t="shared" si="20"/>
        <v/>
      </c>
      <c r="CA90" s="179" t="str">
        <f t="shared" si="21"/>
        <v/>
      </c>
      <c r="CB90" s="179" t="str">
        <f t="shared" si="22"/>
        <v/>
      </c>
      <c r="CC90" s="179" t="str">
        <f t="shared" si="23"/>
        <v/>
      </c>
      <c r="CD90" s="180"/>
    </row>
    <row r="91" spans="1:82" ht="15.95" customHeight="1">
      <c r="A91" s="167">
        <f>IF('Result Sheet'!A94="","",'Result Sheet'!A94)</f>
        <v>87</v>
      </c>
      <c r="B91" s="168" t="str">
        <f>IF('Result Sheet'!B94="","",'Result Sheet'!B94)</f>
        <v/>
      </c>
      <c r="C91" s="169" t="str">
        <f>IF('Result Sheet'!F94="","",'Result Sheet'!F94)</f>
        <v/>
      </c>
      <c r="D91" s="170" t="str">
        <f>IF('Result Sheet'!E94="","",'Result Sheet'!E94)</f>
        <v/>
      </c>
      <c r="E91" s="171" t="str">
        <f>IF('Result Sheet'!G94="","",'Result Sheet'!G94)</f>
        <v/>
      </c>
      <c r="F91" s="171" t="str">
        <f>IF('Result Sheet'!H94="","",'Result Sheet'!H94)</f>
        <v/>
      </c>
      <c r="G91" s="171" t="str">
        <f>IF('Result Sheet'!I94="","",'Result Sheet'!I94)</f>
        <v/>
      </c>
      <c r="H91" s="172" t="str">
        <f>IF('Result Sheet'!K94="","",'Result Sheet'!K94)</f>
        <v/>
      </c>
      <c r="I91" s="172" t="str">
        <f>IF('Result Sheet'!J94="","",'Result Sheet'!J94)</f>
        <v/>
      </c>
      <c r="J91" s="273" t="str">
        <f>IF('Result Sheet'!DM94="","",'Result Sheet'!DM94)</f>
        <v/>
      </c>
      <c r="K91" s="173" t="str">
        <f>IF('Result Sheet'!DI94="","",'Result Sheet'!DI94)</f>
        <v/>
      </c>
      <c r="L91" s="174" t="str">
        <f>IF('Result Sheet'!DJ94="","",'Result Sheet'!DJ94)</f>
        <v/>
      </c>
      <c r="M91" s="173" t="str">
        <f>IF('Result Sheet'!DK94="","",'Result Sheet'!DK94)</f>
        <v/>
      </c>
      <c r="N91" s="216" t="str">
        <f>IF('Result Sheet'!DP94="","",'Result Sheet'!DP94)</f>
        <v/>
      </c>
      <c r="O91" s="175" t="str">
        <f>IF('Result Sheet'!AB94="","",IF('Result Sheet'!AB94="D","I",'Result Sheet'!AB94))</f>
        <v/>
      </c>
      <c r="P91" s="176" t="str">
        <f>IF('Result Sheet'!AC94="","",'Result Sheet'!AC94)</f>
        <v/>
      </c>
      <c r="Q91" s="175" t="str">
        <f>IF('Result Sheet'!AT94="","",IF('Result Sheet'!AT94="D","I",'Result Sheet'!AT94))</f>
        <v/>
      </c>
      <c r="R91" s="176" t="str">
        <f>IF('Result Sheet'!AU94="","",'Result Sheet'!AU94)</f>
        <v/>
      </c>
      <c r="S91" s="175" t="str">
        <f>IF('Result Sheet'!BL94="","",IF('Result Sheet'!BL94="D","I",'Result Sheet'!BL94))</f>
        <v/>
      </c>
      <c r="T91" s="176" t="str">
        <f>IF('Result Sheet'!BM94="","",'Result Sheet'!BM94)</f>
        <v/>
      </c>
      <c r="U91" s="175" t="str">
        <f>IF('Result Sheet'!CD94="","",IF('Result Sheet'!CD94="D","I",'Result Sheet'!CD94))</f>
        <v/>
      </c>
      <c r="V91" s="176" t="str">
        <f>IF('Result Sheet'!CE94="","",'Result Sheet'!CE94)</f>
        <v/>
      </c>
      <c r="W91" s="177" t="str">
        <f>IF('Result Sheet'!DO94="","",'Result Sheet'!DO94)</f>
        <v/>
      </c>
      <c r="BQ91" s="178" t="str">
        <f>'Result Sheet'!G94</f>
        <v/>
      </c>
      <c r="BR91" s="179" t="str">
        <f t="shared" si="12"/>
        <v/>
      </c>
      <c r="BS91" s="179" t="str">
        <f t="shared" si="13"/>
        <v/>
      </c>
      <c r="BT91" s="179" t="str">
        <f t="shared" si="14"/>
        <v/>
      </c>
      <c r="BU91" s="179" t="str">
        <f t="shared" si="15"/>
        <v/>
      </c>
      <c r="BV91" s="179" t="str">
        <f t="shared" si="16"/>
        <v/>
      </c>
      <c r="BW91" s="179" t="str">
        <f t="shared" si="17"/>
        <v/>
      </c>
      <c r="BX91" s="179" t="str">
        <f t="shared" si="18"/>
        <v/>
      </c>
      <c r="BY91" s="179" t="str">
        <f t="shared" si="19"/>
        <v/>
      </c>
      <c r="BZ91" s="179" t="str">
        <f t="shared" si="20"/>
        <v/>
      </c>
      <c r="CA91" s="179" t="str">
        <f t="shared" si="21"/>
        <v/>
      </c>
      <c r="CB91" s="179" t="str">
        <f t="shared" si="22"/>
        <v/>
      </c>
      <c r="CC91" s="179" t="str">
        <f t="shared" si="23"/>
        <v/>
      </c>
      <c r="CD91" s="180"/>
    </row>
    <row r="92" spans="1:82" ht="15.95" customHeight="1">
      <c r="A92" s="167">
        <f>IF('Result Sheet'!A95="","",'Result Sheet'!A95)</f>
        <v>88</v>
      </c>
      <c r="B92" s="168" t="str">
        <f>IF('Result Sheet'!B95="","",'Result Sheet'!B95)</f>
        <v/>
      </c>
      <c r="C92" s="169" t="str">
        <f>IF('Result Sheet'!F95="","",'Result Sheet'!F95)</f>
        <v/>
      </c>
      <c r="D92" s="170" t="str">
        <f>IF('Result Sheet'!E95="","",'Result Sheet'!E95)</f>
        <v/>
      </c>
      <c r="E92" s="171" t="str">
        <f>IF('Result Sheet'!G95="","",'Result Sheet'!G95)</f>
        <v/>
      </c>
      <c r="F92" s="171" t="str">
        <f>IF('Result Sheet'!H95="","",'Result Sheet'!H95)</f>
        <v/>
      </c>
      <c r="G92" s="171" t="str">
        <f>IF('Result Sheet'!I95="","",'Result Sheet'!I95)</f>
        <v/>
      </c>
      <c r="H92" s="172" t="str">
        <f>IF('Result Sheet'!K95="","",'Result Sheet'!K95)</f>
        <v/>
      </c>
      <c r="I92" s="172" t="str">
        <f>IF('Result Sheet'!J95="","",'Result Sheet'!J95)</f>
        <v/>
      </c>
      <c r="J92" s="273" t="str">
        <f>IF('Result Sheet'!DM95="","",'Result Sheet'!DM95)</f>
        <v/>
      </c>
      <c r="K92" s="173" t="str">
        <f>IF('Result Sheet'!DI95="","",'Result Sheet'!DI95)</f>
        <v/>
      </c>
      <c r="L92" s="174" t="str">
        <f>IF('Result Sheet'!DJ95="","",'Result Sheet'!DJ95)</f>
        <v/>
      </c>
      <c r="M92" s="173" t="str">
        <f>IF('Result Sheet'!DK95="","",'Result Sheet'!DK95)</f>
        <v/>
      </c>
      <c r="N92" s="216" t="str">
        <f>IF('Result Sheet'!DP95="","",'Result Sheet'!DP95)</f>
        <v/>
      </c>
      <c r="O92" s="175" t="str">
        <f>IF('Result Sheet'!AB95="","",IF('Result Sheet'!AB95="D","I",'Result Sheet'!AB95))</f>
        <v/>
      </c>
      <c r="P92" s="176" t="str">
        <f>IF('Result Sheet'!AC95="","",'Result Sheet'!AC95)</f>
        <v/>
      </c>
      <c r="Q92" s="175" t="str">
        <f>IF('Result Sheet'!AT95="","",IF('Result Sheet'!AT95="D","I",'Result Sheet'!AT95))</f>
        <v/>
      </c>
      <c r="R92" s="176" t="str">
        <f>IF('Result Sheet'!AU95="","",'Result Sheet'!AU95)</f>
        <v/>
      </c>
      <c r="S92" s="175" t="str">
        <f>IF('Result Sheet'!BL95="","",IF('Result Sheet'!BL95="D","I",'Result Sheet'!BL95))</f>
        <v/>
      </c>
      <c r="T92" s="176" t="str">
        <f>IF('Result Sheet'!BM95="","",'Result Sheet'!BM95)</f>
        <v/>
      </c>
      <c r="U92" s="175" t="str">
        <f>IF('Result Sheet'!CD95="","",IF('Result Sheet'!CD95="D","I",'Result Sheet'!CD95))</f>
        <v/>
      </c>
      <c r="V92" s="176" t="str">
        <f>IF('Result Sheet'!CE95="","",'Result Sheet'!CE95)</f>
        <v/>
      </c>
      <c r="W92" s="177" t="str">
        <f>IF('Result Sheet'!DO95="","",'Result Sheet'!DO95)</f>
        <v/>
      </c>
      <c r="BQ92" s="178" t="str">
        <f>'Result Sheet'!G95</f>
        <v/>
      </c>
      <c r="BR92" s="179" t="str">
        <f t="shared" si="12"/>
        <v/>
      </c>
      <c r="BS92" s="179" t="str">
        <f t="shared" si="13"/>
        <v/>
      </c>
      <c r="BT92" s="179" t="str">
        <f t="shared" si="14"/>
        <v/>
      </c>
      <c r="BU92" s="179" t="str">
        <f t="shared" si="15"/>
        <v/>
      </c>
      <c r="BV92" s="179" t="str">
        <f t="shared" si="16"/>
        <v/>
      </c>
      <c r="BW92" s="179" t="str">
        <f t="shared" si="17"/>
        <v/>
      </c>
      <c r="BX92" s="179" t="str">
        <f t="shared" si="18"/>
        <v/>
      </c>
      <c r="BY92" s="179" t="str">
        <f t="shared" si="19"/>
        <v/>
      </c>
      <c r="BZ92" s="179" t="str">
        <f t="shared" si="20"/>
        <v/>
      </c>
      <c r="CA92" s="179" t="str">
        <f t="shared" si="21"/>
        <v/>
      </c>
      <c r="CB92" s="179" t="str">
        <f t="shared" si="22"/>
        <v/>
      </c>
      <c r="CC92" s="179" t="str">
        <f t="shared" si="23"/>
        <v/>
      </c>
      <c r="CD92" s="180"/>
    </row>
    <row r="93" spans="1:82" ht="15.95" customHeight="1">
      <c r="A93" s="167">
        <f>IF('Result Sheet'!A96="","",'Result Sheet'!A96)</f>
        <v>89</v>
      </c>
      <c r="B93" s="168" t="str">
        <f>IF('Result Sheet'!B96="","",'Result Sheet'!B96)</f>
        <v/>
      </c>
      <c r="C93" s="169" t="str">
        <f>IF('Result Sheet'!F96="","",'Result Sheet'!F96)</f>
        <v/>
      </c>
      <c r="D93" s="170" t="str">
        <f>IF('Result Sheet'!E96="","",'Result Sheet'!E96)</f>
        <v/>
      </c>
      <c r="E93" s="171" t="str">
        <f>IF('Result Sheet'!G96="","",'Result Sheet'!G96)</f>
        <v/>
      </c>
      <c r="F93" s="171" t="str">
        <f>IF('Result Sheet'!H96="","",'Result Sheet'!H96)</f>
        <v/>
      </c>
      <c r="G93" s="171" t="str">
        <f>IF('Result Sheet'!I96="","",'Result Sheet'!I96)</f>
        <v/>
      </c>
      <c r="H93" s="172" t="str">
        <f>IF('Result Sheet'!K96="","",'Result Sheet'!K96)</f>
        <v/>
      </c>
      <c r="I93" s="172" t="str">
        <f>IF('Result Sheet'!J96="","",'Result Sheet'!J96)</f>
        <v/>
      </c>
      <c r="J93" s="273" t="str">
        <f>IF('Result Sheet'!DM96="","",'Result Sheet'!DM96)</f>
        <v/>
      </c>
      <c r="K93" s="173" t="str">
        <f>IF('Result Sheet'!DI96="","",'Result Sheet'!DI96)</f>
        <v/>
      </c>
      <c r="L93" s="174" t="str">
        <f>IF('Result Sheet'!DJ96="","",'Result Sheet'!DJ96)</f>
        <v/>
      </c>
      <c r="M93" s="173" t="str">
        <f>IF('Result Sheet'!DK96="","",'Result Sheet'!DK96)</f>
        <v/>
      </c>
      <c r="N93" s="216" t="str">
        <f>IF('Result Sheet'!DP96="","",'Result Sheet'!DP96)</f>
        <v/>
      </c>
      <c r="O93" s="175" t="str">
        <f>IF('Result Sheet'!AB96="","",IF('Result Sheet'!AB96="D","I",'Result Sheet'!AB96))</f>
        <v/>
      </c>
      <c r="P93" s="176" t="str">
        <f>IF('Result Sheet'!AC96="","",'Result Sheet'!AC96)</f>
        <v/>
      </c>
      <c r="Q93" s="175" t="str">
        <f>IF('Result Sheet'!AT96="","",IF('Result Sheet'!AT96="D","I",'Result Sheet'!AT96))</f>
        <v/>
      </c>
      <c r="R93" s="176" t="str">
        <f>IF('Result Sheet'!AU96="","",'Result Sheet'!AU96)</f>
        <v/>
      </c>
      <c r="S93" s="175" t="str">
        <f>IF('Result Sheet'!BL96="","",IF('Result Sheet'!BL96="D","I",'Result Sheet'!BL96))</f>
        <v/>
      </c>
      <c r="T93" s="176" t="str">
        <f>IF('Result Sheet'!BM96="","",'Result Sheet'!BM96)</f>
        <v/>
      </c>
      <c r="U93" s="175" t="str">
        <f>IF('Result Sheet'!CD96="","",IF('Result Sheet'!CD96="D","I",'Result Sheet'!CD96))</f>
        <v/>
      </c>
      <c r="V93" s="176" t="str">
        <f>IF('Result Sheet'!CE96="","",'Result Sheet'!CE96)</f>
        <v/>
      </c>
      <c r="W93" s="177" t="str">
        <f>IF('Result Sheet'!DO96="","",'Result Sheet'!DO96)</f>
        <v/>
      </c>
      <c r="BQ93" s="178" t="str">
        <f>'Result Sheet'!G96</f>
        <v/>
      </c>
      <c r="BR93" s="179" t="str">
        <f t="shared" si="12"/>
        <v/>
      </c>
      <c r="BS93" s="179" t="str">
        <f t="shared" si="13"/>
        <v/>
      </c>
      <c r="BT93" s="179" t="str">
        <f t="shared" si="14"/>
        <v/>
      </c>
      <c r="BU93" s="179" t="str">
        <f t="shared" si="15"/>
        <v/>
      </c>
      <c r="BV93" s="179" t="str">
        <f t="shared" si="16"/>
        <v/>
      </c>
      <c r="BW93" s="179" t="str">
        <f t="shared" si="17"/>
        <v/>
      </c>
      <c r="BX93" s="179" t="str">
        <f t="shared" si="18"/>
        <v/>
      </c>
      <c r="BY93" s="179" t="str">
        <f t="shared" si="19"/>
        <v/>
      </c>
      <c r="BZ93" s="179" t="str">
        <f t="shared" si="20"/>
        <v/>
      </c>
      <c r="CA93" s="179" t="str">
        <f t="shared" si="21"/>
        <v/>
      </c>
      <c r="CB93" s="179" t="str">
        <f t="shared" si="22"/>
        <v/>
      </c>
      <c r="CC93" s="179" t="str">
        <f t="shared" si="23"/>
        <v/>
      </c>
      <c r="CD93" s="180"/>
    </row>
    <row r="94" spans="1:82" ht="15.95" customHeight="1">
      <c r="A94" s="167">
        <f>IF('Result Sheet'!A97="","",'Result Sheet'!A97)</f>
        <v>90</v>
      </c>
      <c r="B94" s="168" t="str">
        <f>IF('Result Sheet'!B97="","",'Result Sheet'!B97)</f>
        <v/>
      </c>
      <c r="C94" s="169" t="str">
        <f>IF('Result Sheet'!F97="","",'Result Sheet'!F97)</f>
        <v/>
      </c>
      <c r="D94" s="170" t="str">
        <f>IF('Result Sheet'!E97="","",'Result Sheet'!E97)</f>
        <v/>
      </c>
      <c r="E94" s="171" t="str">
        <f>IF('Result Sheet'!G97="","",'Result Sheet'!G97)</f>
        <v/>
      </c>
      <c r="F94" s="171" t="str">
        <f>IF('Result Sheet'!H97="","",'Result Sheet'!H97)</f>
        <v/>
      </c>
      <c r="G94" s="171" t="str">
        <f>IF('Result Sheet'!I97="","",'Result Sheet'!I97)</f>
        <v/>
      </c>
      <c r="H94" s="172" t="str">
        <f>IF('Result Sheet'!K97="","",'Result Sheet'!K97)</f>
        <v/>
      </c>
      <c r="I94" s="172" t="str">
        <f>IF('Result Sheet'!J97="","",'Result Sheet'!J97)</f>
        <v/>
      </c>
      <c r="J94" s="273" t="str">
        <f>IF('Result Sheet'!DM97="","",'Result Sheet'!DM97)</f>
        <v/>
      </c>
      <c r="K94" s="173" t="str">
        <f>IF('Result Sheet'!DI97="","",'Result Sheet'!DI97)</f>
        <v/>
      </c>
      <c r="L94" s="174" t="str">
        <f>IF('Result Sheet'!DJ97="","",'Result Sheet'!DJ97)</f>
        <v/>
      </c>
      <c r="M94" s="173" t="str">
        <f>IF('Result Sheet'!DK97="","",'Result Sheet'!DK97)</f>
        <v/>
      </c>
      <c r="N94" s="216" t="str">
        <f>IF('Result Sheet'!DP97="","",'Result Sheet'!DP97)</f>
        <v/>
      </c>
      <c r="O94" s="175" t="str">
        <f>IF('Result Sheet'!AB97="","",IF('Result Sheet'!AB97="D","I",'Result Sheet'!AB97))</f>
        <v/>
      </c>
      <c r="P94" s="176" t="str">
        <f>IF('Result Sheet'!AC97="","",'Result Sheet'!AC97)</f>
        <v/>
      </c>
      <c r="Q94" s="175" t="str">
        <f>IF('Result Sheet'!AT97="","",IF('Result Sheet'!AT97="D","I",'Result Sheet'!AT97))</f>
        <v/>
      </c>
      <c r="R94" s="176" t="str">
        <f>IF('Result Sheet'!AU97="","",'Result Sheet'!AU97)</f>
        <v/>
      </c>
      <c r="S94" s="175" t="str">
        <f>IF('Result Sheet'!BL97="","",IF('Result Sheet'!BL97="D","I",'Result Sheet'!BL97))</f>
        <v/>
      </c>
      <c r="T94" s="176" t="str">
        <f>IF('Result Sheet'!BM97="","",'Result Sheet'!BM97)</f>
        <v/>
      </c>
      <c r="U94" s="175" t="str">
        <f>IF('Result Sheet'!CD97="","",IF('Result Sheet'!CD97="D","I",'Result Sheet'!CD97))</f>
        <v/>
      </c>
      <c r="V94" s="176" t="str">
        <f>IF('Result Sheet'!CE97="","",'Result Sheet'!CE97)</f>
        <v/>
      </c>
      <c r="W94" s="177" t="str">
        <f>IF('Result Sheet'!DO97="","",'Result Sheet'!DO97)</f>
        <v/>
      </c>
      <c r="BQ94" s="178" t="str">
        <f>'Result Sheet'!G97</f>
        <v/>
      </c>
      <c r="BR94" s="179" t="str">
        <f t="shared" si="12"/>
        <v/>
      </c>
      <c r="BS94" s="179" t="str">
        <f t="shared" si="13"/>
        <v/>
      </c>
      <c r="BT94" s="179" t="str">
        <f t="shared" si="14"/>
        <v/>
      </c>
      <c r="BU94" s="179" t="str">
        <f t="shared" si="15"/>
        <v/>
      </c>
      <c r="BV94" s="179" t="str">
        <f t="shared" si="16"/>
        <v/>
      </c>
      <c r="BW94" s="179" t="str">
        <f t="shared" si="17"/>
        <v/>
      </c>
      <c r="BX94" s="179" t="str">
        <f t="shared" si="18"/>
        <v/>
      </c>
      <c r="BY94" s="179" t="str">
        <f t="shared" si="19"/>
        <v/>
      </c>
      <c r="BZ94" s="179" t="str">
        <f t="shared" si="20"/>
        <v/>
      </c>
      <c r="CA94" s="179" t="str">
        <f t="shared" si="21"/>
        <v/>
      </c>
      <c r="CB94" s="179" t="str">
        <f t="shared" si="22"/>
        <v/>
      </c>
      <c r="CC94" s="179" t="str">
        <f t="shared" si="23"/>
        <v/>
      </c>
      <c r="CD94" s="180"/>
    </row>
    <row r="95" spans="1:82" ht="15.95" customHeight="1">
      <c r="A95" s="167">
        <f>IF('Result Sheet'!A98="","",'Result Sheet'!A98)</f>
        <v>91</v>
      </c>
      <c r="B95" s="168" t="str">
        <f>IF('Result Sheet'!B98="","",'Result Sheet'!B98)</f>
        <v/>
      </c>
      <c r="C95" s="169" t="str">
        <f>IF('Result Sheet'!F98="","",'Result Sheet'!F98)</f>
        <v/>
      </c>
      <c r="D95" s="170" t="str">
        <f>IF('Result Sheet'!E98="","",'Result Sheet'!E98)</f>
        <v/>
      </c>
      <c r="E95" s="171" t="str">
        <f>IF('Result Sheet'!G98="","",'Result Sheet'!G98)</f>
        <v/>
      </c>
      <c r="F95" s="171" t="str">
        <f>IF('Result Sheet'!H98="","",'Result Sheet'!H98)</f>
        <v/>
      </c>
      <c r="G95" s="171" t="str">
        <f>IF('Result Sheet'!I98="","",'Result Sheet'!I98)</f>
        <v/>
      </c>
      <c r="H95" s="172" t="str">
        <f>IF('Result Sheet'!K98="","",'Result Sheet'!K98)</f>
        <v/>
      </c>
      <c r="I95" s="172" t="str">
        <f>IF('Result Sheet'!J98="","",'Result Sheet'!J98)</f>
        <v/>
      </c>
      <c r="J95" s="273" t="str">
        <f>IF('Result Sheet'!DM98="","",'Result Sheet'!DM98)</f>
        <v/>
      </c>
      <c r="K95" s="173" t="str">
        <f>IF('Result Sheet'!DI98="","",'Result Sheet'!DI98)</f>
        <v/>
      </c>
      <c r="L95" s="174" t="str">
        <f>IF('Result Sheet'!DJ98="","",'Result Sheet'!DJ98)</f>
        <v/>
      </c>
      <c r="M95" s="173" t="str">
        <f>IF('Result Sheet'!DK98="","",'Result Sheet'!DK98)</f>
        <v/>
      </c>
      <c r="N95" s="216" t="str">
        <f>IF('Result Sheet'!DP98="","",'Result Sheet'!DP98)</f>
        <v/>
      </c>
      <c r="O95" s="175" t="str">
        <f>IF('Result Sheet'!AB98="","",IF('Result Sheet'!AB98="D","I",'Result Sheet'!AB98))</f>
        <v/>
      </c>
      <c r="P95" s="176" t="str">
        <f>IF('Result Sheet'!AC98="","",'Result Sheet'!AC98)</f>
        <v/>
      </c>
      <c r="Q95" s="175" t="str">
        <f>IF('Result Sheet'!AT98="","",IF('Result Sheet'!AT98="D","I",'Result Sheet'!AT98))</f>
        <v/>
      </c>
      <c r="R95" s="176" t="str">
        <f>IF('Result Sheet'!AU98="","",'Result Sheet'!AU98)</f>
        <v/>
      </c>
      <c r="S95" s="175" t="str">
        <f>IF('Result Sheet'!BL98="","",IF('Result Sheet'!BL98="D","I",'Result Sheet'!BL98))</f>
        <v/>
      </c>
      <c r="T95" s="176" t="str">
        <f>IF('Result Sheet'!BM98="","",'Result Sheet'!BM98)</f>
        <v/>
      </c>
      <c r="U95" s="175" t="str">
        <f>IF('Result Sheet'!CD98="","",IF('Result Sheet'!CD98="D","I",'Result Sheet'!CD98))</f>
        <v/>
      </c>
      <c r="V95" s="176" t="str">
        <f>IF('Result Sheet'!CE98="","",'Result Sheet'!CE98)</f>
        <v/>
      </c>
      <c r="W95" s="177" t="str">
        <f>IF('Result Sheet'!DO98="","",'Result Sheet'!DO98)</f>
        <v/>
      </c>
      <c r="BQ95" s="178" t="str">
        <f>'Result Sheet'!G98</f>
        <v/>
      </c>
      <c r="BR95" s="179" t="str">
        <f t="shared" si="12"/>
        <v/>
      </c>
      <c r="BS95" s="179" t="str">
        <f t="shared" si="13"/>
        <v/>
      </c>
      <c r="BT95" s="179" t="str">
        <f t="shared" si="14"/>
        <v/>
      </c>
      <c r="BU95" s="179" t="str">
        <f t="shared" si="15"/>
        <v/>
      </c>
      <c r="BV95" s="179" t="str">
        <f t="shared" si="16"/>
        <v/>
      </c>
      <c r="BW95" s="179" t="str">
        <f t="shared" si="17"/>
        <v/>
      </c>
      <c r="BX95" s="179" t="str">
        <f t="shared" si="18"/>
        <v/>
      </c>
      <c r="BY95" s="179" t="str">
        <f t="shared" si="19"/>
        <v/>
      </c>
      <c r="BZ95" s="179" t="str">
        <f t="shared" si="20"/>
        <v/>
      </c>
      <c r="CA95" s="179" t="str">
        <f t="shared" si="21"/>
        <v/>
      </c>
      <c r="CB95" s="179" t="str">
        <f t="shared" si="22"/>
        <v/>
      </c>
      <c r="CC95" s="179" t="str">
        <f t="shared" si="23"/>
        <v/>
      </c>
      <c r="CD95" s="180"/>
    </row>
    <row r="96" spans="1:82" ht="15.95" customHeight="1">
      <c r="A96" s="167">
        <f>IF('Result Sheet'!A99="","",'Result Sheet'!A99)</f>
        <v>92</v>
      </c>
      <c r="B96" s="168" t="str">
        <f>IF('Result Sheet'!B99="","",'Result Sheet'!B99)</f>
        <v/>
      </c>
      <c r="C96" s="169" t="str">
        <f>IF('Result Sheet'!F99="","",'Result Sheet'!F99)</f>
        <v/>
      </c>
      <c r="D96" s="170" t="str">
        <f>IF('Result Sheet'!E99="","",'Result Sheet'!E99)</f>
        <v/>
      </c>
      <c r="E96" s="171" t="str">
        <f>IF('Result Sheet'!G99="","",'Result Sheet'!G99)</f>
        <v/>
      </c>
      <c r="F96" s="171" t="str">
        <f>IF('Result Sheet'!H99="","",'Result Sheet'!H99)</f>
        <v/>
      </c>
      <c r="G96" s="171" t="str">
        <f>IF('Result Sheet'!I99="","",'Result Sheet'!I99)</f>
        <v/>
      </c>
      <c r="H96" s="172" t="str">
        <f>IF('Result Sheet'!K99="","",'Result Sheet'!K99)</f>
        <v/>
      </c>
      <c r="I96" s="172" t="str">
        <f>IF('Result Sheet'!J99="","",'Result Sheet'!J99)</f>
        <v/>
      </c>
      <c r="J96" s="273" t="str">
        <f>IF('Result Sheet'!DM99="","",'Result Sheet'!DM99)</f>
        <v/>
      </c>
      <c r="K96" s="173" t="str">
        <f>IF('Result Sheet'!DI99="","",'Result Sheet'!DI99)</f>
        <v/>
      </c>
      <c r="L96" s="174" t="str">
        <f>IF('Result Sheet'!DJ99="","",'Result Sheet'!DJ99)</f>
        <v/>
      </c>
      <c r="M96" s="173" t="str">
        <f>IF('Result Sheet'!DK99="","",'Result Sheet'!DK99)</f>
        <v/>
      </c>
      <c r="N96" s="216" t="str">
        <f>IF('Result Sheet'!DP99="","",'Result Sheet'!DP99)</f>
        <v/>
      </c>
      <c r="O96" s="175" t="str">
        <f>IF('Result Sheet'!AB99="","",IF('Result Sheet'!AB99="D","I",'Result Sheet'!AB99))</f>
        <v/>
      </c>
      <c r="P96" s="176" t="str">
        <f>IF('Result Sheet'!AC99="","",'Result Sheet'!AC99)</f>
        <v/>
      </c>
      <c r="Q96" s="175" t="str">
        <f>IF('Result Sheet'!AT99="","",IF('Result Sheet'!AT99="D","I",'Result Sheet'!AT99))</f>
        <v/>
      </c>
      <c r="R96" s="176" t="str">
        <f>IF('Result Sheet'!AU99="","",'Result Sheet'!AU99)</f>
        <v/>
      </c>
      <c r="S96" s="175" t="str">
        <f>IF('Result Sheet'!BL99="","",IF('Result Sheet'!BL99="D","I",'Result Sheet'!BL99))</f>
        <v/>
      </c>
      <c r="T96" s="176" t="str">
        <f>IF('Result Sheet'!BM99="","",'Result Sheet'!BM99)</f>
        <v/>
      </c>
      <c r="U96" s="175" t="str">
        <f>IF('Result Sheet'!CD99="","",IF('Result Sheet'!CD99="D","I",'Result Sheet'!CD99))</f>
        <v/>
      </c>
      <c r="V96" s="176" t="str">
        <f>IF('Result Sheet'!CE99="","",'Result Sheet'!CE99)</f>
        <v/>
      </c>
      <c r="W96" s="177" t="str">
        <f>IF('Result Sheet'!DO99="","",'Result Sheet'!DO99)</f>
        <v/>
      </c>
      <c r="BQ96" s="178" t="str">
        <f>'Result Sheet'!G99</f>
        <v/>
      </c>
      <c r="BR96" s="179" t="str">
        <f t="shared" si="12"/>
        <v/>
      </c>
      <c r="BS96" s="179" t="str">
        <f t="shared" si="13"/>
        <v/>
      </c>
      <c r="BT96" s="179" t="str">
        <f t="shared" si="14"/>
        <v/>
      </c>
      <c r="BU96" s="179" t="str">
        <f t="shared" si="15"/>
        <v/>
      </c>
      <c r="BV96" s="179" t="str">
        <f t="shared" si="16"/>
        <v/>
      </c>
      <c r="BW96" s="179" t="str">
        <f t="shared" si="17"/>
        <v/>
      </c>
      <c r="BX96" s="179" t="str">
        <f t="shared" si="18"/>
        <v/>
      </c>
      <c r="BY96" s="179" t="str">
        <f t="shared" si="19"/>
        <v/>
      </c>
      <c r="BZ96" s="179" t="str">
        <f t="shared" si="20"/>
        <v/>
      </c>
      <c r="CA96" s="179" t="str">
        <f t="shared" si="21"/>
        <v/>
      </c>
      <c r="CB96" s="179" t="str">
        <f t="shared" si="22"/>
        <v/>
      </c>
      <c r="CC96" s="179" t="str">
        <f t="shared" si="23"/>
        <v/>
      </c>
      <c r="CD96" s="180"/>
    </row>
    <row r="97" spans="1:82" ht="15.95" customHeight="1">
      <c r="A97" s="167">
        <f>IF('Result Sheet'!A100="","",'Result Sheet'!A100)</f>
        <v>93</v>
      </c>
      <c r="B97" s="168" t="str">
        <f>IF('Result Sheet'!B100="","",'Result Sheet'!B100)</f>
        <v/>
      </c>
      <c r="C97" s="169" t="str">
        <f>IF('Result Sheet'!F100="","",'Result Sheet'!F100)</f>
        <v/>
      </c>
      <c r="D97" s="170" t="str">
        <f>IF('Result Sheet'!E100="","",'Result Sheet'!E100)</f>
        <v/>
      </c>
      <c r="E97" s="171" t="str">
        <f>IF('Result Sheet'!G100="","",'Result Sheet'!G100)</f>
        <v/>
      </c>
      <c r="F97" s="171" t="str">
        <f>IF('Result Sheet'!H100="","",'Result Sheet'!H100)</f>
        <v/>
      </c>
      <c r="G97" s="171" t="str">
        <f>IF('Result Sheet'!I100="","",'Result Sheet'!I100)</f>
        <v/>
      </c>
      <c r="H97" s="172" t="str">
        <f>IF('Result Sheet'!K100="","",'Result Sheet'!K100)</f>
        <v/>
      </c>
      <c r="I97" s="172" t="str">
        <f>IF('Result Sheet'!J100="","",'Result Sheet'!J100)</f>
        <v/>
      </c>
      <c r="J97" s="273" t="str">
        <f>IF('Result Sheet'!DM100="","",'Result Sheet'!DM100)</f>
        <v/>
      </c>
      <c r="K97" s="173" t="str">
        <f>IF('Result Sheet'!DI100="","",'Result Sheet'!DI100)</f>
        <v/>
      </c>
      <c r="L97" s="174" t="str">
        <f>IF('Result Sheet'!DJ100="","",'Result Sheet'!DJ100)</f>
        <v/>
      </c>
      <c r="M97" s="173" t="str">
        <f>IF('Result Sheet'!DK100="","",'Result Sheet'!DK100)</f>
        <v/>
      </c>
      <c r="N97" s="216" t="str">
        <f>IF('Result Sheet'!DP100="","",'Result Sheet'!DP100)</f>
        <v/>
      </c>
      <c r="O97" s="175" t="str">
        <f>IF('Result Sheet'!AB100="","",IF('Result Sheet'!AB100="D","I",'Result Sheet'!AB100))</f>
        <v/>
      </c>
      <c r="P97" s="176" t="str">
        <f>IF('Result Sheet'!AC100="","",'Result Sheet'!AC100)</f>
        <v/>
      </c>
      <c r="Q97" s="175" t="str">
        <f>IF('Result Sheet'!AT100="","",IF('Result Sheet'!AT100="D","I",'Result Sheet'!AT100))</f>
        <v/>
      </c>
      <c r="R97" s="176" t="str">
        <f>IF('Result Sheet'!AU100="","",'Result Sheet'!AU100)</f>
        <v/>
      </c>
      <c r="S97" s="175" t="str">
        <f>IF('Result Sheet'!BL100="","",IF('Result Sheet'!BL100="D","I",'Result Sheet'!BL100))</f>
        <v/>
      </c>
      <c r="T97" s="176" t="str">
        <f>IF('Result Sheet'!BM100="","",'Result Sheet'!BM100)</f>
        <v/>
      </c>
      <c r="U97" s="175" t="str">
        <f>IF('Result Sheet'!CD100="","",IF('Result Sheet'!CD100="D","I",'Result Sheet'!CD100))</f>
        <v/>
      </c>
      <c r="V97" s="176" t="str">
        <f>IF('Result Sheet'!CE100="","",'Result Sheet'!CE100)</f>
        <v/>
      </c>
      <c r="W97" s="177" t="str">
        <f>IF('Result Sheet'!DO100="","",'Result Sheet'!DO100)</f>
        <v/>
      </c>
      <c r="BQ97" s="178" t="str">
        <f>'Result Sheet'!G100</f>
        <v/>
      </c>
      <c r="BR97" s="179" t="str">
        <f t="shared" si="12"/>
        <v/>
      </c>
      <c r="BS97" s="179" t="str">
        <f t="shared" si="13"/>
        <v/>
      </c>
      <c r="BT97" s="179" t="str">
        <f t="shared" si="14"/>
        <v/>
      </c>
      <c r="BU97" s="179" t="str">
        <f t="shared" si="15"/>
        <v/>
      </c>
      <c r="BV97" s="179" t="str">
        <f t="shared" si="16"/>
        <v/>
      </c>
      <c r="BW97" s="179" t="str">
        <f t="shared" si="17"/>
        <v/>
      </c>
      <c r="BX97" s="179" t="str">
        <f t="shared" si="18"/>
        <v/>
      </c>
      <c r="BY97" s="179" t="str">
        <f t="shared" si="19"/>
        <v/>
      </c>
      <c r="BZ97" s="179" t="str">
        <f t="shared" si="20"/>
        <v/>
      </c>
      <c r="CA97" s="179" t="str">
        <f t="shared" si="21"/>
        <v/>
      </c>
      <c r="CB97" s="179" t="str">
        <f t="shared" si="22"/>
        <v/>
      </c>
      <c r="CC97" s="179" t="str">
        <f t="shared" si="23"/>
        <v/>
      </c>
      <c r="CD97" s="180"/>
    </row>
    <row r="98" spans="1:82" ht="15.95" customHeight="1">
      <c r="A98" s="167">
        <f>IF('Result Sheet'!A101="","",'Result Sheet'!A101)</f>
        <v>94</v>
      </c>
      <c r="B98" s="168" t="str">
        <f>IF('Result Sheet'!B101="","",'Result Sheet'!B101)</f>
        <v/>
      </c>
      <c r="C98" s="169" t="str">
        <f>IF('Result Sheet'!F101="","",'Result Sheet'!F101)</f>
        <v/>
      </c>
      <c r="D98" s="170" t="str">
        <f>IF('Result Sheet'!E101="","",'Result Sheet'!E101)</f>
        <v/>
      </c>
      <c r="E98" s="171" t="str">
        <f>IF('Result Sheet'!G101="","",'Result Sheet'!G101)</f>
        <v/>
      </c>
      <c r="F98" s="171" t="str">
        <f>IF('Result Sheet'!H101="","",'Result Sheet'!H101)</f>
        <v/>
      </c>
      <c r="G98" s="171" t="str">
        <f>IF('Result Sheet'!I101="","",'Result Sheet'!I101)</f>
        <v/>
      </c>
      <c r="H98" s="172" t="str">
        <f>IF('Result Sheet'!K101="","",'Result Sheet'!K101)</f>
        <v/>
      </c>
      <c r="I98" s="172" t="str">
        <f>IF('Result Sheet'!J101="","",'Result Sheet'!J101)</f>
        <v/>
      </c>
      <c r="J98" s="273" t="str">
        <f>IF('Result Sheet'!DM101="","",'Result Sheet'!DM101)</f>
        <v/>
      </c>
      <c r="K98" s="173" t="str">
        <f>IF('Result Sheet'!DI101="","",'Result Sheet'!DI101)</f>
        <v/>
      </c>
      <c r="L98" s="174" t="str">
        <f>IF('Result Sheet'!DJ101="","",'Result Sheet'!DJ101)</f>
        <v/>
      </c>
      <c r="M98" s="173" t="str">
        <f>IF('Result Sheet'!DK101="","",'Result Sheet'!DK101)</f>
        <v/>
      </c>
      <c r="N98" s="216" t="str">
        <f>IF('Result Sheet'!DP101="","",'Result Sheet'!DP101)</f>
        <v/>
      </c>
      <c r="O98" s="175" t="str">
        <f>IF('Result Sheet'!AB101="","",IF('Result Sheet'!AB101="D","I",'Result Sheet'!AB101))</f>
        <v/>
      </c>
      <c r="P98" s="176" t="str">
        <f>IF('Result Sheet'!AC101="","",'Result Sheet'!AC101)</f>
        <v/>
      </c>
      <c r="Q98" s="175" t="str">
        <f>IF('Result Sheet'!AT101="","",IF('Result Sheet'!AT101="D","I",'Result Sheet'!AT101))</f>
        <v/>
      </c>
      <c r="R98" s="176" t="str">
        <f>IF('Result Sheet'!AU101="","",'Result Sheet'!AU101)</f>
        <v/>
      </c>
      <c r="S98" s="175" t="str">
        <f>IF('Result Sheet'!BL101="","",IF('Result Sheet'!BL101="D","I",'Result Sheet'!BL101))</f>
        <v/>
      </c>
      <c r="T98" s="176" t="str">
        <f>IF('Result Sheet'!BM101="","",'Result Sheet'!BM101)</f>
        <v/>
      </c>
      <c r="U98" s="175" t="str">
        <f>IF('Result Sheet'!CD101="","",IF('Result Sheet'!CD101="D","I",'Result Sheet'!CD101))</f>
        <v/>
      </c>
      <c r="V98" s="176" t="str">
        <f>IF('Result Sheet'!CE101="","",'Result Sheet'!CE101)</f>
        <v/>
      </c>
      <c r="W98" s="177" t="str">
        <f>IF('Result Sheet'!DO101="","",'Result Sheet'!DO101)</f>
        <v/>
      </c>
      <c r="BQ98" s="178" t="str">
        <f>'Result Sheet'!G101</f>
        <v/>
      </c>
      <c r="BR98" s="179" t="str">
        <f t="shared" si="12"/>
        <v/>
      </c>
      <c r="BS98" s="179" t="str">
        <f t="shared" si="13"/>
        <v/>
      </c>
      <c r="BT98" s="179" t="str">
        <f t="shared" si="14"/>
        <v/>
      </c>
      <c r="BU98" s="179" t="str">
        <f t="shared" si="15"/>
        <v/>
      </c>
      <c r="BV98" s="179" t="str">
        <f t="shared" si="16"/>
        <v/>
      </c>
      <c r="BW98" s="179" t="str">
        <f t="shared" si="17"/>
        <v/>
      </c>
      <c r="BX98" s="179" t="str">
        <f t="shared" si="18"/>
        <v/>
      </c>
      <c r="BY98" s="179" t="str">
        <f t="shared" si="19"/>
        <v/>
      </c>
      <c r="BZ98" s="179" t="str">
        <f t="shared" si="20"/>
        <v/>
      </c>
      <c r="CA98" s="179" t="str">
        <f t="shared" si="21"/>
        <v/>
      </c>
      <c r="CB98" s="179" t="str">
        <f t="shared" si="22"/>
        <v/>
      </c>
      <c r="CC98" s="179" t="str">
        <f t="shared" si="23"/>
        <v/>
      </c>
      <c r="CD98" s="180"/>
    </row>
    <row r="99" spans="1:82" ht="15.95" customHeight="1">
      <c r="A99" s="167">
        <f>IF('Result Sheet'!A102="","",'Result Sheet'!A102)</f>
        <v>95</v>
      </c>
      <c r="B99" s="168" t="str">
        <f>IF('Result Sheet'!B102="","",'Result Sheet'!B102)</f>
        <v/>
      </c>
      <c r="C99" s="169" t="str">
        <f>IF('Result Sheet'!F102="","",'Result Sheet'!F102)</f>
        <v/>
      </c>
      <c r="D99" s="170" t="str">
        <f>IF('Result Sheet'!E102="","",'Result Sheet'!E102)</f>
        <v/>
      </c>
      <c r="E99" s="171" t="str">
        <f>IF('Result Sheet'!G102="","",'Result Sheet'!G102)</f>
        <v/>
      </c>
      <c r="F99" s="171" t="str">
        <f>IF('Result Sheet'!H102="","",'Result Sheet'!H102)</f>
        <v/>
      </c>
      <c r="G99" s="171" t="str">
        <f>IF('Result Sheet'!I102="","",'Result Sheet'!I102)</f>
        <v/>
      </c>
      <c r="H99" s="172" t="str">
        <f>IF('Result Sheet'!K102="","",'Result Sheet'!K102)</f>
        <v/>
      </c>
      <c r="I99" s="172" t="str">
        <f>IF('Result Sheet'!J102="","",'Result Sheet'!J102)</f>
        <v/>
      </c>
      <c r="J99" s="273" t="str">
        <f>IF('Result Sheet'!DM102="","",'Result Sheet'!DM102)</f>
        <v/>
      </c>
      <c r="K99" s="173" t="str">
        <f>IF('Result Sheet'!DI102="","",'Result Sheet'!DI102)</f>
        <v/>
      </c>
      <c r="L99" s="174" t="str">
        <f>IF('Result Sheet'!DJ102="","",'Result Sheet'!DJ102)</f>
        <v/>
      </c>
      <c r="M99" s="173" t="str">
        <f>IF('Result Sheet'!DK102="","",'Result Sheet'!DK102)</f>
        <v/>
      </c>
      <c r="N99" s="216" t="str">
        <f>IF('Result Sheet'!DP102="","",'Result Sheet'!DP102)</f>
        <v/>
      </c>
      <c r="O99" s="175" t="str">
        <f>IF('Result Sheet'!AB102="","",IF('Result Sheet'!AB102="D","I",'Result Sheet'!AB102))</f>
        <v/>
      </c>
      <c r="P99" s="176" t="str">
        <f>IF('Result Sheet'!AC102="","",'Result Sheet'!AC102)</f>
        <v/>
      </c>
      <c r="Q99" s="175" t="str">
        <f>IF('Result Sheet'!AT102="","",IF('Result Sheet'!AT102="D","I",'Result Sheet'!AT102))</f>
        <v/>
      </c>
      <c r="R99" s="176" t="str">
        <f>IF('Result Sheet'!AU102="","",'Result Sheet'!AU102)</f>
        <v/>
      </c>
      <c r="S99" s="175" t="str">
        <f>IF('Result Sheet'!BL102="","",IF('Result Sheet'!BL102="D","I",'Result Sheet'!BL102))</f>
        <v/>
      </c>
      <c r="T99" s="176" t="str">
        <f>IF('Result Sheet'!BM102="","",'Result Sheet'!BM102)</f>
        <v/>
      </c>
      <c r="U99" s="175" t="str">
        <f>IF('Result Sheet'!CD102="","",IF('Result Sheet'!CD102="D","I",'Result Sheet'!CD102))</f>
        <v/>
      </c>
      <c r="V99" s="176" t="str">
        <f>IF('Result Sheet'!CE102="","",'Result Sheet'!CE102)</f>
        <v/>
      </c>
      <c r="W99" s="177" t="str">
        <f>IF('Result Sheet'!DO102="","",'Result Sheet'!DO102)</f>
        <v/>
      </c>
      <c r="BQ99" s="178" t="str">
        <f>'Result Sheet'!G102</f>
        <v/>
      </c>
      <c r="BR99" s="179" t="str">
        <f t="shared" si="12"/>
        <v/>
      </c>
      <c r="BS99" s="179" t="str">
        <f t="shared" si="13"/>
        <v/>
      </c>
      <c r="BT99" s="179" t="str">
        <f t="shared" si="14"/>
        <v/>
      </c>
      <c r="BU99" s="179" t="str">
        <f t="shared" si="15"/>
        <v/>
      </c>
      <c r="BV99" s="179" t="str">
        <f t="shared" si="16"/>
        <v/>
      </c>
      <c r="BW99" s="179" t="str">
        <f t="shared" si="17"/>
        <v/>
      </c>
      <c r="BX99" s="179" t="str">
        <f t="shared" si="18"/>
        <v/>
      </c>
      <c r="BY99" s="179" t="str">
        <f t="shared" si="19"/>
        <v/>
      </c>
      <c r="BZ99" s="179" t="str">
        <f t="shared" si="20"/>
        <v/>
      </c>
      <c r="CA99" s="179" t="str">
        <f t="shared" si="21"/>
        <v/>
      </c>
      <c r="CB99" s="179" t="str">
        <f t="shared" si="22"/>
        <v/>
      </c>
      <c r="CC99" s="179" t="str">
        <f t="shared" si="23"/>
        <v/>
      </c>
      <c r="CD99" s="180"/>
    </row>
    <row r="100" spans="1:82" ht="15.95" customHeight="1">
      <c r="A100" s="167">
        <f>IF('Result Sheet'!A103="","",'Result Sheet'!A103)</f>
        <v>96</v>
      </c>
      <c r="B100" s="168" t="str">
        <f>IF('Result Sheet'!B103="","",'Result Sheet'!B103)</f>
        <v/>
      </c>
      <c r="C100" s="169" t="str">
        <f>IF('Result Sheet'!F103="","",'Result Sheet'!F103)</f>
        <v/>
      </c>
      <c r="D100" s="170" t="str">
        <f>IF('Result Sheet'!E103="","",'Result Sheet'!E103)</f>
        <v/>
      </c>
      <c r="E100" s="171" t="str">
        <f>IF('Result Sheet'!G103="","",'Result Sheet'!G103)</f>
        <v/>
      </c>
      <c r="F100" s="171" t="str">
        <f>IF('Result Sheet'!H103="","",'Result Sheet'!H103)</f>
        <v/>
      </c>
      <c r="G100" s="171" t="str">
        <f>IF('Result Sheet'!I103="","",'Result Sheet'!I103)</f>
        <v/>
      </c>
      <c r="H100" s="172" t="str">
        <f>IF('Result Sheet'!K103="","",'Result Sheet'!K103)</f>
        <v/>
      </c>
      <c r="I100" s="172" t="str">
        <f>IF('Result Sheet'!J103="","",'Result Sheet'!J103)</f>
        <v/>
      </c>
      <c r="J100" s="273" t="str">
        <f>IF('Result Sheet'!DM103="","",'Result Sheet'!DM103)</f>
        <v/>
      </c>
      <c r="K100" s="173" t="str">
        <f>IF('Result Sheet'!DI103="","",'Result Sheet'!DI103)</f>
        <v/>
      </c>
      <c r="L100" s="174" t="str">
        <f>IF('Result Sheet'!DJ103="","",'Result Sheet'!DJ103)</f>
        <v/>
      </c>
      <c r="M100" s="173" t="str">
        <f>IF('Result Sheet'!DK103="","",'Result Sheet'!DK103)</f>
        <v/>
      </c>
      <c r="N100" s="216" t="str">
        <f>IF('Result Sheet'!DP103="","",'Result Sheet'!DP103)</f>
        <v/>
      </c>
      <c r="O100" s="175" t="str">
        <f>IF('Result Sheet'!AB103="","",IF('Result Sheet'!AB103="D","I",'Result Sheet'!AB103))</f>
        <v/>
      </c>
      <c r="P100" s="176" t="str">
        <f>IF('Result Sheet'!AC103="","",'Result Sheet'!AC103)</f>
        <v/>
      </c>
      <c r="Q100" s="175" t="str">
        <f>IF('Result Sheet'!AT103="","",IF('Result Sheet'!AT103="D","I",'Result Sheet'!AT103))</f>
        <v/>
      </c>
      <c r="R100" s="176" t="str">
        <f>IF('Result Sheet'!AU103="","",'Result Sheet'!AU103)</f>
        <v/>
      </c>
      <c r="S100" s="175" t="str">
        <f>IF('Result Sheet'!BL103="","",IF('Result Sheet'!BL103="D","I",'Result Sheet'!BL103))</f>
        <v/>
      </c>
      <c r="T100" s="176" t="str">
        <f>IF('Result Sheet'!BM103="","",'Result Sheet'!BM103)</f>
        <v/>
      </c>
      <c r="U100" s="175" t="str">
        <f>IF('Result Sheet'!CD103="","",IF('Result Sheet'!CD103="D","I",'Result Sheet'!CD103))</f>
        <v/>
      </c>
      <c r="V100" s="176" t="str">
        <f>IF('Result Sheet'!CE103="","",'Result Sheet'!CE103)</f>
        <v/>
      </c>
      <c r="W100" s="177" t="str">
        <f>IF('Result Sheet'!DO103="","",'Result Sheet'!DO103)</f>
        <v/>
      </c>
      <c r="BQ100" s="178" t="str">
        <f>'Result Sheet'!G103</f>
        <v/>
      </c>
      <c r="BR100" s="179" t="str">
        <f t="shared" si="12"/>
        <v/>
      </c>
      <c r="BS100" s="179" t="str">
        <f t="shared" si="13"/>
        <v/>
      </c>
      <c r="BT100" s="179" t="str">
        <f t="shared" si="14"/>
        <v/>
      </c>
      <c r="BU100" s="179" t="str">
        <f t="shared" si="15"/>
        <v/>
      </c>
      <c r="BV100" s="179" t="str">
        <f t="shared" si="16"/>
        <v/>
      </c>
      <c r="BW100" s="179" t="str">
        <f t="shared" si="17"/>
        <v/>
      </c>
      <c r="BX100" s="179" t="str">
        <f t="shared" si="18"/>
        <v/>
      </c>
      <c r="BY100" s="179" t="str">
        <f t="shared" si="19"/>
        <v/>
      </c>
      <c r="BZ100" s="179" t="str">
        <f t="shared" si="20"/>
        <v/>
      </c>
      <c r="CA100" s="179" t="str">
        <f t="shared" si="21"/>
        <v/>
      </c>
      <c r="CB100" s="179" t="str">
        <f t="shared" si="22"/>
        <v/>
      </c>
      <c r="CC100" s="179" t="str">
        <f t="shared" si="23"/>
        <v/>
      </c>
      <c r="CD100" s="180"/>
    </row>
    <row r="101" spans="1:82" ht="15.95" customHeight="1">
      <c r="A101" s="167">
        <f>IF('Result Sheet'!A104="","",'Result Sheet'!A104)</f>
        <v>97</v>
      </c>
      <c r="B101" s="168" t="str">
        <f>IF('Result Sheet'!B104="","",'Result Sheet'!B104)</f>
        <v/>
      </c>
      <c r="C101" s="169" t="str">
        <f>IF('Result Sheet'!F104="","",'Result Sheet'!F104)</f>
        <v/>
      </c>
      <c r="D101" s="170" t="str">
        <f>IF('Result Sheet'!E104="","",'Result Sheet'!E104)</f>
        <v/>
      </c>
      <c r="E101" s="171" t="str">
        <f>IF('Result Sheet'!G104="","",'Result Sheet'!G104)</f>
        <v/>
      </c>
      <c r="F101" s="171" t="str">
        <f>IF('Result Sheet'!H104="","",'Result Sheet'!H104)</f>
        <v/>
      </c>
      <c r="G101" s="171" t="str">
        <f>IF('Result Sheet'!I104="","",'Result Sheet'!I104)</f>
        <v/>
      </c>
      <c r="H101" s="172" t="str">
        <f>IF('Result Sheet'!K104="","",'Result Sheet'!K104)</f>
        <v/>
      </c>
      <c r="I101" s="172" t="str">
        <f>IF('Result Sheet'!J104="","",'Result Sheet'!J104)</f>
        <v/>
      </c>
      <c r="J101" s="273" t="str">
        <f>IF('Result Sheet'!DM104="","",'Result Sheet'!DM104)</f>
        <v/>
      </c>
      <c r="K101" s="173" t="str">
        <f>IF('Result Sheet'!DI104="","",'Result Sheet'!DI104)</f>
        <v/>
      </c>
      <c r="L101" s="174" t="str">
        <f>IF('Result Sheet'!DJ104="","",'Result Sheet'!DJ104)</f>
        <v/>
      </c>
      <c r="M101" s="173" t="str">
        <f>IF('Result Sheet'!DK104="","",'Result Sheet'!DK104)</f>
        <v/>
      </c>
      <c r="N101" s="216" t="str">
        <f>IF('Result Sheet'!DP104="","",'Result Sheet'!DP104)</f>
        <v/>
      </c>
      <c r="O101" s="175" t="str">
        <f>IF('Result Sheet'!AB104="","",IF('Result Sheet'!AB104="D","I",'Result Sheet'!AB104))</f>
        <v/>
      </c>
      <c r="P101" s="176" t="str">
        <f>IF('Result Sheet'!AC104="","",'Result Sheet'!AC104)</f>
        <v/>
      </c>
      <c r="Q101" s="175" t="str">
        <f>IF('Result Sheet'!AT104="","",IF('Result Sheet'!AT104="D","I",'Result Sheet'!AT104))</f>
        <v/>
      </c>
      <c r="R101" s="176" t="str">
        <f>IF('Result Sheet'!AU104="","",'Result Sheet'!AU104)</f>
        <v/>
      </c>
      <c r="S101" s="175" t="str">
        <f>IF('Result Sheet'!BL104="","",IF('Result Sheet'!BL104="D","I",'Result Sheet'!BL104))</f>
        <v/>
      </c>
      <c r="T101" s="176" t="str">
        <f>IF('Result Sheet'!BM104="","",'Result Sheet'!BM104)</f>
        <v/>
      </c>
      <c r="U101" s="175" t="str">
        <f>IF('Result Sheet'!CD104="","",IF('Result Sheet'!CD104="D","I",'Result Sheet'!CD104))</f>
        <v/>
      </c>
      <c r="V101" s="176" t="str">
        <f>IF('Result Sheet'!CE104="","",'Result Sheet'!CE104)</f>
        <v/>
      </c>
      <c r="W101" s="177" t="str">
        <f>IF('Result Sheet'!DO104="","",'Result Sheet'!DO104)</f>
        <v/>
      </c>
      <c r="BQ101" s="178" t="str">
        <f>'Result Sheet'!G104</f>
        <v/>
      </c>
      <c r="BR101" s="179" t="str">
        <f t="shared" si="12"/>
        <v/>
      </c>
      <c r="BS101" s="179" t="str">
        <f t="shared" si="13"/>
        <v/>
      </c>
      <c r="BT101" s="179" t="str">
        <f t="shared" si="14"/>
        <v/>
      </c>
      <c r="BU101" s="179" t="str">
        <f t="shared" si="15"/>
        <v/>
      </c>
      <c r="BV101" s="179" t="str">
        <f t="shared" si="16"/>
        <v/>
      </c>
      <c r="BW101" s="179" t="str">
        <f t="shared" si="17"/>
        <v/>
      </c>
      <c r="BX101" s="179" t="str">
        <f t="shared" si="18"/>
        <v/>
      </c>
      <c r="BY101" s="179" t="str">
        <f t="shared" si="19"/>
        <v/>
      </c>
      <c r="BZ101" s="179" t="str">
        <f t="shared" si="20"/>
        <v/>
      </c>
      <c r="CA101" s="179" t="str">
        <f t="shared" si="21"/>
        <v/>
      </c>
      <c r="CB101" s="179" t="str">
        <f t="shared" si="22"/>
        <v/>
      </c>
      <c r="CC101" s="179" t="str">
        <f t="shared" si="23"/>
        <v/>
      </c>
      <c r="CD101" s="180"/>
    </row>
    <row r="102" spans="1:82" ht="15.95" customHeight="1">
      <c r="A102" s="167">
        <f>IF('Result Sheet'!A105="","",'Result Sheet'!A105)</f>
        <v>98</v>
      </c>
      <c r="B102" s="168" t="str">
        <f>IF('Result Sheet'!B105="","",'Result Sheet'!B105)</f>
        <v/>
      </c>
      <c r="C102" s="169" t="str">
        <f>IF('Result Sheet'!F105="","",'Result Sheet'!F105)</f>
        <v/>
      </c>
      <c r="D102" s="170" t="str">
        <f>IF('Result Sheet'!E105="","",'Result Sheet'!E105)</f>
        <v/>
      </c>
      <c r="E102" s="171" t="str">
        <f>IF('Result Sheet'!G105="","",'Result Sheet'!G105)</f>
        <v/>
      </c>
      <c r="F102" s="171" t="str">
        <f>IF('Result Sheet'!H105="","",'Result Sheet'!H105)</f>
        <v/>
      </c>
      <c r="G102" s="171" t="str">
        <f>IF('Result Sheet'!I105="","",'Result Sheet'!I105)</f>
        <v/>
      </c>
      <c r="H102" s="172" t="str">
        <f>IF('Result Sheet'!K105="","",'Result Sheet'!K105)</f>
        <v/>
      </c>
      <c r="I102" s="172" t="str">
        <f>IF('Result Sheet'!J105="","",'Result Sheet'!J105)</f>
        <v/>
      </c>
      <c r="J102" s="273" t="str">
        <f>IF('Result Sheet'!DM105="","",'Result Sheet'!DM105)</f>
        <v/>
      </c>
      <c r="K102" s="173" t="str">
        <f>IF('Result Sheet'!DI105="","",'Result Sheet'!DI105)</f>
        <v/>
      </c>
      <c r="L102" s="174" t="str">
        <f>IF('Result Sheet'!DJ105="","",'Result Sheet'!DJ105)</f>
        <v/>
      </c>
      <c r="M102" s="173" t="str">
        <f>IF('Result Sheet'!DK105="","",'Result Sheet'!DK105)</f>
        <v/>
      </c>
      <c r="N102" s="216" t="str">
        <f>IF('Result Sheet'!DP105="","",'Result Sheet'!DP105)</f>
        <v/>
      </c>
      <c r="O102" s="175" t="str">
        <f>IF('Result Sheet'!AB105="","",IF('Result Sheet'!AB105="D","I",'Result Sheet'!AB105))</f>
        <v/>
      </c>
      <c r="P102" s="176" t="str">
        <f>IF('Result Sheet'!AC105="","",'Result Sheet'!AC105)</f>
        <v/>
      </c>
      <c r="Q102" s="175" t="str">
        <f>IF('Result Sheet'!AT105="","",IF('Result Sheet'!AT105="D","I",'Result Sheet'!AT105))</f>
        <v/>
      </c>
      <c r="R102" s="176" t="str">
        <f>IF('Result Sheet'!AU105="","",'Result Sheet'!AU105)</f>
        <v/>
      </c>
      <c r="S102" s="175" t="str">
        <f>IF('Result Sheet'!BL105="","",IF('Result Sheet'!BL105="D","I",'Result Sheet'!BL105))</f>
        <v/>
      </c>
      <c r="T102" s="176" t="str">
        <f>IF('Result Sheet'!BM105="","",'Result Sheet'!BM105)</f>
        <v/>
      </c>
      <c r="U102" s="175" t="str">
        <f>IF('Result Sheet'!CD105="","",IF('Result Sheet'!CD105="D","I",'Result Sheet'!CD105))</f>
        <v/>
      </c>
      <c r="V102" s="176" t="str">
        <f>IF('Result Sheet'!CE105="","",'Result Sheet'!CE105)</f>
        <v/>
      </c>
      <c r="W102" s="177" t="str">
        <f>IF('Result Sheet'!DO105="","",'Result Sheet'!DO105)</f>
        <v/>
      </c>
      <c r="BQ102" s="178" t="str">
        <f>'Result Sheet'!G105</f>
        <v/>
      </c>
      <c r="BR102" s="179" t="str">
        <f t="shared" si="12"/>
        <v/>
      </c>
      <c r="BS102" s="179" t="str">
        <f t="shared" si="13"/>
        <v/>
      </c>
      <c r="BT102" s="179" t="str">
        <f t="shared" si="14"/>
        <v/>
      </c>
      <c r="BU102" s="179" t="str">
        <f t="shared" si="15"/>
        <v/>
      </c>
      <c r="BV102" s="179" t="str">
        <f t="shared" si="16"/>
        <v/>
      </c>
      <c r="BW102" s="179" t="str">
        <f t="shared" si="17"/>
        <v/>
      </c>
      <c r="BX102" s="179" t="str">
        <f t="shared" si="18"/>
        <v/>
      </c>
      <c r="BY102" s="179" t="str">
        <f t="shared" si="19"/>
        <v/>
      </c>
      <c r="BZ102" s="179" t="str">
        <f t="shared" si="20"/>
        <v/>
      </c>
      <c r="CA102" s="179" t="str">
        <f t="shared" si="21"/>
        <v/>
      </c>
      <c r="CB102" s="179" t="str">
        <f t="shared" si="22"/>
        <v/>
      </c>
      <c r="CC102" s="179" t="str">
        <f t="shared" si="23"/>
        <v/>
      </c>
      <c r="CD102" s="180"/>
    </row>
    <row r="103" spans="1:82" ht="15.95" customHeight="1">
      <c r="A103" s="167">
        <f>IF('Result Sheet'!A106="","",'Result Sheet'!A106)</f>
        <v>99</v>
      </c>
      <c r="B103" s="168" t="str">
        <f>IF('Result Sheet'!B106="","",'Result Sheet'!B106)</f>
        <v/>
      </c>
      <c r="C103" s="169" t="str">
        <f>IF('Result Sheet'!F106="","",'Result Sheet'!F106)</f>
        <v/>
      </c>
      <c r="D103" s="170" t="str">
        <f>IF('Result Sheet'!E106="","",'Result Sheet'!E106)</f>
        <v/>
      </c>
      <c r="E103" s="171" t="str">
        <f>IF('Result Sheet'!G106="","",'Result Sheet'!G106)</f>
        <v/>
      </c>
      <c r="F103" s="171" t="str">
        <f>IF('Result Sheet'!H106="","",'Result Sheet'!H106)</f>
        <v/>
      </c>
      <c r="G103" s="171" t="str">
        <f>IF('Result Sheet'!I106="","",'Result Sheet'!I106)</f>
        <v/>
      </c>
      <c r="H103" s="172" t="str">
        <f>IF('Result Sheet'!K106="","",'Result Sheet'!K106)</f>
        <v/>
      </c>
      <c r="I103" s="172" t="str">
        <f>IF('Result Sheet'!J106="","",'Result Sheet'!J106)</f>
        <v/>
      </c>
      <c r="J103" s="273" t="str">
        <f>IF('Result Sheet'!DM106="","",'Result Sheet'!DM106)</f>
        <v/>
      </c>
      <c r="K103" s="173" t="str">
        <f>IF('Result Sheet'!DI106="","",'Result Sheet'!DI106)</f>
        <v/>
      </c>
      <c r="L103" s="174" t="str">
        <f>IF('Result Sheet'!DJ106="","",'Result Sheet'!DJ106)</f>
        <v/>
      </c>
      <c r="M103" s="173" t="str">
        <f>IF('Result Sheet'!DK106="","",'Result Sheet'!DK106)</f>
        <v/>
      </c>
      <c r="N103" s="216" t="str">
        <f>IF('Result Sheet'!DP106="","",'Result Sheet'!DP106)</f>
        <v/>
      </c>
      <c r="O103" s="175" t="str">
        <f>IF('Result Sheet'!AB106="","",IF('Result Sheet'!AB106="D","I",'Result Sheet'!AB106))</f>
        <v/>
      </c>
      <c r="P103" s="176" t="str">
        <f>IF('Result Sheet'!AC106="","",'Result Sheet'!AC106)</f>
        <v/>
      </c>
      <c r="Q103" s="175" t="str">
        <f>IF('Result Sheet'!AT106="","",IF('Result Sheet'!AT106="D","I",'Result Sheet'!AT106))</f>
        <v/>
      </c>
      <c r="R103" s="176" t="str">
        <f>IF('Result Sheet'!AU106="","",'Result Sheet'!AU106)</f>
        <v/>
      </c>
      <c r="S103" s="175" t="str">
        <f>IF('Result Sheet'!BL106="","",IF('Result Sheet'!BL106="D","I",'Result Sheet'!BL106))</f>
        <v/>
      </c>
      <c r="T103" s="176" t="str">
        <f>IF('Result Sheet'!BM106="","",'Result Sheet'!BM106)</f>
        <v/>
      </c>
      <c r="U103" s="175" t="str">
        <f>IF('Result Sheet'!CD106="","",IF('Result Sheet'!CD106="D","I",'Result Sheet'!CD106))</f>
        <v/>
      </c>
      <c r="V103" s="176" t="str">
        <f>IF('Result Sheet'!CE106="","",'Result Sheet'!CE106)</f>
        <v/>
      </c>
      <c r="W103" s="177" t="str">
        <f>IF('Result Sheet'!DO106="","",'Result Sheet'!DO106)</f>
        <v/>
      </c>
      <c r="BQ103" s="178" t="str">
        <f>'Result Sheet'!G106</f>
        <v/>
      </c>
      <c r="BR103" s="179" t="str">
        <f t="shared" si="12"/>
        <v/>
      </c>
      <c r="BS103" s="179" t="str">
        <f t="shared" si="13"/>
        <v/>
      </c>
      <c r="BT103" s="179" t="str">
        <f t="shared" si="14"/>
        <v/>
      </c>
      <c r="BU103" s="179" t="str">
        <f t="shared" si="15"/>
        <v/>
      </c>
      <c r="BV103" s="179" t="str">
        <f t="shared" si="16"/>
        <v/>
      </c>
      <c r="BW103" s="179" t="str">
        <f t="shared" si="17"/>
        <v/>
      </c>
      <c r="BX103" s="179" t="str">
        <f t="shared" si="18"/>
        <v/>
      </c>
      <c r="BY103" s="179" t="str">
        <f t="shared" si="19"/>
        <v/>
      </c>
      <c r="BZ103" s="179" t="str">
        <f t="shared" si="20"/>
        <v/>
      </c>
      <c r="CA103" s="179" t="str">
        <f t="shared" si="21"/>
        <v/>
      </c>
      <c r="CB103" s="179" t="str">
        <f t="shared" si="22"/>
        <v/>
      </c>
      <c r="CC103" s="179" t="str">
        <f t="shared" si="23"/>
        <v/>
      </c>
      <c r="CD103" s="180"/>
    </row>
    <row r="104" spans="1:82" ht="15.95" customHeight="1">
      <c r="A104" s="167">
        <f>IF('Result Sheet'!A107="","",'Result Sheet'!A107)</f>
        <v>100</v>
      </c>
      <c r="B104" s="168" t="str">
        <f>IF('Result Sheet'!B107="","",'Result Sheet'!B107)</f>
        <v/>
      </c>
      <c r="C104" s="169" t="str">
        <f>IF('Result Sheet'!F107="","",'Result Sheet'!F107)</f>
        <v/>
      </c>
      <c r="D104" s="170" t="str">
        <f>IF('Result Sheet'!E107="","",'Result Sheet'!E107)</f>
        <v/>
      </c>
      <c r="E104" s="171" t="str">
        <f>IF('Result Sheet'!G107="","",'Result Sheet'!G107)</f>
        <v/>
      </c>
      <c r="F104" s="171" t="str">
        <f>IF('Result Sheet'!H107="","",'Result Sheet'!H107)</f>
        <v/>
      </c>
      <c r="G104" s="171" t="str">
        <f>IF('Result Sheet'!I107="","",'Result Sheet'!I107)</f>
        <v/>
      </c>
      <c r="H104" s="172" t="str">
        <f>IF('Result Sheet'!K107="","",'Result Sheet'!K107)</f>
        <v/>
      </c>
      <c r="I104" s="172" t="str">
        <f>IF('Result Sheet'!J107="","",'Result Sheet'!J107)</f>
        <v/>
      </c>
      <c r="J104" s="273" t="str">
        <f>IF('Result Sheet'!DM107="","",'Result Sheet'!DM107)</f>
        <v/>
      </c>
      <c r="K104" s="173" t="str">
        <f>IF('Result Sheet'!DI107="","",'Result Sheet'!DI107)</f>
        <v/>
      </c>
      <c r="L104" s="174" t="str">
        <f>IF('Result Sheet'!DJ107="","",'Result Sheet'!DJ107)</f>
        <v/>
      </c>
      <c r="M104" s="173" t="str">
        <f>IF('Result Sheet'!DK107="","",'Result Sheet'!DK107)</f>
        <v/>
      </c>
      <c r="N104" s="216" t="str">
        <f>IF('Result Sheet'!DP107="","",'Result Sheet'!DP107)</f>
        <v/>
      </c>
      <c r="O104" s="175" t="str">
        <f>IF('Result Sheet'!AB107="","",IF('Result Sheet'!AB107="D","I",'Result Sheet'!AB107))</f>
        <v/>
      </c>
      <c r="P104" s="176" t="str">
        <f>IF('Result Sheet'!AC107="","",'Result Sheet'!AC107)</f>
        <v/>
      </c>
      <c r="Q104" s="175" t="str">
        <f>IF('Result Sheet'!AT107="","",IF('Result Sheet'!AT107="D","I",'Result Sheet'!AT107))</f>
        <v/>
      </c>
      <c r="R104" s="176" t="str">
        <f>IF('Result Sheet'!AU107="","",'Result Sheet'!AU107)</f>
        <v/>
      </c>
      <c r="S104" s="175" t="str">
        <f>IF('Result Sheet'!BL107="","",IF('Result Sheet'!BL107="D","I",'Result Sheet'!BL107))</f>
        <v/>
      </c>
      <c r="T104" s="176" t="str">
        <f>IF('Result Sheet'!BM107="","",'Result Sheet'!BM107)</f>
        <v/>
      </c>
      <c r="U104" s="175" t="str">
        <f>IF('Result Sheet'!CD107="","",IF('Result Sheet'!CD107="D","I",'Result Sheet'!CD107))</f>
        <v/>
      </c>
      <c r="V104" s="176" t="str">
        <f>IF('Result Sheet'!CE107="","",'Result Sheet'!CE107)</f>
        <v/>
      </c>
      <c r="W104" s="177" t="str">
        <f>IF('Result Sheet'!DO107="","",'Result Sheet'!DO107)</f>
        <v/>
      </c>
      <c r="BQ104" s="178" t="str">
        <f>'Result Sheet'!G107</f>
        <v/>
      </c>
      <c r="BR104" s="179" t="str">
        <f t="shared" si="12"/>
        <v/>
      </c>
      <c r="BS104" s="179" t="str">
        <f t="shared" si="13"/>
        <v/>
      </c>
      <c r="BT104" s="179" t="str">
        <f t="shared" si="14"/>
        <v/>
      </c>
      <c r="BU104" s="179" t="str">
        <f t="shared" si="15"/>
        <v/>
      </c>
      <c r="BV104" s="179" t="str">
        <f t="shared" si="16"/>
        <v/>
      </c>
      <c r="BW104" s="179" t="str">
        <f t="shared" si="17"/>
        <v/>
      </c>
      <c r="BX104" s="179" t="str">
        <f t="shared" si="18"/>
        <v/>
      </c>
      <c r="BY104" s="179" t="str">
        <f t="shared" si="19"/>
        <v/>
      </c>
      <c r="BZ104" s="179" t="str">
        <f t="shared" si="20"/>
        <v/>
      </c>
      <c r="CA104" s="179" t="str">
        <f t="shared" si="21"/>
        <v/>
      </c>
      <c r="CB104" s="179" t="str">
        <f t="shared" si="22"/>
        <v/>
      </c>
      <c r="CC104" s="179" t="str">
        <f t="shared" si="23"/>
        <v/>
      </c>
      <c r="CD104" s="180"/>
    </row>
    <row r="105" spans="1:82" ht="15.95" customHeight="1">
      <c r="A105" s="167">
        <f>IF('Result Sheet'!A108="","",'Result Sheet'!A108)</f>
        <v>101</v>
      </c>
      <c r="B105" s="168" t="str">
        <f>IF('Result Sheet'!B108="","",'Result Sheet'!B108)</f>
        <v/>
      </c>
      <c r="C105" s="169" t="str">
        <f>IF('Result Sheet'!F108="","",'Result Sheet'!F108)</f>
        <v/>
      </c>
      <c r="D105" s="170" t="str">
        <f>IF('Result Sheet'!E108="","",'Result Sheet'!E108)</f>
        <v/>
      </c>
      <c r="E105" s="171" t="str">
        <f>IF('Result Sheet'!G108="","",'Result Sheet'!G108)</f>
        <v/>
      </c>
      <c r="F105" s="171" t="str">
        <f>IF('Result Sheet'!H108="","",'Result Sheet'!H108)</f>
        <v/>
      </c>
      <c r="G105" s="171" t="str">
        <f>IF('Result Sheet'!I108="","",'Result Sheet'!I108)</f>
        <v/>
      </c>
      <c r="H105" s="172" t="str">
        <f>IF('Result Sheet'!K108="","",'Result Sheet'!K108)</f>
        <v/>
      </c>
      <c r="I105" s="172" t="str">
        <f>IF('Result Sheet'!J108="","",'Result Sheet'!J108)</f>
        <v/>
      </c>
      <c r="J105" s="273" t="str">
        <f>IF('Result Sheet'!DM108="","",'Result Sheet'!DM108)</f>
        <v/>
      </c>
      <c r="K105" s="173" t="str">
        <f>IF('Result Sheet'!DI108="","",'Result Sheet'!DI108)</f>
        <v/>
      </c>
      <c r="L105" s="174" t="str">
        <f>IF('Result Sheet'!DJ108="","",'Result Sheet'!DJ108)</f>
        <v/>
      </c>
      <c r="M105" s="173" t="str">
        <f>IF('Result Sheet'!DK108="","",'Result Sheet'!DK108)</f>
        <v/>
      </c>
      <c r="N105" s="216" t="str">
        <f>IF('Result Sheet'!DP108="","",'Result Sheet'!DP108)</f>
        <v/>
      </c>
      <c r="O105" s="175" t="str">
        <f>IF('Result Sheet'!AB108="","",IF('Result Sheet'!AB108="D","I",'Result Sheet'!AB108))</f>
        <v/>
      </c>
      <c r="P105" s="176" t="str">
        <f>IF('Result Sheet'!AC108="","",'Result Sheet'!AC108)</f>
        <v/>
      </c>
      <c r="Q105" s="175" t="str">
        <f>IF('Result Sheet'!AT108="","",IF('Result Sheet'!AT108="D","I",'Result Sheet'!AT108))</f>
        <v/>
      </c>
      <c r="R105" s="176" t="str">
        <f>IF('Result Sheet'!AU108="","",'Result Sheet'!AU108)</f>
        <v/>
      </c>
      <c r="S105" s="175" t="str">
        <f>IF('Result Sheet'!BL108="","",IF('Result Sheet'!BL108="D","I",'Result Sheet'!BL108))</f>
        <v/>
      </c>
      <c r="T105" s="176" t="str">
        <f>IF('Result Sheet'!BM108="","",'Result Sheet'!BM108)</f>
        <v/>
      </c>
      <c r="U105" s="175" t="str">
        <f>IF('Result Sheet'!CD108="","",IF('Result Sheet'!CD108="D","I",'Result Sheet'!CD108))</f>
        <v/>
      </c>
      <c r="V105" s="176" t="str">
        <f>IF('Result Sheet'!CE108="","",'Result Sheet'!CE108)</f>
        <v/>
      </c>
      <c r="W105" s="177" t="str">
        <f>IF('Result Sheet'!DO108="","",'Result Sheet'!DO108)</f>
        <v/>
      </c>
      <c r="BQ105" s="178" t="str">
        <f>'Result Sheet'!G108</f>
        <v/>
      </c>
      <c r="BR105" s="179" t="str">
        <f t="shared" si="12"/>
        <v/>
      </c>
      <c r="BS105" s="179" t="str">
        <f t="shared" si="13"/>
        <v/>
      </c>
      <c r="BT105" s="179" t="str">
        <f t="shared" si="14"/>
        <v/>
      </c>
      <c r="BU105" s="179" t="str">
        <f t="shared" si="15"/>
        <v/>
      </c>
      <c r="BV105" s="179" t="str">
        <f t="shared" si="16"/>
        <v/>
      </c>
      <c r="BW105" s="179" t="str">
        <f t="shared" si="17"/>
        <v/>
      </c>
      <c r="BX105" s="179" t="str">
        <f t="shared" si="18"/>
        <v/>
      </c>
      <c r="BY105" s="179" t="str">
        <f t="shared" si="19"/>
        <v/>
      </c>
      <c r="BZ105" s="179" t="str">
        <f t="shared" si="20"/>
        <v/>
      </c>
      <c r="CA105" s="179" t="str">
        <f t="shared" si="21"/>
        <v/>
      </c>
      <c r="CB105" s="179" t="str">
        <f t="shared" si="22"/>
        <v/>
      </c>
      <c r="CC105" s="179" t="str">
        <f t="shared" si="23"/>
        <v/>
      </c>
      <c r="CD105" s="180"/>
    </row>
    <row r="106" spans="1:82" ht="15.95" customHeight="1">
      <c r="A106" s="167">
        <f>IF('Result Sheet'!A109="","",'Result Sheet'!A109)</f>
        <v>102</v>
      </c>
      <c r="B106" s="168" t="str">
        <f>IF('Result Sheet'!B109="","",'Result Sheet'!B109)</f>
        <v/>
      </c>
      <c r="C106" s="169" t="str">
        <f>IF('Result Sheet'!F109="","",'Result Sheet'!F109)</f>
        <v/>
      </c>
      <c r="D106" s="170" t="str">
        <f>IF('Result Sheet'!E109="","",'Result Sheet'!E109)</f>
        <v/>
      </c>
      <c r="E106" s="171" t="str">
        <f>IF('Result Sheet'!G109="","",'Result Sheet'!G109)</f>
        <v/>
      </c>
      <c r="F106" s="171" t="str">
        <f>IF('Result Sheet'!H109="","",'Result Sheet'!H109)</f>
        <v/>
      </c>
      <c r="G106" s="171" t="str">
        <f>IF('Result Sheet'!I109="","",'Result Sheet'!I109)</f>
        <v/>
      </c>
      <c r="H106" s="172" t="str">
        <f>IF('Result Sheet'!K109="","",'Result Sheet'!K109)</f>
        <v/>
      </c>
      <c r="I106" s="172" t="str">
        <f>IF('Result Sheet'!J109="","",'Result Sheet'!J109)</f>
        <v/>
      </c>
      <c r="J106" s="273" t="str">
        <f>IF('Result Sheet'!DM109="","",'Result Sheet'!DM109)</f>
        <v/>
      </c>
      <c r="K106" s="173" t="str">
        <f>IF('Result Sheet'!DI109="","",'Result Sheet'!DI109)</f>
        <v/>
      </c>
      <c r="L106" s="174" t="str">
        <f>IF('Result Sheet'!DJ109="","",'Result Sheet'!DJ109)</f>
        <v/>
      </c>
      <c r="M106" s="173" t="str">
        <f>IF('Result Sheet'!DK109="","",'Result Sheet'!DK109)</f>
        <v/>
      </c>
      <c r="N106" s="216" t="str">
        <f>IF('Result Sheet'!DP109="","",'Result Sheet'!DP109)</f>
        <v/>
      </c>
      <c r="O106" s="175" t="str">
        <f>IF('Result Sheet'!AB109="","",IF('Result Sheet'!AB109="D","I",'Result Sheet'!AB109))</f>
        <v/>
      </c>
      <c r="P106" s="176" t="str">
        <f>IF('Result Sheet'!AC109="","",'Result Sheet'!AC109)</f>
        <v/>
      </c>
      <c r="Q106" s="175" t="str">
        <f>IF('Result Sheet'!AT109="","",IF('Result Sheet'!AT109="D","I",'Result Sheet'!AT109))</f>
        <v/>
      </c>
      <c r="R106" s="176" t="str">
        <f>IF('Result Sheet'!AU109="","",'Result Sheet'!AU109)</f>
        <v/>
      </c>
      <c r="S106" s="175" t="str">
        <f>IF('Result Sheet'!BL109="","",IF('Result Sheet'!BL109="D","I",'Result Sheet'!BL109))</f>
        <v/>
      </c>
      <c r="T106" s="176" t="str">
        <f>IF('Result Sheet'!BM109="","",'Result Sheet'!BM109)</f>
        <v/>
      </c>
      <c r="U106" s="175" t="str">
        <f>IF('Result Sheet'!CD109="","",IF('Result Sheet'!CD109="D","I",'Result Sheet'!CD109))</f>
        <v/>
      </c>
      <c r="V106" s="176" t="str">
        <f>IF('Result Sheet'!CE109="","",'Result Sheet'!CE109)</f>
        <v/>
      </c>
      <c r="W106" s="177" t="str">
        <f>IF('Result Sheet'!DO109="","",'Result Sheet'!DO109)</f>
        <v/>
      </c>
      <c r="BQ106" s="178" t="str">
        <f>'Result Sheet'!G109</f>
        <v/>
      </c>
      <c r="BR106" s="179" t="str">
        <f t="shared" si="12"/>
        <v/>
      </c>
      <c r="BS106" s="179" t="str">
        <f t="shared" si="13"/>
        <v/>
      </c>
      <c r="BT106" s="179" t="str">
        <f t="shared" si="14"/>
        <v/>
      </c>
      <c r="BU106" s="179" t="str">
        <f t="shared" si="15"/>
        <v/>
      </c>
      <c r="BV106" s="179" t="str">
        <f t="shared" si="16"/>
        <v/>
      </c>
      <c r="BW106" s="179" t="str">
        <f t="shared" si="17"/>
        <v/>
      </c>
      <c r="BX106" s="179" t="str">
        <f t="shared" si="18"/>
        <v/>
      </c>
      <c r="BY106" s="179" t="str">
        <f t="shared" si="19"/>
        <v/>
      </c>
      <c r="BZ106" s="179" t="str">
        <f t="shared" si="20"/>
        <v/>
      </c>
      <c r="CA106" s="179" t="str">
        <f t="shared" si="21"/>
        <v/>
      </c>
      <c r="CB106" s="179" t="str">
        <f t="shared" si="22"/>
        <v/>
      </c>
      <c r="CC106" s="179" t="str">
        <f t="shared" si="23"/>
        <v/>
      </c>
      <c r="CD106" s="180"/>
    </row>
    <row r="107" spans="1:82" ht="15.95" customHeight="1">
      <c r="A107" s="167">
        <f>IF('Result Sheet'!A110="","",'Result Sheet'!A110)</f>
        <v>103</v>
      </c>
      <c r="B107" s="168" t="str">
        <f>IF('Result Sheet'!B110="","",'Result Sheet'!B110)</f>
        <v/>
      </c>
      <c r="C107" s="169" t="str">
        <f>IF('Result Sheet'!F110="","",'Result Sheet'!F110)</f>
        <v/>
      </c>
      <c r="D107" s="170" t="str">
        <f>IF('Result Sheet'!E110="","",'Result Sheet'!E110)</f>
        <v/>
      </c>
      <c r="E107" s="171" t="str">
        <f>IF('Result Sheet'!G110="","",'Result Sheet'!G110)</f>
        <v/>
      </c>
      <c r="F107" s="171" t="str">
        <f>IF('Result Sheet'!H110="","",'Result Sheet'!H110)</f>
        <v/>
      </c>
      <c r="G107" s="171" t="str">
        <f>IF('Result Sheet'!I110="","",'Result Sheet'!I110)</f>
        <v/>
      </c>
      <c r="H107" s="172" t="str">
        <f>IF('Result Sheet'!K110="","",'Result Sheet'!K110)</f>
        <v/>
      </c>
      <c r="I107" s="172" t="str">
        <f>IF('Result Sheet'!J110="","",'Result Sheet'!J110)</f>
        <v/>
      </c>
      <c r="J107" s="273" t="str">
        <f>IF('Result Sheet'!DM110="","",'Result Sheet'!DM110)</f>
        <v/>
      </c>
      <c r="K107" s="173" t="str">
        <f>IF('Result Sheet'!DI110="","",'Result Sheet'!DI110)</f>
        <v/>
      </c>
      <c r="L107" s="174" t="str">
        <f>IF('Result Sheet'!DJ110="","",'Result Sheet'!DJ110)</f>
        <v/>
      </c>
      <c r="M107" s="173" t="str">
        <f>IF('Result Sheet'!DK110="","",'Result Sheet'!DK110)</f>
        <v/>
      </c>
      <c r="N107" s="216" t="str">
        <f>IF('Result Sheet'!DP110="","",'Result Sheet'!DP110)</f>
        <v/>
      </c>
      <c r="O107" s="175" t="str">
        <f>IF('Result Sheet'!AB110="","",IF('Result Sheet'!AB110="D","I",'Result Sheet'!AB110))</f>
        <v/>
      </c>
      <c r="P107" s="176" t="str">
        <f>IF('Result Sheet'!AC110="","",'Result Sheet'!AC110)</f>
        <v/>
      </c>
      <c r="Q107" s="175" t="str">
        <f>IF('Result Sheet'!AT110="","",IF('Result Sheet'!AT110="D","I",'Result Sheet'!AT110))</f>
        <v/>
      </c>
      <c r="R107" s="176" t="str">
        <f>IF('Result Sheet'!AU110="","",'Result Sheet'!AU110)</f>
        <v/>
      </c>
      <c r="S107" s="175" t="str">
        <f>IF('Result Sheet'!BL110="","",IF('Result Sheet'!BL110="D","I",'Result Sheet'!BL110))</f>
        <v/>
      </c>
      <c r="T107" s="176" t="str">
        <f>IF('Result Sheet'!BM110="","",'Result Sheet'!BM110)</f>
        <v/>
      </c>
      <c r="U107" s="175" t="str">
        <f>IF('Result Sheet'!CD110="","",IF('Result Sheet'!CD110="D","I",'Result Sheet'!CD110))</f>
        <v/>
      </c>
      <c r="V107" s="176" t="str">
        <f>IF('Result Sheet'!CE110="","",'Result Sheet'!CE110)</f>
        <v/>
      </c>
      <c r="W107" s="177" t="str">
        <f>IF('Result Sheet'!DO110="","",'Result Sheet'!DO110)</f>
        <v/>
      </c>
      <c r="BQ107" s="178" t="str">
        <f>'Result Sheet'!G110</f>
        <v/>
      </c>
      <c r="BR107" s="179" t="str">
        <f t="shared" si="12"/>
        <v/>
      </c>
      <c r="BS107" s="179" t="str">
        <f t="shared" si="13"/>
        <v/>
      </c>
      <c r="BT107" s="179" t="str">
        <f t="shared" si="14"/>
        <v/>
      </c>
      <c r="BU107" s="179" t="str">
        <f t="shared" si="15"/>
        <v/>
      </c>
      <c r="BV107" s="179" t="str">
        <f t="shared" si="16"/>
        <v/>
      </c>
      <c r="BW107" s="179" t="str">
        <f t="shared" si="17"/>
        <v/>
      </c>
      <c r="BX107" s="179" t="str">
        <f t="shared" si="18"/>
        <v/>
      </c>
      <c r="BY107" s="179" t="str">
        <f t="shared" si="19"/>
        <v/>
      </c>
      <c r="BZ107" s="179" t="str">
        <f t="shared" si="20"/>
        <v/>
      </c>
      <c r="CA107" s="179" t="str">
        <f t="shared" si="21"/>
        <v/>
      </c>
      <c r="CB107" s="179" t="str">
        <f t="shared" si="22"/>
        <v/>
      </c>
      <c r="CC107" s="179" t="str">
        <f t="shared" si="23"/>
        <v/>
      </c>
      <c r="CD107" s="180"/>
    </row>
    <row r="108" spans="1:82" ht="15.95" customHeight="1">
      <c r="A108" s="167">
        <f>IF('Result Sheet'!A111="","",'Result Sheet'!A111)</f>
        <v>104</v>
      </c>
      <c r="B108" s="168" t="str">
        <f>IF('Result Sheet'!B111="","",'Result Sheet'!B111)</f>
        <v/>
      </c>
      <c r="C108" s="169" t="str">
        <f>IF('Result Sheet'!F111="","",'Result Sheet'!F111)</f>
        <v/>
      </c>
      <c r="D108" s="170" t="str">
        <f>IF('Result Sheet'!E111="","",'Result Sheet'!E111)</f>
        <v/>
      </c>
      <c r="E108" s="171" t="str">
        <f>IF('Result Sheet'!G111="","",'Result Sheet'!G111)</f>
        <v/>
      </c>
      <c r="F108" s="171" t="str">
        <f>IF('Result Sheet'!H111="","",'Result Sheet'!H111)</f>
        <v/>
      </c>
      <c r="G108" s="171" t="str">
        <f>IF('Result Sheet'!I111="","",'Result Sheet'!I111)</f>
        <v/>
      </c>
      <c r="H108" s="172" t="str">
        <f>IF('Result Sheet'!K111="","",'Result Sheet'!K111)</f>
        <v/>
      </c>
      <c r="I108" s="172" t="str">
        <f>IF('Result Sheet'!J111="","",'Result Sheet'!J111)</f>
        <v/>
      </c>
      <c r="J108" s="273" t="str">
        <f>IF('Result Sheet'!DM111="","",'Result Sheet'!DM111)</f>
        <v/>
      </c>
      <c r="K108" s="173" t="str">
        <f>IF('Result Sheet'!DI111="","",'Result Sheet'!DI111)</f>
        <v/>
      </c>
      <c r="L108" s="174" t="str">
        <f>IF('Result Sheet'!DJ111="","",'Result Sheet'!DJ111)</f>
        <v/>
      </c>
      <c r="M108" s="173" t="str">
        <f>IF('Result Sheet'!DK111="","",'Result Sheet'!DK111)</f>
        <v/>
      </c>
      <c r="N108" s="216" t="str">
        <f>IF('Result Sheet'!DP111="","",'Result Sheet'!DP111)</f>
        <v/>
      </c>
      <c r="O108" s="175" t="str">
        <f>IF('Result Sheet'!AB111="","",IF('Result Sheet'!AB111="D","I",'Result Sheet'!AB111))</f>
        <v/>
      </c>
      <c r="P108" s="176" t="str">
        <f>IF('Result Sheet'!AC111="","",'Result Sheet'!AC111)</f>
        <v/>
      </c>
      <c r="Q108" s="175" t="str">
        <f>IF('Result Sheet'!AT111="","",IF('Result Sheet'!AT111="D","I",'Result Sheet'!AT111))</f>
        <v/>
      </c>
      <c r="R108" s="176" t="str">
        <f>IF('Result Sheet'!AU111="","",'Result Sheet'!AU111)</f>
        <v/>
      </c>
      <c r="S108" s="175" t="str">
        <f>IF('Result Sheet'!BL111="","",IF('Result Sheet'!BL111="D","I",'Result Sheet'!BL111))</f>
        <v/>
      </c>
      <c r="T108" s="176" t="str">
        <f>IF('Result Sheet'!BM111="","",'Result Sheet'!BM111)</f>
        <v/>
      </c>
      <c r="U108" s="175" t="str">
        <f>IF('Result Sheet'!CD111="","",IF('Result Sheet'!CD111="D","I",'Result Sheet'!CD111))</f>
        <v/>
      </c>
      <c r="V108" s="176" t="str">
        <f>IF('Result Sheet'!CE111="","",'Result Sheet'!CE111)</f>
        <v/>
      </c>
      <c r="W108" s="177" t="str">
        <f>IF('Result Sheet'!DO111="","",'Result Sheet'!DO111)</f>
        <v/>
      </c>
      <c r="BQ108" s="178" t="str">
        <f>'Result Sheet'!G111</f>
        <v/>
      </c>
      <c r="BR108" s="179" t="str">
        <f t="shared" si="12"/>
        <v/>
      </c>
      <c r="BS108" s="179" t="str">
        <f t="shared" si="13"/>
        <v/>
      </c>
      <c r="BT108" s="179" t="str">
        <f t="shared" si="14"/>
        <v/>
      </c>
      <c r="BU108" s="179" t="str">
        <f t="shared" si="15"/>
        <v/>
      </c>
      <c r="BV108" s="179" t="str">
        <f t="shared" si="16"/>
        <v/>
      </c>
      <c r="BW108" s="179" t="str">
        <f t="shared" si="17"/>
        <v/>
      </c>
      <c r="BX108" s="179" t="str">
        <f t="shared" si="18"/>
        <v/>
      </c>
      <c r="BY108" s="179" t="str">
        <f t="shared" si="19"/>
        <v/>
      </c>
      <c r="BZ108" s="179" t="str">
        <f t="shared" si="20"/>
        <v/>
      </c>
      <c r="CA108" s="179" t="str">
        <f t="shared" si="21"/>
        <v/>
      </c>
      <c r="CB108" s="179" t="str">
        <f t="shared" si="22"/>
        <v/>
      </c>
      <c r="CC108" s="179" t="str">
        <f t="shared" si="23"/>
        <v/>
      </c>
      <c r="CD108" s="180"/>
    </row>
    <row r="109" spans="1:82" ht="15.95" customHeight="1">
      <c r="A109" s="167">
        <f>IF('Result Sheet'!A112="","",'Result Sheet'!A112)</f>
        <v>105</v>
      </c>
      <c r="B109" s="168" t="str">
        <f>IF('Result Sheet'!B112="","",'Result Sheet'!B112)</f>
        <v/>
      </c>
      <c r="C109" s="169" t="str">
        <f>IF('Result Sheet'!F112="","",'Result Sheet'!F112)</f>
        <v/>
      </c>
      <c r="D109" s="170" t="str">
        <f>IF('Result Sheet'!E112="","",'Result Sheet'!E112)</f>
        <v/>
      </c>
      <c r="E109" s="171" t="str">
        <f>IF('Result Sheet'!G112="","",'Result Sheet'!G112)</f>
        <v/>
      </c>
      <c r="F109" s="171" t="str">
        <f>IF('Result Sheet'!H112="","",'Result Sheet'!H112)</f>
        <v/>
      </c>
      <c r="G109" s="171" t="str">
        <f>IF('Result Sheet'!I112="","",'Result Sheet'!I112)</f>
        <v/>
      </c>
      <c r="H109" s="172" t="str">
        <f>IF('Result Sheet'!K112="","",'Result Sheet'!K112)</f>
        <v/>
      </c>
      <c r="I109" s="172" t="str">
        <f>IF('Result Sheet'!J112="","",'Result Sheet'!J112)</f>
        <v/>
      </c>
      <c r="J109" s="273" t="str">
        <f>IF('Result Sheet'!DM112="","",'Result Sheet'!DM112)</f>
        <v/>
      </c>
      <c r="K109" s="173" t="str">
        <f>IF('Result Sheet'!DI112="","",'Result Sheet'!DI112)</f>
        <v/>
      </c>
      <c r="L109" s="174" t="str">
        <f>IF('Result Sheet'!DJ112="","",'Result Sheet'!DJ112)</f>
        <v/>
      </c>
      <c r="M109" s="173" t="str">
        <f>IF('Result Sheet'!DK112="","",'Result Sheet'!DK112)</f>
        <v/>
      </c>
      <c r="N109" s="216" t="str">
        <f>IF('Result Sheet'!DP112="","",'Result Sheet'!DP112)</f>
        <v/>
      </c>
      <c r="O109" s="175" t="str">
        <f>IF('Result Sheet'!AB112="","",IF('Result Sheet'!AB112="D","I",'Result Sheet'!AB112))</f>
        <v/>
      </c>
      <c r="P109" s="176" t="str">
        <f>IF('Result Sheet'!AC112="","",'Result Sheet'!AC112)</f>
        <v/>
      </c>
      <c r="Q109" s="175" t="str">
        <f>IF('Result Sheet'!AT112="","",IF('Result Sheet'!AT112="D","I",'Result Sheet'!AT112))</f>
        <v/>
      </c>
      <c r="R109" s="176" t="str">
        <f>IF('Result Sheet'!AU112="","",'Result Sheet'!AU112)</f>
        <v/>
      </c>
      <c r="S109" s="175" t="str">
        <f>IF('Result Sheet'!BL112="","",IF('Result Sheet'!BL112="D","I",'Result Sheet'!BL112))</f>
        <v/>
      </c>
      <c r="T109" s="176" t="str">
        <f>IF('Result Sheet'!BM112="","",'Result Sheet'!BM112)</f>
        <v/>
      </c>
      <c r="U109" s="175" t="str">
        <f>IF('Result Sheet'!CD112="","",IF('Result Sheet'!CD112="D","I",'Result Sheet'!CD112))</f>
        <v/>
      </c>
      <c r="V109" s="176" t="str">
        <f>IF('Result Sheet'!CE112="","",'Result Sheet'!CE112)</f>
        <v/>
      </c>
      <c r="W109" s="177" t="str">
        <f>IF('Result Sheet'!DO112="","",'Result Sheet'!DO112)</f>
        <v/>
      </c>
      <c r="BQ109" s="178" t="str">
        <f>'Result Sheet'!G112</f>
        <v/>
      </c>
      <c r="BR109" s="179" t="str">
        <f t="shared" si="12"/>
        <v/>
      </c>
      <c r="BS109" s="179" t="str">
        <f t="shared" si="13"/>
        <v/>
      </c>
      <c r="BT109" s="179" t="str">
        <f t="shared" si="14"/>
        <v/>
      </c>
      <c r="BU109" s="179" t="str">
        <f t="shared" si="15"/>
        <v/>
      </c>
      <c r="BV109" s="179" t="str">
        <f t="shared" si="16"/>
        <v/>
      </c>
      <c r="BW109" s="179" t="str">
        <f t="shared" si="17"/>
        <v/>
      </c>
      <c r="BX109" s="179" t="str">
        <f t="shared" si="18"/>
        <v/>
      </c>
      <c r="BY109" s="179" t="str">
        <f t="shared" si="19"/>
        <v/>
      </c>
      <c r="BZ109" s="179" t="str">
        <f t="shared" si="20"/>
        <v/>
      </c>
      <c r="CA109" s="179" t="str">
        <f t="shared" si="21"/>
        <v/>
      </c>
      <c r="CB109" s="179" t="str">
        <f t="shared" si="22"/>
        <v/>
      </c>
      <c r="CC109" s="179" t="str">
        <f t="shared" si="23"/>
        <v/>
      </c>
      <c r="CD109" s="180"/>
    </row>
    <row r="110" spans="1:82" ht="15.95" customHeight="1">
      <c r="A110" s="167">
        <f>IF('Result Sheet'!A113="","",'Result Sheet'!A113)</f>
        <v>106</v>
      </c>
      <c r="B110" s="168" t="str">
        <f>IF('Result Sheet'!B113="","",'Result Sheet'!B113)</f>
        <v/>
      </c>
      <c r="C110" s="169" t="str">
        <f>IF('Result Sheet'!F113="","",'Result Sheet'!F113)</f>
        <v/>
      </c>
      <c r="D110" s="170" t="str">
        <f>IF('Result Sheet'!E113="","",'Result Sheet'!E113)</f>
        <v/>
      </c>
      <c r="E110" s="171" t="str">
        <f>IF('Result Sheet'!G113="","",'Result Sheet'!G113)</f>
        <v/>
      </c>
      <c r="F110" s="171" t="str">
        <f>IF('Result Sheet'!H113="","",'Result Sheet'!H113)</f>
        <v/>
      </c>
      <c r="G110" s="171" t="str">
        <f>IF('Result Sheet'!I113="","",'Result Sheet'!I113)</f>
        <v/>
      </c>
      <c r="H110" s="172" t="str">
        <f>IF('Result Sheet'!K113="","",'Result Sheet'!K113)</f>
        <v/>
      </c>
      <c r="I110" s="172" t="str">
        <f>IF('Result Sheet'!J113="","",'Result Sheet'!J113)</f>
        <v/>
      </c>
      <c r="J110" s="273" t="str">
        <f>IF('Result Sheet'!DM113="","",'Result Sheet'!DM113)</f>
        <v/>
      </c>
      <c r="K110" s="173" t="str">
        <f>IF('Result Sheet'!DI113="","",'Result Sheet'!DI113)</f>
        <v/>
      </c>
      <c r="L110" s="174" t="str">
        <f>IF('Result Sheet'!DJ113="","",'Result Sheet'!DJ113)</f>
        <v/>
      </c>
      <c r="M110" s="173" t="str">
        <f>IF('Result Sheet'!DK113="","",'Result Sheet'!DK113)</f>
        <v/>
      </c>
      <c r="N110" s="216" t="str">
        <f>IF('Result Sheet'!DP113="","",'Result Sheet'!DP113)</f>
        <v/>
      </c>
      <c r="O110" s="175" t="str">
        <f>IF('Result Sheet'!AB113="","",IF('Result Sheet'!AB113="D","I",'Result Sheet'!AB113))</f>
        <v/>
      </c>
      <c r="P110" s="176" t="str">
        <f>IF('Result Sheet'!AC113="","",'Result Sheet'!AC113)</f>
        <v/>
      </c>
      <c r="Q110" s="175" t="str">
        <f>IF('Result Sheet'!AT113="","",IF('Result Sheet'!AT113="D","I",'Result Sheet'!AT113))</f>
        <v/>
      </c>
      <c r="R110" s="176" t="str">
        <f>IF('Result Sheet'!AU113="","",'Result Sheet'!AU113)</f>
        <v/>
      </c>
      <c r="S110" s="175" t="str">
        <f>IF('Result Sheet'!BL113="","",IF('Result Sheet'!BL113="D","I",'Result Sheet'!BL113))</f>
        <v/>
      </c>
      <c r="T110" s="176" t="str">
        <f>IF('Result Sheet'!BM113="","",'Result Sheet'!BM113)</f>
        <v/>
      </c>
      <c r="U110" s="175" t="str">
        <f>IF('Result Sheet'!CD113="","",IF('Result Sheet'!CD113="D","I",'Result Sheet'!CD113))</f>
        <v/>
      </c>
      <c r="V110" s="176" t="str">
        <f>IF('Result Sheet'!CE113="","",'Result Sheet'!CE113)</f>
        <v/>
      </c>
      <c r="W110" s="177" t="str">
        <f>IF('Result Sheet'!DO113="","",'Result Sheet'!DO113)</f>
        <v/>
      </c>
      <c r="BQ110" s="178" t="str">
        <f>'Result Sheet'!G113</f>
        <v/>
      </c>
      <c r="BR110" s="179" t="str">
        <f t="shared" si="12"/>
        <v/>
      </c>
      <c r="BS110" s="179" t="str">
        <f t="shared" si="13"/>
        <v/>
      </c>
      <c r="BT110" s="179" t="str">
        <f t="shared" si="14"/>
        <v/>
      </c>
      <c r="BU110" s="179" t="str">
        <f t="shared" si="15"/>
        <v/>
      </c>
      <c r="BV110" s="179" t="str">
        <f t="shared" si="16"/>
        <v/>
      </c>
      <c r="BW110" s="179" t="str">
        <f t="shared" si="17"/>
        <v/>
      </c>
      <c r="BX110" s="179" t="str">
        <f t="shared" si="18"/>
        <v/>
      </c>
      <c r="BY110" s="179" t="str">
        <f t="shared" si="19"/>
        <v/>
      </c>
      <c r="BZ110" s="179" t="str">
        <f t="shared" si="20"/>
        <v/>
      </c>
      <c r="CA110" s="179" t="str">
        <f t="shared" si="21"/>
        <v/>
      </c>
      <c r="CB110" s="179" t="str">
        <f t="shared" si="22"/>
        <v/>
      </c>
      <c r="CC110" s="179" t="str">
        <f t="shared" si="23"/>
        <v/>
      </c>
      <c r="CD110" s="180"/>
    </row>
    <row r="111" spans="1:82" ht="15.95" customHeight="1">
      <c r="A111" s="167">
        <f>IF('Result Sheet'!A114="","",'Result Sheet'!A114)</f>
        <v>107</v>
      </c>
      <c r="B111" s="168" t="str">
        <f>IF('Result Sheet'!B114="","",'Result Sheet'!B114)</f>
        <v/>
      </c>
      <c r="C111" s="169" t="str">
        <f>IF('Result Sheet'!F114="","",'Result Sheet'!F114)</f>
        <v/>
      </c>
      <c r="D111" s="170" t="str">
        <f>IF('Result Sheet'!E114="","",'Result Sheet'!E114)</f>
        <v/>
      </c>
      <c r="E111" s="171" t="str">
        <f>IF('Result Sheet'!G114="","",'Result Sheet'!G114)</f>
        <v/>
      </c>
      <c r="F111" s="171" t="str">
        <f>IF('Result Sheet'!H114="","",'Result Sheet'!H114)</f>
        <v/>
      </c>
      <c r="G111" s="171" t="str">
        <f>IF('Result Sheet'!I114="","",'Result Sheet'!I114)</f>
        <v/>
      </c>
      <c r="H111" s="172" t="str">
        <f>IF('Result Sheet'!K114="","",'Result Sheet'!K114)</f>
        <v/>
      </c>
      <c r="I111" s="172" t="str">
        <f>IF('Result Sheet'!J114="","",'Result Sheet'!J114)</f>
        <v/>
      </c>
      <c r="J111" s="273" t="str">
        <f>IF('Result Sheet'!DM114="","",'Result Sheet'!DM114)</f>
        <v/>
      </c>
      <c r="K111" s="173" t="str">
        <f>IF('Result Sheet'!DI114="","",'Result Sheet'!DI114)</f>
        <v/>
      </c>
      <c r="L111" s="174" t="str">
        <f>IF('Result Sheet'!DJ114="","",'Result Sheet'!DJ114)</f>
        <v/>
      </c>
      <c r="M111" s="173" t="str">
        <f>IF('Result Sheet'!DK114="","",'Result Sheet'!DK114)</f>
        <v/>
      </c>
      <c r="N111" s="216" t="str">
        <f>IF('Result Sheet'!DP114="","",'Result Sheet'!DP114)</f>
        <v/>
      </c>
      <c r="O111" s="175" t="str">
        <f>IF('Result Sheet'!AB114="","",IF('Result Sheet'!AB114="D","I",'Result Sheet'!AB114))</f>
        <v/>
      </c>
      <c r="P111" s="176" t="str">
        <f>IF('Result Sheet'!AC114="","",'Result Sheet'!AC114)</f>
        <v/>
      </c>
      <c r="Q111" s="175" t="str">
        <f>IF('Result Sheet'!AT114="","",IF('Result Sheet'!AT114="D","I",'Result Sheet'!AT114))</f>
        <v/>
      </c>
      <c r="R111" s="176" t="str">
        <f>IF('Result Sheet'!AU114="","",'Result Sheet'!AU114)</f>
        <v/>
      </c>
      <c r="S111" s="175" t="str">
        <f>IF('Result Sheet'!BL114="","",IF('Result Sheet'!BL114="D","I",'Result Sheet'!BL114))</f>
        <v/>
      </c>
      <c r="T111" s="176" t="str">
        <f>IF('Result Sheet'!BM114="","",'Result Sheet'!BM114)</f>
        <v/>
      </c>
      <c r="U111" s="175" t="str">
        <f>IF('Result Sheet'!CD114="","",IF('Result Sheet'!CD114="D","I",'Result Sheet'!CD114))</f>
        <v/>
      </c>
      <c r="V111" s="176" t="str">
        <f>IF('Result Sheet'!CE114="","",'Result Sheet'!CE114)</f>
        <v/>
      </c>
      <c r="W111" s="177" t="str">
        <f>IF('Result Sheet'!DO114="","",'Result Sheet'!DO114)</f>
        <v/>
      </c>
      <c r="BQ111" s="178" t="str">
        <f>'Result Sheet'!G114</f>
        <v/>
      </c>
      <c r="BR111" s="179" t="str">
        <f t="shared" si="12"/>
        <v/>
      </c>
      <c r="BS111" s="179" t="str">
        <f t="shared" si="13"/>
        <v/>
      </c>
      <c r="BT111" s="179" t="str">
        <f t="shared" si="14"/>
        <v/>
      </c>
      <c r="BU111" s="179" t="str">
        <f t="shared" si="15"/>
        <v/>
      </c>
      <c r="BV111" s="179" t="str">
        <f t="shared" si="16"/>
        <v/>
      </c>
      <c r="BW111" s="179" t="str">
        <f t="shared" si="17"/>
        <v/>
      </c>
      <c r="BX111" s="179" t="str">
        <f t="shared" si="18"/>
        <v/>
      </c>
      <c r="BY111" s="179" t="str">
        <f t="shared" si="19"/>
        <v/>
      </c>
      <c r="BZ111" s="179" t="str">
        <f t="shared" si="20"/>
        <v/>
      </c>
      <c r="CA111" s="179" t="str">
        <f t="shared" si="21"/>
        <v/>
      </c>
      <c r="CB111" s="179" t="str">
        <f t="shared" si="22"/>
        <v/>
      </c>
      <c r="CC111" s="179" t="str">
        <f t="shared" si="23"/>
        <v/>
      </c>
      <c r="CD111" s="180"/>
    </row>
    <row r="112" spans="1:82" ht="15.95" customHeight="1">
      <c r="A112" s="167">
        <f>IF('Result Sheet'!A115="","",'Result Sheet'!A115)</f>
        <v>108</v>
      </c>
      <c r="B112" s="168" t="str">
        <f>IF('Result Sheet'!B115="","",'Result Sheet'!B115)</f>
        <v/>
      </c>
      <c r="C112" s="169" t="str">
        <f>IF('Result Sheet'!F115="","",'Result Sheet'!F115)</f>
        <v/>
      </c>
      <c r="D112" s="170" t="str">
        <f>IF('Result Sheet'!E115="","",'Result Sheet'!E115)</f>
        <v/>
      </c>
      <c r="E112" s="171" t="str">
        <f>IF('Result Sheet'!G115="","",'Result Sheet'!G115)</f>
        <v/>
      </c>
      <c r="F112" s="171" t="str">
        <f>IF('Result Sheet'!H115="","",'Result Sheet'!H115)</f>
        <v/>
      </c>
      <c r="G112" s="171" t="str">
        <f>IF('Result Sheet'!I115="","",'Result Sheet'!I115)</f>
        <v/>
      </c>
      <c r="H112" s="172" t="str">
        <f>IF('Result Sheet'!K115="","",'Result Sheet'!K115)</f>
        <v/>
      </c>
      <c r="I112" s="172" t="str">
        <f>IF('Result Sheet'!J115="","",'Result Sheet'!J115)</f>
        <v/>
      </c>
      <c r="J112" s="273" t="str">
        <f>IF('Result Sheet'!DM115="","",'Result Sheet'!DM115)</f>
        <v/>
      </c>
      <c r="K112" s="173" t="str">
        <f>IF('Result Sheet'!DI115="","",'Result Sheet'!DI115)</f>
        <v/>
      </c>
      <c r="L112" s="174" t="str">
        <f>IF('Result Sheet'!DJ115="","",'Result Sheet'!DJ115)</f>
        <v/>
      </c>
      <c r="M112" s="173" t="str">
        <f>IF('Result Sheet'!DK115="","",'Result Sheet'!DK115)</f>
        <v/>
      </c>
      <c r="N112" s="216" t="str">
        <f>IF('Result Sheet'!DP115="","",'Result Sheet'!DP115)</f>
        <v/>
      </c>
      <c r="O112" s="175" t="str">
        <f>IF('Result Sheet'!AB115="","",IF('Result Sheet'!AB115="D","I",'Result Sheet'!AB115))</f>
        <v/>
      </c>
      <c r="P112" s="176" t="str">
        <f>IF('Result Sheet'!AC115="","",'Result Sheet'!AC115)</f>
        <v/>
      </c>
      <c r="Q112" s="175" t="str">
        <f>IF('Result Sheet'!AT115="","",IF('Result Sheet'!AT115="D","I",'Result Sheet'!AT115))</f>
        <v/>
      </c>
      <c r="R112" s="176" t="str">
        <f>IF('Result Sheet'!AU115="","",'Result Sheet'!AU115)</f>
        <v/>
      </c>
      <c r="S112" s="175" t="str">
        <f>IF('Result Sheet'!BL115="","",IF('Result Sheet'!BL115="D","I",'Result Sheet'!BL115))</f>
        <v/>
      </c>
      <c r="T112" s="176" t="str">
        <f>IF('Result Sheet'!BM115="","",'Result Sheet'!BM115)</f>
        <v/>
      </c>
      <c r="U112" s="175" t="str">
        <f>IF('Result Sheet'!CD115="","",IF('Result Sheet'!CD115="D","I",'Result Sheet'!CD115))</f>
        <v/>
      </c>
      <c r="V112" s="176" t="str">
        <f>IF('Result Sheet'!CE115="","",'Result Sheet'!CE115)</f>
        <v/>
      </c>
      <c r="W112" s="177" t="str">
        <f>IF('Result Sheet'!DO115="","",'Result Sheet'!DO115)</f>
        <v/>
      </c>
      <c r="BQ112" s="178" t="str">
        <f>'Result Sheet'!G115</f>
        <v/>
      </c>
      <c r="BR112" s="179" t="str">
        <f t="shared" si="12"/>
        <v/>
      </c>
      <c r="BS112" s="179" t="str">
        <f t="shared" si="13"/>
        <v/>
      </c>
      <c r="BT112" s="179" t="str">
        <f t="shared" si="14"/>
        <v/>
      </c>
      <c r="BU112" s="179" t="str">
        <f t="shared" si="15"/>
        <v/>
      </c>
      <c r="BV112" s="179" t="str">
        <f t="shared" si="16"/>
        <v/>
      </c>
      <c r="BW112" s="179" t="str">
        <f t="shared" si="17"/>
        <v/>
      </c>
      <c r="BX112" s="179" t="str">
        <f t="shared" si="18"/>
        <v/>
      </c>
      <c r="BY112" s="179" t="str">
        <f t="shared" si="19"/>
        <v/>
      </c>
      <c r="BZ112" s="179" t="str">
        <f t="shared" si="20"/>
        <v/>
      </c>
      <c r="CA112" s="179" t="str">
        <f t="shared" si="21"/>
        <v/>
      </c>
      <c r="CB112" s="179" t="str">
        <f t="shared" si="22"/>
        <v/>
      </c>
      <c r="CC112" s="179" t="str">
        <f t="shared" si="23"/>
        <v/>
      </c>
      <c r="CD112" s="180"/>
    </row>
    <row r="113" spans="1:82" ht="15.95" customHeight="1">
      <c r="A113" s="167">
        <f>IF('Result Sheet'!A116="","",'Result Sheet'!A116)</f>
        <v>109</v>
      </c>
      <c r="B113" s="168" t="str">
        <f>IF('Result Sheet'!B116="","",'Result Sheet'!B116)</f>
        <v/>
      </c>
      <c r="C113" s="169" t="str">
        <f>IF('Result Sheet'!F116="","",'Result Sheet'!F116)</f>
        <v/>
      </c>
      <c r="D113" s="170" t="str">
        <f>IF('Result Sheet'!E116="","",'Result Sheet'!E116)</f>
        <v/>
      </c>
      <c r="E113" s="171" t="str">
        <f>IF('Result Sheet'!G116="","",'Result Sheet'!G116)</f>
        <v/>
      </c>
      <c r="F113" s="171" t="str">
        <f>IF('Result Sheet'!H116="","",'Result Sheet'!H116)</f>
        <v/>
      </c>
      <c r="G113" s="171" t="str">
        <f>IF('Result Sheet'!I116="","",'Result Sheet'!I116)</f>
        <v/>
      </c>
      <c r="H113" s="172" t="str">
        <f>IF('Result Sheet'!K116="","",'Result Sheet'!K116)</f>
        <v/>
      </c>
      <c r="I113" s="172" t="str">
        <f>IF('Result Sheet'!J116="","",'Result Sheet'!J116)</f>
        <v/>
      </c>
      <c r="J113" s="273" t="str">
        <f>IF('Result Sheet'!DM116="","",'Result Sheet'!DM116)</f>
        <v/>
      </c>
      <c r="K113" s="173" t="str">
        <f>IF('Result Sheet'!DI116="","",'Result Sheet'!DI116)</f>
        <v/>
      </c>
      <c r="L113" s="174" t="str">
        <f>IF('Result Sheet'!DJ116="","",'Result Sheet'!DJ116)</f>
        <v/>
      </c>
      <c r="M113" s="173" t="str">
        <f>IF('Result Sheet'!DK116="","",'Result Sheet'!DK116)</f>
        <v/>
      </c>
      <c r="N113" s="216" t="str">
        <f>IF('Result Sheet'!DP116="","",'Result Sheet'!DP116)</f>
        <v/>
      </c>
      <c r="O113" s="175" t="str">
        <f>IF('Result Sheet'!AB116="","",IF('Result Sheet'!AB116="D","I",'Result Sheet'!AB116))</f>
        <v/>
      </c>
      <c r="P113" s="176" t="str">
        <f>IF('Result Sheet'!AC116="","",'Result Sheet'!AC116)</f>
        <v/>
      </c>
      <c r="Q113" s="175" t="str">
        <f>IF('Result Sheet'!AT116="","",IF('Result Sheet'!AT116="D","I",'Result Sheet'!AT116))</f>
        <v/>
      </c>
      <c r="R113" s="176" t="str">
        <f>IF('Result Sheet'!AU116="","",'Result Sheet'!AU116)</f>
        <v/>
      </c>
      <c r="S113" s="175" t="str">
        <f>IF('Result Sheet'!BL116="","",IF('Result Sheet'!BL116="D","I",'Result Sheet'!BL116))</f>
        <v/>
      </c>
      <c r="T113" s="176" t="str">
        <f>IF('Result Sheet'!BM116="","",'Result Sheet'!BM116)</f>
        <v/>
      </c>
      <c r="U113" s="175" t="str">
        <f>IF('Result Sheet'!CD116="","",IF('Result Sheet'!CD116="D","I",'Result Sheet'!CD116))</f>
        <v/>
      </c>
      <c r="V113" s="176" t="str">
        <f>IF('Result Sheet'!CE116="","",'Result Sheet'!CE116)</f>
        <v/>
      </c>
      <c r="W113" s="177" t="str">
        <f>IF('Result Sheet'!DO116="","",'Result Sheet'!DO116)</f>
        <v/>
      </c>
      <c r="BQ113" s="178" t="str">
        <f>'Result Sheet'!G116</f>
        <v/>
      </c>
      <c r="BR113" s="179" t="str">
        <f t="shared" si="12"/>
        <v/>
      </c>
      <c r="BS113" s="179" t="str">
        <f t="shared" si="13"/>
        <v/>
      </c>
      <c r="BT113" s="179" t="str">
        <f t="shared" si="14"/>
        <v/>
      </c>
      <c r="BU113" s="179" t="str">
        <f t="shared" si="15"/>
        <v/>
      </c>
      <c r="BV113" s="179" t="str">
        <f t="shared" si="16"/>
        <v/>
      </c>
      <c r="BW113" s="179" t="str">
        <f t="shared" si="17"/>
        <v/>
      </c>
      <c r="BX113" s="179" t="str">
        <f t="shared" si="18"/>
        <v/>
      </c>
      <c r="BY113" s="179" t="str">
        <f t="shared" si="19"/>
        <v/>
      </c>
      <c r="BZ113" s="179" t="str">
        <f t="shared" si="20"/>
        <v/>
      </c>
      <c r="CA113" s="179" t="str">
        <f t="shared" si="21"/>
        <v/>
      </c>
      <c r="CB113" s="179" t="str">
        <f t="shared" si="22"/>
        <v/>
      </c>
      <c r="CC113" s="179" t="str">
        <f t="shared" si="23"/>
        <v/>
      </c>
      <c r="CD113" s="180"/>
    </row>
    <row r="114" spans="1:82" ht="15.95" customHeight="1">
      <c r="A114" s="167">
        <f>IF('Result Sheet'!A117="","",'Result Sheet'!A117)</f>
        <v>110</v>
      </c>
      <c r="B114" s="168" t="str">
        <f>IF('Result Sheet'!B117="","",'Result Sheet'!B117)</f>
        <v/>
      </c>
      <c r="C114" s="169" t="str">
        <f>IF('Result Sheet'!F117="","",'Result Sheet'!F117)</f>
        <v/>
      </c>
      <c r="D114" s="170" t="str">
        <f>IF('Result Sheet'!E117="","",'Result Sheet'!E117)</f>
        <v/>
      </c>
      <c r="E114" s="171" t="str">
        <f>IF('Result Sheet'!G117="","",'Result Sheet'!G117)</f>
        <v/>
      </c>
      <c r="F114" s="171" t="str">
        <f>IF('Result Sheet'!H117="","",'Result Sheet'!H117)</f>
        <v/>
      </c>
      <c r="G114" s="171" t="str">
        <f>IF('Result Sheet'!I117="","",'Result Sheet'!I117)</f>
        <v/>
      </c>
      <c r="H114" s="172" t="str">
        <f>IF('Result Sheet'!K117="","",'Result Sheet'!K117)</f>
        <v/>
      </c>
      <c r="I114" s="172" t="str">
        <f>IF('Result Sheet'!J117="","",'Result Sheet'!J117)</f>
        <v/>
      </c>
      <c r="J114" s="273" t="str">
        <f>IF('Result Sheet'!DM117="","",'Result Sheet'!DM117)</f>
        <v/>
      </c>
      <c r="K114" s="173" t="str">
        <f>IF('Result Sheet'!DI117="","",'Result Sheet'!DI117)</f>
        <v/>
      </c>
      <c r="L114" s="174" t="str">
        <f>IF('Result Sheet'!DJ117="","",'Result Sheet'!DJ117)</f>
        <v/>
      </c>
      <c r="M114" s="173" t="str">
        <f>IF('Result Sheet'!DK117="","",'Result Sheet'!DK117)</f>
        <v/>
      </c>
      <c r="N114" s="216" t="str">
        <f>IF('Result Sheet'!DP117="","",'Result Sheet'!DP117)</f>
        <v/>
      </c>
      <c r="O114" s="175" t="str">
        <f>IF('Result Sheet'!AB117="","",IF('Result Sheet'!AB117="D","I",'Result Sheet'!AB117))</f>
        <v/>
      </c>
      <c r="P114" s="176" t="str">
        <f>IF('Result Sheet'!AC117="","",'Result Sheet'!AC117)</f>
        <v/>
      </c>
      <c r="Q114" s="175" t="str">
        <f>IF('Result Sheet'!AT117="","",IF('Result Sheet'!AT117="D","I",'Result Sheet'!AT117))</f>
        <v/>
      </c>
      <c r="R114" s="176" t="str">
        <f>IF('Result Sheet'!AU117="","",'Result Sheet'!AU117)</f>
        <v/>
      </c>
      <c r="S114" s="175" t="str">
        <f>IF('Result Sheet'!BL117="","",IF('Result Sheet'!BL117="D","I",'Result Sheet'!BL117))</f>
        <v/>
      </c>
      <c r="T114" s="176" t="str">
        <f>IF('Result Sheet'!BM117="","",'Result Sheet'!BM117)</f>
        <v/>
      </c>
      <c r="U114" s="175" t="str">
        <f>IF('Result Sheet'!CD117="","",IF('Result Sheet'!CD117="D","I",'Result Sheet'!CD117))</f>
        <v/>
      </c>
      <c r="V114" s="176" t="str">
        <f>IF('Result Sheet'!CE117="","",'Result Sheet'!CE117)</f>
        <v/>
      </c>
      <c r="W114" s="177" t="str">
        <f>IF('Result Sheet'!DO117="","",'Result Sheet'!DO117)</f>
        <v/>
      </c>
      <c r="BQ114" s="178" t="str">
        <f>'Result Sheet'!G117</f>
        <v/>
      </c>
      <c r="BR114" s="179" t="str">
        <f t="shared" si="12"/>
        <v/>
      </c>
      <c r="BS114" s="179" t="str">
        <f t="shared" si="13"/>
        <v/>
      </c>
      <c r="BT114" s="179" t="str">
        <f t="shared" si="14"/>
        <v/>
      </c>
      <c r="BU114" s="179" t="str">
        <f t="shared" si="15"/>
        <v/>
      </c>
      <c r="BV114" s="179" t="str">
        <f t="shared" si="16"/>
        <v/>
      </c>
      <c r="BW114" s="179" t="str">
        <f t="shared" si="17"/>
        <v/>
      </c>
      <c r="BX114" s="179" t="str">
        <f t="shared" si="18"/>
        <v/>
      </c>
      <c r="BY114" s="179" t="str">
        <f t="shared" si="19"/>
        <v/>
      </c>
      <c r="BZ114" s="179" t="str">
        <f t="shared" si="20"/>
        <v/>
      </c>
      <c r="CA114" s="179" t="str">
        <f t="shared" si="21"/>
        <v/>
      </c>
      <c r="CB114" s="179" t="str">
        <f t="shared" si="22"/>
        <v/>
      </c>
      <c r="CC114" s="179" t="str">
        <f t="shared" si="23"/>
        <v/>
      </c>
      <c r="CD114" s="180"/>
    </row>
    <row r="115" spans="1:82" ht="15.95" customHeight="1">
      <c r="A115" s="167">
        <f>IF('Result Sheet'!A118="","",'Result Sheet'!A118)</f>
        <v>111</v>
      </c>
      <c r="B115" s="168" t="str">
        <f>IF('Result Sheet'!B118="","",'Result Sheet'!B118)</f>
        <v/>
      </c>
      <c r="C115" s="169" t="str">
        <f>IF('Result Sheet'!F118="","",'Result Sheet'!F118)</f>
        <v/>
      </c>
      <c r="D115" s="170" t="str">
        <f>IF('Result Sheet'!E118="","",'Result Sheet'!E118)</f>
        <v/>
      </c>
      <c r="E115" s="171" t="str">
        <f>IF('Result Sheet'!G118="","",'Result Sheet'!G118)</f>
        <v/>
      </c>
      <c r="F115" s="171" t="str">
        <f>IF('Result Sheet'!H118="","",'Result Sheet'!H118)</f>
        <v/>
      </c>
      <c r="G115" s="171" t="str">
        <f>IF('Result Sheet'!I118="","",'Result Sheet'!I118)</f>
        <v/>
      </c>
      <c r="H115" s="172" t="str">
        <f>IF('Result Sheet'!K118="","",'Result Sheet'!K118)</f>
        <v/>
      </c>
      <c r="I115" s="172" t="str">
        <f>IF('Result Sheet'!J118="","",'Result Sheet'!J118)</f>
        <v/>
      </c>
      <c r="J115" s="273" t="str">
        <f>IF('Result Sheet'!DM118="","",'Result Sheet'!DM118)</f>
        <v/>
      </c>
      <c r="K115" s="173" t="str">
        <f>IF('Result Sheet'!DI118="","",'Result Sheet'!DI118)</f>
        <v/>
      </c>
      <c r="L115" s="174" t="str">
        <f>IF('Result Sheet'!DJ118="","",'Result Sheet'!DJ118)</f>
        <v/>
      </c>
      <c r="M115" s="173" t="str">
        <f>IF('Result Sheet'!DK118="","",'Result Sheet'!DK118)</f>
        <v/>
      </c>
      <c r="N115" s="216" t="str">
        <f>IF('Result Sheet'!DP118="","",'Result Sheet'!DP118)</f>
        <v/>
      </c>
      <c r="O115" s="175" t="str">
        <f>IF('Result Sheet'!AB118="","",IF('Result Sheet'!AB118="D","I",'Result Sheet'!AB118))</f>
        <v/>
      </c>
      <c r="P115" s="176" t="str">
        <f>IF('Result Sheet'!AC118="","",'Result Sheet'!AC118)</f>
        <v/>
      </c>
      <c r="Q115" s="175" t="str">
        <f>IF('Result Sheet'!AT118="","",IF('Result Sheet'!AT118="D","I",'Result Sheet'!AT118))</f>
        <v/>
      </c>
      <c r="R115" s="176" t="str">
        <f>IF('Result Sheet'!AU118="","",'Result Sheet'!AU118)</f>
        <v/>
      </c>
      <c r="S115" s="175" t="str">
        <f>IF('Result Sheet'!BL118="","",IF('Result Sheet'!BL118="D","I",'Result Sheet'!BL118))</f>
        <v/>
      </c>
      <c r="T115" s="176" t="str">
        <f>IF('Result Sheet'!BM118="","",'Result Sheet'!BM118)</f>
        <v/>
      </c>
      <c r="U115" s="175" t="str">
        <f>IF('Result Sheet'!CD118="","",IF('Result Sheet'!CD118="D","I",'Result Sheet'!CD118))</f>
        <v/>
      </c>
      <c r="V115" s="176" t="str">
        <f>IF('Result Sheet'!CE118="","",'Result Sheet'!CE118)</f>
        <v/>
      </c>
      <c r="W115" s="177" t="str">
        <f>IF('Result Sheet'!DO118="","",'Result Sheet'!DO118)</f>
        <v/>
      </c>
      <c r="BQ115" s="178" t="str">
        <f>'Result Sheet'!G118</f>
        <v/>
      </c>
      <c r="BR115" s="179" t="str">
        <f t="shared" si="12"/>
        <v/>
      </c>
      <c r="BS115" s="179" t="str">
        <f t="shared" si="13"/>
        <v/>
      </c>
      <c r="BT115" s="179" t="str">
        <f t="shared" si="14"/>
        <v/>
      </c>
      <c r="BU115" s="179" t="str">
        <f t="shared" si="15"/>
        <v/>
      </c>
      <c r="BV115" s="179" t="str">
        <f t="shared" si="16"/>
        <v/>
      </c>
      <c r="BW115" s="179" t="str">
        <f t="shared" si="17"/>
        <v/>
      </c>
      <c r="BX115" s="179" t="str">
        <f t="shared" si="18"/>
        <v/>
      </c>
      <c r="BY115" s="179" t="str">
        <f t="shared" si="19"/>
        <v/>
      </c>
      <c r="BZ115" s="179" t="str">
        <f t="shared" si="20"/>
        <v/>
      </c>
      <c r="CA115" s="179" t="str">
        <f t="shared" si="21"/>
        <v/>
      </c>
      <c r="CB115" s="179" t="str">
        <f t="shared" si="22"/>
        <v/>
      </c>
      <c r="CC115" s="179" t="str">
        <f t="shared" si="23"/>
        <v/>
      </c>
      <c r="CD115" s="180"/>
    </row>
    <row r="116" spans="1:82" ht="15.95" customHeight="1">
      <c r="A116" s="167">
        <f>IF('Result Sheet'!A119="","",'Result Sheet'!A119)</f>
        <v>112</v>
      </c>
      <c r="B116" s="168" t="str">
        <f>IF('Result Sheet'!B119="","",'Result Sheet'!B119)</f>
        <v/>
      </c>
      <c r="C116" s="169" t="str">
        <f>IF('Result Sheet'!F119="","",'Result Sheet'!F119)</f>
        <v/>
      </c>
      <c r="D116" s="170" t="str">
        <f>IF('Result Sheet'!E119="","",'Result Sheet'!E119)</f>
        <v/>
      </c>
      <c r="E116" s="171" t="str">
        <f>IF('Result Sheet'!G119="","",'Result Sheet'!G119)</f>
        <v/>
      </c>
      <c r="F116" s="171" t="str">
        <f>IF('Result Sheet'!H119="","",'Result Sheet'!H119)</f>
        <v/>
      </c>
      <c r="G116" s="171" t="str">
        <f>IF('Result Sheet'!I119="","",'Result Sheet'!I119)</f>
        <v/>
      </c>
      <c r="H116" s="172" t="str">
        <f>IF('Result Sheet'!K119="","",'Result Sheet'!K119)</f>
        <v/>
      </c>
      <c r="I116" s="172" t="str">
        <f>IF('Result Sheet'!J119="","",'Result Sheet'!J119)</f>
        <v/>
      </c>
      <c r="J116" s="273" t="str">
        <f>IF('Result Sheet'!DM119="","",'Result Sheet'!DM119)</f>
        <v/>
      </c>
      <c r="K116" s="173" t="str">
        <f>IF('Result Sheet'!DI119="","",'Result Sheet'!DI119)</f>
        <v/>
      </c>
      <c r="L116" s="174" t="str">
        <f>IF('Result Sheet'!DJ119="","",'Result Sheet'!DJ119)</f>
        <v/>
      </c>
      <c r="M116" s="173" t="str">
        <f>IF('Result Sheet'!DK119="","",'Result Sheet'!DK119)</f>
        <v/>
      </c>
      <c r="N116" s="216" t="str">
        <f>IF('Result Sheet'!DP119="","",'Result Sheet'!DP119)</f>
        <v/>
      </c>
      <c r="O116" s="175" t="str">
        <f>IF('Result Sheet'!AB119="","",IF('Result Sheet'!AB119="D","I",'Result Sheet'!AB119))</f>
        <v/>
      </c>
      <c r="P116" s="176" t="str">
        <f>IF('Result Sheet'!AC119="","",'Result Sheet'!AC119)</f>
        <v/>
      </c>
      <c r="Q116" s="175" t="str">
        <f>IF('Result Sheet'!AT119="","",IF('Result Sheet'!AT119="D","I",'Result Sheet'!AT119))</f>
        <v/>
      </c>
      <c r="R116" s="176" t="str">
        <f>IF('Result Sheet'!AU119="","",'Result Sheet'!AU119)</f>
        <v/>
      </c>
      <c r="S116" s="175" t="str">
        <f>IF('Result Sheet'!BL119="","",IF('Result Sheet'!BL119="D","I",'Result Sheet'!BL119))</f>
        <v/>
      </c>
      <c r="T116" s="176" t="str">
        <f>IF('Result Sheet'!BM119="","",'Result Sheet'!BM119)</f>
        <v/>
      </c>
      <c r="U116" s="175" t="str">
        <f>IF('Result Sheet'!CD119="","",IF('Result Sheet'!CD119="D","I",'Result Sheet'!CD119))</f>
        <v/>
      </c>
      <c r="V116" s="176" t="str">
        <f>IF('Result Sheet'!CE119="","",'Result Sheet'!CE119)</f>
        <v/>
      </c>
      <c r="W116" s="177" t="str">
        <f>IF('Result Sheet'!DO119="","",'Result Sheet'!DO119)</f>
        <v/>
      </c>
      <c r="BQ116" s="178" t="str">
        <f>'Result Sheet'!G119</f>
        <v/>
      </c>
      <c r="BR116" s="179" t="str">
        <f t="shared" si="12"/>
        <v/>
      </c>
      <c r="BS116" s="179" t="str">
        <f t="shared" si="13"/>
        <v/>
      </c>
      <c r="BT116" s="179" t="str">
        <f t="shared" si="14"/>
        <v/>
      </c>
      <c r="BU116" s="179" t="str">
        <f t="shared" si="15"/>
        <v/>
      </c>
      <c r="BV116" s="179" t="str">
        <f t="shared" si="16"/>
        <v/>
      </c>
      <c r="BW116" s="179" t="str">
        <f t="shared" si="17"/>
        <v/>
      </c>
      <c r="BX116" s="179" t="str">
        <f t="shared" si="18"/>
        <v/>
      </c>
      <c r="BY116" s="179" t="str">
        <f t="shared" si="19"/>
        <v/>
      </c>
      <c r="BZ116" s="179" t="str">
        <f t="shared" si="20"/>
        <v/>
      </c>
      <c r="CA116" s="179" t="str">
        <f t="shared" si="21"/>
        <v/>
      </c>
      <c r="CB116" s="179" t="str">
        <f t="shared" si="22"/>
        <v/>
      </c>
      <c r="CC116" s="179" t="str">
        <f t="shared" si="23"/>
        <v/>
      </c>
      <c r="CD116" s="180"/>
    </row>
    <row r="117" spans="1:82" ht="15.95" customHeight="1">
      <c r="A117" s="167">
        <f>IF('Result Sheet'!A120="","",'Result Sheet'!A120)</f>
        <v>113</v>
      </c>
      <c r="B117" s="168" t="str">
        <f>IF('Result Sheet'!B120="","",'Result Sheet'!B120)</f>
        <v/>
      </c>
      <c r="C117" s="169" t="str">
        <f>IF('Result Sheet'!F120="","",'Result Sheet'!F120)</f>
        <v/>
      </c>
      <c r="D117" s="170" t="str">
        <f>IF('Result Sheet'!E120="","",'Result Sheet'!E120)</f>
        <v/>
      </c>
      <c r="E117" s="171" t="str">
        <f>IF('Result Sheet'!G120="","",'Result Sheet'!G120)</f>
        <v/>
      </c>
      <c r="F117" s="171" t="str">
        <f>IF('Result Sheet'!H120="","",'Result Sheet'!H120)</f>
        <v/>
      </c>
      <c r="G117" s="171" t="str">
        <f>IF('Result Sheet'!I120="","",'Result Sheet'!I120)</f>
        <v/>
      </c>
      <c r="H117" s="172" t="str">
        <f>IF('Result Sheet'!K120="","",'Result Sheet'!K120)</f>
        <v/>
      </c>
      <c r="I117" s="172" t="str">
        <f>IF('Result Sheet'!J120="","",'Result Sheet'!J120)</f>
        <v/>
      </c>
      <c r="J117" s="273" t="str">
        <f>IF('Result Sheet'!DM120="","",'Result Sheet'!DM120)</f>
        <v/>
      </c>
      <c r="K117" s="173" t="str">
        <f>IF('Result Sheet'!DI120="","",'Result Sheet'!DI120)</f>
        <v/>
      </c>
      <c r="L117" s="174" t="str">
        <f>IF('Result Sheet'!DJ120="","",'Result Sheet'!DJ120)</f>
        <v/>
      </c>
      <c r="M117" s="173" t="str">
        <f>IF('Result Sheet'!DK120="","",'Result Sheet'!DK120)</f>
        <v/>
      </c>
      <c r="N117" s="216" t="str">
        <f>IF('Result Sheet'!DP120="","",'Result Sheet'!DP120)</f>
        <v/>
      </c>
      <c r="O117" s="175" t="str">
        <f>IF('Result Sheet'!AB120="","",IF('Result Sheet'!AB120="D","I",'Result Sheet'!AB120))</f>
        <v/>
      </c>
      <c r="P117" s="176" t="str">
        <f>IF('Result Sheet'!AC120="","",'Result Sheet'!AC120)</f>
        <v/>
      </c>
      <c r="Q117" s="175" t="str">
        <f>IF('Result Sheet'!AT120="","",IF('Result Sheet'!AT120="D","I",'Result Sheet'!AT120))</f>
        <v/>
      </c>
      <c r="R117" s="176" t="str">
        <f>IF('Result Sheet'!AU120="","",'Result Sheet'!AU120)</f>
        <v/>
      </c>
      <c r="S117" s="175" t="str">
        <f>IF('Result Sheet'!BL120="","",IF('Result Sheet'!BL120="D","I",'Result Sheet'!BL120))</f>
        <v/>
      </c>
      <c r="T117" s="176" t="str">
        <f>IF('Result Sheet'!BM120="","",'Result Sheet'!BM120)</f>
        <v/>
      </c>
      <c r="U117" s="175" t="str">
        <f>IF('Result Sheet'!CD120="","",IF('Result Sheet'!CD120="D","I",'Result Sheet'!CD120))</f>
        <v/>
      </c>
      <c r="V117" s="176" t="str">
        <f>IF('Result Sheet'!CE120="","",'Result Sheet'!CE120)</f>
        <v/>
      </c>
      <c r="W117" s="177" t="str">
        <f>IF('Result Sheet'!DO120="","",'Result Sheet'!DO120)</f>
        <v/>
      </c>
      <c r="BQ117" s="178" t="str">
        <f>'Result Sheet'!G120</f>
        <v/>
      </c>
      <c r="BR117" s="179" t="str">
        <f t="shared" si="12"/>
        <v/>
      </c>
      <c r="BS117" s="179" t="str">
        <f t="shared" si="13"/>
        <v/>
      </c>
      <c r="BT117" s="179" t="str">
        <f t="shared" si="14"/>
        <v/>
      </c>
      <c r="BU117" s="179" t="str">
        <f t="shared" si="15"/>
        <v/>
      </c>
      <c r="BV117" s="179" t="str">
        <f t="shared" si="16"/>
        <v/>
      </c>
      <c r="BW117" s="179" t="str">
        <f t="shared" si="17"/>
        <v/>
      </c>
      <c r="BX117" s="179" t="str">
        <f t="shared" si="18"/>
        <v/>
      </c>
      <c r="BY117" s="179" t="str">
        <f t="shared" si="19"/>
        <v/>
      </c>
      <c r="BZ117" s="179" t="str">
        <f t="shared" si="20"/>
        <v/>
      </c>
      <c r="CA117" s="179" t="str">
        <f t="shared" si="21"/>
        <v/>
      </c>
      <c r="CB117" s="179" t="str">
        <f t="shared" si="22"/>
        <v/>
      </c>
      <c r="CC117" s="179" t="str">
        <f t="shared" si="23"/>
        <v/>
      </c>
      <c r="CD117" s="180"/>
    </row>
    <row r="118" spans="1:82" ht="15.95" customHeight="1">
      <c r="A118" s="167">
        <f>IF('Result Sheet'!A121="","",'Result Sheet'!A121)</f>
        <v>114</v>
      </c>
      <c r="B118" s="168" t="str">
        <f>IF('Result Sheet'!B121="","",'Result Sheet'!B121)</f>
        <v/>
      </c>
      <c r="C118" s="169" t="str">
        <f>IF('Result Sheet'!F121="","",'Result Sheet'!F121)</f>
        <v/>
      </c>
      <c r="D118" s="170" t="str">
        <f>IF('Result Sheet'!E121="","",'Result Sheet'!E121)</f>
        <v/>
      </c>
      <c r="E118" s="171" t="str">
        <f>IF('Result Sheet'!G121="","",'Result Sheet'!G121)</f>
        <v/>
      </c>
      <c r="F118" s="171" t="str">
        <f>IF('Result Sheet'!H121="","",'Result Sheet'!H121)</f>
        <v/>
      </c>
      <c r="G118" s="171" t="str">
        <f>IF('Result Sheet'!I121="","",'Result Sheet'!I121)</f>
        <v/>
      </c>
      <c r="H118" s="172" t="str">
        <f>IF('Result Sheet'!K121="","",'Result Sheet'!K121)</f>
        <v/>
      </c>
      <c r="I118" s="172" t="str">
        <f>IF('Result Sheet'!J121="","",'Result Sheet'!J121)</f>
        <v/>
      </c>
      <c r="J118" s="273" t="str">
        <f>IF('Result Sheet'!DM121="","",'Result Sheet'!DM121)</f>
        <v/>
      </c>
      <c r="K118" s="173" t="str">
        <f>IF('Result Sheet'!DI121="","",'Result Sheet'!DI121)</f>
        <v/>
      </c>
      <c r="L118" s="174" t="str">
        <f>IF('Result Sheet'!DJ121="","",'Result Sheet'!DJ121)</f>
        <v/>
      </c>
      <c r="M118" s="173" t="str">
        <f>IF('Result Sheet'!DK121="","",'Result Sheet'!DK121)</f>
        <v/>
      </c>
      <c r="N118" s="216" t="str">
        <f>IF('Result Sheet'!DP121="","",'Result Sheet'!DP121)</f>
        <v/>
      </c>
      <c r="O118" s="175" t="str">
        <f>IF('Result Sheet'!AB121="","",IF('Result Sheet'!AB121="D","I",'Result Sheet'!AB121))</f>
        <v/>
      </c>
      <c r="P118" s="176" t="str">
        <f>IF('Result Sheet'!AC121="","",'Result Sheet'!AC121)</f>
        <v/>
      </c>
      <c r="Q118" s="175" t="str">
        <f>IF('Result Sheet'!AT121="","",IF('Result Sheet'!AT121="D","I",'Result Sheet'!AT121))</f>
        <v/>
      </c>
      <c r="R118" s="176" t="str">
        <f>IF('Result Sheet'!AU121="","",'Result Sheet'!AU121)</f>
        <v/>
      </c>
      <c r="S118" s="175" t="str">
        <f>IF('Result Sheet'!BL121="","",IF('Result Sheet'!BL121="D","I",'Result Sheet'!BL121))</f>
        <v/>
      </c>
      <c r="T118" s="176" t="str">
        <f>IF('Result Sheet'!BM121="","",'Result Sheet'!BM121)</f>
        <v/>
      </c>
      <c r="U118" s="175" t="str">
        <f>IF('Result Sheet'!CD121="","",IF('Result Sheet'!CD121="D","I",'Result Sheet'!CD121))</f>
        <v/>
      </c>
      <c r="V118" s="176" t="str">
        <f>IF('Result Sheet'!CE121="","",'Result Sheet'!CE121)</f>
        <v/>
      </c>
      <c r="W118" s="177" t="str">
        <f>IF('Result Sheet'!DO121="","",'Result Sheet'!DO121)</f>
        <v/>
      </c>
      <c r="BQ118" s="178" t="str">
        <f>'Result Sheet'!G121</f>
        <v/>
      </c>
      <c r="BR118" s="179" t="str">
        <f t="shared" si="12"/>
        <v/>
      </c>
      <c r="BS118" s="179" t="str">
        <f t="shared" si="13"/>
        <v/>
      </c>
      <c r="BT118" s="179" t="str">
        <f t="shared" si="14"/>
        <v/>
      </c>
      <c r="BU118" s="179" t="str">
        <f t="shared" si="15"/>
        <v/>
      </c>
      <c r="BV118" s="179" t="str">
        <f t="shared" si="16"/>
        <v/>
      </c>
      <c r="BW118" s="179" t="str">
        <f t="shared" si="17"/>
        <v/>
      </c>
      <c r="BX118" s="179" t="str">
        <f t="shared" si="18"/>
        <v/>
      </c>
      <c r="BY118" s="179" t="str">
        <f t="shared" si="19"/>
        <v/>
      </c>
      <c r="BZ118" s="179" t="str">
        <f t="shared" si="20"/>
        <v/>
      </c>
      <c r="CA118" s="179" t="str">
        <f t="shared" si="21"/>
        <v/>
      </c>
      <c r="CB118" s="179" t="str">
        <f t="shared" si="22"/>
        <v/>
      </c>
      <c r="CC118" s="179" t="str">
        <f t="shared" si="23"/>
        <v/>
      </c>
      <c r="CD118" s="180"/>
    </row>
    <row r="119" spans="1:82" ht="15.95" customHeight="1">
      <c r="A119" s="167">
        <f>IF('Result Sheet'!A122="","",'Result Sheet'!A122)</f>
        <v>115</v>
      </c>
      <c r="B119" s="168" t="str">
        <f>IF('Result Sheet'!B122="","",'Result Sheet'!B122)</f>
        <v/>
      </c>
      <c r="C119" s="169" t="str">
        <f>IF('Result Sheet'!F122="","",'Result Sheet'!F122)</f>
        <v/>
      </c>
      <c r="D119" s="170" t="str">
        <f>IF('Result Sheet'!E122="","",'Result Sheet'!E122)</f>
        <v/>
      </c>
      <c r="E119" s="171" t="str">
        <f>IF('Result Sheet'!G122="","",'Result Sheet'!G122)</f>
        <v/>
      </c>
      <c r="F119" s="171" t="str">
        <f>IF('Result Sheet'!H122="","",'Result Sheet'!H122)</f>
        <v/>
      </c>
      <c r="G119" s="171" t="str">
        <f>IF('Result Sheet'!I122="","",'Result Sheet'!I122)</f>
        <v/>
      </c>
      <c r="H119" s="172" t="str">
        <f>IF('Result Sheet'!K122="","",'Result Sheet'!K122)</f>
        <v/>
      </c>
      <c r="I119" s="172" t="str">
        <f>IF('Result Sheet'!J122="","",'Result Sheet'!J122)</f>
        <v/>
      </c>
      <c r="J119" s="273" t="str">
        <f>IF('Result Sheet'!DM122="","",'Result Sheet'!DM122)</f>
        <v/>
      </c>
      <c r="K119" s="173" t="str">
        <f>IF('Result Sheet'!DI122="","",'Result Sheet'!DI122)</f>
        <v/>
      </c>
      <c r="L119" s="174" t="str">
        <f>IF('Result Sheet'!DJ122="","",'Result Sheet'!DJ122)</f>
        <v/>
      </c>
      <c r="M119" s="173" t="str">
        <f>IF('Result Sheet'!DK122="","",'Result Sheet'!DK122)</f>
        <v/>
      </c>
      <c r="N119" s="216" t="str">
        <f>IF('Result Sheet'!DP122="","",'Result Sheet'!DP122)</f>
        <v/>
      </c>
      <c r="O119" s="175" t="str">
        <f>IF('Result Sheet'!AB122="","",IF('Result Sheet'!AB122="D","I",'Result Sheet'!AB122))</f>
        <v/>
      </c>
      <c r="P119" s="176" t="str">
        <f>IF('Result Sheet'!AC122="","",'Result Sheet'!AC122)</f>
        <v/>
      </c>
      <c r="Q119" s="175" t="str">
        <f>IF('Result Sheet'!AT122="","",IF('Result Sheet'!AT122="D","I",'Result Sheet'!AT122))</f>
        <v/>
      </c>
      <c r="R119" s="176" t="str">
        <f>IF('Result Sheet'!AU122="","",'Result Sheet'!AU122)</f>
        <v/>
      </c>
      <c r="S119" s="175" t="str">
        <f>IF('Result Sheet'!BL122="","",IF('Result Sheet'!BL122="D","I",'Result Sheet'!BL122))</f>
        <v/>
      </c>
      <c r="T119" s="176" t="str">
        <f>IF('Result Sheet'!BM122="","",'Result Sheet'!BM122)</f>
        <v/>
      </c>
      <c r="U119" s="175" t="str">
        <f>IF('Result Sheet'!CD122="","",IF('Result Sheet'!CD122="D","I",'Result Sheet'!CD122))</f>
        <v/>
      </c>
      <c r="V119" s="176" t="str">
        <f>IF('Result Sheet'!CE122="","",'Result Sheet'!CE122)</f>
        <v/>
      </c>
      <c r="W119" s="177" t="str">
        <f>IF('Result Sheet'!DO122="","",'Result Sheet'!DO122)</f>
        <v/>
      </c>
      <c r="BQ119" s="178" t="str">
        <f>'Result Sheet'!G122</f>
        <v/>
      </c>
      <c r="BR119" s="179" t="str">
        <f t="shared" si="12"/>
        <v/>
      </c>
      <c r="BS119" s="179" t="str">
        <f t="shared" si="13"/>
        <v/>
      </c>
      <c r="BT119" s="179" t="str">
        <f t="shared" si="14"/>
        <v/>
      </c>
      <c r="BU119" s="179" t="str">
        <f t="shared" si="15"/>
        <v/>
      </c>
      <c r="BV119" s="179" t="str">
        <f t="shared" si="16"/>
        <v/>
      </c>
      <c r="BW119" s="179" t="str">
        <f t="shared" si="17"/>
        <v/>
      </c>
      <c r="BX119" s="179" t="str">
        <f t="shared" si="18"/>
        <v/>
      </c>
      <c r="BY119" s="179" t="str">
        <f t="shared" si="19"/>
        <v/>
      </c>
      <c r="BZ119" s="179" t="str">
        <f t="shared" si="20"/>
        <v/>
      </c>
      <c r="CA119" s="179" t="str">
        <f t="shared" si="21"/>
        <v/>
      </c>
      <c r="CB119" s="179" t="str">
        <f t="shared" si="22"/>
        <v/>
      </c>
      <c r="CC119" s="179" t="str">
        <f t="shared" si="23"/>
        <v/>
      </c>
      <c r="CD119" s="180"/>
    </row>
    <row r="120" spans="1:82" ht="15.95" customHeight="1">
      <c r="A120" s="167">
        <f>IF('Result Sheet'!A123="","",'Result Sheet'!A123)</f>
        <v>116</v>
      </c>
      <c r="B120" s="168" t="str">
        <f>IF('Result Sheet'!B123="","",'Result Sheet'!B123)</f>
        <v/>
      </c>
      <c r="C120" s="169" t="str">
        <f>IF('Result Sheet'!F123="","",'Result Sheet'!F123)</f>
        <v/>
      </c>
      <c r="D120" s="170" t="str">
        <f>IF('Result Sheet'!E123="","",'Result Sheet'!E123)</f>
        <v/>
      </c>
      <c r="E120" s="171" t="str">
        <f>IF('Result Sheet'!G123="","",'Result Sheet'!G123)</f>
        <v/>
      </c>
      <c r="F120" s="171" t="str">
        <f>IF('Result Sheet'!H123="","",'Result Sheet'!H123)</f>
        <v/>
      </c>
      <c r="G120" s="171" t="str">
        <f>IF('Result Sheet'!I123="","",'Result Sheet'!I123)</f>
        <v/>
      </c>
      <c r="H120" s="172" t="str">
        <f>IF('Result Sheet'!K123="","",'Result Sheet'!K123)</f>
        <v/>
      </c>
      <c r="I120" s="172" t="str">
        <f>IF('Result Sheet'!J123="","",'Result Sheet'!J123)</f>
        <v/>
      </c>
      <c r="J120" s="273" t="str">
        <f>IF('Result Sheet'!DM123="","",'Result Sheet'!DM123)</f>
        <v/>
      </c>
      <c r="K120" s="173" t="str">
        <f>IF('Result Sheet'!DI123="","",'Result Sheet'!DI123)</f>
        <v/>
      </c>
      <c r="L120" s="174" t="str">
        <f>IF('Result Sheet'!DJ123="","",'Result Sheet'!DJ123)</f>
        <v/>
      </c>
      <c r="M120" s="173" t="str">
        <f>IF('Result Sheet'!DK123="","",'Result Sheet'!DK123)</f>
        <v/>
      </c>
      <c r="N120" s="216" t="str">
        <f>IF('Result Sheet'!DP123="","",'Result Sheet'!DP123)</f>
        <v/>
      </c>
      <c r="O120" s="175" t="str">
        <f>IF('Result Sheet'!AB123="","",IF('Result Sheet'!AB123="D","I",'Result Sheet'!AB123))</f>
        <v/>
      </c>
      <c r="P120" s="176" t="str">
        <f>IF('Result Sheet'!AC123="","",'Result Sheet'!AC123)</f>
        <v/>
      </c>
      <c r="Q120" s="175" t="str">
        <f>IF('Result Sheet'!AT123="","",IF('Result Sheet'!AT123="D","I",'Result Sheet'!AT123))</f>
        <v/>
      </c>
      <c r="R120" s="176" t="str">
        <f>IF('Result Sheet'!AU123="","",'Result Sheet'!AU123)</f>
        <v/>
      </c>
      <c r="S120" s="175" t="str">
        <f>IF('Result Sheet'!BL123="","",IF('Result Sheet'!BL123="D","I",'Result Sheet'!BL123))</f>
        <v/>
      </c>
      <c r="T120" s="176" t="str">
        <f>IF('Result Sheet'!BM123="","",'Result Sheet'!BM123)</f>
        <v/>
      </c>
      <c r="U120" s="175" t="str">
        <f>IF('Result Sheet'!CD123="","",IF('Result Sheet'!CD123="D","I",'Result Sheet'!CD123))</f>
        <v/>
      </c>
      <c r="V120" s="176" t="str">
        <f>IF('Result Sheet'!CE123="","",'Result Sheet'!CE123)</f>
        <v/>
      </c>
      <c r="W120" s="177" t="str">
        <f>IF('Result Sheet'!DO123="","",'Result Sheet'!DO123)</f>
        <v/>
      </c>
      <c r="BQ120" s="178" t="str">
        <f>'Result Sheet'!G123</f>
        <v/>
      </c>
      <c r="BR120" s="179" t="str">
        <f t="shared" si="12"/>
        <v/>
      </c>
      <c r="BS120" s="179" t="str">
        <f t="shared" si="13"/>
        <v/>
      </c>
      <c r="BT120" s="179" t="str">
        <f t="shared" si="14"/>
        <v/>
      </c>
      <c r="BU120" s="179" t="str">
        <f t="shared" si="15"/>
        <v/>
      </c>
      <c r="BV120" s="179" t="str">
        <f t="shared" si="16"/>
        <v/>
      </c>
      <c r="BW120" s="179" t="str">
        <f t="shared" si="17"/>
        <v/>
      </c>
      <c r="BX120" s="179" t="str">
        <f t="shared" si="18"/>
        <v/>
      </c>
      <c r="BY120" s="179" t="str">
        <f t="shared" si="19"/>
        <v/>
      </c>
      <c r="BZ120" s="179" t="str">
        <f t="shared" si="20"/>
        <v/>
      </c>
      <c r="CA120" s="179" t="str">
        <f t="shared" si="21"/>
        <v/>
      </c>
      <c r="CB120" s="179" t="str">
        <f t="shared" si="22"/>
        <v/>
      </c>
      <c r="CC120" s="179" t="str">
        <f t="shared" si="23"/>
        <v/>
      </c>
      <c r="CD120" s="180"/>
    </row>
    <row r="121" spans="1:82" ht="15.95" customHeight="1">
      <c r="A121" s="167">
        <f>IF('Result Sheet'!A124="","",'Result Sheet'!A124)</f>
        <v>117</v>
      </c>
      <c r="B121" s="168" t="str">
        <f>IF('Result Sheet'!B124="","",'Result Sheet'!B124)</f>
        <v/>
      </c>
      <c r="C121" s="169" t="str">
        <f>IF('Result Sheet'!F124="","",'Result Sheet'!F124)</f>
        <v/>
      </c>
      <c r="D121" s="170" t="str">
        <f>IF('Result Sheet'!E124="","",'Result Sheet'!E124)</f>
        <v/>
      </c>
      <c r="E121" s="171" t="str">
        <f>IF('Result Sheet'!G124="","",'Result Sheet'!G124)</f>
        <v/>
      </c>
      <c r="F121" s="171" t="str">
        <f>IF('Result Sheet'!H124="","",'Result Sheet'!H124)</f>
        <v/>
      </c>
      <c r="G121" s="171" t="str">
        <f>IF('Result Sheet'!I124="","",'Result Sheet'!I124)</f>
        <v/>
      </c>
      <c r="H121" s="172" t="str">
        <f>IF('Result Sheet'!K124="","",'Result Sheet'!K124)</f>
        <v/>
      </c>
      <c r="I121" s="172" t="str">
        <f>IF('Result Sheet'!J124="","",'Result Sheet'!J124)</f>
        <v/>
      </c>
      <c r="J121" s="273" t="str">
        <f>IF('Result Sheet'!DM124="","",'Result Sheet'!DM124)</f>
        <v/>
      </c>
      <c r="K121" s="173" t="str">
        <f>IF('Result Sheet'!DI124="","",'Result Sheet'!DI124)</f>
        <v/>
      </c>
      <c r="L121" s="174" t="str">
        <f>IF('Result Sheet'!DJ124="","",'Result Sheet'!DJ124)</f>
        <v/>
      </c>
      <c r="M121" s="173" t="str">
        <f>IF('Result Sheet'!DK124="","",'Result Sheet'!DK124)</f>
        <v/>
      </c>
      <c r="N121" s="216" t="str">
        <f>IF('Result Sheet'!DP124="","",'Result Sheet'!DP124)</f>
        <v/>
      </c>
      <c r="O121" s="175" t="str">
        <f>IF('Result Sheet'!AB124="","",IF('Result Sheet'!AB124="D","I",'Result Sheet'!AB124))</f>
        <v/>
      </c>
      <c r="P121" s="176" t="str">
        <f>IF('Result Sheet'!AC124="","",'Result Sheet'!AC124)</f>
        <v/>
      </c>
      <c r="Q121" s="175" t="str">
        <f>IF('Result Sheet'!AT124="","",IF('Result Sheet'!AT124="D","I",'Result Sheet'!AT124))</f>
        <v/>
      </c>
      <c r="R121" s="176" t="str">
        <f>IF('Result Sheet'!AU124="","",'Result Sheet'!AU124)</f>
        <v/>
      </c>
      <c r="S121" s="175" t="str">
        <f>IF('Result Sheet'!BL124="","",IF('Result Sheet'!BL124="D","I",'Result Sheet'!BL124))</f>
        <v/>
      </c>
      <c r="T121" s="176" t="str">
        <f>IF('Result Sheet'!BM124="","",'Result Sheet'!BM124)</f>
        <v/>
      </c>
      <c r="U121" s="175" t="str">
        <f>IF('Result Sheet'!CD124="","",IF('Result Sheet'!CD124="D","I",'Result Sheet'!CD124))</f>
        <v/>
      </c>
      <c r="V121" s="176" t="str">
        <f>IF('Result Sheet'!CE124="","",'Result Sheet'!CE124)</f>
        <v/>
      </c>
      <c r="W121" s="177" t="str">
        <f>IF('Result Sheet'!DO124="","",'Result Sheet'!DO124)</f>
        <v/>
      </c>
      <c r="BQ121" s="178" t="str">
        <f>'Result Sheet'!G124</f>
        <v/>
      </c>
      <c r="BR121" s="179" t="str">
        <f t="shared" si="12"/>
        <v/>
      </c>
      <c r="BS121" s="179" t="str">
        <f t="shared" si="13"/>
        <v/>
      </c>
      <c r="BT121" s="179" t="str">
        <f t="shared" si="14"/>
        <v/>
      </c>
      <c r="BU121" s="179" t="str">
        <f t="shared" si="15"/>
        <v/>
      </c>
      <c r="BV121" s="179" t="str">
        <f t="shared" si="16"/>
        <v/>
      </c>
      <c r="BW121" s="179" t="str">
        <f t="shared" si="17"/>
        <v/>
      </c>
      <c r="BX121" s="179" t="str">
        <f t="shared" si="18"/>
        <v/>
      </c>
      <c r="BY121" s="179" t="str">
        <f t="shared" si="19"/>
        <v/>
      </c>
      <c r="BZ121" s="179" t="str">
        <f t="shared" si="20"/>
        <v/>
      </c>
      <c r="CA121" s="179" t="str">
        <f t="shared" si="21"/>
        <v/>
      </c>
      <c r="CB121" s="179" t="str">
        <f t="shared" si="22"/>
        <v/>
      </c>
      <c r="CC121" s="179" t="str">
        <f t="shared" si="23"/>
        <v/>
      </c>
      <c r="CD121" s="180"/>
    </row>
    <row r="122" spans="1:82" ht="15.95" customHeight="1">
      <c r="A122" s="167">
        <f>IF('Result Sheet'!A125="","",'Result Sheet'!A125)</f>
        <v>118</v>
      </c>
      <c r="B122" s="168" t="str">
        <f>IF('Result Sheet'!B125="","",'Result Sheet'!B125)</f>
        <v/>
      </c>
      <c r="C122" s="169" t="str">
        <f>IF('Result Sheet'!F125="","",'Result Sheet'!F125)</f>
        <v/>
      </c>
      <c r="D122" s="170" t="str">
        <f>IF('Result Sheet'!E125="","",'Result Sheet'!E125)</f>
        <v/>
      </c>
      <c r="E122" s="171" t="str">
        <f>IF('Result Sheet'!G125="","",'Result Sheet'!G125)</f>
        <v/>
      </c>
      <c r="F122" s="171" t="str">
        <f>IF('Result Sheet'!H125="","",'Result Sheet'!H125)</f>
        <v/>
      </c>
      <c r="G122" s="171" t="str">
        <f>IF('Result Sheet'!I125="","",'Result Sheet'!I125)</f>
        <v/>
      </c>
      <c r="H122" s="172" t="str">
        <f>IF('Result Sheet'!K125="","",'Result Sheet'!K125)</f>
        <v/>
      </c>
      <c r="I122" s="172" t="str">
        <f>IF('Result Sheet'!J125="","",'Result Sheet'!J125)</f>
        <v/>
      </c>
      <c r="J122" s="273" t="str">
        <f>IF('Result Sheet'!DM125="","",'Result Sheet'!DM125)</f>
        <v/>
      </c>
      <c r="K122" s="173" t="str">
        <f>IF('Result Sheet'!DI125="","",'Result Sheet'!DI125)</f>
        <v/>
      </c>
      <c r="L122" s="174" t="str">
        <f>IF('Result Sheet'!DJ125="","",'Result Sheet'!DJ125)</f>
        <v/>
      </c>
      <c r="M122" s="173" t="str">
        <f>IF('Result Sheet'!DK125="","",'Result Sheet'!DK125)</f>
        <v/>
      </c>
      <c r="N122" s="216" t="str">
        <f>IF('Result Sheet'!DP125="","",'Result Sheet'!DP125)</f>
        <v/>
      </c>
      <c r="O122" s="175" t="str">
        <f>IF('Result Sheet'!AB125="","",IF('Result Sheet'!AB125="D","I",'Result Sheet'!AB125))</f>
        <v/>
      </c>
      <c r="P122" s="176" t="str">
        <f>IF('Result Sheet'!AC125="","",'Result Sheet'!AC125)</f>
        <v/>
      </c>
      <c r="Q122" s="175" t="str">
        <f>IF('Result Sheet'!AT125="","",IF('Result Sheet'!AT125="D","I",'Result Sheet'!AT125))</f>
        <v/>
      </c>
      <c r="R122" s="176" t="str">
        <f>IF('Result Sheet'!AU125="","",'Result Sheet'!AU125)</f>
        <v/>
      </c>
      <c r="S122" s="175" t="str">
        <f>IF('Result Sheet'!BL125="","",IF('Result Sheet'!BL125="D","I",'Result Sheet'!BL125))</f>
        <v/>
      </c>
      <c r="T122" s="176" t="str">
        <f>IF('Result Sheet'!BM125="","",'Result Sheet'!BM125)</f>
        <v/>
      </c>
      <c r="U122" s="175" t="str">
        <f>IF('Result Sheet'!CD125="","",IF('Result Sheet'!CD125="D","I",'Result Sheet'!CD125))</f>
        <v/>
      </c>
      <c r="V122" s="176" t="str">
        <f>IF('Result Sheet'!CE125="","",'Result Sheet'!CE125)</f>
        <v/>
      </c>
      <c r="W122" s="177" t="str">
        <f>IF('Result Sheet'!DO125="","",'Result Sheet'!DO125)</f>
        <v/>
      </c>
      <c r="BQ122" s="178" t="str">
        <f>'Result Sheet'!G125</f>
        <v/>
      </c>
      <c r="BR122" s="179" t="str">
        <f t="shared" si="12"/>
        <v/>
      </c>
      <c r="BS122" s="179" t="str">
        <f t="shared" si="13"/>
        <v/>
      </c>
      <c r="BT122" s="179" t="str">
        <f t="shared" si="14"/>
        <v/>
      </c>
      <c r="BU122" s="179" t="str">
        <f t="shared" si="15"/>
        <v/>
      </c>
      <c r="BV122" s="179" t="str">
        <f t="shared" si="16"/>
        <v/>
      </c>
      <c r="BW122" s="179" t="str">
        <f t="shared" si="17"/>
        <v/>
      </c>
      <c r="BX122" s="179" t="str">
        <f t="shared" si="18"/>
        <v/>
      </c>
      <c r="BY122" s="179" t="str">
        <f t="shared" si="19"/>
        <v/>
      </c>
      <c r="BZ122" s="179" t="str">
        <f t="shared" si="20"/>
        <v/>
      </c>
      <c r="CA122" s="179" t="str">
        <f t="shared" si="21"/>
        <v/>
      </c>
      <c r="CB122" s="179" t="str">
        <f t="shared" si="22"/>
        <v/>
      </c>
      <c r="CC122" s="179" t="str">
        <f t="shared" si="23"/>
        <v/>
      </c>
      <c r="CD122" s="180"/>
    </row>
    <row r="123" spans="1:82" ht="15.95" customHeight="1">
      <c r="A123" s="167">
        <f>IF('Result Sheet'!A126="","",'Result Sheet'!A126)</f>
        <v>119</v>
      </c>
      <c r="B123" s="168" t="str">
        <f>IF('Result Sheet'!B126="","",'Result Sheet'!B126)</f>
        <v/>
      </c>
      <c r="C123" s="169" t="str">
        <f>IF('Result Sheet'!F126="","",'Result Sheet'!F126)</f>
        <v/>
      </c>
      <c r="D123" s="170" t="str">
        <f>IF('Result Sheet'!E126="","",'Result Sheet'!E126)</f>
        <v/>
      </c>
      <c r="E123" s="171" t="str">
        <f>IF('Result Sheet'!G126="","",'Result Sheet'!G126)</f>
        <v/>
      </c>
      <c r="F123" s="171" t="str">
        <f>IF('Result Sheet'!H126="","",'Result Sheet'!H126)</f>
        <v/>
      </c>
      <c r="G123" s="171" t="str">
        <f>IF('Result Sheet'!I126="","",'Result Sheet'!I126)</f>
        <v/>
      </c>
      <c r="H123" s="172" t="str">
        <f>IF('Result Sheet'!K126="","",'Result Sheet'!K126)</f>
        <v/>
      </c>
      <c r="I123" s="172" t="str">
        <f>IF('Result Sheet'!J126="","",'Result Sheet'!J126)</f>
        <v/>
      </c>
      <c r="J123" s="273" t="str">
        <f>IF('Result Sheet'!DM126="","",'Result Sheet'!DM126)</f>
        <v/>
      </c>
      <c r="K123" s="173" t="str">
        <f>IF('Result Sheet'!DI126="","",'Result Sheet'!DI126)</f>
        <v/>
      </c>
      <c r="L123" s="174" t="str">
        <f>IF('Result Sheet'!DJ126="","",'Result Sheet'!DJ126)</f>
        <v/>
      </c>
      <c r="M123" s="173" t="str">
        <f>IF('Result Sheet'!DK126="","",'Result Sheet'!DK126)</f>
        <v/>
      </c>
      <c r="N123" s="216" t="str">
        <f>IF('Result Sheet'!DP126="","",'Result Sheet'!DP126)</f>
        <v/>
      </c>
      <c r="O123" s="175" t="str">
        <f>IF('Result Sheet'!AB126="","",IF('Result Sheet'!AB126="D","I",'Result Sheet'!AB126))</f>
        <v/>
      </c>
      <c r="P123" s="176" t="str">
        <f>IF('Result Sheet'!AC126="","",'Result Sheet'!AC126)</f>
        <v/>
      </c>
      <c r="Q123" s="175" t="str">
        <f>IF('Result Sheet'!AT126="","",IF('Result Sheet'!AT126="D","I",'Result Sheet'!AT126))</f>
        <v/>
      </c>
      <c r="R123" s="176" t="str">
        <f>IF('Result Sheet'!AU126="","",'Result Sheet'!AU126)</f>
        <v/>
      </c>
      <c r="S123" s="175" t="str">
        <f>IF('Result Sheet'!BL126="","",IF('Result Sheet'!BL126="D","I",'Result Sheet'!BL126))</f>
        <v/>
      </c>
      <c r="T123" s="176" t="str">
        <f>IF('Result Sheet'!BM126="","",'Result Sheet'!BM126)</f>
        <v/>
      </c>
      <c r="U123" s="175" t="str">
        <f>IF('Result Sheet'!CD126="","",IF('Result Sheet'!CD126="D","I",'Result Sheet'!CD126))</f>
        <v/>
      </c>
      <c r="V123" s="176" t="str">
        <f>IF('Result Sheet'!CE126="","",'Result Sheet'!CE126)</f>
        <v/>
      </c>
      <c r="W123" s="177" t="str">
        <f>IF('Result Sheet'!DO126="","",'Result Sheet'!DO126)</f>
        <v/>
      </c>
      <c r="BQ123" s="178" t="str">
        <f>'Result Sheet'!G126</f>
        <v/>
      </c>
      <c r="BR123" s="179" t="str">
        <f t="shared" si="12"/>
        <v/>
      </c>
      <c r="BS123" s="179" t="str">
        <f t="shared" si="13"/>
        <v/>
      </c>
      <c r="BT123" s="179" t="str">
        <f t="shared" si="14"/>
        <v/>
      </c>
      <c r="BU123" s="179" t="str">
        <f t="shared" si="15"/>
        <v/>
      </c>
      <c r="BV123" s="179" t="str">
        <f t="shared" si="16"/>
        <v/>
      </c>
      <c r="BW123" s="179" t="str">
        <f t="shared" si="17"/>
        <v/>
      </c>
      <c r="BX123" s="179" t="str">
        <f t="shared" si="18"/>
        <v/>
      </c>
      <c r="BY123" s="179" t="str">
        <f t="shared" si="19"/>
        <v/>
      </c>
      <c r="BZ123" s="179" t="str">
        <f t="shared" si="20"/>
        <v/>
      </c>
      <c r="CA123" s="179" t="str">
        <f t="shared" si="21"/>
        <v/>
      </c>
      <c r="CB123" s="179" t="str">
        <f t="shared" si="22"/>
        <v/>
      </c>
      <c r="CC123" s="179" t="str">
        <f t="shared" si="23"/>
        <v/>
      </c>
      <c r="CD123" s="180"/>
    </row>
    <row r="124" spans="1:82" ht="15.95" customHeight="1">
      <c r="A124" s="167">
        <f>IF('Result Sheet'!A127="","",'Result Sheet'!A127)</f>
        <v>120</v>
      </c>
      <c r="B124" s="168" t="str">
        <f>IF('Result Sheet'!B127="","",'Result Sheet'!B127)</f>
        <v/>
      </c>
      <c r="C124" s="169" t="str">
        <f>IF('Result Sheet'!F127="","",'Result Sheet'!F127)</f>
        <v/>
      </c>
      <c r="D124" s="170" t="str">
        <f>IF('Result Sheet'!E127="","",'Result Sheet'!E127)</f>
        <v/>
      </c>
      <c r="E124" s="171" t="str">
        <f>IF('Result Sheet'!G127="","",'Result Sheet'!G127)</f>
        <v/>
      </c>
      <c r="F124" s="171" t="str">
        <f>IF('Result Sheet'!H127="","",'Result Sheet'!H127)</f>
        <v/>
      </c>
      <c r="G124" s="171" t="str">
        <f>IF('Result Sheet'!I127="","",'Result Sheet'!I127)</f>
        <v/>
      </c>
      <c r="H124" s="172" t="str">
        <f>IF('Result Sheet'!K127="","",'Result Sheet'!K127)</f>
        <v/>
      </c>
      <c r="I124" s="172" t="str">
        <f>IF('Result Sheet'!J127="","",'Result Sheet'!J127)</f>
        <v/>
      </c>
      <c r="J124" s="273" t="str">
        <f>IF('Result Sheet'!DM127="","",'Result Sheet'!DM127)</f>
        <v/>
      </c>
      <c r="K124" s="173" t="str">
        <f>IF('Result Sheet'!DI127="","",'Result Sheet'!DI127)</f>
        <v/>
      </c>
      <c r="L124" s="174" t="str">
        <f>IF('Result Sheet'!DJ127="","",'Result Sheet'!DJ127)</f>
        <v/>
      </c>
      <c r="M124" s="173" t="str">
        <f>IF('Result Sheet'!DK127="","",'Result Sheet'!DK127)</f>
        <v/>
      </c>
      <c r="N124" s="216" t="str">
        <f>IF('Result Sheet'!DP127="","",'Result Sheet'!DP127)</f>
        <v/>
      </c>
      <c r="O124" s="175" t="str">
        <f>IF('Result Sheet'!AB127="","",IF('Result Sheet'!AB127="D","I",'Result Sheet'!AB127))</f>
        <v/>
      </c>
      <c r="P124" s="176" t="str">
        <f>IF('Result Sheet'!AC127="","",'Result Sheet'!AC127)</f>
        <v/>
      </c>
      <c r="Q124" s="175" t="str">
        <f>IF('Result Sheet'!AT127="","",IF('Result Sheet'!AT127="D","I",'Result Sheet'!AT127))</f>
        <v/>
      </c>
      <c r="R124" s="176" t="str">
        <f>IF('Result Sheet'!AU127="","",'Result Sheet'!AU127)</f>
        <v/>
      </c>
      <c r="S124" s="175" t="str">
        <f>IF('Result Sheet'!BL127="","",IF('Result Sheet'!BL127="D","I",'Result Sheet'!BL127))</f>
        <v/>
      </c>
      <c r="T124" s="176" t="str">
        <f>IF('Result Sheet'!BM127="","",'Result Sheet'!BM127)</f>
        <v/>
      </c>
      <c r="U124" s="175" t="str">
        <f>IF('Result Sheet'!CD127="","",IF('Result Sheet'!CD127="D","I",'Result Sheet'!CD127))</f>
        <v/>
      </c>
      <c r="V124" s="176" t="str">
        <f>IF('Result Sheet'!CE127="","",'Result Sheet'!CE127)</f>
        <v/>
      </c>
      <c r="W124" s="177" t="str">
        <f>IF('Result Sheet'!DO127="","",'Result Sheet'!DO127)</f>
        <v/>
      </c>
      <c r="BQ124" s="178" t="str">
        <f>'Result Sheet'!G127</f>
        <v/>
      </c>
      <c r="BR124" s="179" t="str">
        <f t="shared" si="12"/>
        <v/>
      </c>
      <c r="BS124" s="179" t="str">
        <f t="shared" si="13"/>
        <v/>
      </c>
      <c r="BT124" s="179" t="str">
        <f t="shared" si="14"/>
        <v/>
      </c>
      <c r="BU124" s="179" t="str">
        <f t="shared" si="15"/>
        <v/>
      </c>
      <c r="BV124" s="179" t="str">
        <f t="shared" si="16"/>
        <v/>
      </c>
      <c r="BW124" s="179" t="str">
        <f t="shared" si="17"/>
        <v/>
      </c>
      <c r="BX124" s="179" t="str">
        <f t="shared" si="18"/>
        <v/>
      </c>
      <c r="BY124" s="179" t="str">
        <f t="shared" si="19"/>
        <v/>
      </c>
      <c r="BZ124" s="179" t="str">
        <f t="shared" si="20"/>
        <v/>
      </c>
      <c r="CA124" s="179" t="str">
        <f t="shared" si="21"/>
        <v/>
      </c>
      <c r="CB124" s="179" t="str">
        <f t="shared" si="22"/>
        <v/>
      </c>
      <c r="CC124" s="179" t="str">
        <f t="shared" si="23"/>
        <v/>
      </c>
      <c r="CD124" s="180"/>
    </row>
    <row r="125" spans="1:82" ht="15.95" customHeight="1">
      <c r="A125" s="167">
        <f>IF('Result Sheet'!A128="","",'Result Sheet'!A128)</f>
        <v>121</v>
      </c>
      <c r="B125" s="168" t="str">
        <f>IF('Result Sheet'!B128="","",'Result Sheet'!B128)</f>
        <v/>
      </c>
      <c r="C125" s="169" t="str">
        <f>IF('Result Sheet'!F128="","",'Result Sheet'!F128)</f>
        <v/>
      </c>
      <c r="D125" s="170" t="str">
        <f>IF('Result Sheet'!E128="","",'Result Sheet'!E128)</f>
        <v/>
      </c>
      <c r="E125" s="171" t="str">
        <f>IF('Result Sheet'!G128="","",'Result Sheet'!G128)</f>
        <v/>
      </c>
      <c r="F125" s="171" t="str">
        <f>IF('Result Sheet'!H128="","",'Result Sheet'!H128)</f>
        <v/>
      </c>
      <c r="G125" s="171" t="str">
        <f>IF('Result Sheet'!I128="","",'Result Sheet'!I128)</f>
        <v/>
      </c>
      <c r="H125" s="172" t="str">
        <f>IF('Result Sheet'!K128="","",'Result Sheet'!K128)</f>
        <v/>
      </c>
      <c r="I125" s="172" t="str">
        <f>IF('Result Sheet'!J128="","",'Result Sheet'!J128)</f>
        <v/>
      </c>
      <c r="J125" s="273" t="str">
        <f>IF('Result Sheet'!DM128="","",'Result Sheet'!DM128)</f>
        <v/>
      </c>
      <c r="K125" s="173" t="str">
        <f>IF('Result Sheet'!DI128="","",'Result Sheet'!DI128)</f>
        <v/>
      </c>
      <c r="L125" s="174" t="str">
        <f>IF('Result Sheet'!DJ128="","",'Result Sheet'!DJ128)</f>
        <v/>
      </c>
      <c r="M125" s="173" t="str">
        <f>IF('Result Sheet'!DK128="","",'Result Sheet'!DK128)</f>
        <v/>
      </c>
      <c r="N125" s="216" t="str">
        <f>IF('Result Sheet'!DP128="","",'Result Sheet'!DP128)</f>
        <v/>
      </c>
      <c r="O125" s="175" t="str">
        <f>IF('Result Sheet'!AB128="","",IF('Result Sheet'!AB128="D","I",'Result Sheet'!AB128))</f>
        <v/>
      </c>
      <c r="P125" s="176" t="str">
        <f>IF('Result Sheet'!AC128="","",'Result Sheet'!AC128)</f>
        <v/>
      </c>
      <c r="Q125" s="175" t="str">
        <f>IF('Result Sheet'!AT128="","",IF('Result Sheet'!AT128="D","I",'Result Sheet'!AT128))</f>
        <v/>
      </c>
      <c r="R125" s="176" t="str">
        <f>IF('Result Sheet'!AU128="","",'Result Sheet'!AU128)</f>
        <v/>
      </c>
      <c r="S125" s="175" t="str">
        <f>IF('Result Sheet'!BL128="","",IF('Result Sheet'!BL128="D","I",'Result Sheet'!BL128))</f>
        <v/>
      </c>
      <c r="T125" s="176" t="str">
        <f>IF('Result Sheet'!BM128="","",'Result Sheet'!BM128)</f>
        <v/>
      </c>
      <c r="U125" s="175" t="str">
        <f>IF('Result Sheet'!CD128="","",IF('Result Sheet'!CD128="D","I",'Result Sheet'!CD128))</f>
        <v/>
      </c>
      <c r="V125" s="176" t="str">
        <f>IF('Result Sheet'!CE128="","",'Result Sheet'!CE128)</f>
        <v/>
      </c>
      <c r="W125" s="177" t="str">
        <f>IF('Result Sheet'!DO128="","",'Result Sheet'!DO128)</f>
        <v/>
      </c>
      <c r="BQ125" s="178" t="str">
        <f>'Result Sheet'!G128</f>
        <v/>
      </c>
      <c r="BR125" s="179" t="str">
        <f t="shared" si="12"/>
        <v/>
      </c>
      <c r="BS125" s="179" t="str">
        <f t="shared" si="13"/>
        <v/>
      </c>
      <c r="BT125" s="179" t="str">
        <f t="shared" si="14"/>
        <v/>
      </c>
      <c r="BU125" s="179" t="str">
        <f t="shared" si="15"/>
        <v/>
      </c>
      <c r="BV125" s="179" t="str">
        <f t="shared" si="16"/>
        <v/>
      </c>
      <c r="BW125" s="179" t="str">
        <f t="shared" si="17"/>
        <v/>
      </c>
      <c r="BX125" s="179" t="str">
        <f t="shared" si="18"/>
        <v/>
      </c>
      <c r="BY125" s="179" t="str">
        <f t="shared" si="19"/>
        <v/>
      </c>
      <c r="BZ125" s="179" t="str">
        <f t="shared" si="20"/>
        <v/>
      </c>
      <c r="CA125" s="179" t="str">
        <f t="shared" si="21"/>
        <v/>
      </c>
      <c r="CB125" s="179" t="str">
        <f t="shared" si="22"/>
        <v/>
      </c>
      <c r="CC125" s="179" t="str">
        <f t="shared" si="23"/>
        <v/>
      </c>
      <c r="CD125" s="180"/>
    </row>
    <row r="126" spans="1:82" ht="15.95" customHeight="1">
      <c r="A126" s="167">
        <f>IF('Result Sheet'!A129="","",'Result Sheet'!A129)</f>
        <v>122</v>
      </c>
      <c r="B126" s="168" t="str">
        <f>IF('Result Sheet'!B129="","",'Result Sheet'!B129)</f>
        <v/>
      </c>
      <c r="C126" s="169" t="str">
        <f>IF('Result Sheet'!F129="","",'Result Sheet'!F129)</f>
        <v/>
      </c>
      <c r="D126" s="170" t="str">
        <f>IF('Result Sheet'!E129="","",'Result Sheet'!E129)</f>
        <v/>
      </c>
      <c r="E126" s="171" t="str">
        <f>IF('Result Sheet'!G129="","",'Result Sheet'!G129)</f>
        <v/>
      </c>
      <c r="F126" s="171" t="str">
        <f>IF('Result Sheet'!H129="","",'Result Sheet'!H129)</f>
        <v/>
      </c>
      <c r="G126" s="171" t="str">
        <f>IF('Result Sheet'!I129="","",'Result Sheet'!I129)</f>
        <v/>
      </c>
      <c r="H126" s="172" t="str">
        <f>IF('Result Sheet'!K129="","",'Result Sheet'!K129)</f>
        <v/>
      </c>
      <c r="I126" s="172" t="str">
        <f>IF('Result Sheet'!J129="","",'Result Sheet'!J129)</f>
        <v/>
      </c>
      <c r="J126" s="273" t="str">
        <f>IF('Result Sheet'!DM129="","",'Result Sheet'!DM129)</f>
        <v/>
      </c>
      <c r="K126" s="173" t="str">
        <f>IF('Result Sheet'!DI129="","",'Result Sheet'!DI129)</f>
        <v/>
      </c>
      <c r="L126" s="174" t="str">
        <f>IF('Result Sheet'!DJ129="","",'Result Sheet'!DJ129)</f>
        <v/>
      </c>
      <c r="M126" s="173" t="str">
        <f>IF('Result Sheet'!DK129="","",'Result Sheet'!DK129)</f>
        <v/>
      </c>
      <c r="N126" s="216" t="str">
        <f>IF('Result Sheet'!DP129="","",'Result Sheet'!DP129)</f>
        <v/>
      </c>
      <c r="O126" s="175" t="str">
        <f>IF('Result Sheet'!AB129="","",IF('Result Sheet'!AB129="D","I",'Result Sheet'!AB129))</f>
        <v/>
      </c>
      <c r="P126" s="176" t="str">
        <f>IF('Result Sheet'!AC129="","",'Result Sheet'!AC129)</f>
        <v/>
      </c>
      <c r="Q126" s="175" t="str">
        <f>IF('Result Sheet'!AT129="","",IF('Result Sheet'!AT129="D","I",'Result Sheet'!AT129))</f>
        <v/>
      </c>
      <c r="R126" s="176" t="str">
        <f>IF('Result Sheet'!AU129="","",'Result Sheet'!AU129)</f>
        <v/>
      </c>
      <c r="S126" s="175" t="str">
        <f>IF('Result Sheet'!BL129="","",IF('Result Sheet'!BL129="D","I",'Result Sheet'!BL129))</f>
        <v/>
      </c>
      <c r="T126" s="176" t="str">
        <f>IF('Result Sheet'!BM129="","",'Result Sheet'!BM129)</f>
        <v/>
      </c>
      <c r="U126" s="175" t="str">
        <f>IF('Result Sheet'!CD129="","",IF('Result Sheet'!CD129="D","I",'Result Sheet'!CD129))</f>
        <v/>
      </c>
      <c r="V126" s="176" t="str">
        <f>IF('Result Sheet'!CE129="","",'Result Sheet'!CE129)</f>
        <v/>
      </c>
      <c r="W126" s="177" t="str">
        <f>IF('Result Sheet'!DO129="","",'Result Sheet'!DO129)</f>
        <v/>
      </c>
      <c r="BQ126" s="178" t="str">
        <f>'Result Sheet'!G129</f>
        <v/>
      </c>
      <c r="BR126" s="179" t="str">
        <f t="shared" si="12"/>
        <v/>
      </c>
      <c r="BS126" s="179" t="str">
        <f t="shared" si="13"/>
        <v/>
      </c>
      <c r="BT126" s="179" t="str">
        <f t="shared" si="14"/>
        <v/>
      </c>
      <c r="BU126" s="179" t="str">
        <f t="shared" si="15"/>
        <v/>
      </c>
      <c r="BV126" s="179" t="str">
        <f t="shared" si="16"/>
        <v/>
      </c>
      <c r="BW126" s="179" t="str">
        <f t="shared" si="17"/>
        <v/>
      </c>
      <c r="BX126" s="179" t="str">
        <f t="shared" si="18"/>
        <v/>
      </c>
      <c r="BY126" s="179" t="str">
        <f t="shared" si="19"/>
        <v/>
      </c>
      <c r="BZ126" s="179" t="str">
        <f t="shared" si="20"/>
        <v/>
      </c>
      <c r="CA126" s="179" t="str">
        <f t="shared" si="21"/>
        <v/>
      </c>
      <c r="CB126" s="179" t="str">
        <f t="shared" si="22"/>
        <v/>
      </c>
      <c r="CC126" s="179" t="str">
        <f t="shared" si="23"/>
        <v/>
      </c>
      <c r="CD126" s="180"/>
    </row>
    <row r="127" spans="1:82" ht="15.95" customHeight="1">
      <c r="A127" s="167">
        <f>IF('Result Sheet'!A130="","",'Result Sheet'!A130)</f>
        <v>123</v>
      </c>
      <c r="B127" s="168" t="str">
        <f>IF('Result Sheet'!B130="","",'Result Sheet'!B130)</f>
        <v/>
      </c>
      <c r="C127" s="169" t="str">
        <f>IF('Result Sheet'!F130="","",'Result Sheet'!F130)</f>
        <v/>
      </c>
      <c r="D127" s="170" t="str">
        <f>IF('Result Sheet'!E130="","",'Result Sheet'!E130)</f>
        <v/>
      </c>
      <c r="E127" s="171" t="str">
        <f>IF('Result Sheet'!G130="","",'Result Sheet'!G130)</f>
        <v/>
      </c>
      <c r="F127" s="171" t="str">
        <f>IF('Result Sheet'!H130="","",'Result Sheet'!H130)</f>
        <v/>
      </c>
      <c r="G127" s="171" t="str">
        <f>IF('Result Sheet'!I130="","",'Result Sheet'!I130)</f>
        <v/>
      </c>
      <c r="H127" s="172" t="str">
        <f>IF('Result Sheet'!K130="","",'Result Sheet'!K130)</f>
        <v/>
      </c>
      <c r="I127" s="172" t="str">
        <f>IF('Result Sheet'!J130="","",'Result Sheet'!J130)</f>
        <v/>
      </c>
      <c r="J127" s="273" t="str">
        <f>IF('Result Sheet'!DM130="","",'Result Sheet'!DM130)</f>
        <v/>
      </c>
      <c r="K127" s="173" t="str">
        <f>IF('Result Sheet'!DI130="","",'Result Sheet'!DI130)</f>
        <v/>
      </c>
      <c r="L127" s="174" t="str">
        <f>IF('Result Sheet'!DJ130="","",'Result Sheet'!DJ130)</f>
        <v/>
      </c>
      <c r="M127" s="173" t="str">
        <f>IF('Result Sheet'!DK130="","",'Result Sheet'!DK130)</f>
        <v/>
      </c>
      <c r="N127" s="216" t="str">
        <f>IF('Result Sheet'!DP130="","",'Result Sheet'!DP130)</f>
        <v/>
      </c>
      <c r="O127" s="175" t="str">
        <f>IF('Result Sheet'!AB130="","",IF('Result Sheet'!AB130="D","I",'Result Sheet'!AB130))</f>
        <v/>
      </c>
      <c r="P127" s="176" t="str">
        <f>IF('Result Sheet'!AC130="","",'Result Sheet'!AC130)</f>
        <v/>
      </c>
      <c r="Q127" s="175" t="str">
        <f>IF('Result Sheet'!AT130="","",IF('Result Sheet'!AT130="D","I",'Result Sheet'!AT130))</f>
        <v/>
      </c>
      <c r="R127" s="176" t="str">
        <f>IF('Result Sheet'!AU130="","",'Result Sheet'!AU130)</f>
        <v/>
      </c>
      <c r="S127" s="175" t="str">
        <f>IF('Result Sheet'!BL130="","",IF('Result Sheet'!BL130="D","I",'Result Sheet'!BL130))</f>
        <v/>
      </c>
      <c r="T127" s="176" t="str">
        <f>IF('Result Sheet'!BM130="","",'Result Sheet'!BM130)</f>
        <v/>
      </c>
      <c r="U127" s="175" t="str">
        <f>IF('Result Sheet'!CD130="","",IF('Result Sheet'!CD130="D","I",'Result Sheet'!CD130))</f>
        <v/>
      </c>
      <c r="V127" s="176" t="str">
        <f>IF('Result Sheet'!CE130="","",'Result Sheet'!CE130)</f>
        <v/>
      </c>
      <c r="W127" s="177" t="str">
        <f>IF('Result Sheet'!DO130="","",'Result Sheet'!DO130)</f>
        <v/>
      </c>
      <c r="BQ127" s="178" t="str">
        <f>'Result Sheet'!G130</f>
        <v/>
      </c>
      <c r="BR127" s="179" t="str">
        <f t="shared" si="12"/>
        <v/>
      </c>
      <c r="BS127" s="179" t="str">
        <f t="shared" si="13"/>
        <v/>
      </c>
      <c r="BT127" s="179" t="str">
        <f t="shared" si="14"/>
        <v/>
      </c>
      <c r="BU127" s="179" t="str">
        <f t="shared" si="15"/>
        <v/>
      </c>
      <c r="BV127" s="179" t="str">
        <f t="shared" si="16"/>
        <v/>
      </c>
      <c r="BW127" s="179" t="str">
        <f t="shared" si="17"/>
        <v/>
      </c>
      <c r="BX127" s="179" t="str">
        <f t="shared" si="18"/>
        <v/>
      </c>
      <c r="BY127" s="179" t="str">
        <f t="shared" si="19"/>
        <v/>
      </c>
      <c r="BZ127" s="179" t="str">
        <f t="shared" si="20"/>
        <v/>
      </c>
      <c r="CA127" s="179" t="str">
        <f t="shared" si="21"/>
        <v/>
      </c>
      <c r="CB127" s="179" t="str">
        <f t="shared" si="22"/>
        <v/>
      </c>
      <c r="CC127" s="179" t="str">
        <f t="shared" si="23"/>
        <v/>
      </c>
      <c r="CD127" s="180"/>
    </row>
    <row r="128" spans="1:82" ht="15.95" customHeight="1">
      <c r="A128" s="167">
        <f>IF('Result Sheet'!A131="","",'Result Sheet'!A131)</f>
        <v>124</v>
      </c>
      <c r="B128" s="168" t="str">
        <f>IF('Result Sheet'!B131="","",'Result Sheet'!B131)</f>
        <v/>
      </c>
      <c r="C128" s="169" t="str">
        <f>IF('Result Sheet'!F131="","",'Result Sheet'!F131)</f>
        <v/>
      </c>
      <c r="D128" s="170" t="str">
        <f>IF('Result Sheet'!E131="","",'Result Sheet'!E131)</f>
        <v/>
      </c>
      <c r="E128" s="171" t="str">
        <f>IF('Result Sheet'!G131="","",'Result Sheet'!G131)</f>
        <v/>
      </c>
      <c r="F128" s="171" t="str">
        <f>IF('Result Sheet'!H131="","",'Result Sheet'!H131)</f>
        <v/>
      </c>
      <c r="G128" s="171" t="str">
        <f>IF('Result Sheet'!I131="","",'Result Sheet'!I131)</f>
        <v/>
      </c>
      <c r="H128" s="172" t="str">
        <f>IF('Result Sheet'!K131="","",'Result Sheet'!K131)</f>
        <v/>
      </c>
      <c r="I128" s="172" t="str">
        <f>IF('Result Sheet'!J131="","",'Result Sheet'!J131)</f>
        <v/>
      </c>
      <c r="J128" s="273" t="str">
        <f>IF('Result Sheet'!DM131="","",'Result Sheet'!DM131)</f>
        <v/>
      </c>
      <c r="K128" s="173" t="str">
        <f>IF('Result Sheet'!DI131="","",'Result Sheet'!DI131)</f>
        <v/>
      </c>
      <c r="L128" s="174" t="str">
        <f>IF('Result Sheet'!DJ131="","",'Result Sheet'!DJ131)</f>
        <v/>
      </c>
      <c r="M128" s="173" t="str">
        <f>IF('Result Sheet'!DK131="","",'Result Sheet'!DK131)</f>
        <v/>
      </c>
      <c r="N128" s="216" t="str">
        <f>IF('Result Sheet'!DP131="","",'Result Sheet'!DP131)</f>
        <v/>
      </c>
      <c r="O128" s="175" t="str">
        <f>IF('Result Sheet'!AB131="","",IF('Result Sheet'!AB131="D","I",'Result Sheet'!AB131))</f>
        <v/>
      </c>
      <c r="P128" s="176" t="str">
        <f>IF('Result Sheet'!AC131="","",'Result Sheet'!AC131)</f>
        <v/>
      </c>
      <c r="Q128" s="175" t="str">
        <f>IF('Result Sheet'!AT131="","",IF('Result Sheet'!AT131="D","I",'Result Sheet'!AT131))</f>
        <v/>
      </c>
      <c r="R128" s="176" t="str">
        <f>IF('Result Sheet'!AU131="","",'Result Sheet'!AU131)</f>
        <v/>
      </c>
      <c r="S128" s="175" t="str">
        <f>IF('Result Sheet'!BL131="","",IF('Result Sheet'!BL131="D","I",'Result Sheet'!BL131))</f>
        <v/>
      </c>
      <c r="T128" s="176" t="str">
        <f>IF('Result Sheet'!BM131="","",'Result Sheet'!BM131)</f>
        <v/>
      </c>
      <c r="U128" s="175" t="str">
        <f>IF('Result Sheet'!CD131="","",IF('Result Sheet'!CD131="D","I",'Result Sheet'!CD131))</f>
        <v/>
      </c>
      <c r="V128" s="176" t="str">
        <f>IF('Result Sheet'!CE131="","",'Result Sheet'!CE131)</f>
        <v/>
      </c>
      <c r="W128" s="177" t="str">
        <f>IF('Result Sheet'!DO131="","",'Result Sheet'!DO131)</f>
        <v/>
      </c>
      <c r="BQ128" s="178" t="str">
        <f>'Result Sheet'!G131</f>
        <v/>
      </c>
      <c r="BR128" s="179" t="str">
        <f t="shared" si="12"/>
        <v/>
      </c>
      <c r="BS128" s="179" t="str">
        <f t="shared" si="13"/>
        <v/>
      </c>
      <c r="BT128" s="179" t="str">
        <f t="shared" si="14"/>
        <v/>
      </c>
      <c r="BU128" s="179" t="str">
        <f t="shared" si="15"/>
        <v/>
      </c>
      <c r="BV128" s="179" t="str">
        <f t="shared" si="16"/>
        <v/>
      </c>
      <c r="BW128" s="179" t="str">
        <f t="shared" si="17"/>
        <v/>
      </c>
      <c r="BX128" s="179" t="str">
        <f t="shared" si="18"/>
        <v/>
      </c>
      <c r="BY128" s="179" t="str">
        <f t="shared" si="19"/>
        <v/>
      </c>
      <c r="BZ128" s="179" t="str">
        <f t="shared" si="20"/>
        <v/>
      </c>
      <c r="CA128" s="179" t="str">
        <f t="shared" si="21"/>
        <v/>
      </c>
      <c r="CB128" s="179" t="str">
        <f t="shared" si="22"/>
        <v/>
      </c>
      <c r="CC128" s="179" t="str">
        <f t="shared" si="23"/>
        <v/>
      </c>
      <c r="CD128" s="180"/>
    </row>
    <row r="129" spans="1:82" ht="15.95" customHeight="1">
      <c r="A129" s="167">
        <f>IF('Result Sheet'!A132="","",'Result Sheet'!A132)</f>
        <v>125</v>
      </c>
      <c r="B129" s="168" t="str">
        <f>IF('Result Sheet'!B132="","",'Result Sheet'!B132)</f>
        <v/>
      </c>
      <c r="C129" s="169" t="str">
        <f>IF('Result Sheet'!F132="","",'Result Sheet'!F132)</f>
        <v/>
      </c>
      <c r="D129" s="170" t="str">
        <f>IF('Result Sheet'!E132="","",'Result Sheet'!E132)</f>
        <v/>
      </c>
      <c r="E129" s="171" t="str">
        <f>IF('Result Sheet'!G132="","",'Result Sheet'!G132)</f>
        <v/>
      </c>
      <c r="F129" s="171" t="str">
        <f>IF('Result Sheet'!H132="","",'Result Sheet'!H132)</f>
        <v/>
      </c>
      <c r="G129" s="171" t="str">
        <f>IF('Result Sheet'!I132="","",'Result Sheet'!I132)</f>
        <v/>
      </c>
      <c r="H129" s="172" t="str">
        <f>IF('Result Sheet'!K132="","",'Result Sheet'!K132)</f>
        <v/>
      </c>
      <c r="I129" s="172" t="str">
        <f>IF('Result Sheet'!J132="","",'Result Sheet'!J132)</f>
        <v/>
      </c>
      <c r="J129" s="273" t="str">
        <f>IF('Result Sheet'!DM132="","",'Result Sheet'!DM132)</f>
        <v/>
      </c>
      <c r="K129" s="173" t="str">
        <f>IF('Result Sheet'!DI132="","",'Result Sheet'!DI132)</f>
        <v/>
      </c>
      <c r="L129" s="174" t="str">
        <f>IF('Result Sheet'!DJ132="","",'Result Sheet'!DJ132)</f>
        <v/>
      </c>
      <c r="M129" s="173" t="str">
        <f>IF('Result Sheet'!DK132="","",'Result Sheet'!DK132)</f>
        <v/>
      </c>
      <c r="N129" s="216" t="str">
        <f>IF('Result Sheet'!DP132="","",'Result Sheet'!DP132)</f>
        <v/>
      </c>
      <c r="O129" s="175" t="str">
        <f>IF('Result Sheet'!AB132="","",IF('Result Sheet'!AB132="D","I",'Result Sheet'!AB132))</f>
        <v/>
      </c>
      <c r="P129" s="176" t="str">
        <f>IF('Result Sheet'!AC132="","",'Result Sheet'!AC132)</f>
        <v/>
      </c>
      <c r="Q129" s="175" t="str">
        <f>IF('Result Sheet'!AT132="","",IF('Result Sheet'!AT132="D","I",'Result Sheet'!AT132))</f>
        <v/>
      </c>
      <c r="R129" s="176" t="str">
        <f>IF('Result Sheet'!AU132="","",'Result Sheet'!AU132)</f>
        <v/>
      </c>
      <c r="S129" s="175" t="str">
        <f>IF('Result Sheet'!BL132="","",IF('Result Sheet'!BL132="D","I",'Result Sheet'!BL132))</f>
        <v/>
      </c>
      <c r="T129" s="176" t="str">
        <f>IF('Result Sheet'!BM132="","",'Result Sheet'!BM132)</f>
        <v/>
      </c>
      <c r="U129" s="175" t="str">
        <f>IF('Result Sheet'!CD132="","",IF('Result Sheet'!CD132="D","I",'Result Sheet'!CD132))</f>
        <v/>
      </c>
      <c r="V129" s="176" t="str">
        <f>IF('Result Sheet'!CE132="","",'Result Sheet'!CE132)</f>
        <v/>
      </c>
      <c r="W129" s="177" t="str">
        <f>IF('Result Sheet'!DO132="","",'Result Sheet'!DO132)</f>
        <v/>
      </c>
      <c r="BQ129" s="178" t="str">
        <f>'Result Sheet'!G132</f>
        <v/>
      </c>
      <c r="BR129" s="179" t="str">
        <f t="shared" si="12"/>
        <v/>
      </c>
      <c r="BS129" s="179" t="str">
        <f t="shared" si="13"/>
        <v/>
      </c>
      <c r="BT129" s="179" t="str">
        <f t="shared" si="14"/>
        <v/>
      </c>
      <c r="BU129" s="179" t="str">
        <f t="shared" si="15"/>
        <v/>
      </c>
      <c r="BV129" s="179" t="str">
        <f t="shared" si="16"/>
        <v/>
      </c>
      <c r="BW129" s="179" t="str">
        <f t="shared" si="17"/>
        <v/>
      </c>
      <c r="BX129" s="179" t="str">
        <f t="shared" si="18"/>
        <v/>
      </c>
      <c r="BY129" s="179" t="str">
        <f t="shared" si="19"/>
        <v/>
      </c>
      <c r="BZ129" s="179" t="str">
        <f t="shared" si="20"/>
        <v/>
      </c>
      <c r="CA129" s="179" t="str">
        <f t="shared" si="21"/>
        <v/>
      </c>
      <c r="CB129" s="179" t="str">
        <f t="shared" si="22"/>
        <v/>
      </c>
      <c r="CC129" s="179" t="str">
        <f t="shared" si="23"/>
        <v/>
      </c>
      <c r="CD129" s="180"/>
    </row>
    <row r="130" spans="1:82" ht="15.95" customHeight="1">
      <c r="A130" s="167">
        <f>IF('Result Sheet'!A133="","",'Result Sheet'!A133)</f>
        <v>126</v>
      </c>
      <c r="B130" s="168" t="str">
        <f>IF('Result Sheet'!B133="","",'Result Sheet'!B133)</f>
        <v/>
      </c>
      <c r="C130" s="169" t="str">
        <f>IF('Result Sheet'!F133="","",'Result Sheet'!F133)</f>
        <v/>
      </c>
      <c r="D130" s="170" t="str">
        <f>IF('Result Sheet'!E133="","",'Result Sheet'!E133)</f>
        <v/>
      </c>
      <c r="E130" s="171" t="str">
        <f>IF('Result Sheet'!G133="","",'Result Sheet'!G133)</f>
        <v/>
      </c>
      <c r="F130" s="171" t="str">
        <f>IF('Result Sheet'!H133="","",'Result Sheet'!H133)</f>
        <v/>
      </c>
      <c r="G130" s="171" t="str">
        <f>IF('Result Sheet'!I133="","",'Result Sheet'!I133)</f>
        <v/>
      </c>
      <c r="H130" s="172" t="str">
        <f>IF('Result Sheet'!K133="","",'Result Sheet'!K133)</f>
        <v/>
      </c>
      <c r="I130" s="172" t="str">
        <f>IF('Result Sheet'!J133="","",'Result Sheet'!J133)</f>
        <v/>
      </c>
      <c r="J130" s="273" t="str">
        <f>IF('Result Sheet'!DM133="","",'Result Sheet'!DM133)</f>
        <v/>
      </c>
      <c r="K130" s="173" t="str">
        <f>IF('Result Sheet'!DI133="","",'Result Sheet'!DI133)</f>
        <v/>
      </c>
      <c r="L130" s="174" t="str">
        <f>IF('Result Sheet'!DJ133="","",'Result Sheet'!DJ133)</f>
        <v/>
      </c>
      <c r="M130" s="173" t="str">
        <f>IF('Result Sheet'!DK133="","",'Result Sheet'!DK133)</f>
        <v/>
      </c>
      <c r="N130" s="216" t="str">
        <f>IF('Result Sheet'!DP133="","",'Result Sheet'!DP133)</f>
        <v/>
      </c>
      <c r="O130" s="175" t="str">
        <f>IF('Result Sheet'!AB133="","",IF('Result Sheet'!AB133="D","I",'Result Sheet'!AB133))</f>
        <v/>
      </c>
      <c r="P130" s="176" t="str">
        <f>IF('Result Sheet'!AC133="","",'Result Sheet'!AC133)</f>
        <v/>
      </c>
      <c r="Q130" s="175" t="str">
        <f>IF('Result Sheet'!AT133="","",IF('Result Sheet'!AT133="D","I",'Result Sheet'!AT133))</f>
        <v/>
      </c>
      <c r="R130" s="176" t="str">
        <f>IF('Result Sheet'!AU133="","",'Result Sheet'!AU133)</f>
        <v/>
      </c>
      <c r="S130" s="175" t="str">
        <f>IF('Result Sheet'!BL133="","",IF('Result Sheet'!BL133="D","I",'Result Sheet'!BL133))</f>
        <v/>
      </c>
      <c r="T130" s="176" t="str">
        <f>IF('Result Sheet'!BM133="","",'Result Sheet'!BM133)</f>
        <v/>
      </c>
      <c r="U130" s="175" t="str">
        <f>IF('Result Sheet'!CD133="","",IF('Result Sheet'!CD133="D","I",'Result Sheet'!CD133))</f>
        <v/>
      </c>
      <c r="V130" s="176" t="str">
        <f>IF('Result Sheet'!CE133="","",'Result Sheet'!CE133)</f>
        <v/>
      </c>
      <c r="W130" s="177" t="str">
        <f>IF('Result Sheet'!DO133="","",'Result Sheet'!DO133)</f>
        <v/>
      </c>
      <c r="BQ130" s="178" t="str">
        <f>'Result Sheet'!G133</f>
        <v/>
      </c>
      <c r="BR130" s="179" t="str">
        <f t="shared" si="12"/>
        <v/>
      </c>
      <c r="BS130" s="179" t="str">
        <f t="shared" si="13"/>
        <v/>
      </c>
      <c r="BT130" s="179" t="str">
        <f t="shared" si="14"/>
        <v/>
      </c>
      <c r="BU130" s="179" t="str">
        <f t="shared" si="15"/>
        <v/>
      </c>
      <c r="BV130" s="179" t="str">
        <f t="shared" si="16"/>
        <v/>
      </c>
      <c r="BW130" s="179" t="str">
        <f t="shared" si="17"/>
        <v/>
      </c>
      <c r="BX130" s="179" t="str">
        <f t="shared" si="18"/>
        <v/>
      </c>
      <c r="BY130" s="179" t="str">
        <f t="shared" si="19"/>
        <v/>
      </c>
      <c r="BZ130" s="179" t="str">
        <f t="shared" si="20"/>
        <v/>
      </c>
      <c r="CA130" s="179" t="str">
        <f t="shared" si="21"/>
        <v/>
      </c>
      <c r="CB130" s="179" t="str">
        <f t="shared" si="22"/>
        <v/>
      </c>
      <c r="CC130" s="179" t="str">
        <f t="shared" si="23"/>
        <v/>
      </c>
      <c r="CD130" s="180"/>
    </row>
    <row r="131" spans="1:82" ht="15.95" customHeight="1">
      <c r="A131" s="167">
        <f>IF('Result Sheet'!A134="","",'Result Sheet'!A134)</f>
        <v>127</v>
      </c>
      <c r="B131" s="168" t="str">
        <f>IF('Result Sheet'!B134="","",'Result Sheet'!B134)</f>
        <v/>
      </c>
      <c r="C131" s="169" t="str">
        <f>IF('Result Sheet'!F134="","",'Result Sheet'!F134)</f>
        <v/>
      </c>
      <c r="D131" s="170" t="str">
        <f>IF('Result Sheet'!E134="","",'Result Sheet'!E134)</f>
        <v/>
      </c>
      <c r="E131" s="171" t="str">
        <f>IF('Result Sheet'!G134="","",'Result Sheet'!G134)</f>
        <v/>
      </c>
      <c r="F131" s="171" t="str">
        <f>IF('Result Sheet'!H134="","",'Result Sheet'!H134)</f>
        <v/>
      </c>
      <c r="G131" s="171" t="str">
        <f>IF('Result Sheet'!I134="","",'Result Sheet'!I134)</f>
        <v/>
      </c>
      <c r="H131" s="172" t="str">
        <f>IF('Result Sheet'!K134="","",'Result Sheet'!K134)</f>
        <v/>
      </c>
      <c r="I131" s="172" t="str">
        <f>IF('Result Sheet'!J134="","",'Result Sheet'!J134)</f>
        <v/>
      </c>
      <c r="J131" s="273" t="str">
        <f>IF('Result Sheet'!DM134="","",'Result Sheet'!DM134)</f>
        <v/>
      </c>
      <c r="K131" s="173" t="str">
        <f>IF('Result Sheet'!DI134="","",'Result Sheet'!DI134)</f>
        <v/>
      </c>
      <c r="L131" s="174" t="str">
        <f>IF('Result Sheet'!DJ134="","",'Result Sheet'!DJ134)</f>
        <v/>
      </c>
      <c r="M131" s="173" t="str">
        <f>IF('Result Sheet'!DK134="","",'Result Sheet'!DK134)</f>
        <v/>
      </c>
      <c r="N131" s="216" t="str">
        <f>IF('Result Sheet'!DP134="","",'Result Sheet'!DP134)</f>
        <v/>
      </c>
      <c r="O131" s="175" t="str">
        <f>IF('Result Sheet'!AB134="","",IF('Result Sheet'!AB134="D","I",'Result Sheet'!AB134))</f>
        <v/>
      </c>
      <c r="P131" s="176" t="str">
        <f>IF('Result Sheet'!AC134="","",'Result Sheet'!AC134)</f>
        <v/>
      </c>
      <c r="Q131" s="175" t="str">
        <f>IF('Result Sheet'!AT134="","",IF('Result Sheet'!AT134="D","I",'Result Sheet'!AT134))</f>
        <v/>
      </c>
      <c r="R131" s="176" t="str">
        <f>IF('Result Sheet'!AU134="","",'Result Sheet'!AU134)</f>
        <v/>
      </c>
      <c r="S131" s="175" t="str">
        <f>IF('Result Sheet'!BL134="","",IF('Result Sheet'!BL134="D","I",'Result Sheet'!BL134))</f>
        <v/>
      </c>
      <c r="T131" s="176" t="str">
        <f>IF('Result Sheet'!BM134="","",'Result Sheet'!BM134)</f>
        <v/>
      </c>
      <c r="U131" s="175" t="str">
        <f>IF('Result Sheet'!CD134="","",IF('Result Sheet'!CD134="D","I",'Result Sheet'!CD134))</f>
        <v/>
      </c>
      <c r="V131" s="176" t="str">
        <f>IF('Result Sheet'!CE134="","",'Result Sheet'!CE134)</f>
        <v/>
      </c>
      <c r="W131" s="177" t="str">
        <f>IF('Result Sheet'!DO134="","",'Result Sheet'!DO134)</f>
        <v/>
      </c>
      <c r="BQ131" s="178" t="str">
        <f>'Result Sheet'!G134</f>
        <v/>
      </c>
      <c r="BR131" s="179" t="str">
        <f t="shared" si="12"/>
        <v/>
      </c>
      <c r="BS131" s="179" t="str">
        <f t="shared" si="13"/>
        <v/>
      </c>
      <c r="BT131" s="179" t="str">
        <f t="shared" si="14"/>
        <v/>
      </c>
      <c r="BU131" s="179" t="str">
        <f t="shared" si="15"/>
        <v/>
      </c>
      <c r="BV131" s="179" t="str">
        <f t="shared" si="16"/>
        <v/>
      </c>
      <c r="BW131" s="179" t="str">
        <f t="shared" si="17"/>
        <v/>
      </c>
      <c r="BX131" s="179" t="str">
        <f t="shared" si="18"/>
        <v/>
      </c>
      <c r="BY131" s="179" t="str">
        <f t="shared" si="19"/>
        <v/>
      </c>
      <c r="BZ131" s="179" t="str">
        <f t="shared" si="20"/>
        <v/>
      </c>
      <c r="CA131" s="179" t="str">
        <f t="shared" si="21"/>
        <v/>
      </c>
      <c r="CB131" s="179" t="str">
        <f t="shared" si="22"/>
        <v/>
      </c>
      <c r="CC131" s="179" t="str">
        <f t="shared" si="23"/>
        <v/>
      </c>
      <c r="CD131" s="180"/>
    </row>
    <row r="132" spans="1:82" ht="15.95" customHeight="1">
      <c r="A132" s="167">
        <f>IF('Result Sheet'!A135="","",'Result Sheet'!A135)</f>
        <v>128</v>
      </c>
      <c r="B132" s="168" t="str">
        <f>IF('Result Sheet'!B135="","",'Result Sheet'!B135)</f>
        <v/>
      </c>
      <c r="C132" s="169" t="str">
        <f>IF('Result Sheet'!F135="","",'Result Sheet'!F135)</f>
        <v/>
      </c>
      <c r="D132" s="170" t="str">
        <f>IF('Result Sheet'!E135="","",'Result Sheet'!E135)</f>
        <v/>
      </c>
      <c r="E132" s="171" t="str">
        <f>IF('Result Sheet'!G135="","",'Result Sheet'!G135)</f>
        <v/>
      </c>
      <c r="F132" s="171" t="str">
        <f>IF('Result Sheet'!H135="","",'Result Sheet'!H135)</f>
        <v/>
      </c>
      <c r="G132" s="171" t="str">
        <f>IF('Result Sheet'!I135="","",'Result Sheet'!I135)</f>
        <v/>
      </c>
      <c r="H132" s="172" t="str">
        <f>IF('Result Sheet'!K135="","",'Result Sheet'!K135)</f>
        <v/>
      </c>
      <c r="I132" s="172" t="str">
        <f>IF('Result Sheet'!J135="","",'Result Sheet'!J135)</f>
        <v/>
      </c>
      <c r="J132" s="273" t="str">
        <f>IF('Result Sheet'!DM135="","",'Result Sheet'!DM135)</f>
        <v/>
      </c>
      <c r="K132" s="173" t="str">
        <f>IF('Result Sheet'!DI135="","",'Result Sheet'!DI135)</f>
        <v/>
      </c>
      <c r="L132" s="174" t="str">
        <f>IF('Result Sheet'!DJ135="","",'Result Sheet'!DJ135)</f>
        <v/>
      </c>
      <c r="M132" s="173" t="str">
        <f>IF('Result Sheet'!DK135="","",'Result Sheet'!DK135)</f>
        <v/>
      </c>
      <c r="N132" s="216" t="str">
        <f>IF('Result Sheet'!DP135="","",'Result Sheet'!DP135)</f>
        <v/>
      </c>
      <c r="O132" s="175" t="str">
        <f>IF('Result Sheet'!AB135="","",IF('Result Sheet'!AB135="D","I",'Result Sheet'!AB135))</f>
        <v/>
      </c>
      <c r="P132" s="176" t="str">
        <f>IF('Result Sheet'!AC135="","",'Result Sheet'!AC135)</f>
        <v/>
      </c>
      <c r="Q132" s="175" t="str">
        <f>IF('Result Sheet'!AT135="","",IF('Result Sheet'!AT135="D","I",'Result Sheet'!AT135))</f>
        <v/>
      </c>
      <c r="R132" s="176" t="str">
        <f>IF('Result Sheet'!AU135="","",'Result Sheet'!AU135)</f>
        <v/>
      </c>
      <c r="S132" s="175" t="str">
        <f>IF('Result Sheet'!BL135="","",IF('Result Sheet'!BL135="D","I",'Result Sheet'!BL135))</f>
        <v/>
      </c>
      <c r="T132" s="176" t="str">
        <f>IF('Result Sheet'!BM135="","",'Result Sheet'!BM135)</f>
        <v/>
      </c>
      <c r="U132" s="175" t="str">
        <f>IF('Result Sheet'!CD135="","",IF('Result Sheet'!CD135="D","I",'Result Sheet'!CD135))</f>
        <v/>
      </c>
      <c r="V132" s="176" t="str">
        <f>IF('Result Sheet'!CE135="","",'Result Sheet'!CE135)</f>
        <v/>
      </c>
      <c r="W132" s="177" t="str">
        <f>IF('Result Sheet'!DO135="","",'Result Sheet'!DO135)</f>
        <v/>
      </c>
      <c r="BQ132" s="178" t="str">
        <f>'Result Sheet'!G135</f>
        <v/>
      </c>
      <c r="BR132" s="179" t="str">
        <f t="shared" si="12"/>
        <v/>
      </c>
      <c r="BS132" s="179" t="str">
        <f t="shared" si="13"/>
        <v/>
      </c>
      <c r="BT132" s="179" t="str">
        <f t="shared" si="14"/>
        <v/>
      </c>
      <c r="BU132" s="179" t="str">
        <f t="shared" si="15"/>
        <v/>
      </c>
      <c r="BV132" s="179" t="str">
        <f t="shared" si="16"/>
        <v/>
      </c>
      <c r="BW132" s="179" t="str">
        <f t="shared" si="17"/>
        <v/>
      </c>
      <c r="BX132" s="179" t="str">
        <f t="shared" si="18"/>
        <v/>
      </c>
      <c r="BY132" s="179" t="str">
        <f t="shared" si="19"/>
        <v/>
      </c>
      <c r="BZ132" s="179" t="str">
        <f t="shared" si="20"/>
        <v/>
      </c>
      <c r="CA132" s="179" t="str">
        <f t="shared" si="21"/>
        <v/>
      </c>
      <c r="CB132" s="179" t="str">
        <f t="shared" si="22"/>
        <v/>
      </c>
      <c r="CC132" s="179" t="str">
        <f t="shared" si="23"/>
        <v/>
      </c>
      <c r="CD132" s="180"/>
    </row>
    <row r="133" spans="1:82" ht="15.95" customHeight="1">
      <c r="A133" s="167">
        <f>IF('Result Sheet'!A136="","",'Result Sheet'!A136)</f>
        <v>129</v>
      </c>
      <c r="B133" s="168" t="str">
        <f>IF('Result Sheet'!B136="","",'Result Sheet'!B136)</f>
        <v/>
      </c>
      <c r="C133" s="169" t="str">
        <f>IF('Result Sheet'!F136="","",'Result Sheet'!F136)</f>
        <v/>
      </c>
      <c r="D133" s="170" t="str">
        <f>IF('Result Sheet'!E136="","",'Result Sheet'!E136)</f>
        <v/>
      </c>
      <c r="E133" s="171" t="str">
        <f>IF('Result Sheet'!G136="","",'Result Sheet'!G136)</f>
        <v/>
      </c>
      <c r="F133" s="171" t="str">
        <f>IF('Result Sheet'!H136="","",'Result Sheet'!H136)</f>
        <v/>
      </c>
      <c r="G133" s="171" t="str">
        <f>IF('Result Sheet'!I136="","",'Result Sheet'!I136)</f>
        <v/>
      </c>
      <c r="H133" s="172" t="str">
        <f>IF('Result Sheet'!K136="","",'Result Sheet'!K136)</f>
        <v/>
      </c>
      <c r="I133" s="172" t="str">
        <f>IF('Result Sheet'!J136="","",'Result Sheet'!J136)</f>
        <v/>
      </c>
      <c r="J133" s="273" t="str">
        <f>IF('Result Sheet'!DM136="","",'Result Sheet'!DM136)</f>
        <v/>
      </c>
      <c r="K133" s="173" t="str">
        <f>IF('Result Sheet'!DI136="","",'Result Sheet'!DI136)</f>
        <v/>
      </c>
      <c r="L133" s="174" t="str">
        <f>IF('Result Sheet'!DJ136="","",'Result Sheet'!DJ136)</f>
        <v/>
      </c>
      <c r="M133" s="173" t="str">
        <f>IF('Result Sheet'!DK136="","",'Result Sheet'!DK136)</f>
        <v/>
      </c>
      <c r="N133" s="216" t="str">
        <f>IF('Result Sheet'!DP136="","",'Result Sheet'!DP136)</f>
        <v/>
      </c>
      <c r="O133" s="175" t="str">
        <f>IF('Result Sheet'!AB136="","",IF('Result Sheet'!AB136="D","I",'Result Sheet'!AB136))</f>
        <v/>
      </c>
      <c r="P133" s="176" t="str">
        <f>IF('Result Sheet'!AC136="","",'Result Sheet'!AC136)</f>
        <v/>
      </c>
      <c r="Q133" s="175" t="str">
        <f>IF('Result Sheet'!AT136="","",IF('Result Sheet'!AT136="D","I",'Result Sheet'!AT136))</f>
        <v/>
      </c>
      <c r="R133" s="176" t="str">
        <f>IF('Result Sheet'!AU136="","",'Result Sheet'!AU136)</f>
        <v/>
      </c>
      <c r="S133" s="175" t="str">
        <f>IF('Result Sheet'!BL136="","",IF('Result Sheet'!BL136="D","I",'Result Sheet'!BL136))</f>
        <v/>
      </c>
      <c r="T133" s="176" t="str">
        <f>IF('Result Sheet'!BM136="","",'Result Sheet'!BM136)</f>
        <v/>
      </c>
      <c r="U133" s="175" t="str">
        <f>IF('Result Sheet'!CD136="","",IF('Result Sheet'!CD136="D","I",'Result Sheet'!CD136))</f>
        <v/>
      </c>
      <c r="V133" s="176" t="str">
        <f>IF('Result Sheet'!CE136="","",'Result Sheet'!CE136)</f>
        <v/>
      </c>
      <c r="W133" s="177" t="str">
        <f>IF('Result Sheet'!DO136="","",'Result Sheet'!DO136)</f>
        <v/>
      </c>
      <c r="BQ133" s="178" t="str">
        <f>'Result Sheet'!G136</f>
        <v/>
      </c>
      <c r="BR133" s="179" t="str">
        <f t="shared" si="12"/>
        <v/>
      </c>
      <c r="BS133" s="179" t="str">
        <f t="shared" si="13"/>
        <v/>
      </c>
      <c r="BT133" s="179" t="str">
        <f t="shared" si="14"/>
        <v/>
      </c>
      <c r="BU133" s="179" t="str">
        <f t="shared" si="15"/>
        <v/>
      </c>
      <c r="BV133" s="179" t="str">
        <f t="shared" si="16"/>
        <v/>
      </c>
      <c r="BW133" s="179" t="str">
        <f t="shared" si="17"/>
        <v/>
      </c>
      <c r="BX133" s="179" t="str">
        <f t="shared" si="18"/>
        <v/>
      </c>
      <c r="BY133" s="179" t="str">
        <f t="shared" si="19"/>
        <v/>
      </c>
      <c r="BZ133" s="179" t="str">
        <f t="shared" si="20"/>
        <v/>
      </c>
      <c r="CA133" s="179" t="str">
        <f t="shared" si="21"/>
        <v/>
      </c>
      <c r="CB133" s="179" t="str">
        <f t="shared" si="22"/>
        <v/>
      </c>
      <c r="CC133" s="179" t="str">
        <f t="shared" si="23"/>
        <v/>
      </c>
      <c r="CD133" s="180"/>
    </row>
    <row r="134" spans="1:82" ht="15.95" customHeight="1">
      <c r="A134" s="167">
        <f>IF('Result Sheet'!A137="","",'Result Sheet'!A137)</f>
        <v>130</v>
      </c>
      <c r="B134" s="168" t="str">
        <f>IF('Result Sheet'!B137="","",'Result Sheet'!B137)</f>
        <v/>
      </c>
      <c r="C134" s="169" t="str">
        <f>IF('Result Sheet'!F137="","",'Result Sheet'!F137)</f>
        <v/>
      </c>
      <c r="D134" s="170" t="str">
        <f>IF('Result Sheet'!E137="","",'Result Sheet'!E137)</f>
        <v/>
      </c>
      <c r="E134" s="171" t="str">
        <f>IF('Result Sheet'!G137="","",'Result Sheet'!G137)</f>
        <v/>
      </c>
      <c r="F134" s="171" t="str">
        <f>IF('Result Sheet'!H137="","",'Result Sheet'!H137)</f>
        <v/>
      </c>
      <c r="G134" s="171" t="str">
        <f>IF('Result Sheet'!I137="","",'Result Sheet'!I137)</f>
        <v/>
      </c>
      <c r="H134" s="172" t="str">
        <f>IF('Result Sheet'!K137="","",'Result Sheet'!K137)</f>
        <v/>
      </c>
      <c r="I134" s="172" t="str">
        <f>IF('Result Sheet'!J137="","",'Result Sheet'!J137)</f>
        <v/>
      </c>
      <c r="J134" s="273" t="str">
        <f>IF('Result Sheet'!DM137="","",'Result Sheet'!DM137)</f>
        <v/>
      </c>
      <c r="K134" s="173" t="str">
        <f>IF('Result Sheet'!DI137="","",'Result Sheet'!DI137)</f>
        <v/>
      </c>
      <c r="L134" s="174" t="str">
        <f>IF('Result Sheet'!DJ137="","",'Result Sheet'!DJ137)</f>
        <v/>
      </c>
      <c r="M134" s="173" t="str">
        <f>IF('Result Sheet'!DK137="","",'Result Sheet'!DK137)</f>
        <v/>
      </c>
      <c r="N134" s="216" t="str">
        <f>IF('Result Sheet'!DP137="","",'Result Sheet'!DP137)</f>
        <v/>
      </c>
      <c r="O134" s="175" t="str">
        <f>IF('Result Sheet'!AB137="","",IF('Result Sheet'!AB137="D","I",'Result Sheet'!AB137))</f>
        <v/>
      </c>
      <c r="P134" s="176" t="str">
        <f>IF('Result Sheet'!AC137="","",'Result Sheet'!AC137)</f>
        <v/>
      </c>
      <c r="Q134" s="175" t="str">
        <f>IF('Result Sheet'!AT137="","",IF('Result Sheet'!AT137="D","I",'Result Sheet'!AT137))</f>
        <v/>
      </c>
      <c r="R134" s="176" t="str">
        <f>IF('Result Sheet'!AU137="","",'Result Sheet'!AU137)</f>
        <v/>
      </c>
      <c r="S134" s="175" t="str">
        <f>IF('Result Sheet'!BL137="","",IF('Result Sheet'!BL137="D","I",'Result Sheet'!BL137))</f>
        <v/>
      </c>
      <c r="T134" s="176" t="str">
        <f>IF('Result Sheet'!BM137="","",'Result Sheet'!BM137)</f>
        <v/>
      </c>
      <c r="U134" s="175" t="str">
        <f>IF('Result Sheet'!CD137="","",IF('Result Sheet'!CD137="D","I",'Result Sheet'!CD137))</f>
        <v/>
      </c>
      <c r="V134" s="176" t="str">
        <f>IF('Result Sheet'!CE137="","",'Result Sheet'!CE137)</f>
        <v/>
      </c>
      <c r="W134" s="177" t="str">
        <f>IF('Result Sheet'!DO137="","",'Result Sheet'!DO137)</f>
        <v/>
      </c>
      <c r="BQ134" s="178" t="str">
        <f>'Result Sheet'!G137</f>
        <v/>
      </c>
      <c r="BR134" s="179" t="str">
        <f t="shared" ref="BR134:BR197" si="24">IFERROR(IF(AND(N134="",J134=""),"",IF(AND(H134="SC",I134="M"),N134,"")),"")</f>
        <v/>
      </c>
      <c r="BS134" s="179" t="str">
        <f t="shared" ref="BS134:BS197" si="25">IFERROR(IF(AND(N134="",J134=""),"",IF(AND(H134="SC",I134="F"),N134,"")),"")</f>
        <v/>
      </c>
      <c r="BT134" s="179" t="str">
        <f t="shared" ref="BT134:BT197" si="26">IFERROR(IF(AND(N134="",J134=""),"",IF(AND(H134="ST",I134="M"),N134,"")),"")</f>
        <v/>
      </c>
      <c r="BU134" s="179" t="str">
        <f t="shared" ref="BU134:BU197" si="27">IFERROR(IF(AND(N134="",J134=""),"",IF(AND(H134="ST",I134="F"),N134,"")),"")</f>
        <v/>
      </c>
      <c r="BV134" s="179" t="str">
        <f t="shared" ref="BV134:BV197" si="28">IFERROR(IF(AND(N134="",J134=""),"",IF(AND(H134="OBC",I134="M"),N134,"")),"")</f>
        <v/>
      </c>
      <c r="BW134" s="179" t="str">
        <f t="shared" ref="BW134:BW197" si="29">IFERROR(IF(AND(N134="",J134=""),"",IF(AND(H134="OBC",I134="F"),N134,"")),"")</f>
        <v/>
      </c>
      <c r="BX134" s="179" t="str">
        <f t="shared" ref="BX134:BX197" si="30">IFERROR(IF(AND(N134="",J134=""),"",IF(AND(H134="GEN",I134="M"),N134,"")),"")</f>
        <v/>
      </c>
      <c r="BY134" s="179" t="str">
        <f t="shared" ref="BY134:BY197" si="31">IFERROR(IF(AND(N134="",J134=""),"",IF(AND(H134="GEN",I134="F"),N134,"")),"")</f>
        <v/>
      </c>
      <c r="BZ134" s="179" t="str">
        <f t="shared" ref="BZ134:BZ197" si="32">IFERROR(IF(AND(N134="",J134=""),"",IF(AND(H134="MIN",I134="M"),N134,"")),"")</f>
        <v/>
      </c>
      <c r="CA134" s="179" t="str">
        <f t="shared" ref="CA134:CA197" si="33">IFERROR(IF(AND(N134="",J134=""),"",IF(AND(H134="MIN",I134="M"),N134,"")),"")</f>
        <v/>
      </c>
      <c r="CB134" s="179" t="str">
        <f t="shared" ref="CB134:CB197" si="34">IFERROR(IF(AND(N134="",J134=""),"",IF(AND(H134="SBC",I134="M"),N134,"")),"")</f>
        <v/>
      </c>
      <c r="CC134" s="179" t="str">
        <f t="shared" ref="CC134:CC197" si="35">IFERROR(IF(AND(N134="",J134=""),"",IF(AND(H134="SBC",I134="F"),N134,"")),"")</f>
        <v/>
      </c>
      <c r="CD134" s="180"/>
    </row>
    <row r="135" spans="1:82" ht="15.95" customHeight="1">
      <c r="A135" s="167">
        <f>IF('Result Sheet'!A138="","",'Result Sheet'!A138)</f>
        <v>131</v>
      </c>
      <c r="B135" s="168" t="str">
        <f>IF('Result Sheet'!B138="","",'Result Sheet'!B138)</f>
        <v/>
      </c>
      <c r="C135" s="169" t="str">
        <f>IF('Result Sheet'!F138="","",'Result Sheet'!F138)</f>
        <v/>
      </c>
      <c r="D135" s="170" t="str">
        <f>IF('Result Sheet'!E138="","",'Result Sheet'!E138)</f>
        <v/>
      </c>
      <c r="E135" s="171" t="str">
        <f>IF('Result Sheet'!G138="","",'Result Sheet'!G138)</f>
        <v/>
      </c>
      <c r="F135" s="171" t="str">
        <f>IF('Result Sheet'!H138="","",'Result Sheet'!H138)</f>
        <v/>
      </c>
      <c r="G135" s="171" t="str">
        <f>IF('Result Sheet'!I138="","",'Result Sheet'!I138)</f>
        <v/>
      </c>
      <c r="H135" s="172" t="str">
        <f>IF('Result Sheet'!K138="","",'Result Sheet'!K138)</f>
        <v/>
      </c>
      <c r="I135" s="172" t="str">
        <f>IF('Result Sheet'!J138="","",'Result Sheet'!J138)</f>
        <v/>
      </c>
      <c r="J135" s="273" t="str">
        <f>IF('Result Sheet'!DM138="","",'Result Sheet'!DM138)</f>
        <v/>
      </c>
      <c r="K135" s="173" t="str">
        <f>IF('Result Sheet'!DI138="","",'Result Sheet'!DI138)</f>
        <v/>
      </c>
      <c r="L135" s="174" t="str">
        <f>IF('Result Sheet'!DJ138="","",'Result Sheet'!DJ138)</f>
        <v/>
      </c>
      <c r="M135" s="173" t="str">
        <f>IF('Result Sheet'!DK138="","",'Result Sheet'!DK138)</f>
        <v/>
      </c>
      <c r="N135" s="216" t="str">
        <f>IF('Result Sheet'!DP138="","",'Result Sheet'!DP138)</f>
        <v/>
      </c>
      <c r="O135" s="175" t="str">
        <f>IF('Result Sheet'!AB138="","",IF('Result Sheet'!AB138="D","I",'Result Sheet'!AB138))</f>
        <v/>
      </c>
      <c r="P135" s="176" t="str">
        <f>IF('Result Sheet'!AC138="","",'Result Sheet'!AC138)</f>
        <v/>
      </c>
      <c r="Q135" s="175" t="str">
        <f>IF('Result Sheet'!AT138="","",IF('Result Sheet'!AT138="D","I",'Result Sheet'!AT138))</f>
        <v/>
      </c>
      <c r="R135" s="176" t="str">
        <f>IF('Result Sheet'!AU138="","",'Result Sheet'!AU138)</f>
        <v/>
      </c>
      <c r="S135" s="175" t="str">
        <f>IF('Result Sheet'!BL138="","",IF('Result Sheet'!BL138="D","I",'Result Sheet'!BL138))</f>
        <v/>
      </c>
      <c r="T135" s="176" t="str">
        <f>IF('Result Sheet'!BM138="","",'Result Sheet'!BM138)</f>
        <v/>
      </c>
      <c r="U135" s="175" t="str">
        <f>IF('Result Sheet'!CD138="","",IF('Result Sheet'!CD138="D","I",'Result Sheet'!CD138))</f>
        <v/>
      </c>
      <c r="V135" s="176" t="str">
        <f>IF('Result Sheet'!CE138="","",'Result Sheet'!CE138)</f>
        <v/>
      </c>
      <c r="W135" s="177" t="str">
        <f>IF('Result Sheet'!DO138="","",'Result Sheet'!DO138)</f>
        <v/>
      </c>
      <c r="BQ135" s="178" t="str">
        <f>'Result Sheet'!G138</f>
        <v/>
      </c>
      <c r="BR135" s="179" t="str">
        <f t="shared" si="24"/>
        <v/>
      </c>
      <c r="BS135" s="179" t="str">
        <f t="shared" si="25"/>
        <v/>
      </c>
      <c r="BT135" s="179" t="str">
        <f t="shared" si="26"/>
        <v/>
      </c>
      <c r="BU135" s="179" t="str">
        <f t="shared" si="27"/>
        <v/>
      </c>
      <c r="BV135" s="179" t="str">
        <f t="shared" si="28"/>
        <v/>
      </c>
      <c r="BW135" s="179" t="str">
        <f t="shared" si="29"/>
        <v/>
      </c>
      <c r="BX135" s="179" t="str">
        <f t="shared" si="30"/>
        <v/>
      </c>
      <c r="BY135" s="179" t="str">
        <f t="shared" si="31"/>
        <v/>
      </c>
      <c r="BZ135" s="179" t="str">
        <f t="shared" si="32"/>
        <v/>
      </c>
      <c r="CA135" s="179" t="str">
        <f t="shared" si="33"/>
        <v/>
      </c>
      <c r="CB135" s="179" t="str">
        <f t="shared" si="34"/>
        <v/>
      </c>
      <c r="CC135" s="179" t="str">
        <f t="shared" si="35"/>
        <v/>
      </c>
      <c r="CD135" s="180"/>
    </row>
    <row r="136" spans="1:82" ht="15.95" customHeight="1">
      <c r="A136" s="167">
        <f>IF('Result Sheet'!A139="","",'Result Sheet'!A139)</f>
        <v>132</v>
      </c>
      <c r="B136" s="168" t="str">
        <f>IF('Result Sheet'!B139="","",'Result Sheet'!B139)</f>
        <v/>
      </c>
      <c r="C136" s="169" t="str">
        <f>IF('Result Sheet'!F139="","",'Result Sheet'!F139)</f>
        <v/>
      </c>
      <c r="D136" s="170" t="str">
        <f>IF('Result Sheet'!E139="","",'Result Sheet'!E139)</f>
        <v/>
      </c>
      <c r="E136" s="171" t="str">
        <f>IF('Result Sheet'!G139="","",'Result Sheet'!G139)</f>
        <v/>
      </c>
      <c r="F136" s="171" t="str">
        <f>IF('Result Sheet'!H139="","",'Result Sheet'!H139)</f>
        <v/>
      </c>
      <c r="G136" s="171" t="str">
        <f>IF('Result Sheet'!I139="","",'Result Sheet'!I139)</f>
        <v/>
      </c>
      <c r="H136" s="172" t="str">
        <f>IF('Result Sheet'!K139="","",'Result Sheet'!K139)</f>
        <v/>
      </c>
      <c r="I136" s="172" t="str">
        <f>IF('Result Sheet'!J139="","",'Result Sheet'!J139)</f>
        <v/>
      </c>
      <c r="J136" s="273" t="str">
        <f>IF('Result Sheet'!DM139="","",'Result Sheet'!DM139)</f>
        <v/>
      </c>
      <c r="K136" s="173" t="str">
        <f>IF('Result Sheet'!DI139="","",'Result Sheet'!DI139)</f>
        <v/>
      </c>
      <c r="L136" s="174" t="str">
        <f>IF('Result Sheet'!DJ139="","",'Result Sheet'!DJ139)</f>
        <v/>
      </c>
      <c r="M136" s="173" t="str">
        <f>IF('Result Sheet'!DK139="","",'Result Sheet'!DK139)</f>
        <v/>
      </c>
      <c r="N136" s="216" t="str">
        <f>IF('Result Sheet'!DP139="","",'Result Sheet'!DP139)</f>
        <v/>
      </c>
      <c r="O136" s="175" t="str">
        <f>IF('Result Sheet'!AB139="","",IF('Result Sheet'!AB139="D","I",'Result Sheet'!AB139))</f>
        <v/>
      </c>
      <c r="P136" s="176" t="str">
        <f>IF('Result Sheet'!AC139="","",'Result Sheet'!AC139)</f>
        <v/>
      </c>
      <c r="Q136" s="175" t="str">
        <f>IF('Result Sheet'!AT139="","",IF('Result Sheet'!AT139="D","I",'Result Sheet'!AT139))</f>
        <v/>
      </c>
      <c r="R136" s="176" t="str">
        <f>IF('Result Sheet'!AU139="","",'Result Sheet'!AU139)</f>
        <v/>
      </c>
      <c r="S136" s="175" t="str">
        <f>IF('Result Sheet'!BL139="","",IF('Result Sheet'!BL139="D","I",'Result Sheet'!BL139))</f>
        <v/>
      </c>
      <c r="T136" s="176" t="str">
        <f>IF('Result Sheet'!BM139="","",'Result Sheet'!BM139)</f>
        <v/>
      </c>
      <c r="U136" s="175" t="str">
        <f>IF('Result Sheet'!CD139="","",IF('Result Sheet'!CD139="D","I",'Result Sheet'!CD139))</f>
        <v/>
      </c>
      <c r="V136" s="176" t="str">
        <f>IF('Result Sheet'!CE139="","",'Result Sheet'!CE139)</f>
        <v/>
      </c>
      <c r="W136" s="177" t="str">
        <f>IF('Result Sheet'!DO139="","",'Result Sheet'!DO139)</f>
        <v/>
      </c>
      <c r="BQ136" s="178" t="str">
        <f>'Result Sheet'!G139</f>
        <v/>
      </c>
      <c r="BR136" s="179" t="str">
        <f t="shared" si="24"/>
        <v/>
      </c>
      <c r="BS136" s="179" t="str">
        <f t="shared" si="25"/>
        <v/>
      </c>
      <c r="BT136" s="179" t="str">
        <f t="shared" si="26"/>
        <v/>
      </c>
      <c r="BU136" s="179" t="str">
        <f t="shared" si="27"/>
        <v/>
      </c>
      <c r="BV136" s="179" t="str">
        <f t="shared" si="28"/>
        <v/>
      </c>
      <c r="BW136" s="179" t="str">
        <f t="shared" si="29"/>
        <v/>
      </c>
      <c r="BX136" s="179" t="str">
        <f t="shared" si="30"/>
        <v/>
      </c>
      <c r="BY136" s="179" t="str">
        <f t="shared" si="31"/>
        <v/>
      </c>
      <c r="BZ136" s="179" t="str">
        <f t="shared" si="32"/>
        <v/>
      </c>
      <c r="CA136" s="179" t="str">
        <f t="shared" si="33"/>
        <v/>
      </c>
      <c r="CB136" s="179" t="str">
        <f t="shared" si="34"/>
        <v/>
      </c>
      <c r="CC136" s="179" t="str">
        <f t="shared" si="35"/>
        <v/>
      </c>
      <c r="CD136" s="180"/>
    </row>
    <row r="137" spans="1:82" ht="15.95" customHeight="1">
      <c r="A137" s="167">
        <f>IF('Result Sheet'!A140="","",'Result Sheet'!A140)</f>
        <v>133</v>
      </c>
      <c r="B137" s="168" t="str">
        <f>IF('Result Sheet'!B140="","",'Result Sheet'!B140)</f>
        <v/>
      </c>
      <c r="C137" s="169" t="str">
        <f>IF('Result Sheet'!F140="","",'Result Sheet'!F140)</f>
        <v/>
      </c>
      <c r="D137" s="170" t="str">
        <f>IF('Result Sheet'!E140="","",'Result Sheet'!E140)</f>
        <v/>
      </c>
      <c r="E137" s="171" t="str">
        <f>IF('Result Sheet'!G140="","",'Result Sheet'!G140)</f>
        <v/>
      </c>
      <c r="F137" s="171" t="str">
        <f>IF('Result Sheet'!H140="","",'Result Sheet'!H140)</f>
        <v/>
      </c>
      <c r="G137" s="171" t="str">
        <f>IF('Result Sheet'!I140="","",'Result Sheet'!I140)</f>
        <v/>
      </c>
      <c r="H137" s="172" t="str">
        <f>IF('Result Sheet'!K140="","",'Result Sheet'!K140)</f>
        <v/>
      </c>
      <c r="I137" s="172" t="str">
        <f>IF('Result Sheet'!J140="","",'Result Sheet'!J140)</f>
        <v/>
      </c>
      <c r="J137" s="273" t="str">
        <f>IF('Result Sheet'!DM140="","",'Result Sheet'!DM140)</f>
        <v/>
      </c>
      <c r="K137" s="173" t="str">
        <f>IF('Result Sheet'!DI140="","",'Result Sheet'!DI140)</f>
        <v/>
      </c>
      <c r="L137" s="174" t="str">
        <f>IF('Result Sheet'!DJ140="","",'Result Sheet'!DJ140)</f>
        <v/>
      </c>
      <c r="M137" s="173" t="str">
        <f>IF('Result Sheet'!DK140="","",'Result Sheet'!DK140)</f>
        <v/>
      </c>
      <c r="N137" s="216" t="str">
        <f>IF('Result Sheet'!DP140="","",'Result Sheet'!DP140)</f>
        <v/>
      </c>
      <c r="O137" s="175" t="str">
        <f>IF('Result Sheet'!AB140="","",IF('Result Sheet'!AB140="D","I",'Result Sheet'!AB140))</f>
        <v/>
      </c>
      <c r="P137" s="176" t="str">
        <f>IF('Result Sheet'!AC140="","",'Result Sheet'!AC140)</f>
        <v/>
      </c>
      <c r="Q137" s="175" t="str">
        <f>IF('Result Sheet'!AT140="","",IF('Result Sheet'!AT140="D","I",'Result Sheet'!AT140))</f>
        <v/>
      </c>
      <c r="R137" s="176" t="str">
        <f>IF('Result Sheet'!AU140="","",'Result Sheet'!AU140)</f>
        <v/>
      </c>
      <c r="S137" s="175" t="str">
        <f>IF('Result Sheet'!BL140="","",IF('Result Sheet'!BL140="D","I",'Result Sheet'!BL140))</f>
        <v/>
      </c>
      <c r="T137" s="176" t="str">
        <f>IF('Result Sheet'!BM140="","",'Result Sheet'!BM140)</f>
        <v/>
      </c>
      <c r="U137" s="175" t="str">
        <f>IF('Result Sheet'!CD140="","",IF('Result Sheet'!CD140="D","I",'Result Sheet'!CD140))</f>
        <v/>
      </c>
      <c r="V137" s="176" t="str">
        <f>IF('Result Sheet'!CE140="","",'Result Sheet'!CE140)</f>
        <v/>
      </c>
      <c r="W137" s="177" t="str">
        <f>IF('Result Sheet'!DO140="","",'Result Sheet'!DO140)</f>
        <v/>
      </c>
      <c r="BQ137" s="178" t="str">
        <f>'Result Sheet'!G140</f>
        <v/>
      </c>
      <c r="BR137" s="179" t="str">
        <f t="shared" si="24"/>
        <v/>
      </c>
      <c r="BS137" s="179" t="str">
        <f t="shared" si="25"/>
        <v/>
      </c>
      <c r="BT137" s="179" t="str">
        <f t="shared" si="26"/>
        <v/>
      </c>
      <c r="BU137" s="179" t="str">
        <f t="shared" si="27"/>
        <v/>
      </c>
      <c r="BV137" s="179" t="str">
        <f t="shared" si="28"/>
        <v/>
      </c>
      <c r="BW137" s="179" t="str">
        <f t="shared" si="29"/>
        <v/>
      </c>
      <c r="BX137" s="179" t="str">
        <f t="shared" si="30"/>
        <v/>
      </c>
      <c r="BY137" s="179" t="str">
        <f t="shared" si="31"/>
        <v/>
      </c>
      <c r="BZ137" s="179" t="str">
        <f t="shared" si="32"/>
        <v/>
      </c>
      <c r="CA137" s="179" t="str">
        <f t="shared" si="33"/>
        <v/>
      </c>
      <c r="CB137" s="179" t="str">
        <f t="shared" si="34"/>
        <v/>
      </c>
      <c r="CC137" s="179" t="str">
        <f t="shared" si="35"/>
        <v/>
      </c>
      <c r="CD137" s="180"/>
    </row>
    <row r="138" spans="1:82" ht="15.95" customHeight="1">
      <c r="A138" s="167">
        <f>IF('Result Sheet'!A141="","",'Result Sheet'!A141)</f>
        <v>134</v>
      </c>
      <c r="B138" s="168" t="str">
        <f>IF('Result Sheet'!B141="","",'Result Sheet'!B141)</f>
        <v/>
      </c>
      <c r="C138" s="169" t="str">
        <f>IF('Result Sheet'!F141="","",'Result Sheet'!F141)</f>
        <v/>
      </c>
      <c r="D138" s="170" t="str">
        <f>IF('Result Sheet'!E141="","",'Result Sheet'!E141)</f>
        <v/>
      </c>
      <c r="E138" s="171" t="str">
        <f>IF('Result Sheet'!G141="","",'Result Sheet'!G141)</f>
        <v/>
      </c>
      <c r="F138" s="171" t="str">
        <f>IF('Result Sheet'!H141="","",'Result Sheet'!H141)</f>
        <v/>
      </c>
      <c r="G138" s="171" t="str">
        <f>IF('Result Sheet'!I141="","",'Result Sheet'!I141)</f>
        <v/>
      </c>
      <c r="H138" s="172" t="str">
        <f>IF('Result Sheet'!K141="","",'Result Sheet'!K141)</f>
        <v/>
      </c>
      <c r="I138" s="172" t="str">
        <f>IF('Result Sheet'!J141="","",'Result Sheet'!J141)</f>
        <v/>
      </c>
      <c r="J138" s="273" t="str">
        <f>IF('Result Sheet'!DM141="","",'Result Sheet'!DM141)</f>
        <v/>
      </c>
      <c r="K138" s="173" t="str">
        <f>IF('Result Sheet'!DI141="","",'Result Sheet'!DI141)</f>
        <v/>
      </c>
      <c r="L138" s="174" t="str">
        <f>IF('Result Sheet'!DJ141="","",'Result Sheet'!DJ141)</f>
        <v/>
      </c>
      <c r="M138" s="173" t="str">
        <f>IF('Result Sheet'!DK141="","",'Result Sheet'!DK141)</f>
        <v/>
      </c>
      <c r="N138" s="216" t="str">
        <f>IF('Result Sheet'!DP141="","",'Result Sheet'!DP141)</f>
        <v/>
      </c>
      <c r="O138" s="175" t="str">
        <f>IF('Result Sheet'!AB141="","",IF('Result Sheet'!AB141="D","I",'Result Sheet'!AB141))</f>
        <v/>
      </c>
      <c r="P138" s="176" t="str">
        <f>IF('Result Sheet'!AC141="","",'Result Sheet'!AC141)</f>
        <v/>
      </c>
      <c r="Q138" s="175" t="str">
        <f>IF('Result Sheet'!AT141="","",IF('Result Sheet'!AT141="D","I",'Result Sheet'!AT141))</f>
        <v/>
      </c>
      <c r="R138" s="176" t="str">
        <f>IF('Result Sheet'!AU141="","",'Result Sheet'!AU141)</f>
        <v/>
      </c>
      <c r="S138" s="175" t="str">
        <f>IF('Result Sheet'!BL141="","",IF('Result Sheet'!BL141="D","I",'Result Sheet'!BL141))</f>
        <v/>
      </c>
      <c r="T138" s="176" t="str">
        <f>IF('Result Sheet'!BM141="","",'Result Sheet'!BM141)</f>
        <v/>
      </c>
      <c r="U138" s="175" t="str">
        <f>IF('Result Sheet'!CD141="","",IF('Result Sheet'!CD141="D","I",'Result Sheet'!CD141))</f>
        <v/>
      </c>
      <c r="V138" s="176" t="str">
        <f>IF('Result Sheet'!CE141="","",'Result Sheet'!CE141)</f>
        <v/>
      </c>
      <c r="W138" s="177" t="str">
        <f>IF('Result Sheet'!DO141="","",'Result Sheet'!DO141)</f>
        <v/>
      </c>
      <c r="BQ138" s="178" t="str">
        <f>'Result Sheet'!G141</f>
        <v/>
      </c>
      <c r="BR138" s="179" t="str">
        <f t="shared" si="24"/>
        <v/>
      </c>
      <c r="BS138" s="179" t="str">
        <f t="shared" si="25"/>
        <v/>
      </c>
      <c r="BT138" s="179" t="str">
        <f t="shared" si="26"/>
        <v/>
      </c>
      <c r="BU138" s="179" t="str">
        <f t="shared" si="27"/>
        <v/>
      </c>
      <c r="BV138" s="179" t="str">
        <f t="shared" si="28"/>
        <v/>
      </c>
      <c r="BW138" s="179" t="str">
        <f t="shared" si="29"/>
        <v/>
      </c>
      <c r="BX138" s="179" t="str">
        <f t="shared" si="30"/>
        <v/>
      </c>
      <c r="BY138" s="179" t="str">
        <f t="shared" si="31"/>
        <v/>
      </c>
      <c r="BZ138" s="179" t="str">
        <f t="shared" si="32"/>
        <v/>
      </c>
      <c r="CA138" s="179" t="str">
        <f t="shared" si="33"/>
        <v/>
      </c>
      <c r="CB138" s="179" t="str">
        <f t="shared" si="34"/>
        <v/>
      </c>
      <c r="CC138" s="179" t="str">
        <f t="shared" si="35"/>
        <v/>
      </c>
      <c r="CD138" s="180"/>
    </row>
    <row r="139" spans="1:82" ht="15.95" customHeight="1">
      <c r="A139" s="167">
        <f>IF('Result Sheet'!A142="","",'Result Sheet'!A142)</f>
        <v>135</v>
      </c>
      <c r="B139" s="168" t="str">
        <f>IF('Result Sheet'!B142="","",'Result Sheet'!B142)</f>
        <v/>
      </c>
      <c r="C139" s="169" t="str">
        <f>IF('Result Sheet'!F142="","",'Result Sheet'!F142)</f>
        <v/>
      </c>
      <c r="D139" s="170" t="str">
        <f>IF('Result Sheet'!E142="","",'Result Sheet'!E142)</f>
        <v/>
      </c>
      <c r="E139" s="171" t="str">
        <f>IF('Result Sheet'!G142="","",'Result Sheet'!G142)</f>
        <v/>
      </c>
      <c r="F139" s="171" t="str">
        <f>IF('Result Sheet'!H142="","",'Result Sheet'!H142)</f>
        <v/>
      </c>
      <c r="G139" s="171" t="str">
        <f>IF('Result Sheet'!I142="","",'Result Sheet'!I142)</f>
        <v/>
      </c>
      <c r="H139" s="172" t="str">
        <f>IF('Result Sheet'!K142="","",'Result Sheet'!K142)</f>
        <v/>
      </c>
      <c r="I139" s="172" t="str">
        <f>IF('Result Sheet'!J142="","",'Result Sheet'!J142)</f>
        <v/>
      </c>
      <c r="J139" s="273" t="str">
        <f>IF('Result Sheet'!DM142="","",'Result Sheet'!DM142)</f>
        <v/>
      </c>
      <c r="K139" s="173" t="str">
        <f>IF('Result Sheet'!DI142="","",'Result Sheet'!DI142)</f>
        <v/>
      </c>
      <c r="L139" s="174" t="str">
        <f>IF('Result Sheet'!DJ142="","",'Result Sheet'!DJ142)</f>
        <v/>
      </c>
      <c r="M139" s="173" t="str">
        <f>IF('Result Sheet'!DK142="","",'Result Sheet'!DK142)</f>
        <v/>
      </c>
      <c r="N139" s="216" t="str">
        <f>IF('Result Sheet'!DP142="","",'Result Sheet'!DP142)</f>
        <v/>
      </c>
      <c r="O139" s="175" t="str">
        <f>IF('Result Sheet'!AB142="","",IF('Result Sheet'!AB142="D","I",'Result Sheet'!AB142))</f>
        <v/>
      </c>
      <c r="P139" s="176" t="str">
        <f>IF('Result Sheet'!AC142="","",'Result Sheet'!AC142)</f>
        <v/>
      </c>
      <c r="Q139" s="175" t="str">
        <f>IF('Result Sheet'!AT142="","",IF('Result Sheet'!AT142="D","I",'Result Sheet'!AT142))</f>
        <v/>
      </c>
      <c r="R139" s="176" t="str">
        <f>IF('Result Sheet'!AU142="","",'Result Sheet'!AU142)</f>
        <v/>
      </c>
      <c r="S139" s="175" t="str">
        <f>IF('Result Sheet'!BL142="","",IF('Result Sheet'!BL142="D","I",'Result Sheet'!BL142))</f>
        <v/>
      </c>
      <c r="T139" s="176" t="str">
        <f>IF('Result Sheet'!BM142="","",'Result Sheet'!BM142)</f>
        <v/>
      </c>
      <c r="U139" s="175" t="str">
        <f>IF('Result Sheet'!CD142="","",IF('Result Sheet'!CD142="D","I",'Result Sheet'!CD142))</f>
        <v/>
      </c>
      <c r="V139" s="176" t="str">
        <f>IF('Result Sheet'!CE142="","",'Result Sheet'!CE142)</f>
        <v/>
      </c>
      <c r="W139" s="177" t="str">
        <f>IF('Result Sheet'!DO142="","",'Result Sheet'!DO142)</f>
        <v/>
      </c>
      <c r="BQ139" s="178" t="str">
        <f>'Result Sheet'!G142</f>
        <v/>
      </c>
      <c r="BR139" s="179" t="str">
        <f t="shared" si="24"/>
        <v/>
      </c>
      <c r="BS139" s="179" t="str">
        <f t="shared" si="25"/>
        <v/>
      </c>
      <c r="BT139" s="179" t="str">
        <f t="shared" si="26"/>
        <v/>
      </c>
      <c r="BU139" s="179" t="str">
        <f t="shared" si="27"/>
        <v/>
      </c>
      <c r="BV139" s="179" t="str">
        <f t="shared" si="28"/>
        <v/>
      </c>
      <c r="BW139" s="179" t="str">
        <f t="shared" si="29"/>
        <v/>
      </c>
      <c r="BX139" s="179" t="str">
        <f t="shared" si="30"/>
        <v/>
      </c>
      <c r="BY139" s="179" t="str">
        <f t="shared" si="31"/>
        <v/>
      </c>
      <c r="BZ139" s="179" t="str">
        <f t="shared" si="32"/>
        <v/>
      </c>
      <c r="CA139" s="179" t="str">
        <f t="shared" si="33"/>
        <v/>
      </c>
      <c r="CB139" s="179" t="str">
        <f t="shared" si="34"/>
        <v/>
      </c>
      <c r="CC139" s="179" t="str">
        <f t="shared" si="35"/>
        <v/>
      </c>
      <c r="CD139" s="180"/>
    </row>
    <row r="140" spans="1:82" ht="15.95" customHeight="1">
      <c r="A140" s="167">
        <f>IF('Result Sheet'!A143="","",'Result Sheet'!A143)</f>
        <v>136</v>
      </c>
      <c r="B140" s="168" t="str">
        <f>IF('Result Sheet'!B143="","",'Result Sheet'!B143)</f>
        <v/>
      </c>
      <c r="C140" s="169" t="str">
        <f>IF('Result Sheet'!F143="","",'Result Sheet'!F143)</f>
        <v/>
      </c>
      <c r="D140" s="170" t="str">
        <f>IF('Result Sheet'!E143="","",'Result Sheet'!E143)</f>
        <v/>
      </c>
      <c r="E140" s="171" t="str">
        <f>IF('Result Sheet'!G143="","",'Result Sheet'!G143)</f>
        <v/>
      </c>
      <c r="F140" s="171" t="str">
        <f>IF('Result Sheet'!H143="","",'Result Sheet'!H143)</f>
        <v/>
      </c>
      <c r="G140" s="171" t="str">
        <f>IF('Result Sheet'!I143="","",'Result Sheet'!I143)</f>
        <v/>
      </c>
      <c r="H140" s="172" t="str">
        <f>IF('Result Sheet'!K143="","",'Result Sheet'!K143)</f>
        <v/>
      </c>
      <c r="I140" s="172" t="str">
        <f>IF('Result Sheet'!J143="","",'Result Sheet'!J143)</f>
        <v/>
      </c>
      <c r="J140" s="273" t="str">
        <f>IF('Result Sheet'!DM143="","",'Result Sheet'!DM143)</f>
        <v/>
      </c>
      <c r="K140" s="173" t="str">
        <f>IF('Result Sheet'!DI143="","",'Result Sheet'!DI143)</f>
        <v/>
      </c>
      <c r="L140" s="174" t="str">
        <f>IF('Result Sheet'!DJ143="","",'Result Sheet'!DJ143)</f>
        <v/>
      </c>
      <c r="M140" s="173" t="str">
        <f>IF('Result Sheet'!DK143="","",'Result Sheet'!DK143)</f>
        <v/>
      </c>
      <c r="N140" s="216" t="str">
        <f>IF('Result Sheet'!DP143="","",'Result Sheet'!DP143)</f>
        <v/>
      </c>
      <c r="O140" s="175" t="str">
        <f>IF('Result Sheet'!AB143="","",IF('Result Sheet'!AB143="D","I",'Result Sheet'!AB143))</f>
        <v/>
      </c>
      <c r="P140" s="176" t="str">
        <f>IF('Result Sheet'!AC143="","",'Result Sheet'!AC143)</f>
        <v/>
      </c>
      <c r="Q140" s="175" t="str">
        <f>IF('Result Sheet'!AT143="","",IF('Result Sheet'!AT143="D","I",'Result Sheet'!AT143))</f>
        <v/>
      </c>
      <c r="R140" s="176" t="str">
        <f>IF('Result Sheet'!AU143="","",'Result Sheet'!AU143)</f>
        <v/>
      </c>
      <c r="S140" s="175" t="str">
        <f>IF('Result Sheet'!BL143="","",IF('Result Sheet'!BL143="D","I",'Result Sheet'!BL143))</f>
        <v/>
      </c>
      <c r="T140" s="176" t="str">
        <f>IF('Result Sheet'!BM143="","",'Result Sheet'!BM143)</f>
        <v/>
      </c>
      <c r="U140" s="175" t="str">
        <f>IF('Result Sheet'!CD143="","",IF('Result Sheet'!CD143="D","I",'Result Sheet'!CD143))</f>
        <v/>
      </c>
      <c r="V140" s="176" t="str">
        <f>IF('Result Sheet'!CE143="","",'Result Sheet'!CE143)</f>
        <v/>
      </c>
      <c r="W140" s="177" t="str">
        <f>IF('Result Sheet'!DO143="","",'Result Sheet'!DO143)</f>
        <v/>
      </c>
      <c r="BQ140" s="178" t="str">
        <f>'Result Sheet'!G143</f>
        <v/>
      </c>
      <c r="BR140" s="179" t="str">
        <f t="shared" si="24"/>
        <v/>
      </c>
      <c r="BS140" s="179" t="str">
        <f t="shared" si="25"/>
        <v/>
      </c>
      <c r="BT140" s="179" t="str">
        <f t="shared" si="26"/>
        <v/>
      </c>
      <c r="BU140" s="179" t="str">
        <f t="shared" si="27"/>
        <v/>
      </c>
      <c r="BV140" s="179" t="str">
        <f t="shared" si="28"/>
        <v/>
      </c>
      <c r="BW140" s="179" t="str">
        <f t="shared" si="29"/>
        <v/>
      </c>
      <c r="BX140" s="179" t="str">
        <f t="shared" si="30"/>
        <v/>
      </c>
      <c r="BY140" s="179" t="str">
        <f t="shared" si="31"/>
        <v/>
      </c>
      <c r="BZ140" s="179" t="str">
        <f t="shared" si="32"/>
        <v/>
      </c>
      <c r="CA140" s="179" t="str">
        <f t="shared" si="33"/>
        <v/>
      </c>
      <c r="CB140" s="179" t="str">
        <f t="shared" si="34"/>
        <v/>
      </c>
      <c r="CC140" s="179" t="str">
        <f t="shared" si="35"/>
        <v/>
      </c>
      <c r="CD140" s="180"/>
    </row>
    <row r="141" spans="1:82" ht="15.95" customHeight="1">
      <c r="A141" s="167">
        <f>IF('Result Sheet'!A144="","",'Result Sheet'!A144)</f>
        <v>137</v>
      </c>
      <c r="B141" s="168" t="str">
        <f>IF('Result Sheet'!B144="","",'Result Sheet'!B144)</f>
        <v/>
      </c>
      <c r="C141" s="169" t="str">
        <f>IF('Result Sheet'!F144="","",'Result Sheet'!F144)</f>
        <v/>
      </c>
      <c r="D141" s="170" t="str">
        <f>IF('Result Sheet'!E144="","",'Result Sheet'!E144)</f>
        <v/>
      </c>
      <c r="E141" s="171" t="str">
        <f>IF('Result Sheet'!G144="","",'Result Sheet'!G144)</f>
        <v/>
      </c>
      <c r="F141" s="171" t="str">
        <f>IF('Result Sheet'!H144="","",'Result Sheet'!H144)</f>
        <v/>
      </c>
      <c r="G141" s="171" t="str">
        <f>IF('Result Sheet'!I144="","",'Result Sheet'!I144)</f>
        <v/>
      </c>
      <c r="H141" s="172" t="str">
        <f>IF('Result Sheet'!K144="","",'Result Sheet'!K144)</f>
        <v/>
      </c>
      <c r="I141" s="172" t="str">
        <f>IF('Result Sheet'!J144="","",'Result Sheet'!J144)</f>
        <v/>
      </c>
      <c r="J141" s="273" t="str">
        <f>IF('Result Sheet'!DM144="","",'Result Sheet'!DM144)</f>
        <v/>
      </c>
      <c r="K141" s="173" t="str">
        <f>IF('Result Sheet'!DI144="","",'Result Sheet'!DI144)</f>
        <v/>
      </c>
      <c r="L141" s="174" t="str">
        <f>IF('Result Sheet'!DJ144="","",'Result Sheet'!DJ144)</f>
        <v/>
      </c>
      <c r="M141" s="173" t="str">
        <f>IF('Result Sheet'!DK144="","",'Result Sheet'!DK144)</f>
        <v/>
      </c>
      <c r="N141" s="216" t="str">
        <f>IF('Result Sheet'!DP144="","",'Result Sheet'!DP144)</f>
        <v/>
      </c>
      <c r="O141" s="175" t="str">
        <f>IF('Result Sheet'!AB144="","",IF('Result Sheet'!AB144="D","I",'Result Sheet'!AB144))</f>
        <v/>
      </c>
      <c r="P141" s="176" t="str">
        <f>IF('Result Sheet'!AC144="","",'Result Sheet'!AC144)</f>
        <v/>
      </c>
      <c r="Q141" s="175" t="str">
        <f>IF('Result Sheet'!AT144="","",IF('Result Sheet'!AT144="D","I",'Result Sheet'!AT144))</f>
        <v/>
      </c>
      <c r="R141" s="176" t="str">
        <f>IF('Result Sheet'!AU144="","",'Result Sheet'!AU144)</f>
        <v/>
      </c>
      <c r="S141" s="175" t="str">
        <f>IF('Result Sheet'!BL144="","",IF('Result Sheet'!BL144="D","I",'Result Sheet'!BL144))</f>
        <v/>
      </c>
      <c r="T141" s="176" t="str">
        <f>IF('Result Sheet'!BM144="","",'Result Sheet'!BM144)</f>
        <v/>
      </c>
      <c r="U141" s="175" t="str">
        <f>IF('Result Sheet'!CD144="","",IF('Result Sheet'!CD144="D","I",'Result Sheet'!CD144))</f>
        <v/>
      </c>
      <c r="V141" s="176" t="str">
        <f>IF('Result Sheet'!CE144="","",'Result Sheet'!CE144)</f>
        <v/>
      </c>
      <c r="W141" s="177" t="str">
        <f>IF('Result Sheet'!DO144="","",'Result Sheet'!DO144)</f>
        <v/>
      </c>
      <c r="BQ141" s="178" t="str">
        <f>'Result Sheet'!G144</f>
        <v/>
      </c>
      <c r="BR141" s="179" t="str">
        <f t="shared" si="24"/>
        <v/>
      </c>
      <c r="BS141" s="179" t="str">
        <f t="shared" si="25"/>
        <v/>
      </c>
      <c r="BT141" s="179" t="str">
        <f t="shared" si="26"/>
        <v/>
      </c>
      <c r="BU141" s="179" t="str">
        <f t="shared" si="27"/>
        <v/>
      </c>
      <c r="BV141" s="179" t="str">
        <f t="shared" si="28"/>
        <v/>
      </c>
      <c r="BW141" s="179" t="str">
        <f t="shared" si="29"/>
        <v/>
      </c>
      <c r="BX141" s="179" t="str">
        <f t="shared" si="30"/>
        <v/>
      </c>
      <c r="BY141" s="179" t="str">
        <f t="shared" si="31"/>
        <v/>
      </c>
      <c r="BZ141" s="179" t="str">
        <f t="shared" si="32"/>
        <v/>
      </c>
      <c r="CA141" s="179" t="str">
        <f t="shared" si="33"/>
        <v/>
      </c>
      <c r="CB141" s="179" t="str">
        <f t="shared" si="34"/>
        <v/>
      </c>
      <c r="CC141" s="179" t="str">
        <f t="shared" si="35"/>
        <v/>
      </c>
      <c r="CD141" s="180"/>
    </row>
    <row r="142" spans="1:82" ht="15.95" customHeight="1">
      <c r="A142" s="167">
        <f>IF('Result Sheet'!A145="","",'Result Sheet'!A145)</f>
        <v>138</v>
      </c>
      <c r="B142" s="168" t="str">
        <f>IF('Result Sheet'!B145="","",'Result Sheet'!B145)</f>
        <v/>
      </c>
      <c r="C142" s="169" t="str">
        <f>IF('Result Sheet'!F145="","",'Result Sheet'!F145)</f>
        <v/>
      </c>
      <c r="D142" s="170" t="str">
        <f>IF('Result Sheet'!E145="","",'Result Sheet'!E145)</f>
        <v/>
      </c>
      <c r="E142" s="171" t="str">
        <f>IF('Result Sheet'!G145="","",'Result Sheet'!G145)</f>
        <v/>
      </c>
      <c r="F142" s="171" t="str">
        <f>IF('Result Sheet'!H145="","",'Result Sheet'!H145)</f>
        <v/>
      </c>
      <c r="G142" s="171" t="str">
        <f>IF('Result Sheet'!I145="","",'Result Sheet'!I145)</f>
        <v/>
      </c>
      <c r="H142" s="172" t="str">
        <f>IF('Result Sheet'!K145="","",'Result Sheet'!K145)</f>
        <v/>
      </c>
      <c r="I142" s="172" t="str">
        <f>IF('Result Sheet'!J145="","",'Result Sheet'!J145)</f>
        <v/>
      </c>
      <c r="J142" s="273" t="str">
        <f>IF('Result Sheet'!DM145="","",'Result Sheet'!DM145)</f>
        <v/>
      </c>
      <c r="K142" s="173" t="str">
        <f>IF('Result Sheet'!DI145="","",'Result Sheet'!DI145)</f>
        <v/>
      </c>
      <c r="L142" s="174" t="str">
        <f>IF('Result Sheet'!DJ145="","",'Result Sheet'!DJ145)</f>
        <v/>
      </c>
      <c r="M142" s="173" t="str">
        <f>IF('Result Sheet'!DK145="","",'Result Sheet'!DK145)</f>
        <v/>
      </c>
      <c r="N142" s="216" t="str">
        <f>IF('Result Sheet'!DP145="","",'Result Sheet'!DP145)</f>
        <v/>
      </c>
      <c r="O142" s="175" t="str">
        <f>IF('Result Sheet'!AB145="","",IF('Result Sheet'!AB145="D","I",'Result Sheet'!AB145))</f>
        <v/>
      </c>
      <c r="P142" s="176" t="str">
        <f>IF('Result Sheet'!AC145="","",'Result Sheet'!AC145)</f>
        <v/>
      </c>
      <c r="Q142" s="175" t="str">
        <f>IF('Result Sheet'!AT145="","",IF('Result Sheet'!AT145="D","I",'Result Sheet'!AT145))</f>
        <v/>
      </c>
      <c r="R142" s="176" t="str">
        <f>IF('Result Sheet'!AU145="","",'Result Sheet'!AU145)</f>
        <v/>
      </c>
      <c r="S142" s="175" t="str">
        <f>IF('Result Sheet'!BL145="","",IF('Result Sheet'!BL145="D","I",'Result Sheet'!BL145))</f>
        <v/>
      </c>
      <c r="T142" s="176" t="str">
        <f>IF('Result Sheet'!BM145="","",'Result Sheet'!BM145)</f>
        <v/>
      </c>
      <c r="U142" s="175" t="str">
        <f>IF('Result Sheet'!CD145="","",IF('Result Sheet'!CD145="D","I",'Result Sheet'!CD145))</f>
        <v/>
      </c>
      <c r="V142" s="176" t="str">
        <f>IF('Result Sheet'!CE145="","",'Result Sheet'!CE145)</f>
        <v/>
      </c>
      <c r="W142" s="177" t="str">
        <f>IF('Result Sheet'!DO145="","",'Result Sheet'!DO145)</f>
        <v/>
      </c>
      <c r="BQ142" s="178" t="str">
        <f>'Result Sheet'!G145</f>
        <v/>
      </c>
      <c r="BR142" s="179" t="str">
        <f t="shared" si="24"/>
        <v/>
      </c>
      <c r="BS142" s="179" t="str">
        <f t="shared" si="25"/>
        <v/>
      </c>
      <c r="BT142" s="179" t="str">
        <f t="shared" si="26"/>
        <v/>
      </c>
      <c r="BU142" s="179" t="str">
        <f t="shared" si="27"/>
        <v/>
      </c>
      <c r="BV142" s="179" t="str">
        <f t="shared" si="28"/>
        <v/>
      </c>
      <c r="BW142" s="179" t="str">
        <f t="shared" si="29"/>
        <v/>
      </c>
      <c r="BX142" s="179" t="str">
        <f t="shared" si="30"/>
        <v/>
      </c>
      <c r="BY142" s="179" t="str">
        <f t="shared" si="31"/>
        <v/>
      </c>
      <c r="BZ142" s="179" t="str">
        <f t="shared" si="32"/>
        <v/>
      </c>
      <c r="CA142" s="179" t="str">
        <f t="shared" si="33"/>
        <v/>
      </c>
      <c r="CB142" s="179" t="str">
        <f t="shared" si="34"/>
        <v/>
      </c>
      <c r="CC142" s="179" t="str">
        <f t="shared" si="35"/>
        <v/>
      </c>
      <c r="CD142" s="180"/>
    </row>
    <row r="143" spans="1:82" ht="15.95" customHeight="1">
      <c r="A143" s="167">
        <f>IF('Result Sheet'!A146="","",'Result Sheet'!A146)</f>
        <v>139</v>
      </c>
      <c r="B143" s="168" t="str">
        <f>IF('Result Sheet'!B146="","",'Result Sheet'!B146)</f>
        <v/>
      </c>
      <c r="C143" s="169" t="str">
        <f>IF('Result Sheet'!F146="","",'Result Sheet'!F146)</f>
        <v/>
      </c>
      <c r="D143" s="170" t="str">
        <f>IF('Result Sheet'!E146="","",'Result Sheet'!E146)</f>
        <v/>
      </c>
      <c r="E143" s="171" t="str">
        <f>IF('Result Sheet'!G146="","",'Result Sheet'!G146)</f>
        <v/>
      </c>
      <c r="F143" s="171" t="str">
        <f>IF('Result Sheet'!H146="","",'Result Sheet'!H146)</f>
        <v/>
      </c>
      <c r="G143" s="171" t="str">
        <f>IF('Result Sheet'!I146="","",'Result Sheet'!I146)</f>
        <v/>
      </c>
      <c r="H143" s="172" t="str">
        <f>IF('Result Sheet'!K146="","",'Result Sheet'!K146)</f>
        <v/>
      </c>
      <c r="I143" s="172" t="str">
        <f>IF('Result Sheet'!J146="","",'Result Sheet'!J146)</f>
        <v/>
      </c>
      <c r="J143" s="273" t="str">
        <f>IF('Result Sheet'!DM146="","",'Result Sheet'!DM146)</f>
        <v/>
      </c>
      <c r="K143" s="173" t="str">
        <f>IF('Result Sheet'!DI146="","",'Result Sheet'!DI146)</f>
        <v/>
      </c>
      <c r="L143" s="174" t="str">
        <f>IF('Result Sheet'!DJ146="","",'Result Sheet'!DJ146)</f>
        <v/>
      </c>
      <c r="M143" s="173" t="str">
        <f>IF('Result Sheet'!DK146="","",'Result Sheet'!DK146)</f>
        <v/>
      </c>
      <c r="N143" s="216" t="str">
        <f>IF('Result Sheet'!DP146="","",'Result Sheet'!DP146)</f>
        <v/>
      </c>
      <c r="O143" s="175" t="str">
        <f>IF('Result Sheet'!AB146="","",IF('Result Sheet'!AB146="D","I",'Result Sheet'!AB146))</f>
        <v/>
      </c>
      <c r="P143" s="176" t="str">
        <f>IF('Result Sheet'!AC146="","",'Result Sheet'!AC146)</f>
        <v/>
      </c>
      <c r="Q143" s="175" t="str">
        <f>IF('Result Sheet'!AT146="","",IF('Result Sheet'!AT146="D","I",'Result Sheet'!AT146))</f>
        <v/>
      </c>
      <c r="R143" s="176" t="str">
        <f>IF('Result Sheet'!AU146="","",'Result Sheet'!AU146)</f>
        <v/>
      </c>
      <c r="S143" s="175" t="str">
        <f>IF('Result Sheet'!BL146="","",IF('Result Sheet'!BL146="D","I",'Result Sheet'!BL146))</f>
        <v/>
      </c>
      <c r="T143" s="176" t="str">
        <f>IF('Result Sheet'!BM146="","",'Result Sheet'!BM146)</f>
        <v/>
      </c>
      <c r="U143" s="175" t="str">
        <f>IF('Result Sheet'!CD146="","",IF('Result Sheet'!CD146="D","I",'Result Sheet'!CD146))</f>
        <v/>
      </c>
      <c r="V143" s="176" t="str">
        <f>IF('Result Sheet'!CE146="","",'Result Sheet'!CE146)</f>
        <v/>
      </c>
      <c r="W143" s="177" t="str">
        <f>IF('Result Sheet'!DO146="","",'Result Sheet'!DO146)</f>
        <v/>
      </c>
      <c r="BQ143" s="178" t="str">
        <f>'Result Sheet'!G146</f>
        <v/>
      </c>
      <c r="BR143" s="179" t="str">
        <f t="shared" si="24"/>
        <v/>
      </c>
      <c r="BS143" s="179" t="str">
        <f t="shared" si="25"/>
        <v/>
      </c>
      <c r="BT143" s="179" t="str">
        <f t="shared" si="26"/>
        <v/>
      </c>
      <c r="BU143" s="179" t="str">
        <f t="shared" si="27"/>
        <v/>
      </c>
      <c r="BV143" s="179" t="str">
        <f t="shared" si="28"/>
        <v/>
      </c>
      <c r="BW143" s="179" t="str">
        <f t="shared" si="29"/>
        <v/>
      </c>
      <c r="BX143" s="179" t="str">
        <f t="shared" si="30"/>
        <v/>
      </c>
      <c r="BY143" s="179" t="str">
        <f t="shared" si="31"/>
        <v/>
      </c>
      <c r="BZ143" s="179" t="str">
        <f t="shared" si="32"/>
        <v/>
      </c>
      <c r="CA143" s="179" t="str">
        <f t="shared" si="33"/>
        <v/>
      </c>
      <c r="CB143" s="179" t="str">
        <f t="shared" si="34"/>
        <v/>
      </c>
      <c r="CC143" s="179" t="str">
        <f t="shared" si="35"/>
        <v/>
      </c>
      <c r="CD143" s="180"/>
    </row>
    <row r="144" spans="1:82" ht="15.95" customHeight="1">
      <c r="A144" s="167">
        <f>IF('Result Sheet'!A147="","",'Result Sheet'!A147)</f>
        <v>140</v>
      </c>
      <c r="B144" s="168" t="str">
        <f>IF('Result Sheet'!B147="","",'Result Sheet'!B147)</f>
        <v/>
      </c>
      <c r="C144" s="169" t="str">
        <f>IF('Result Sheet'!F147="","",'Result Sheet'!F147)</f>
        <v/>
      </c>
      <c r="D144" s="170" t="str">
        <f>IF('Result Sheet'!E147="","",'Result Sheet'!E147)</f>
        <v/>
      </c>
      <c r="E144" s="171" t="str">
        <f>IF('Result Sheet'!G147="","",'Result Sheet'!G147)</f>
        <v/>
      </c>
      <c r="F144" s="171" t="str">
        <f>IF('Result Sheet'!H147="","",'Result Sheet'!H147)</f>
        <v/>
      </c>
      <c r="G144" s="171" t="str">
        <f>IF('Result Sheet'!I147="","",'Result Sheet'!I147)</f>
        <v/>
      </c>
      <c r="H144" s="172" t="str">
        <f>IF('Result Sheet'!K147="","",'Result Sheet'!K147)</f>
        <v/>
      </c>
      <c r="I144" s="172" t="str">
        <f>IF('Result Sheet'!J147="","",'Result Sheet'!J147)</f>
        <v/>
      </c>
      <c r="J144" s="273" t="str">
        <f>IF('Result Sheet'!DM147="","",'Result Sheet'!DM147)</f>
        <v/>
      </c>
      <c r="K144" s="173" t="str">
        <f>IF('Result Sheet'!DI147="","",'Result Sheet'!DI147)</f>
        <v/>
      </c>
      <c r="L144" s="174" t="str">
        <f>IF('Result Sheet'!DJ147="","",'Result Sheet'!DJ147)</f>
        <v/>
      </c>
      <c r="M144" s="173" t="str">
        <f>IF('Result Sheet'!DK147="","",'Result Sheet'!DK147)</f>
        <v/>
      </c>
      <c r="N144" s="216" t="str">
        <f>IF('Result Sheet'!DP147="","",'Result Sheet'!DP147)</f>
        <v/>
      </c>
      <c r="O144" s="175" t="str">
        <f>IF('Result Sheet'!AB147="","",IF('Result Sheet'!AB147="D","I",'Result Sheet'!AB147))</f>
        <v/>
      </c>
      <c r="P144" s="176" t="str">
        <f>IF('Result Sheet'!AC147="","",'Result Sheet'!AC147)</f>
        <v/>
      </c>
      <c r="Q144" s="175" t="str">
        <f>IF('Result Sheet'!AT147="","",IF('Result Sheet'!AT147="D","I",'Result Sheet'!AT147))</f>
        <v/>
      </c>
      <c r="R144" s="176" t="str">
        <f>IF('Result Sheet'!AU147="","",'Result Sheet'!AU147)</f>
        <v/>
      </c>
      <c r="S144" s="175" t="str">
        <f>IF('Result Sheet'!BL147="","",IF('Result Sheet'!BL147="D","I",'Result Sheet'!BL147))</f>
        <v/>
      </c>
      <c r="T144" s="176" t="str">
        <f>IF('Result Sheet'!BM147="","",'Result Sheet'!BM147)</f>
        <v/>
      </c>
      <c r="U144" s="175" t="str">
        <f>IF('Result Sheet'!CD147="","",IF('Result Sheet'!CD147="D","I",'Result Sheet'!CD147))</f>
        <v/>
      </c>
      <c r="V144" s="176" t="str">
        <f>IF('Result Sheet'!CE147="","",'Result Sheet'!CE147)</f>
        <v/>
      </c>
      <c r="W144" s="177" t="str">
        <f>IF('Result Sheet'!DO147="","",'Result Sheet'!DO147)</f>
        <v/>
      </c>
      <c r="BQ144" s="178" t="str">
        <f>'Result Sheet'!G147</f>
        <v/>
      </c>
      <c r="BR144" s="179" t="str">
        <f t="shared" si="24"/>
        <v/>
      </c>
      <c r="BS144" s="179" t="str">
        <f t="shared" si="25"/>
        <v/>
      </c>
      <c r="BT144" s="179" t="str">
        <f t="shared" si="26"/>
        <v/>
      </c>
      <c r="BU144" s="179" t="str">
        <f t="shared" si="27"/>
        <v/>
      </c>
      <c r="BV144" s="179" t="str">
        <f t="shared" si="28"/>
        <v/>
      </c>
      <c r="BW144" s="179" t="str">
        <f t="shared" si="29"/>
        <v/>
      </c>
      <c r="BX144" s="179" t="str">
        <f t="shared" si="30"/>
        <v/>
      </c>
      <c r="BY144" s="179" t="str">
        <f t="shared" si="31"/>
        <v/>
      </c>
      <c r="BZ144" s="179" t="str">
        <f t="shared" si="32"/>
        <v/>
      </c>
      <c r="CA144" s="179" t="str">
        <f t="shared" si="33"/>
        <v/>
      </c>
      <c r="CB144" s="179" t="str">
        <f t="shared" si="34"/>
        <v/>
      </c>
      <c r="CC144" s="179" t="str">
        <f t="shared" si="35"/>
        <v/>
      </c>
      <c r="CD144" s="180"/>
    </row>
    <row r="145" spans="1:82" ht="15.95" customHeight="1">
      <c r="A145" s="167">
        <f>IF('Result Sheet'!A148="","",'Result Sheet'!A148)</f>
        <v>141</v>
      </c>
      <c r="B145" s="168" t="str">
        <f>IF('Result Sheet'!B148="","",'Result Sheet'!B148)</f>
        <v/>
      </c>
      <c r="C145" s="169" t="str">
        <f>IF('Result Sheet'!F148="","",'Result Sheet'!F148)</f>
        <v/>
      </c>
      <c r="D145" s="170" t="str">
        <f>IF('Result Sheet'!E148="","",'Result Sheet'!E148)</f>
        <v/>
      </c>
      <c r="E145" s="171" t="str">
        <f>IF('Result Sheet'!G148="","",'Result Sheet'!G148)</f>
        <v/>
      </c>
      <c r="F145" s="171" t="str">
        <f>IF('Result Sheet'!H148="","",'Result Sheet'!H148)</f>
        <v/>
      </c>
      <c r="G145" s="171" t="str">
        <f>IF('Result Sheet'!I148="","",'Result Sheet'!I148)</f>
        <v/>
      </c>
      <c r="H145" s="172" t="str">
        <f>IF('Result Sheet'!K148="","",'Result Sheet'!K148)</f>
        <v/>
      </c>
      <c r="I145" s="172" t="str">
        <f>IF('Result Sheet'!J148="","",'Result Sheet'!J148)</f>
        <v/>
      </c>
      <c r="J145" s="273" t="str">
        <f>IF('Result Sheet'!DM148="","",'Result Sheet'!DM148)</f>
        <v/>
      </c>
      <c r="K145" s="173" t="str">
        <f>IF('Result Sheet'!DI148="","",'Result Sheet'!DI148)</f>
        <v/>
      </c>
      <c r="L145" s="174" t="str">
        <f>IF('Result Sheet'!DJ148="","",'Result Sheet'!DJ148)</f>
        <v/>
      </c>
      <c r="M145" s="173" t="str">
        <f>IF('Result Sheet'!DK148="","",'Result Sheet'!DK148)</f>
        <v/>
      </c>
      <c r="N145" s="216" t="str">
        <f>IF('Result Sheet'!DP148="","",'Result Sheet'!DP148)</f>
        <v/>
      </c>
      <c r="O145" s="175" t="str">
        <f>IF('Result Sheet'!AB148="","",IF('Result Sheet'!AB148="D","I",'Result Sheet'!AB148))</f>
        <v/>
      </c>
      <c r="P145" s="176" t="str">
        <f>IF('Result Sheet'!AC148="","",'Result Sheet'!AC148)</f>
        <v/>
      </c>
      <c r="Q145" s="175" t="str">
        <f>IF('Result Sheet'!AT148="","",IF('Result Sheet'!AT148="D","I",'Result Sheet'!AT148))</f>
        <v/>
      </c>
      <c r="R145" s="176" t="str">
        <f>IF('Result Sheet'!AU148="","",'Result Sheet'!AU148)</f>
        <v/>
      </c>
      <c r="S145" s="175" t="str">
        <f>IF('Result Sheet'!BL148="","",IF('Result Sheet'!BL148="D","I",'Result Sheet'!BL148))</f>
        <v/>
      </c>
      <c r="T145" s="176" t="str">
        <f>IF('Result Sheet'!BM148="","",'Result Sheet'!BM148)</f>
        <v/>
      </c>
      <c r="U145" s="175" t="str">
        <f>IF('Result Sheet'!CD148="","",IF('Result Sheet'!CD148="D","I",'Result Sheet'!CD148))</f>
        <v/>
      </c>
      <c r="V145" s="176" t="str">
        <f>IF('Result Sheet'!CE148="","",'Result Sheet'!CE148)</f>
        <v/>
      </c>
      <c r="W145" s="177" t="str">
        <f>IF('Result Sheet'!DO148="","",'Result Sheet'!DO148)</f>
        <v/>
      </c>
      <c r="BQ145" s="178" t="str">
        <f>'Result Sheet'!G148</f>
        <v/>
      </c>
      <c r="BR145" s="179" t="str">
        <f t="shared" si="24"/>
        <v/>
      </c>
      <c r="BS145" s="179" t="str">
        <f t="shared" si="25"/>
        <v/>
      </c>
      <c r="BT145" s="179" t="str">
        <f t="shared" si="26"/>
        <v/>
      </c>
      <c r="BU145" s="179" t="str">
        <f t="shared" si="27"/>
        <v/>
      </c>
      <c r="BV145" s="179" t="str">
        <f t="shared" si="28"/>
        <v/>
      </c>
      <c r="BW145" s="179" t="str">
        <f t="shared" si="29"/>
        <v/>
      </c>
      <c r="BX145" s="179" t="str">
        <f t="shared" si="30"/>
        <v/>
      </c>
      <c r="BY145" s="179" t="str">
        <f t="shared" si="31"/>
        <v/>
      </c>
      <c r="BZ145" s="179" t="str">
        <f t="shared" si="32"/>
        <v/>
      </c>
      <c r="CA145" s="179" t="str">
        <f t="shared" si="33"/>
        <v/>
      </c>
      <c r="CB145" s="179" t="str">
        <f t="shared" si="34"/>
        <v/>
      </c>
      <c r="CC145" s="179" t="str">
        <f t="shared" si="35"/>
        <v/>
      </c>
      <c r="CD145" s="180"/>
    </row>
    <row r="146" spans="1:82" ht="15.95" customHeight="1">
      <c r="A146" s="167">
        <f>IF('Result Sheet'!A149="","",'Result Sheet'!A149)</f>
        <v>142</v>
      </c>
      <c r="B146" s="168" t="str">
        <f>IF('Result Sheet'!B149="","",'Result Sheet'!B149)</f>
        <v/>
      </c>
      <c r="C146" s="169" t="str">
        <f>IF('Result Sheet'!F149="","",'Result Sheet'!F149)</f>
        <v/>
      </c>
      <c r="D146" s="170" t="str">
        <f>IF('Result Sheet'!E149="","",'Result Sheet'!E149)</f>
        <v/>
      </c>
      <c r="E146" s="171" t="str">
        <f>IF('Result Sheet'!G149="","",'Result Sheet'!G149)</f>
        <v/>
      </c>
      <c r="F146" s="171" t="str">
        <f>IF('Result Sheet'!H149="","",'Result Sheet'!H149)</f>
        <v/>
      </c>
      <c r="G146" s="171" t="str">
        <f>IF('Result Sheet'!I149="","",'Result Sheet'!I149)</f>
        <v/>
      </c>
      <c r="H146" s="172" t="str">
        <f>IF('Result Sheet'!K149="","",'Result Sheet'!K149)</f>
        <v/>
      </c>
      <c r="I146" s="172" t="str">
        <f>IF('Result Sheet'!J149="","",'Result Sheet'!J149)</f>
        <v/>
      </c>
      <c r="J146" s="273" t="str">
        <f>IF('Result Sheet'!DM149="","",'Result Sheet'!DM149)</f>
        <v/>
      </c>
      <c r="K146" s="173" t="str">
        <f>IF('Result Sheet'!DI149="","",'Result Sheet'!DI149)</f>
        <v/>
      </c>
      <c r="L146" s="174" t="str">
        <f>IF('Result Sheet'!DJ149="","",'Result Sheet'!DJ149)</f>
        <v/>
      </c>
      <c r="M146" s="173" t="str">
        <f>IF('Result Sheet'!DK149="","",'Result Sheet'!DK149)</f>
        <v/>
      </c>
      <c r="N146" s="216" t="str">
        <f>IF('Result Sheet'!DP149="","",'Result Sheet'!DP149)</f>
        <v/>
      </c>
      <c r="O146" s="175" t="str">
        <f>IF('Result Sheet'!AB149="","",IF('Result Sheet'!AB149="D","I",'Result Sheet'!AB149))</f>
        <v/>
      </c>
      <c r="P146" s="176" t="str">
        <f>IF('Result Sheet'!AC149="","",'Result Sheet'!AC149)</f>
        <v/>
      </c>
      <c r="Q146" s="175" t="str">
        <f>IF('Result Sheet'!AT149="","",IF('Result Sheet'!AT149="D","I",'Result Sheet'!AT149))</f>
        <v/>
      </c>
      <c r="R146" s="176" t="str">
        <f>IF('Result Sheet'!AU149="","",'Result Sheet'!AU149)</f>
        <v/>
      </c>
      <c r="S146" s="175" t="str">
        <f>IF('Result Sheet'!BL149="","",IF('Result Sheet'!BL149="D","I",'Result Sheet'!BL149))</f>
        <v/>
      </c>
      <c r="T146" s="176" t="str">
        <f>IF('Result Sheet'!BM149="","",'Result Sheet'!BM149)</f>
        <v/>
      </c>
      <c r="U146" s="175" t="str">
        <f>IF('Result Sheet'!CD149="","",IF('Result Sheet'!CD149="D","I",'Result Sheet'!CD149))</f>
        <v/>
      </c>
      <c r="V146" s="176" t="str">
        <f>IF('Result Sheet'!CE149="","",'Result Sheet'!CE149)</f>
        <v/>
      </c>
      <c r="W146" s="177" t="str">
        <f>IF('Result Sheet'!DO149="","",'Result Sheet'!DO149)</f>
        <v/>
      </c>
      <c r="BQ146" s="178" t="str">
        <f>'Result Sheet'!G149</f>
        <v/>
      </c>
      <c r="BR146" s="179" t="str">
        <f t="shared" si="24"/>
        <v/>
      </c>
      <c r="BS146" s="179" t="str">
        <f t="shared" si="25"/>
        <v/>
      </c>
      <c r="BT146" s="179" t="str">
        <f t="shared" si="26"/>
        <v/>
      </c>
      <c r="BU146" s="179" t="str">
        <f t="shared" si="27"/>
        <v/>
      </c>
      <c r="BV146" s="179" t="str">
        <f t="shared" si="28"/>
        <v/>
      </c>
      <c r="BW146" s="179" t="str">
        <f t="shared" si="29"/>
        <v/>
      </c>
      <c r="BX146" s="179" t="str">
        <f t="shared" si="30"/>
        <v/>
      </c>
      <c r="BY146" s="179" t="str">
        <f t="shared" si="31"/>
        <v/>
      </c>
      <c r="BZ146" s="179" t="str">
        <f t="shared" si="32"/>
        <v/>
      </c>
      <c r="CA146" s="179" t="str">
        <f t="shared" si="33"/>
        <v/>
      </c>
      <c r="CB146" s="179" t="str">
        <f t="shared" si="34"/>
        <v/>
      </c>
      <c r="CC146" s="179" t="str">
        <f t="shared" si="35"/>
        <v/>
      </c>
      <c r="CD146" s="180"/>
    </row>
    <row r="147" spans="1:82" ht="15.95" customHeight="1">
      <c r="A147" s="167">
        <f>IF('Result Sheet'!A150="","",'Result Sheet'!A150)</f>
        <v>143</v>
      </c>
      <c r="B147" s="168" t="str">
        <f>IF('Result Sheet'!B150="","",'Result Sheet'!B150)</f>
        <v/>
      </c>
      <c r="C147" s="169" t="str">
        <f>IF('Result Sheet'!F150="","",'Result Sheet'!F150)</f>
        <v/>
      </c>
      <c r="D147" s="170" t="str">
        <f>IF('Result Sheet'!E150="","",'Result Sheet'!E150)</f>
        <v/>
      </c>
      <c r="E147" s="171" t="str">
        <f>IF('Result Sheet'!G150="","",'Result Sheet'!G150)</f>
        <v/>
      </c>
      <c r="F147" s="171" t="str">
        <f>IF('Result Sheet'!H150="","",'Result Sheet'!H150)</f>
        <v/>
      </c>
      <c r="G147" s="171" t="str">
        <f>IF('Result Sheet'!I150="","",'Result Sheet'!I150)</f>
        <v/>
      </c>
      <c r="H147" s="172" t="str">
        <f>IF('Result Sheet'!K150="","",'Result Sheet'!K150)</f>
        <v/>
      </c>
      <c r="I147" s="172" t="str">
        <f>IF('Result Sheet'!J150="","",'Result Sheet'!J150)</f>
        <v/>
      </c>
      <c r="J147" s="273" t="str">
        <f>IF('Result Sheet'!DM150="","",'Result Sheet'!DM150)</f>
        <v/>
      </c>
      <c r="K147" s="173" t="str">
        <f>IF('Result Sheet'!DI150="","",'Result Sheet'!DI150)</f>
        <v/>
      </c>
      <c r="L147" s="174" t="str">
        <f>IF('Result Sheet'!DJ150="","",'Result Sheet'!DJ150)</f>
        <v/>
      </c>
      <c r="M147" s="173" t="str">
        <f>IF('Result Sheet'!DK150="","",'Result Sheet'!DK150)</f>
        <v/>
      </c>
      <c r="N147" s="216" t="str">
        <f>IF('Result Sheet'!DP150="","",'Result Sheet'!DP150)</f>
        <v/>
      </c>
      <c r="O147" s="175" t="str">
        <f>IF('Result Sheet'!AB150="","",IF('Result Sheet'!AB150="D","I",'Result Sheet'!AB150))</f>
        <v/>
      </c>
      <c r="P147" s="176" t="str">
        <f>IF('Result Sheet'!AC150="","",'Result Sheet'!AC150)</f>
        <v/>
      </c>
      <c r="Q147" s="175" t="str">
        <f>IF('Result Sheet'!AT150="","",IF('Result Sheet'!AT150="D","I",'Result Sheet'!AT150))</f>
        <v/>
      </c>
      <c r="R147" s="176" t="str">
        <f>IF('Result Sheet'!AU150="","",'Result Sheet'!AU150)</f>
        <v/>
      </c>
      <c r="S147" s="175" t="str">
        <f>IF('Result Sheet'!BL150="","",IF('Result Sheet'!BL150="D","I",'Result Sheet'!BL150))</f>
        <v/>
      </c>
      <c r="T147" s="176" t="str">
        <f>IF('Result Sheet'!BM150="","",'Result Sheet'!BM150)</f>
        <v/>
      </c>
      <c r="U147" s="175" t="str">
        <f>IF('Result Sheet'!CD150="","",IF('Result Sheet'!CD150="D","I",'Result Sheet'!CD150))</f>
        <v/>
      </c>
      <c r="V147" s="176" t="str">
        <f>IF('Result Sheet'!CE150="","",'Result Sheet'!CE150)</f>
        <v/>
      </c>
      <c r="W147" s="177" t="str">
        <f>IF('Result Sheet'!DO150="","",'Result Sheet'!DO150)</f>
        <v/>
      </c>
      <c r="BQ147" s="178" t="str">
        <f>'Result Sheet'!G150</f>
        <v/>
      </c>
      <c r="BR147" s="179" t="str">
        <f t="shared" si="24"/>
        <v/>
      </c>
      <c r="BS147" s="179" t="str">
        <f t="shared" si="25"/>
        <v/>
      </c>
      <c r="BT147" s="179" t="str">
        <f t="shared" si="26"/>
        <v/>
      </c>
      <c r="BU147" s="179" t="str">
        <f t="shared" si="27"/>
        <v/>
      </c>
      <c r="BV147" s="179" t="str">
        <f t="shared" si="28"/>
        <v/>
      </c>
      <c r="BW147" s="179" t="str">
        <f t="shared" si="29"/>
        <v/>
      </c>
      <c r="BX147" s="179" t="str">
        <f t="shared" si="30"/>
        <v/>
      </c>
      <c r="BY147" s="179" t="str">
        <f t="shared" si="31"/>
        <v/>
      </c>
      <c r="BZ147" s="179" t="str">
        <f t="shared" si="32"/>
        <v/>
      </c>
      <c r="CA147" s="179" t="str">
        <f t="shared" si="33"/>
        <v/>
      </c>
      <c r="CB147" s="179" t="str">
        <f t="shared" si="34"/>
        <v/>
      </c>
      <c r="CC147" s="179" t="str">
        <f t="shared" si="35"/>
        <v/>
      </c>
      <c r="CD147" s="180"/>
    </row>
    <row r="148" spans="1:82" ht="15.95" customHeight="1">
      <c r="A148" s="167">
        <f>IF('Result Sheet'!A151="","",'Result Sheet'!A151)</f>
        <v>144</v>
      </c>
      <c r="B148" s="168" t="str">
        <f>IF('Result Sheet'!B151="","",'Result Sheet'!B151)</f>
        <v/>
      </c>
      <c r="C148" s="169" t="str">
        <f>IF('Result Sheet'!F151="","",'Result Sheet'!F151)</f>
        <v/>
      </c>
      <c r="D148" s="170" t="str">
        <f>IF('Result Sheet'!E151="","",'Result Sheet'!E151)</f>
        <v/>
      </c>
      <c r="E148" s="171" t="str">
        <f>IF('Result Sheet'!G151="","",'Result Sheet'!G151)</f>
        <v/>
      </c>
      <c r="F148" s="171" t="str">
        <f>IF('Result Sheet'!H151="","",'Result Sheet'!H151)</f>
        <v/>
      </c>
      <c r="G148" s="171" t="str">
        <f>IF('Result Sheet'!I151="","",'Result Sheet'!I151)</f>
        <v/>
      </c>
      <c r="H148" s="172" t="str">
        <f>IF('Result Sheet'!K151="","",'Result Sheet'!K151)</f>
        <v/>
      </c>
      <c r="I148" s="172" t="str">
        <f>IF('Result Sheet'!J151="","",'Result Sheet'!J151)</f>
        <v/>
      </c>
      <c r="J148" s="273" t="str">
        <f>IF('Result Sheet'!DM151="","",'Result Sheet'!DM151)</f>
        <v/>
      </c>
      <c r="K148" s="173" t="str">
        <f>IF('Result Sheet'!DI151="","",'Result Sheet'!DI151)</f>
        <v/>
      </c>
      <c r="L148" s="174" t="str">
        <f>IF('Result Sheet'!DJ151="","",'Result Sheet'!DJ151)</f>
        <v/>
      </c>
      <c r="M148" s="173" t="str">
        <f>IF('Result Sheet'!DK151="","",'Result Sheet'!DK151)</f>
        <v/>
      </c>
      <c r="N148" s="216" t="str">
        <f>IF('Result Sheet'!DP151="","",'Result Sheet'!DP151)</f>
        <v/>
      </c>
      <c r="O148" s="175" t="str">
        <f>IF('Result Sheet'!AB151="","",IF('Result Sheet'!AB151="D","I",'Result Sheet'!AB151))</f>
        <v/>
      </c>
      <c r="P148" s="176" t="str">
        <f>IF('Result Sheet'!AC151="","",'Result Sheet'!AC151)</f>
        <v/>
      </c>
      <c r="Q148" s="175" t="str">
        <f>IF('Result Sheet'!AT151="","",IF('Result Sheet'!AT151="D","I",'Result Sheet'!AT151))</f>
        <v/>
      </c>
      <c r="R148" s="176" t="str">
        <f>IF('Result Sheet'!AU151="","",'Result Sheet'!AU151)</f>
        <v/>
      </c>
      <c r="S148" s="175" t="str">
        <f>IF('Result Sheet'!BL151="","",IF('Result Sheet'!BL151="D","I",'Result Sheet'!BL151))</f>
        <v/>
      </c>
      <c r="T148" s="176" t="str">
        <f>IF('Result Sheet'!BM151="","",'Result Sheet'!BM151)</f>
        <v/>
      </c>
      <c r="U148" s="175" t="str">
        <f>IF('Result Sheet'!CD151="","",IF('Result Sheet'!CD151="D","I",'Result Sheet'!CD151))</f>
        <v/>
      </c>
      <c r="V148" s="176" t="str">
        <f>IF('Result Sheet'!CE151="","",'Result Sheet'!CE151)</f>
        <v/>
      </c>
      <c r="W148" s="177" t="str">
        <f>IF('Result Sheet'!DO151="","",'Result Sheet'!DO151)</f>
        <v/>
      </c>
      <c r="BQ148" s="178" t="str">
        <f>'Result Sheet'!G151</f>
        <v/>
      </c>
      <c r="BR148" s="179" t="str">
        <f t="shared" si="24"/>
        <v/>
      </c>
      <c r="BS148" s="179" t="str">
        <f t="shared" si="25"/>
        <v/>
      </c>
      <c r="BT148" s="179" t="str">
        <f t="shared" si="26"/>
        <v/>
      </c>
      <c r="BU148" s="179" t="str">
        <f t="shared" si="27"/>
        <v/>
      </c>
      <c r="BV148" s="179" t="str">
        <f t="shared" si="28"/>
        <v/>
      </c>
      <c r="BW148" s="179" t="str">
        <f t="shared" si="29"/>
        <v/>
      </c>
      <c r="BX148" s="179" t="str">
        <f t="shared" si="30"/>
        <v/>
      </c>
      <c r="BY148" s="179" t="str">
        <f t="shared" si="31"/>
        <v/>
      </c>
      <c r="BZ148" s="179" t="str">
        <f t="shared" si="32"/>
        <v/>
      </c>
      <c r="CA148" s="179" t="str">
        <f t="shared" si="33"/>
        <v/>
      </c>
      <c r="CB148" s="179" t="str">
        <f t="shared" si="34"/>
        <v/>
      </c>
      <c r="CC148" s="179" t="str">
        <f t="shared" si="35"/>
        <v/>
      </c>
      <c r="CD148" s="180"/>
    </row>
    <row r="149" spans="1:82" ht="15.95" customHeight="1">
      <c r="A149" s="167">
        <f>IF('Result Sheet'!A152="","",'Result Sheet'!A152)</f>
        <v>145</v>
      </c>
      <c r="B149" s="168" t="str">
        <f>IF('Result Sheet'!B152="","",'Result Sheet'!B152)</f>
        <v/>
      </c>
      <c r="C149" s="169" t="str">
        <f>IF('Result Sheet'!F152="","",'Result Sheet'!F152)</f>
        <v/>
      </c>
      <c r="D149" s="170" t="str">
        <f>IF('Result Sheet'!E152="","",'Result Sheet'!E152)</f>
        <v/>
      </c>
      <c r="E149" s="171" t="str">
        <f>IF('Result Sheet'!G152="","",'Result Sheet'!G152)</f>
        <v/>
      </c>
      <c r="F149" s="171" t="str">
        <f>IF('Result Sheet'!H152="","",'Result Sheet'!H152)</f>
        <v/>
      </c>
      <c r="G149" s="171" t="str">
        <f>IF('Result Sheet'!I152="","",'Result Sheet'!I152)</f>
        <v/>
      </c>
      <c r="H149" s="172" t="str">
        <f>IF('Result Sheet'!K152="","",'Result Sheet'!K152)</f>
        <v/>
      </c>
      <c r="I149" s="172" t="str">
        <f>IF('Result Sheet'!J152="","",'Result Sheet'!J152)</f>
        <v/>
      </c>
      <c r="J149" s="273" t="str">
        <f>IF('Result Sheet'!DM152="","",'Result Sheet'!DM152)</f>
        <v/>
      </c>
      <c r="K149" s="173" t="str">
        <f>IF('Result Sheet'!DI152="","",'Result Sheet'!DI152)</f>
        <v/>
      </c>
      <c r="L149" s="174" t="str">
        <f>IF('Result Sheet'!DJ152="","",'Result Sheet'!DJ152)</f>
        <v/>
      </c>
      <c r="M149" s="173" t="str">
        <f>IF('Result Sheet'!DK152="","",'Result Sheet'!DK152)</f>
        <v/>
      </c>
      <c r="N149" s="216" t="str">
        <f>IF('Result Sheet'!DP152="","",'Result Sheet'!DP152)</f>
        <v/>
      </c>
      <c r="O149" s="175" t="str">
        <f>IF('Result Sheet'!AB152="","",IF('Result Sheet'!AB152="D","I",'Result Sheet'!AB152))</f>
        <v/>
      </c>
      <c r="P149" s="176" t="str">
        <f>IF('Result Sheet'!AC152="","",'Result Sheet'!AC152)</f>
        <v/>
      </c>
      <c r="Q149" s="175" t="str">
        <f>IF('Result Sheet'!AT152="","",IF('Result Sheet'!AT152="D","I",'Result Sheet'!AT152))</f>
        <v/>
      </c>
      <c r="R149" s="176" t="str">
        <f>IF('Result Sheet'!AU152="","",'Result Sheet'!AU152)</f>
        <v/>
      </c>
      <c r="S149" s="175" t="str">
        <f>IF('Result Sheet'!BL152="","",IF('Result Sheet'!BL152="D","I",'Result Sheet'!BL152))</f>
        <v/>
      </c>
      <c r="T149" s="176" t="str">
        <f>IF('Result Sheet'!BM152="","",'Result Sheet'!BM152)</f>
        <v/>
      </c>
      <c r="U149" s="175" t="str">
        <f>IF('Result Sheet'!CD152="","",IF('Result Sheet'!CD152="D","I",'Result Sheet'!CD152))</f>
        <v/>
      </c>
      <c r="V149" s="176" t="str">
        <f>IF('Result Sheet'!CE152="","",'Result Sheet'!CE152)</f>
        <v/>
      </c>
      <c r="W149" s="177" t="str">
        <f>IF('Result Sheet'!DO152="","",'Result Sheet'!DO152)</f>
        <v/>
      </c>
      <c r="BQ149" s="178" t="str">
        <f>'Result Sheet'!G152</f>
        <v/>
      </c>
      <c r="BR149" s="179" t="str">
        <f t="shared" si="24"/>
        <v/>
      </c>
      <c r="BS149" s="179" t="str">
        <f t="shared" si="25"/>
        <v/>
      </c>
      <c r="BT149" s="179" t="str">
        <f t="shared" si="26"/>
        <v/>
      </c>
      <c r="BU149" s="179" t="str">
        <f t="shared" si="27"/>
        <v/>
      </c>
      <c r="BV149" s="179" t="str">
        <f t="shared" si="28"/>
        <v/>
      </c>
      <c r="BW149" s="179" t="str">
        <f t="shared" si="29"/>
        <v/>
      </c>
      <c r="BX149" s="179" t="str">
        <f t="shared" si="30"/>
        <v/>
      </c>
      <c r="BY149" s="179" t="str">
        <f t="shared" si="31"/>
        <v/>
      </c>
      <c r="BZ149" s="179" t="str">
        <f t="shared" si="32"/>
        <v/>
      </c>
      <c r="CA149" s="179" t="str">
        <f t="shared" si="33"/>
        <v/>
      </c>
      <c r="CB149" s="179" t="str">
        <f t="shared" si="34"/>
        <v/>
      </c>
      <c r="CC149" s="179" t="str">
        <f t="shared" si="35"/>
        <v/>
      </c>
      <c r="CD149" s="180"/>
    </row>
    <row r="150" spans="1:82" ht="15.95" customHeight="1">
      <c r="A150" s="167">
        <f>IF('Result Sheet'!A153="","",'Result Sheet'!A153)</f>
        <v>146</v>
      </c>
      <c r="B150" s="168" t="str">
        <f>IF('Result Sheet'!B153="","",'Result Sheet'!B153)</f>
        <v/>
      </c>
      <c r="C150" s="169" t="str">
        <f>IF('Result Sheet'!F153="","",'Result Sheet'!F153)</f>
        <v/>
      </c>
      <c r="D150" s="170" t="str">
        <f>IF('Result Sheet'!E153="","",'Result Sheet'!E153)</f>
        <v/>
      </c>
      <c r="E150" s="171" t="str">
        <f>IF('Result Sheet'!G153="","",'Result Sheet'!G153)</f>
        <v/>
      </c>
      <c r="F150" s="171" t="str">
        <f>IF('Result Sheet'!H153="","",'Result Sheet'!H153)</f>
        <v/>
      </c>
      <c r="G150" s="171" t="str">
        <f>IF('Result Sheet'!I153="","",'Result Sheet'!I153)</f>
        <v/>
      </c>
      <c r="H150" s="172" t="str">
        <f>IF('Result Sheet'!K153="","",'Result Sheet'!K153)</f>
        <v/>
      </c>
      <c r="I150" s="172" t="str">
        <f>IF('Result Sheet'!J153="","",'Result Sheet'!J153)</f>
        <v/>
      </c>
      <c r="J150" s="273" t="str">
        <f>IF('Result Sheet'!DM153="","",'Result Sheet'!DM153)</f>
        <v/>
      </c>
      <c r="K150" s="173" t="str">
        <f>IF('Result Sheet'!DI153="","",'Result Sheet'!DI153)</f>
        <v/>
      </c>
      <c r="L150" s="174" t="str">
        <f>IF('Result Sheet'!DJ153="","",'Result Sheet'!DJ153)</f>
        <v/>
      </c>
      <c r="M150" s="173" t="str">
        <f>IF('Result Sheet'!DK153="","",'Result Sheet'!DK153)</f>
        <v/>
      </c>
      <c r="N150" s="216" t="str">
        <f>IF('Result Sheet'!DP153="","",'Result Sheet'!DP153)</f>
        <v/>
      </c>
      <c r="O150" s="175" t="str">
        <f>IF('Result Sheet'!AB153="","",IF('Result Sheet'!AB153="D","I",'Result Sheet'!AB153))</f>
        <v/>
      </c>
      <c r="P150" s="176" t="str">
        <f>IF('Result Sheet'!AC153="","",'Result Sheet'!AC153)</f>
        <v/>
      </c>
      <c r="Q150" s="175" t="str">
        <f>IF('Result Sheet'!AT153="","",IF('Result Sheet'!AT153="D","I",'Result Sheet'!AT153))</f>
        <v/>
      </c>
      <c r="R150" s="176" t="str">
        <f>IF('Result Sheet'!AU153="","",'Result Sheet'!AU153)</f>
        <v/>
      </c>
      <c r="S150" s="175" t="str">
        <f>IF('Result Sheet'!BL153="","",IF('Result Sheet'!BL153="D","I",'Result Sheet'!BL153))</f>
        <v/>
      </c>
      <c r="T150" s="176" t="str">
        <f>IF('Result Sheet'!BM153="","",'Result Sheet'!BM153)</f>
        <v/>
      </c>
      <c r="U150" s="175" t="str">
        <f>IF('Result Sheet'!CD153="","",IF('Result Sheet'!CD153="D","I",'Result Sheet'!CD153))</f>
        <v/>
      </c>
      <c r="V150" s="176" t="str">
        <f>IF('Result Sheet'!CE153="","",'Result Sheet'!CE153)</f>
        <v/>
      </c>
      <c r="W150" s="177" t="str">
        <f>IF('Result Sheet'!DO153="","",'Result Sheet'!DO153)</f>
        <v/>
      </c>
      <c r="BQ150" s="178" t="str">
        <f>'Result Sheet'!G153</f>
        <v/>
      </c>
      <c r="BR150" s="179" t="str">
        <f t="shared" si="24"/>
        <v/>
      </c>
      <c r="BS150" s="179" t="str">
        <f t="shared" si="25"/>
        <v/>
      </c>
      <c r="BT150" s="179" t="str">
        <f t="shared" si="26"/>
        <v/>
      </c>
      <c r="BU150" s="179" t="str">
        <f t="shared" si="27"/>
        <v/>
      </c>
      <c r="BV150" s="179" t="str">
        <f t="shared" si="28"/>
        <v/>
      </c>
      <c r="BW150" s="179" t="str">
        <f t="shared" si="29"/>
        <v/>
      </c>
      <c r="BX150" s="179" t="str">
        <f t="shared" si="30"/>
        <v/>
      </c>
      <c r="BY150" s="179" t="str">
        <f t="shared" si="31"/>
        <v/>
      </c>
      <c r="BZ150" s="179" t="str">
        <f t="shared" si="32"/>
        <v/>
      </c>
      <c r="CA150" s="179" t="str">
        <f t="shared" si="33"/>
        <v/>
      </c>
      <c r="CB150" s="179" t="str">
        <f t="shared" si="34"/>
        <v/>
      </c>
      <c r="CC150" s="179" t="str">
        <f t="shared" si="35"/>
        <v/>
      </c>
      <c r="CD150" s="180"/>
    </row>
    <row r="151" spans="1:82" ht="15.95" customHeight="1">
      <c r="A151" s="167">
        <f>IF('Result Sheet'!A154="","",'Result Sheet'!A154)</f>
        <v>147</v>
      </c>
      <c r="B151" s="168" t="str">
        <f>IF('Result Sheet'!B154="","",'Result Sheet'!B154)</f>
        <v/>
      </c>
      <c r="C151" s="169" t="str">
        <f>IF('Result Sheet'!F154="","",'Result Sheet'!F154)</f>
        <v/>
      </c>
      <c r="D151" s="170" t="str">
        <f>IF('Result Sheet'!E154="","",'Result Sheet'!E154)</f>
        <v/>
      </c>
      <c r="E151" s="171" t="str">
        <f>IF('Result Sheet'!G154="","",'Result Sheet'!G154)</f>
        <v/>
      </c>
      <c r="F151" s="171" t="str">
        <f>IF('Result Sheet'!H154="","",'Result Sheet'!H154)</f>
        <v/>
      </c>
      <c r="G151" s="171" t="str">
        <f>IF('Result Sheet'!I154="","",'Result Sheet'!I154)</f>
        <v/>
      </c>
      <c r="H151" s="172" t="str">
        <f>IF('Result Sheet'!K154="","",'Result Sheet'!K154)</f>
        <v/>
      </c>
      <c r="I151" s="172" t="str">
        <f>IF('Result Sheet'!J154="","",'Result Sheet'!J154)</f>
        <v/>
      </c>
      <c r="J151" s="273" t="str">
        <f>IF('Result Sheet'!DM154="","",'Result Sheet'!DM154)</f>
        <v/>
      </c>
      <c r="K151" s="173" t="str">
        <f>IF('Result Sheet'!DI154="","",'Result Sheet'!DI154)</f>
        <v/>
      </c>
      <c r="L151" s="174" t="str">
        <f>IF('Result Sheet'!DJ154="","",'Result Sheet'!DJ154)</f>
        <v/>
      </c>
      <c r="M151" s="173" t="str">
        <f>IF('Result Sheet'!DK154="","",'Result Sheet'!DK154)</f>
        <v/>
      </c>
      <c r="N151" s="216" t="str">
        <f>IF('Result Sheet'!DP154="","",'Result Sheet'!DP154)</f>
        <v/>
      </c>
      <c r="O151" s="175" t="str">
        <f>IF('Result Sheet'!AB154="","",IF('Result Sheet'!AB154="D","I",'Result Sheet'!AB154))</f>
        <v/>
      </c>
      <c r="P151" s="176" t="str">
        <f>IF('Result Sheet'!AC154="","",'Result Sheet'!AC154)</f>
        <v/>
      </c>
      <c r="Q151" s="175" t="str">
        <f>IF('Result Sheet'!AT154="","",IF('Result Sheet'!AT154="D","I",'Result Sheet'!AT154))</f>
        <v/>
      </c>
      <c r="R151" s="176" t="str">
        <f>IF('Result Sheet'!AU154="","",'Result Sheet'!AU154)</f>
        <v/>
      </c>
      <c r="S151" s="175" t="str">
        <f>IF('Result Sheet'!BL154="","",IF('Result Sheet'!BL154="D","I",'Result Sheet'!BL154))</f>
        <v/>
      </c>
      <c r="T151" s="176" t="str">
        <f>IF('Result Sheet'!BM154="","",'Result Sheet'!BM154)</f>
        <v/>
      </c>
      <c r="U151" s="175" t="str">
        <f>IF('Result Sheet'!CD154="","",IF('Result Sheet'!CD154="D","I",'Result Sheet'!CD154))</f>
        <v/>
      </c>
      <c r="V151" s="176" t="str">
        <f>IF('Result Sheet'!CE154="","",'Result Sheet'!CE154)</f>
        <v/>
      </c>
      <c r="W151" s="177" t="str">
        <f>IF('Result Sheet'!DO154="","",'Result Sheet'!DO154)</f>
        <v/>
      </c>
      <c r="BQ151" s="178" t="str">
        <f>'Result Sheet'!G154</f>
        <v/>
      </c>
      <c r="BR151" s="179" t="str">
        <f t="shared" si="24"/>
        <v/>
      </c>
      <c r="BS151" s="179" t="str">
        <f t="shared" si="25"/>
        <v/>
      </c>
      <c r="BT151" s="179" t="str">
        <f t="shared" si="26"/>
        <v/>
      </c>
      <c r="BU151" s="179" t="str">
        <f t="shared" si="27"/>
        <v/>
      </c>
      <c r="BV151" s="179" t="str">
        <f t="shared" si="28"/>
        <v/>
      </c>
      <c r="BW151" s="179" t="str">
        <f t="shared" si="29"/>
        <v/>
      </c>
      <c r="BX151" s="179" t="str">
        <f t="shared" si="30"/>
        <v/>
      </c>
      <c r="BY151" s="179" t="str">
        <f t="shared" si="31"/>
        <v/>
      </c>
      <c r="BZ151" s="179" t="str">
        <f t="shared" si="32"/>
        <v/>
      </c>
      <c r="CA151" s="179" t="str">
        <f t="shared" si="33"/>
        <v/>
      </c>
      <c r="CB151" s="179" t="str">
        <f t="shared" si="34"/>
        <v/>
      </c>
      <c r="CC151" s="179" t="str">
        <f t="shared" si="35"/>
        <v/>
      </c>
      <c r="CD151" s="180"/>
    </row>
    <row r="152" spans="1:82" ht="15.95" customHeight="1">
      <c r="A152" s="167">
        <f>IF('Result Sheet'!A155="","",'Result Sheet'!A155)</f>
        <v>148</v>
      </c>
      <c r="B152" s="168" t="str">
        <f>IF('Result Sheet'!B155="","",'Result Sheet'!B155)</f>
        <v/>
      </c>
      <c r="C152" s="169" t="str">
        <f>IF('Result Sheet'!F155="","",'Result Sheet'!F155)</f>
        <v/>
      </c>
      <c r="D152" s="170" t="str">
        <f>IF('Result Sheet'!E155="","",'Result Sheet'!E155)</f>
        <v/>
      </c>
      <c r="E152" s="171" t="str">
        <f>IF('Result Sheet'!G155="","",'Result Sheet'!G155)</f>
        <v/>
      </c>
      <c r="F152" s="171" t="str">
        <f>IF('Result Sheet'!H155="","",'Result Sheet'!H155)</f>
        <v/>
      </c>
      <c r="G152" s="171" t="str">
        <f>IF('Result Sheet'!I155="","",'Result Sheet'!I155)</f>
        <v/>
      </c>
      <c r="H152" s="172" t="str">
        <f>IF('Result Sheet'!K155="","",'Result Sheet'!K155)</f>
        <v/>
      </c>
      <c r="I152" s="172" t="str">
        <f>IF('Result Sheet'!J155="","",'Result Sheet'!J155)</f>
        <v/>
      </c>
      <c r="J152" s="273" t="str">
        <f>IF('Result Sheet'!DM155="","",'Result Sheet'!DM155)</f>
        <v/>
      </c>
      <c r="K152" s="173" t="str">
        <f>IF('Result Sheet'!DI155="","",'Result Sheet'!DI155)</f>
        <v/>
      </c>
      <c r="L152" s="174" t="str">
        <f>IF('Result Sheet'!DJ155="","",'Result Sheet'!DJ155)</f>
        <v/>
      </c>
      <c r="M152" s="173" t="str">
        <f>IF('Result Sheet'!DK155="","",'Result Sheet'!DK155)</f>
        <v/>
      </c>
      <c r="N152" s="216" t="str">
        <f>IF('Result Sheet'!DP155="","",'Result Sheet'!DP155)</f>
        <v/>
      </c>
      <c r="O152" s="175" t="str">
        <f>IF('Result Sheet'!AB155="","",IF('Result Sheet'!AB155="D","I",'Result Sheet'!AB155))</f>
        <v/>
      </c>
      <c r="P152" s="176" t="str">
        <f>IF('Result Sheet'!AC155="","",'Result Sheet'!AC155)</f>
        <v/>
      </c>
      <c r="Q152" s="175" t="str">
        <f>IF('Result Sheet'!AT155="","",IF('Result Sheet'!AT155="D","I",'Result Sheet'!AT155))</f>
        <v/>
      </c>
      <c r="R152" s="176" t="str">
        <f>IF('Result Sheet'!AU155="","",'Result Sheet'!AU155)</f>
        <v/>
      </c>
      <c r="S152" s="175" t="str">
        <f>IF('Result Sheet'!BL155="","",IF('Result Sheet'!BL155="D","I",'Result Sheet'!BL155))</f>
        <v/>
      </c>
      <c r="T152" s="176" t="str">
        <f>IF('Result Sheet'!BM155="","",'Result Sheet'!BM155)</f>
        <v/>
      </c>
      <c r="U152" s="175" t="str">
        <f>IF('Result Sheet'!CD155="","",IF('Result Sheet'!CD155="D","I",'Result Sheet'!CD155))</f>
        <v/>
      </c>
      <c r="V152" s="176" t="str">
        <f>IF('Result Sheet'!CE155="","",'Result Sheet'!CE155)</f>
        <v/>
      </c>
      <c r="W152" s="177" t="str">
        <f>IF('Result Sheet'!DO155="","",'Result Sheet'!DO155)</f>
        <v/>
      </c>
      <c r="BQ152" s="178" t="str">
        <f>'Result Sheet'!G155</f>
        <v/>
      </c>
      <c r="BR152" s="179" t="str">
        <f t="shared" si="24"/>
        <v/>
      </c>
      <c r="BS152" s="179" t="str">
        <f t="shared" si="25"/>
        <v/>
      </c>
      <c r="BT152" s="179" t="str">
        <f t="shared" si="26"/>
        <v/>
      </c>
      <c r="BU152" s="179" t="str">
        <f t="shared" si="27"/>
        <v/>
      </c>
      <c r="BV152" s="179" t="str">
        <f t="shared" si="28"/>
        <v/>
      </c>
      <c r="BW152" s="179" t="str">
        <f t="shared" si="29"/>
        <v/>
      </c>
      <c r="BX152" s="179" t="str">
        <f t="shared" si="30"/>
        <v/>
      </c>
      <c r="BY152" s="179" t="str">
        <f t="shared" si="31"/>
        <v/>
      </c>
      <c r="BZ152" s="179" t="str">
        <f t="shared" si="32"/>
        <v/>
      </c>
      <c r="CA152" s="179" t="str">
        <f t="shared" si="33"/>
        <v/>
      </c>
      <c r="CB152" s="179" t="str">
        <f t="shared" si="34"/>
        <v/>
      </c>
      <c r="CC152" s="179" t="str">
        <f t="shared" si="35"/>
        <v/>
      </c>
      <c r="CD152" s="180"/>
    </row>
    <row r="153" spans="1:82" ht="15.95" customHeight="1">
      <c r="A153" s="167">
        <f>IF('Result Sheet'!A156="","",'Result Sheet'!A156)</f>
        <v>149</v>
      </c>
      <c r="B153" s="168" t="str">
        <f>IF('Result Sheet'!B156="","",'Result Sheet'!B156)</f>
        <v/>
      </c>
      <c r="C153" s="169" t="str">
        <f>IF('Result Sheet'!F156="","",'Result Sheet'!F156)</f>
        <v/>
      </c>
      <c r="D153" s="170" t="str">
        <f>IF('Result Sheet'!E156="","",'Result Sheet'!E156)</f>
        <v/>
      </c>
      <c r="E153" s="171" t="str">
        <f>IF('Result Sheet'!G156="","",'Result Sheet'!G156)</f>
        <v/>
      </c>
      <c r="F153" s="171" t="str">
        <f>IF('Result Sheet'!H156="","",'Result Sheet'!H156)</f>
        <v/>
      </c>
      <c r="G153" s="171" t="str">
        <f>IF('Result Sheet'!I156="","",'Result Sheet'!I156)</f>
        <v/>
      </c>
      <c r="H153" s="172" t="str">
        <f>IF('Result Sheet'!K156="","",'Result Sheet'!K156)</f>
        <v/>
      </c>
      <c r="I153" s="172" t="str">
        <f>IF('Result Sheet'!J156="","",'Result Sheet'!J156)</f>
        <v/>
      </c>
      <c r="J153" s="273" t="str">
        <f>IF('Result Sheet'!DM156="","",'Result Sheet'!DM156)</f>
        <v/>
      </c>
      <c r="K153" s="173" t="str">
        <f>IF('Result Sheet'!DI156="","",'Result Sheet'!DI156)</f>
        <v/>
      </c>
      <c r="L153" s="174" t="str">
        <f>IF('Result Sheet'!DJ156="","",'Result Sheet'!DJ156)</f>
        <v/>
      </c>
      <c r="M153" s="173" t="str">
        <f>IF('Result Sheet'!DK156="","",'Result Sheet'!DK156)</f>
        <v/>
      </c>
      <c r="N153" s="216" t="str">
        <f>IF('Result Sheet'!DP156="","",'Result Sheet'!DP156)</f>
        <v/>
      </c>
      <c r="O153" s="175" t="str">
        <f>IF('Result Sheet'!AB156="","",IF('Result Sheet'!AB156="D","I",'Result Sheet'!AB156))</f>
        <v/>
      </c>
      <c r="P153" s="176" t="str">
        <f>IF('Result Sheet'!AC156="","",'Result Sheet'!AC156)</f>
        <v/>
      </c>
      <c r="Q153" s="175" t="str">
        <f>IF('Result Sheet'!AT156="","",IF('Result Sheet'!AT156="D","I",'Result Sheet'!AT156))</f>
        <v/>
      </c>
      <c r="R153" s="176" t="str">
        <f>IF('Result Sheet'!AU156="","",'Result Sheet'!AU156)</f>
        <v/>
      </c>
      <c r="S153" s="175" t="str">
        <f>IF('Result Sheet'!BL156="","",IF('Result Sheet'!BL156="D","I",'Result Sheet'!BL156))</f>
        <v/>
      </c>
      <c r="T153" s="176" t="str">
        <f>IF('Result Sheet'!BM156="","",'Result Sheet'!BM156)</f>
        <v/>
      </c>
      <c r="U153" s="175" t="str">
        <f>IF('Result Sheet'!CD156="","",IF('Result Sheet'!CD156="D","I",'Result Sheet'!CD156))</f>
        <v/>
      </c>
      <c r="V153" s="176" t="str">
        <f>IF('Result Sheet'!CE156="","",'Result Sheet'!CE156)</f>
        <v/>
      </c>
      <c r="W153" s="177" t="str">
        <f>IF('Result Sheet'!DO156="","",'Result Sheet'!DO156)</f>
        <v/>
      </c>
      <c r="BQ153" s="178" t="str">
        <f>'Result Sheet'!G156</f>
        <v/>
      </c>
      <c r="BR153" s="179" t="str">
        <f t="shared" si="24"/>
        <v/>
      </c>
      <c r="BS153" s="179" t="str">
        <f t="shared" si="25"/>
        <v/>
      </c>
      <c r="BT153" s="179" t="str">
        <f t="shared" si="26"/>
        <v/>
      </c>
      <c r="BU153" s="179" t="str">
        <f t="shared" si="27"/>
        <v/>
      </c>
      <c r="BV153" s="179" t="str">
        <f t="shared" si="28"/>
        <v/>
      </c>
      <c r="BW153" s="179" t="str">
        <f t="shared" si="29"/>
        <v/>
      </c>
      <c r="BX153" s="179" t="str">
        <f t="shared" si="30"/>
        <v/>
      </c>
      <c r="BY153" s="179" t="str">
        <f t="shared" si="31"/>
        <v/>
      </c>
      <c r="BZ153" s="179" t="str">
        <f t="shared" si="32"/>
        <v/>
      </c>
      <c r="CA153" s="179" t="str">
        <f t="shared" si="33"/>
        <v/>
      </c>
      <c r="CB153" s="179" t="str">
        <f t="shared" si="34"/>
        <v/>
      </c>
      <c r="CC153" s="179" t="str">
        <f t="shared" si="35"/>
        <v/>
      </c>
      <c r="CD153" s="180"/>
    </row>
    <row r="154" spans="1:82" ht="15.95" customHeight="1">
      <c r="A154" s="167">
        <f>IF('Result Sheet'!A157="","",'Result Sheet'!A157)</f>
        <v>150</v>
      </c>
      <c r="B154" s="168" t="str">
        <f>IF('Result Sheet'!B157="","",'Result Sheet'!B157)</f>
        <v/>
      </c>
      <c r="C154" s="169" t="str">
        <f>IF('Result Sheet'!F157="","",'Result Sheet'!F157)</f>
        <v/>
      </c>
      <c r="D154" s="170" t="str">
        <f>IF('Result Sheet'!E157="","",'Result Sheet'!E157)</f>
        <v/>
      </c>
      <c r="E154" s="171" t="str">
        <f>IF('Result Sheet'!G157="","",'Result Sheet'!G157)</f>
        <v/>
      </c>
      <c r="F154" s="171" t="str">
        <f>IF('Result Sheet'!H157="","",'Result Sheet'!H157)</f>
        <v/>
      </c>
      <c r="G154" s="171" t="str">
        <f>IF('Result Sheet'!I157="","",'Result Sheet'!I157)</f>
        <v/>
      </c>
      <c r="H154" s="172" t="str">
        <f>IF('Result Sheet'!K157="","",'Result Sheet'!K157)</f>
        <v/>
      </c>
      <c r="I154" s="172" t="str">
        <f>IF('Result Sheet'!J157="","",'Result Sheet'!J157)</f>
        <v/>
      </c>
      <c r="J154" s="273" t="str">
        <f>IF('Result Sheet'!DM157="","",'Result Sheet'!DM157)</f>
        <v/>
      </c>
      <c r="K154" s="173" t="str">
        <f>IF('Result Sheet'!DI157="","",'Result Sheet'!DI157)</f>
        <v/>
      </c>
      <c r="L154" s="174" t="str">
        <f>IF('Result Sheet'!DJ157="","",'Result Sheet'!DJ157)</f>
        <v/>
      </c>
      <c r="M154" s="173" t="str">
        <f>IF('Result Sheet'!DK157="","",'Result Sheet'!DK157)</f>
        <v/>
      </c>
      <c r="N154" s="216" t="str">
        <f>IF('Result Sheet'!DP157="","",'Result Sheet'!DP157)</f>
        <v/>
      </c>
      <c r="O154" s="175" t="str">
        <f>IF('Result Sheet'!AB157="","",IF('Result Sheet'!AB157="D","I",'Result Sheet'!AB157))</f>
        <v/>
      </c>
      <c r="P154" s="176" t="str">
        <f>IF('Result Sheet'!AC157="","",'Result Sheet'!AC157)</f>
        <v/>
      </c>
      <c r="Q154" s="175" t="str">
        <f>IF('Result Sheet'!AT157="","",IF('Result Sheet'!AT157="D","I",'Result Sheet'!AT157))</f>
        <v/>
      </c>
      <c r="R154" s="176" t="str">
        <f>IF('Result Sheet'!AU157="","",'Result Sheet'!AU157)</f>
        <v/>
      </c>
      <c r="S154" s="175" t="str">
        <f>IF('Result Sheet'!BL157="","",IF('Result Sheet'!BL157="D","I",'Result Sheet'!BL157))</f>
        <v/>
      </c>
      <c r="T154" s="176" t="str">
        <f>IF('Result Sheet'!BM157="","",'Result Sheet'!BM157)</f>
        <v/>
      </c>
      <c r="U154" s="175" t="str">
        <f>IF('Result Sheet'!CD157="","",IF('Result Sheet'!CD157="D","I",'Result Sheet'!CD157))</f>
        <v/>
      </c>
      <c r="V154" s="176" t="str">
        <f>IF('Result Sheet'!CE157="","",'Result Sheet'!CE157)</f>
        <v/>
      </c>
      <c r="W154" s="177" t="str">
        <f>IF('Result Sheet'!DO157="","",'Result Sheet'!DO157)</f>
        <v/>
      </c>
      <c r="BQ154" s="178" t="str">
        <f>'Result Sheet'!G157</f>
        <v/>
      </c>
      <c r="BR154" s="179" t="str">
        <f t="shared" si="24"/>
        <v/>
      </c>
      <c r="BS154" s="179" t="str">
        <f t="shared" si="25"/>
        <v/>
      </c>
      <c r="BT154" s="179" t="str">
        <f t="shared" si="26"/>
        <v/>
      </c>
      <c r="BU154" s="179" t="str">
        <f t="shared" si="27"/>
        <v/>
      </c>
      <c r="BV154" s="179" t="str">
        <f t="shared" si="28"/>
        <v/>
      </c>
      <c r="BW154" s="179" t="str">
        <f t="shared" si="29"/>
        <v/>
      </c>
      <c r="BX154" s="179" t="str">
        <f t="shared" si="30"/>
        <v/>
      </c>
      <c r="BY154" s="179" t="str">
        <f t="shared" si="31"/>
        <v/>
      </c>
      <c r="BZ154" s="179" t="str">
        <f t="shared" si="32"/>
        <v/>
      </c>
      <c r="CA154" s="179" t="str">
        <f t="shared" si="33"/>
        <v/>
      </c>
      <c r="CB154" s="179" t="str">
        <f t="shared" si="34"/>
        <v/>
      </c>
      <c r="CC154" s="179" t="str">
        <f t="shared" si="35"/>
        <v/>
      </c>
      <c r="CD154" s="180"/>
    </row>
    <row r="155" spans="1:82" ht="15.95" customHeight="1">
      <c r="A155" s="167">
        <f>IF('Result Sheet'!A158="","",'Result Sheet'!A158)</f>
        <v>151</v>
      </c>
      <c r="B155" s="168" t="str">
        <f>IF('Result Sheet'!B158="","",'Result Sheet'!B158)</f>
        <v/>
      </c>
      <c r="C155" s="169" t="str">
        <f>IF('Result Sheet'!F158="","",'Result Sheet'!F158)</f>
        <v/>
      </c>
      <c r="D155" s="170" t="str">
        <f>IF('Result Sheet'!E158="","",'Result Sheet'!E158)</f>
        <v/>
      </c>
      <c r="E155" s="171" t="str">
        <f>IF('Result Sheet'!G158="","",'Result Sheet'!G158)</f>
        <v/>
      </c>
      <c r="F155" s="171" t="str">
        <f>IF('Result Sheet'!H158="","",'Result Sheet'!H158)</f>
        <v/>
      </c>
      <c r="G155" s="171" t="str">
        <f>IF('Result Sheet'!I158="","",'Result Sheet'!I158)</f>
        <v/>
      </c>
      <c r="H155" s="172" t="str">
        <f>IF('Result Sheet'!K158="","",'Result Sheet'!K158)</f>
        <v/>
      </c>
      <c r="I155" s="172" t="str">
        <f>IF('Result Sheet'!J158="","",'Result Sheet'!J158)</f>
        <v/>
      </c>
      <c r="J155" s="273" t="str">
        <f>IF('Result Sheet'!DM158="","",'Result Sheet'!DM158)</f>
        <v/>
      </c>
      <c r="K155" s="173" t="str">
        <f>IF('Result Sheet'!DI158="","",'Result Sheet'!DI158)</f>
        <v/>
      </c>
      <c r="L155" s="174" t="str">
        <f>IF('Result Sheet'!DJ158="","",'Result Sheet'!DJ158)</f>
        <v/>
      </c>
      <c r="M155" s="173" t="str">
        <f>IF('Result Sheet'!DK158="","",'Result Sheet'!DK158)</f>
        <v/>
      </c>
      <c r="N155" s="216" t="str">
        <f>IF('Result Sheet'!DP158="","",'Result Sheet'!DP158)</f>
        <v/>
      </c>
      <c r="O155" s="175" t="str">
        <f>IF('Result Sheet'!AB158="","",IF('Result Sheet'!AB158="D","I",'Result Sheet'!AB158))</f>
        <v/>
      </c>
      <c r="P155" s="176" t="str">
        <f>IF('Result Sheet'!AC158="","",'Result Sheet'!AC158)</f>
        <v/>
      </c>
      <c r="Q155" s="175" t="str">
        <f>IF('Result Sheet'!AT158="","",IF('Result Sheet'!AT158="D","I",'Result Sheet'!AT158))</f>
        <v/>
      </c>
      <c r="R155" s="176" t="str">
        <f>IF('Result Sheet'!AU158="","",'Result Sheet'!AU158)</f>
        <v/>
      </c>
      <c r="S155" s="175" t="str">
        <f>IF('Result Sheet'!BL158="","",IF('Result Sheet'!BL158="D","I",'Result Sheet'!BL158))</f>
        <v/>
      </c>
      <c r="T155" s="176" t="str">
        <f>IF('Result Sheet'!BM158="","",'Result Sheet'!BM158)</f>
        <v/>
      </c>
      <c r="U155" s="175" t="str">
        <f>IF('Result Sheet'!CD158="","",IF('Result Sheet'!CD158="D","I",'Result Sheet'!CD158))</f>
        <v/>
      </c>
      <c r="V155" s="176" t="str">
        <f>IF('Result Sheet'!CE158="","",'Result Sheet'!CE158)</f>
        <v/>
      </c>
      <c r="W155" s="177" t="str">
        <f>IF('Result Sheet'!DO158="","",'Result Sheet'!DO158)</f>
        <v/>
      </c>
      <c r="BQ155" s="178" t="str">
        <f>'Result Sheet'!G158</f>
        <v/>
      </c>
      <c r="BR155" s="179" t="str">
        <f t="shared" si="24"/>
        <v/>
      </c>
      <c r="BS155" s="179" t="str">
        <f t="shared" si="25"/>
        <v/>
      </c>
      <c r="BT155" s="179" t="str">
        <f t="shared" si="26"/>
        <v/>
      </c>
      <c r="BU155" s="179" t="str">
        <f t="shared" si="27"/>
        <v/>
      </c>
      <c r="BV155" s="179" t="str">
        <f t="shared" si="28"/>
        <v/>
      </c>
      <c r="BW155" s="179" t="str">
        <f t="shared" si="29"/>
        <v/>
      </c>
      <c r="BX155" s="179" t="str">
        <f t="shared" si="30"/>
        <v/>
      </c>
      <c r="BY155" s="179" t="str">
        <f t="shared" si="31"/>
        <v/>
      </c>
      <c r="BZ155" s="179" t="str">
        <f t="shared" si="32"/>
        <v/>
      </c>
      <c r="CA155" s="179" t="str">
        <f t="shared" si="33"/>
        <v/>
      </c>
      <c r="CB155" s="179" t="str">
        <f t="shared" si="34"/>
        <v/>
      </c>
      <c r="CC155" s="179" t="str">
        <f t="shared" si="35"/>
        <v/>
      </c>
      <c r="CD155" s="180"/>
    </row>
    <row r="156" spans="1:82" ht="15.95" customHeight="1">
      <c r="A156" s="167">
        <f>IF('Result Sheet'!A159="","",'Result Sheet'!A159)</f>
        <v>152</v>
      </c>
      <c r="B156" s="168" t="str">
        <f>IF('Result Sheet'!B159="","",'Result Sheet'!B159)</f>
        <v/>
      </c>
      <c r="C156" s="169" t="str">
        <f>IF('Result Sheet'!F159="","",'Result Sheet'!F159)</f>
        <v/>
      </c>
      <c r="D156" s="170" t="str">
        <f>IF('Result Sheet'!E159="","",'Result Sheet'!E159)</f>
        <v/>
      </c>
      <c r="E156" s="171" t="str">
        <f>IF('Result Sheet'!G159="","",'Result Sheet'!G159)</f>
        <v/>
      </c>
      <c r="F156" s="171" t="str">
        <f>IF('Result Sheet'!H159="","",'Result Sheet'!H159)</f>
        <v/>
      </c>
      <c r="G156" s="171" t="str">
        <f>IF('Result Sheet'!I159="","",'Result Sheet'!I159)</f>
        <v/>
      </c>
      <c r="H156" s="172" t="str">
        <f>IF('Result Sheet'!K159="","",'Result Sheet'!K159)</f>
        <v/>
      </c>
      <c r="I156" s="172" t="str">
        <f>IF('Result Sheet'!J159="","",'Result Sheet'!J159)</f>
        <v/>
      </c>
      <c r="J156" s="273" t="str">
        <f>IF('Result Sheet'!DM159="","",'Result Sheet'!DM159)</f>
        <v/>
      </c>
      <c r="K156" s="173" t="str">
        <f>IF('Result Sheet'!DI159="","",'Result Sheet'!DI159)</f>
        <v/>
      </c>
      <c r="L156" s="174" t="str">
        <f>IF('Result Sheet'!DJ159="","",'Result Sheet'!DJ159)</f>
        <v/>
      </c>
      <c r="M156" s="173" t="str">
        <f>IF('Result Sheet'!DK159="","",'Result Sheet'!DK159)</f>
        <v/>
      </c>
      <c r="N156" s="216" t="str">
        <f>IF('Result Sheet'!DP159="","",'Result Sheet'!DP159)</f>
        <v/>
      </c>
      <c r="O156" s="175" t="str">
        <f>IF('Result Sheet'!AB159="","",IF('Result Sheet'!AB159="D","I",'Result Sheet'!AB159))</f>
        <v/>
      </c>
      <c r="P156" s="176" t="str">
        <f>IF('Result Sheet'!AC159="","",'Result Sheet'!AC159)</f>
        <v/>
      </c>
      <c r="Q156" s="175" t="str">
        <f>IF('Result Sheet'!AT159="","",IF('Result Sheet'!AT159="D","I",'Result Sheet'!AT159))</f>
        <v/>
      </c>
      <c r="R156" s="176" t="str">
        <f>IF('Result Sheet'!AU159="","",'Result Sheet'!AU159)</f>
        <v/>
      </c>
      <c r="S156" s="175" t="str">
        <f>IF('Result Sheet'!BL159="","",IF('Result Sheet'!BL159="D","I",'Result Sheet'!BL159))</f>
        <v/>
      </c>
      <c r="T156" s="176" t="str">
        <f>IF('Result Sheet'!BM159="","",'Result Sheet'!BM159)</f>
        <v/>
      </c>
      <c r="U156" s="175" t="str">
        <f>IF('Result Sheet'!CD159="","",IF('Result Sheet'!CD159="D","I",'Result Sheet'!CD159))</f>
        <v/>
      </c>
      <c r="V156" s="176" t="str">
        <f>IF('Result Sheet'!CE159="","",'Result Sheet'!CE159)</f>
        <v/>
      </c>
      <c r="W156" s="177" t="str">
        <f>IF('Result Sheet'!DO159="","",'Result Sheet'!DO159)</f>
        <v/>
      </c>
      <c r="BQ156" s="178" t="str">
        <f>'Result Sheet'!G159</f>
        <v/>
      </c>
      <c r="BR156" s="179" t="str">
        <f t="shared" si="24"/>
        <v/>
      </c>
      <c r="BS156" s="179" t="str">
        <f t="shared" si="25"/>
        <v/>
      </c>
      <c r="BT156" s="179" t="str">
        <f t="shared" si="26"/>
        <v/>
      </c>
      <c r="BU156" s="179" t="str">
        <f t="shared" si="27"/>
        <v/>
      </c>
      <c r="BV156" s="179" t="str">
        <f t="shared" si="28"/>
        <v/>
      </c>
      <c r="BW156" s="179" t="str">
        <f t="shared" si="29"/>
        <v/>
      </c>
      <c r="BX156" s="179" t="str">
        <f t="shared" si="30"/>
        <v/>
      </c>
      <c r="BY156" s="179" t="str">
        <f t="shared" si="31"/>
        <v/>
      </c>
      <c r="BZ156" s="179" t="str">
        <f t="shared" si="32"/>
        <v/>
      </c>
      <c r="CA156" s="179" t="str">
        <f t="shared" si="33"/>
        <v/>
      </c>
      <c r="CB156" s="179" t="str">
        <f t="shared" si="34"/>
        <v/>
      </c>
      <c r="CC156" s="179" t="str">
        <f t="shared" si="35"/>
        <v/>
      </c>
      <c r="CD156" s="180"/>
    </row>
    <row r="157" spans="1:82" ht="15.95" customHeight="1">
      <c r="A157" s="167">
        <f>IF('Result Sheet'!A160="","",'Result Sheet'!A160)</f>
        <v>153</v>
      </c>
      <c r="B157" s="168" t="str">
        <f>IF('Result Sheet'!B160="","",'Result Sheet'!B160)</f>
        <v/>
      </c>
      <c r="C157" s="169" t="str">
        <f>IF('Result Sheet'!F160="","",'Result Sheet'!F160)</f>
        <v/>
      </c>
      <c r="D157" s="170" t="str">
        <f>IF('Result Sheet'!E160="","",'Result Sheet'!E160)</f>
        <v/>
      </c>
      <c r="E157" s="171" t="str">
        <f>IF('Result Sheet'!G160="","",'Result Sheet'!G160)</f>
        <v/>
      </c>
      <c r="F157" s="171" t="str">
        <f>IF('Result Sheet'!H160="","",'Result Sheet'!H160)</f>
        <v/>
      </c>
      <c r="G157" s="171" t="str">
        <f>IF('Result Sheet'!I160="","",'Result Sheet'!I160)</f>
        <v/>
      </c>
      <c r="H157" s="172" t="str">
        <f>IF('Result Sheet'!K160="","",'Result Sheet'!K160)</f>
        <v/>
      </c>
      <c r="I157" s="172" t="str">
        <f>IF('Result Sheet'!J160="","",'Result Sheet'!J160)</f>
        <v/>
      </c>
      <c r="J157" s="273" t="str">
        <f>IF('Result Sheet'!DM160="","",'Result Sheet'!DM160)</f>
        <v/>
      </c>
      <c r="K157" s="173" t="str">
        <f>IF('Result Sheet'!DI160="","",'Result Sheet'!DI160)</f>
        <v/>
      </c>
      <c r="L157" s="174" t="str">
        <f>IF('Result Sheet'!DJ160="","",'Result Sheet'!DJ160)</f>
        <v/>
      </c>
      <c r="M157" s="173" t="str">
        <f>IF('Result Sheet'!DK160="","",'Result Sheet'!DK160)</f>
        <v/>
      </c>
      <c r="N157" s="216" t="str">
        <f>IF('Result Sheet'!DP160="","",'Result Sheet'!DP160)</f>
        <v/>
      </c>
      <c r="O157" s="175" t="str">
        <f>IF('Result Sheet'!AB160="","",IF('Result Sheet'!AB160="D","I",'Result Sheet'!AB160))</f>
        <v/>
      </c>
      <c r="P157" s="176" t="str">
        <f>IF('Result Sheet'!AC160="","",'Result Sheet'!AC160)</f>
        <v/>
      </c>
      <c r="Q157" s="175" t="str">
        <f>IF('Result Sheet'!AT160="","",IF('Result Sheet'!AT160="D","I",'Result Sheet'!AT160))</f>
        <v/>
      </c>
      <c r="R157" s="176" t="str">
        <f>IF('Result Sheet'!AU160="","",'Result Sheet'!AU160)</f>
        <v/>
      </c>
      <c r="S157" s="175" t="str">
        <f>IF('Result Sheet'!BL160="","",IF('Result Sheet'!BL160="D","I",'Result Sheet'!BL160))</f>
        <v/>
      </c>
      <c r="T157" s="176" t="str">
        <f>IF('Result Sheet'!BM160="","",'Result Sheet'!BM160)</f>
        <v/>
      </c>
      <c r="U157" s="175" t="str">
        <f>IF('Result Sheet'!CD160="","",IF('Result Sheet'!CD160="D","I",'Result Sheet'!CD160))</f>
        <v/>
      </c>
      <c r="V157" s="176" t="str">
        <f>IF('Result Sheet'!CE160="","",'Result Sheet'!CE160)</f>
        <v/>
      </c>
      <c r="W157" s="177" t="str">
        <f>IF('Result Sheet'!DO160="","",'Result Sheet'!DO160)</f>
        <v/>
      </c>
      <c r="BQ157" s="178" t="str">
        <f>'Result Sheet'!G160</f>
        <v/>
      </c>
      <c r="BR157" s="179" t="str">
        <f t="shared" si="24"/>
        <v/>
      </c>
      <c r="BS157" s="179" t="str">
        <f t="shared" si="25"/>
        <v/>
      </c>
      <c r="BT157" s="179" t="str">
        <f t="shared" si="26"/>
        <v/>
      </c>
      <c r="BU157" s="179" t="str">
        <f t="shared" si="27"/>
        <v/>
      </c>
      <c r="BV157" s="179" t="str">
        <f t="shared" si="28"/>
        <v/>
      </c>
      <c r="BW157" s="179" t="str">
        <f t="shared" si="29"/>
        <v/>
      </c>
      <c r="BX157" s="179" t="str">
        <f t="shared" si="30"/>
        <v/>
      </c>
      <c r="BY157" s="179" t="str">
        <f t="shared" si="31"/>
        <v/>
      </c>
      <c r="BZ157" s="179" t="str">
        <f t="shared" si="32"/>
        <v/>
      </c>
      <c r="CA157" s="179" t="str">
        <f t="shared" si="33"/>
        <v/>
      </c>
      <c r="CB157" s="179" t="str">
        <f t="shared" si="34"/>
        <v/>
      </c>
      <c r="CC157" s="179" t="str">
        <f t="shared" si="35"/>
        <v/>
      </c>
      <c r="CD157" s="180"/>
    </row>
    <row r="158" spans="1:82" ht="15.95" customHeight="1">
      <c r="A158" s="167">
        <f>IF('Result Sheet'!A161="","",'Result Sheet'!A161)</f>
        <v>154</v>
      </c>
      <c r="B158" s="168" t="str">
        <f>IF('Result Sheet'!B161="","",'Result Sheet'!B161)</f>
        <v/>
      </c>
      <c r="C158" s="169" t="str">
        <f>IF('Result Sheet'!F161="","",'Result Sheet'!F161)</f>
        <v/>
      </c>
      <c r="D158" s="170" t="str">
        <f>IF('Result Sheet'!E161="","",'Result Sheet'!E161)</f>
        <v/>
      </c>
      <c r="E158" s="171" t="str">
        <f>IF('Result Sheet'!G161="","",'Result Sheet'!G161)</f>
        <v/>
      </c>
      <c r="F158" s="171" t="str">
        <f>IF('Result Sheet'!H161="","",'Result Sheet'!H161)</f>
        <v/>
      </c>
      <c r="G158" s="171" t="str">
        <f>IF('Result Sheet'!I161="","",'Result Sheet'!I161)</f>
        <v/>
      </c>
      <c r="H158" s="172" t="str">
        <f>IF('Result Sheet'!K161="","",'Result Sheet'!K161)</f>
        <v/>
      </c>
      <c r="I158" s="172" t="str">
        <f>IF('Result Sheet'!J161="","",'Result Sheet'!J161)</f>
        <v/>
      </c>
      <c r="J158" s="273" t="str">
        <f>IF('Result Sheet'!DM161="","",'Result Sheet'!DM161)</f>
        <v/>
      </c>
      <c r="K158" s="173" t="str">
        <f>IF('Result Sheet'!DI161="","",'Result Sheet'!DI161)</f>
        <v/>
      </c>
      <c r="L158" s="174" t="str">
        <f>IF('Result Sheet'!DJ161="","",'Result Sheet'!DJ161)</f>
        <v/>
      </c>
      <c r="M158" s="173" t="str">
        <f>IF('Result Sheet'!DK161="","",'Result Sheet'!DK161)</f>
        <v/>
      </c>
      <c r="N158" s="216" t="str">
        <f>IF('Result Sheet'!DP161="","",'Result Sheet'!DP161)</f>
        <v/>
      </c>
      <c r="O158" s="175" t="str">
        <f>IF('Result Sheet'!AB161="","",IF('Result Sheet'!AB161="D","I",'Result Sheet'!AB161))</f>
        <v/>
      </c>
      <c r="P158" s="176" t="str">
        <f>IF('Result Sheet'!AC161="","",'Result Sheet'!AC161)</f>
        <v/>
      </c>
      <c r="Q158" s="175" t="str">
        <f>IF('Result Sheet'!AT161="","",IF('Result Sheet'!AT161="D","I",'Result Sheet'!AT161))</f>
        <v/>
      </c>
      <c r="R158" s="176" t="str">
        <f>IF('Result Sheet'!AU161="","",'Result Sheet'!AU161)</f>
        <v/>
      </c>
      <c r="S158" s="175" t="str">
        <f>IF('Result Sheet'!BL161="","",IF('Result Sheet'!BL161="D","I",'Result Sheet'!BL161))</f>
        <v/>
      </c>
      <c r="T158" s="176" t="str">
        <f>IF('Result Sheet'!BM161="","",'Result Sheet'!BM161)</f>
        <v/>
      </c>
      <c r="U158" s="175" t="str">
        <f>IF('Result Sheet'!CD161="","",IF('Result Sheet'!CD161="D","I",'Result Sheet'!CD161))</f>
        <v/>
      </c>
      <c r="V158" s="176" t="str">
        <f>IF('Result Sheet'!CE161="","",'Result Sheet'!CE161)</f>
        <v/>
      </c>
      <c r="W158" s="177" t="str">
        <f>IF('Result Sheet'!DO161="","",'Result Sheet'!DO161)</f>
        <v/>
      </c>
      <c r="BQ158" s="178" t="str">
        <f>'Result Sheet'!G161</f>
        <v/>
      </c>
      <c r="BR158" s="179" t="str">
        <f t="shared" si="24"/>
        <v/>
      </c>
      <c r="BS158" s="179" t="str">
        <f t="shared" si="25"/>
        <v/>
      </c>
      <c r="BT158" s="179" t="str">
        <f t="shared" si="26"/>
        <v/>
      </c>
      <c r="BU158" s="179" t="str">
        <f t="shared" si="27"/>
        <v/>
      </c>
      <c r="BV158" s="179" t="str">
        <f t="shared" si="28"/>
        <v/>
      </c>
      <c r="BW158" s="179" t="str">
        <f t="shared" si="29"/>
        <v/>
      </c>
      <c r="BX158" s="179" t="str">
        <f t="shared" si="30"/>
        <v/>
      </c>
      <c r="BY158" s="179" t="str">
        <f t="shared" si="31"/>
        <v/>
      </c>
      <c r="BZ158" s="179" t="str">
        <f t="shared" si="32"/>
        <v/>
      </c>
      <c r="CA158" s="179" t="str">
        <f t="shared" si="33"/>
        <v/>
      </c>
      <c r="CB158" s="179" t="str">
        <f t="shared" si="34"/>
        <v/>
      </c>
      <c r="CC158" s="179" t="str">
        <f t="shared" si="35"/>
        <v/>
      </c>
      <c r="CD158" s="180"/>
    </row>
    <row r="159" spans="1:82" ht="15.95" customHeight="1">
      <c r="A159" s="167">
        <f>IF('Result Sheet'!A162="","",'Result Sheet'!A162)</f>
        <v>155</v>
      </c>
      <c r="B159" s="168" t="str">
        <f>IF('Result Sheet'!B162="","",'Result Sheet'!B162)</f>
        <v/>
      </c>
      <c r="C159" s="169" t="str">
        <f>IF('Result Sheet'!F162="","",'Result Sheet'!F162)</f>
        <v/>
      </c>
      <c r="D159" s="170" t="str">
        <f>IF('Result Sheet'!E162="","",'Result Sheet'!E162)</f>
        <v/>
      </c>
      <c r="E159" s="171" t="str">
        <f>IF('Result Sheet'!G162="","",'Result Sheet'!G162)</f>
        <v/>
      </c>
      <c r="F159" s="171" t="str">
        <f>IF('Result Sheet'!H162="","",'Result Sheet'!H162)</f>
        <v/>
      </c>
      <c r="G159" s="171" t="str">
        <f>IF('Result Sheet'!I162="","",'Result Sheet'!I162)</f>
        <v/>
      </c>
      <c r="H159" s="172" t="str">
        <f>IF('Result Sheet'!K162="","",'Result Sheet'!K162)</f>
        <v/>
      </c>
      <c r="I159" s="172" t="str">
        <f>IF('Result Sheet'!J162="","",'Result Sheet'!J162)</f>
        <v/>
      </c>
      <c r="J159" s="273" t="str">
        <f>IF('Result Sheet'!DM162="","",'Result Sheet'!DM162)</f>
        <v/>
      </c>
      <c r="K159" s="173" t="str">
        <f>IF('Result Sheet'!DI162="","",'Result Sheet'!DI162)</f>
        <v/>
      </c>
      <c r="L159" s="174" t="str">
        <f>IF('Result Sheet'!DJ162="","",'Result Sheet'!DJ162)</f>
        <v/>
      </c>
      <c r="M159" s="173" t="str">
        <f>IF('Result Sheet'!DK162="","",'Result Sheet'!DK162)</f>
        <v/>
      </c>
      <c r="N159" s="216" t="str">
        <f>IF('Result Sheet'!DP162="","",'Result Sheet'!DP162)</f>
        <v/>
      </c>
      <c r="O159" s="175" t="str">
        <f>IF('Result Sheet'!AB162="","",IF('Result Sheet'!AB162="D","I",'Result Sheet'!AB162))</f>
        <v/>
      </c>
      <c r="P159" s="176" t="str">
        <f>IF('Result Sheet'!AC162="","",'Result Sheet'!AC162)</f>
        <v/>
      </c>
      <c r="Q159" s="175" t="str">
        <f>IF('Result Sheet'!AT162="","",IF('Result Sheet'!AT162="D","I",'Result Sheet'!AT162))</f>
        <v/>
      </c>
      <c r="R159" s="176" t="str">
        <f>IF('Result Sheet'!AU162="","",'Result Sheet'!AU162)</f>
        <v/>
      </c>
      <c r="S159" s="175" t="str">
        <f>IF('Result Sheet'!BL162="","",IF('Result Sheet'!BL162="D","I",'Result Sheet'!BL162))</f>
        <v/>
      </c>
      <c r="T159" s="176" t="str">
        <f>IF('Result Sheet'!BM162="","",'Result Sheet'!BM162)</f>
        <v/>
      </c>
      <c r="U159" s="175" t="str">
        <f>IF('Result Sheet'!CD162="","",IF('Result Sheet'!CD162="D","I",'Result Sheet'!CD162))</f>
        <v/>
      </c>
      <c r="V159" s="176" t="str">
        <f>IF('Result Sheet'!CE162="","",'Result Sheet'!CE162)</f>
        <v/>
      </c>
      <c r="W159" s="177" t="str">
        <f>IF('Result Sheet'!DO162="","",'Result Sheet'!DO162)</f>
        <v/>
      </c>
      <c r="BQ159" s="178" t="str">
        <f>'Result Sheet'!G162</f>
        <v/>
      </c>
      <c r="BR159" s="179" t="str">
        <f t="shared" si="24"/>
        <v/>
      </c>
      <c r="BS159" s="179" t="str">
        <f t="shared" si="25"/>
        <v/>
      </c>
      <c r="BT159" s="179" t="str">
        <f t="shared" si="26"/>
        <v/>
      </c>
      <c r="BU159" s="179" t="str">
        <f t="shared" si="27"/>
        <v/>
      </c>
      <c r="BV159" s="179" t="str">
        <f t="shared" si="28"/>
        <v/>
      </c>
      <c r="BW159" s="179" t="str">
        <f t="shared" si="29"/>
        <v/>
      </c>
      <c r="BX159" s="179" t="str">
        <f t="shared" si="30"/>
        <v/>
      </c>
      <c r="BY159" s="179" t="str">
        <f t="shared" si="31"/>
        <v/>
      </c>
      <c r="BZ159" s="179" t="str">
        <f t="shared" si="32"/>
        <v/>
      </c>
      <c r="CA159" s="179" t="str">
        <f t="shared" si="33"/>
        <v/>
      </c>
      <c r="CB159" s="179" t="str">
        <f t="shared" si="34"/>
        <v/>
      </c>
      <c r="CC159" s="179" t="str">
        <f t="shared" si="35"/>
        <v/>
      </c>
      <c r="CD159" s="180"/>
    </row>
    <row r="160" spans="1:82" ht="15.95" customHeight="1">
      <c r="A160" s="167">
        <f>IF('Result Sheet'!A163="","",'Result Sheet'!A163)</f>
        <v>156</v>
      </c>
      <c r="B160" s="168" t="str">
        <f>IF('Result Sheet'!B163="","",'Result Sheet'!B163)</f>
        <v/>
      </c>
      <c r="C160" s="169" t="str">
        <f>IF('Result Sheet'!F163="","",'Result Sheet'!F163)</f>
        <v/>
      </c>
      <c r="D160" s="170" t="str">
        <f>IF('Result Sheet'!E163="","",'Result Sheet'!E163)</f>
        <v/>
      </c>
      <c r="E160" s="171" t="str">
        <f>IF('Result Sheet'!G163="","",'Result Sheet'!G163)</f>
        <v/>
      </c>
      <c r="F160" s="171" t="str">
        <f>IF('Result Sheet'!H163="","",'Result Sheet'!H163)</f>
        <v/>
      </c>
      <c r="G160" s="171" t="str">
        <f>IF('Result Sheet'!I163="","",'Result Sheet'!I163)</f>
        <v/>
      </c>
      <c r="H160" s="172" t="str">
        <f>IF('Result Sheet'!K163="","",'Result Sheet'!K163)</f>
        <v/>
      </c>
      <c r="I160" s="172" t="str">
        <f>IF('Result Sheet'!J163="","",'Result Sheet'!J163)</f>
        <v/>
      </c>
      <c r="J160" s="273" t="str">
        <f>IF('Result Sheet'!DM163="","",'Result Sheet'!DM163)</f>
        <v/>
      </c>
      <c r="K160" s="173" t="str">
        <f>IF('Result Sheet'!DI163="","",'Result Sheet'!DI163)</f>
        <v/>
      </c>
      <c r="L160" s="174" t="str">
        <f>IF('Result Sheet'!DJ163="","",'Result Sheet'!DJ163)</f>
        <v/>
      </c>
      <c r="M160" s="173" t="str">
        <f>IF('Result Sheet'!DK163="","",'Result Sheet'!DK163)</f>
        <v/>
      </c>
      <c r="N160" s="216" t="str">
        <f>IF('Result Sheet'!DP163="","",'Result Sheet'!DP163)</f>
        <v/>
      </c>
      <c r="O160" s="175" t="str">
        <f>IF('Result Sheet'!AB163="","",IF('Result Sheet'!AB163="D","I",'Result Sheet'!AB163))</f>
        <v/>
      </c>
      <c r="P160" s="176" t="str">
        <f>IF('Result Sheet'!AC163="","",'Result Sheet'!AC163)</f>
        <v/>
      </c>
      <c r="Q160" s="175" t="str">
        <f>IF('Result Sheet'!AT163="","",IF('Result Sheet'!AT163="D","I",'Result Sheet'!AT163))</f>
        <v/>
      </c>
      <c r="R160" s="176" t="str">
        <f>IF('Result Sheet'!AU163="","",'Result Sheet'!AU163)</f>
        <v/>
      </c>
      <c r="S160" s="175" t="str">
        <f>IF('Result Sheet'!BL163="","",IF('Result Sheet'!BL163="D","I",'Result Sheet'!BL163))</f>
        <v/>
      </c>
      <c r="T160" s="176" t="str">
        <f>IF('Result Sheet'!BM163="","",'Result Sheet'!BM163)</f>
        <v/>
      </c>
      <c r="U160" s="175" t="str">
        <f>IF('Result Sheet'!CD163="","",IF('Result Sheet'!CD163="D","I",'Result Sheet'!CD163))</f>
        <v/>
      </c>
      <c r="V160" s="176" t="str">
        <f>IF('Result Sheet'!CE163="","",'Result Sheet'!CE163)</f>
        <v/>
      </c>
      <c r="W160" s="177" t="str">
        <f>IF('Result Sheet'!DO163="","",'Result Sheet'!DO163)</f>
        <v/>
      </c>
      <c r="BQ160" s="178" t="str">
        <f>'Result Sheet'!G163</f>
        <v/>
      </c>
      <c r="BR160" s="179" t="str">
        <f t="shared" si="24"/>
        <v/>
      </c>
      <c r="BS160" s="179" t="str">
        <f t="shared" si="25"/>
        <v/>
      </c>
      <c r="BT160" s="179" t="str">
        <f t="shared" si="26"/>
        <v/>
      </c>
      <c r="BU160" s="179" t="str">
        <f t="shared" si="27"/>
        <v/>
      </c>
      <c r="BV160" s="179" t="str">
        <f t="shared" si="28"/>
        <v/>
      </c>
      <c r="BW160" s="179" t="str">
        <f t="shared" si="29"/>
        <v/>
      </c>
      <c r="BX160" s="179" t="str">
        <f t="shared" si="30"/>
        <v/>
      </c>
      <c r="BY160" s="179" t="str">
        <f t="shared" si="31"/>
        <v/>
      </c>
      <c r="BZ160" s="179" t="str">
        <f t="shared" si="32"/>
        <v/>
      </c>
      <c r="CA160" s="179" t="str">
        <f t="shared" si="33"/>
        <v/>
      </c>
      <c r="CB160" s="179" t="str">
        <f t="shared" si="34"/>
        <v/>
      </c>
      <c r="CC160" s="179" t="str">
        <f t="shared" si="35"/>
        <v/>
      </c>
      <c r="CD160" s="180"/>
    </row>
    <row r="161" spans="1:82" ht="15.95" customHeight="1">
      <c r="A161" s="167">
        <f>IF('Result Sheet'!A164="","",'Result Sheet'!A164)</f>
        <v>157</v>
      </c>
      <c r="B161" s="168" t="str">
        <f>IF('Result Sheet'!B164="","",'Result Sheet'!B164)</f>
        <v/>
      </c>
      <c r="C161" s="169" t="str">
        <f>IF('Result Sheet'!F164="","",'Result Sheet'!F164)</f>
        <v/>
      </c>
      <c r="D161" s="170" t="str">
        <f>IF('Result Sheet'!E164="","",'Result Sheet'!E164)</f>
        <v/>
      </c>
      <c r="E161" s="171" t="str">
        <f>IF('Result Sheet'!G164="","",'Result Sheet'!G164)</f>
        <v/>
      </c>
      <c r="F161" s="171" t="str">
        <f>IF('Result Sheet'!H164="","",'Result Sheet'!H164)</f>
        <v/>
      </c>
      <c r="G161" s="171" t="str">
        <f>IF('Result Sheet'!I164="","",'Result Sheet'!I164)</f>
        <v/>
      </c>
      <c r="H161" s="172" t="str">
        <f>IF('Result Sheet'!K164="","",'Result Sheet'!K164)</f>
        <v/>
      </c>
      <c r="I161" s="172" t="str">
        <f>IF('Result Sheet'!J164="","",'Result Sheet'!J164)</f>
        <v/>
      </c>
      <c r="J161" s="273" t="str">
        <f>IF('Result Sheet'!DM164="","",'Result Sheet'!DM164)</f>
        <v/>
      </c>
      <c r="K161" s="173" t="str">
        <f>IF('Result Sheet'!DI164="","",'Result Sheet'!DI164)</f>
        <v/>
      </c>
      <c r="L161" s="174" t="str">
        <f>IF('Result Sheet'!DJ164="","",'Result Sheet'!DJ164)</f>
        <v/>
      </c>
      <c r="M161" s="173" t="str">
        <f>IF('Result Sheet'!DK164="","",'Result Sheet'!DK164)</f>
        <v/>
      </c>
      <c r="N161" s="216" t="str">
        <f>IF('Result Sheet'!DP164="","",'Result Sheet'!DP164)</f>
        <v/>
      </c>
      <c r="O161" s="175" t="str">
        <f>IF('Result Sheet'!AB164="","",IF('Result Sheet'!AB164="D","I",'Result Sheet'!AB164))</f>
        <v/>
      </c>
      <c r="P161" s="176" t="str">
        <f>IF('Result Sheet'!AC164="","",'Result Sheet'!AC164)</f>
        <v/>
      </c>
      <c r="Q161" s="175" t="str">
        <f>IF('Result Sheet'!AT164="","",IF('Result Sheet'!AT164="D","I",'Result Sheet'!AT164))</f>
        <v/>
      </c>
      <c r="R161" s="176" t="str">
        <f>IF('Result Sheet'!AU164="","",'Result Sheet'!AU164)</f>
        <v/>
      </c>
      <c r="S161" s="175" t="str">
        <f>IF('Result Sheet'!BL164="","",IF('Result Sheet'!BL164="D","I",'Result Sheet'!BL164))</f>
        <v/>
      </c>
      <c r="T161" s="176" t="str">
        <f>IF('Result Sheet'!BM164="","",'Result Sheet'!BM164)</f>
        <v/>
      </c>
      <c r="U161" s="175" t="str">
        <f>IF('Result Sheet'!CD164="","",IF('Result Sheet'!CD164="D","I",'Result Sheet'!CD164))</f>
        <v/>
      </c>
      <c r="V161" s="176" t="str">
        <f>IF('Result Sheet'!CE164="","",'Result Sheet'!CE164)</f>
        <v/>
      </c>
      <c r="W161" s="177" t="str">
        <f>IF('Result Sheet'!DO164="","",'Result Sheet'!DO164)</f>
        <v/>
      </c>
      <c r="BQ161" s="178" t="str">
        <f>'Result Sheet'!G164</f>
        <v/>
      </c>
      <c r="BR161" s="179" t="str">
        <f t="shared" si="24"/>
        <v/>
      </c>
      <c r="BS161" s="179" t="str">
        <f t="shared" si="25"/>
        <v/>
      </c>
      <c r="BT161" s="179" t="str">
        <f t="shared" si="26"/>
        <v/>
      </c>
      <c r="BU161" s="179" t="str">
        <f t="shared" si="27"/>
        <v/>
      </c>
      <c r="BV161" s="179" t="str">
        <f t="shared" si="28"/>
        <v/>
      </c>
      <c r="BW161" s="179" t="str">
        <f t="shared" si="29"/>
        <v/>
      </c>
      <c r="BX161" s="179" t="str">
        <f t="shared" si="30"/>
        <v/>
      </c>
      <c r="BY161" s="179" t="str">
        <f t="shared" si="31"/>
        <v/>
      </c>
      <c r="BZ161" s="179" t="str">
        <f t="shared" si="32"/>
        <v/>
      </c>
      <c r="CA161" s="179" t="str">
        <f t="shared" si="33"/>
        <v/>
      </c>
      <c r="CB161" s="179" t="str">
        <f t="shared" si="34"/>
        <v/>
      </c>
      <c r="CC161" s="179" t="str">
        <f t="shared" si="35"/>
        <v/>
      </c>
      <c r="CD161" s="180"/>
    </row>
    <row r="162" spans="1:82" ht="15.95" customHeight="1">
      <c r="A162" s="167">
        <f>IF('Result Sheet'!A165="","",'Result Sheet'!A165)</f>
        <v>158</v>
      </c>
      <c r="B162" s="168" t="str">
        <f>IF('Result Sheet'!B165="","",'Result Sheet'!B165)</f>
        <v/>
      </c>
      <c r="C162" s="169" t="str">
        <f>IF('Result Sheet'!F165="","",'Result Sheet'!F165)</f>
        <v/>
      </c>
      <c r="D162" s="170" t="str">
        <f>IF('Result Sheet'!E165="","",'Result Sheet'!E165)</f>
        <v/>
      </c>
      <c r="E162" s="171" t="str">
        <f>IF('Result Sheet'!G165="","",'Result Sheet'!G165)</f>
        <v/>
      </c>
      <c r="F162" s="171" t="str">
        <f>IF('Result Sheet'!H165="","",'Result Sheet'!H165)</f>
        <v/>
      </c>
      <c r="G162" s="171" t="str">
        <f>IF('Result Sheet'!I165="","",'Result Sheet'!I165)</f>
        <v/>
      </c>
      <c r="H162" s="172" t="str">
        <f>IF('Result Sheet'!K165="","",'Result Sheet'!K165)</f>
        <v/>
      </c>
      <c r="I162" s="172" t="str">
        <f>IF('Result Sheet'!J165="","",'Result Sheet'!J165)</f>
        <v/>
      </c>
      <c r="J162" s="273" t="str">
        <f>IF('Result Sheet'!DM165="","",'Result Sheet'!DM165)</f>
        <v/>
      </c>
      <c r="K162" s="173" t="str">
        <f>IF('Result Sheet'!DI165="","",'Result Sheet'!DI165)</f>
        <v/>
      </c>
      <c r="L162" s="174" t="str">
        <f>IF('Result Sheet'!DJ165="","",'Result Sheet'!DJ165)</f>
        <v/>
      </c>
      <c r="M162" s="173" t="str">
        <f>IF('Result Sheet'!DK165="","",'Result Sheet'!DK165)</f>
        <v/>
      </c>
      <c r="N162" s="216" t="str">
        <f>IF('Result Sheet'!DP165="","",'Result Sheet'!DP165)</f>
        <v/>
      </c>
      <c r="O162" s="175" t="str">
        <f>IF('Result Sheet'!AB165="","",IF('Result Sheet'!AB165="D","I",'Result Sheet'!AB165))</f>
        <v/>
      </c>
      <c r="P162" s="176" t="str">
        <f>IF('Result Sheet'!AC165="","",'Result Sheet'!AC165)</f>
        <v/>
      </c>
      <c r="Q162" s="175" t="str">
        <f>IF('Result Sheet'!AT165="","",IF('Result Sheet'!AT165="D","I",'Result Sheet'!AT165))</f>
        <v/>
      </c>
      <c r="R162" s="176" t="str">
        <f>IF('Result Sheet'!AU165="","",'Result Sheet'!AU165)</f>
        <v/>
      </c>
      <c r="S162" s="175" t="str">
        <f>IF('Result Sheet'!BL165="","",IF('Result Sheet'!BL165="D","I",'Result Sheet'!BL165))</f>
        <v/>
      </c>
      <c r="T162" s="176" t="str">
        <f>IF('Result Sheet'!BM165="","",'Result Sheet'!BM165)</f>
        <v/>
      </c>
      <c r="U162" s="175" t="str">
        <f>IF('Result Sheet'!CD165="","",IF('Result Sheet'!CD165="D","I",'Result Sheet'!CD165))</f>
        <v/>
      </c>
      <c r="V162" s="176" t="str">
        <f>IF('Result Sheet'!CE165="","",'Result Sheet'!CE165)</f>
        <v/>
      </c>
      <c r="W162" s="177" t="str">
        <f>IF('Result Sheet'!DO165="","",'Result Sheet'!DO165)</f>
        <v/>
      </c>
      <c r="BQ162" s="178" t="str">
        <f>'Result Sheet'!G165</f>
        <v/>
      </c>
      <c r="BR162" s="179" t="str">
        <f t="shared" si="24"/>
        <v/>
      </c>
      <c r="BS162" s="179" t="str">
        <f t="shared" si="25"/>
        <v/>
      </c>
      <c r="BT162" s="179" t="str">
        <f t="shared" si="26"/>
        <v/>
      </c>
      <c r="BU162" s="179" t="str">
        <f t="shared" si="27"/>
        <v/>
      </c>
      <c r="BV162" s="179" t="str">
        <f t="shared" si="28"/>
        <v/>
      </c>
      <c r="BW162" s="179" t="str">
        <f t="shared" si="29"/>
        <v/>
      </c>
      <c r="BX162" s="179" t="str">
        <f t="shared" si="30"/>
        <v/>
      </c>
      <c r="BY162" s="179" t="str">
        <f t="shared" si="31"/>
        <v/>
      </c>
      <c r="BZ162" s="179" t="str">
        <f t="shared" si="32"/>
        <v/>
      </c>
      <c r="CA162" s="179" t="str">
        <f t="shared" si="33"/>
        <v/>
      </c>
      <c r="CB162" s="179" t="str">
        <f t="shared" si="34"/>
        <v/>
      </c>
      <c r="CC162" s="179" t="str">
        <f t="shared" si="35"/>
        <v/>
      </c>
      <c r="CD162" s="180"/>
    </row>
    <row r="163" spans="1:82" ht="15.95" customHeight="1">
      <c r="A163" s="167">
        <f>IF('Result Sheet'!A166="","",'Result Sheet'!A166)</f>
        <v>159</v>
      </c>
      <c r="B163" s="168" t="str">
        <f>IF('Result Sheet'!B166="","",'Result Sheet'!B166)</f>
        <v/>
      </c>
      <c r="C163" s="169" t="str">
        <f>IF('Result Sheet'!F166="","",'Result Sheet'!F166)</f>
        <v/>
      </c>
      <c r="D163" s="170" t="str">
        <f>IF('Result Sheet'!E166="","",'Result Sheet'!E166)</f>
        <v/>
      </c>
      <c r="E163" s="171" t="str">
        <f>IF('Result Sheet'!G166="","",'Result Sheet'!G166)</f>
        <v/>
      </c>
      <c r="F163" s="171" t="str">
        <f>IF('Result Sheet'!H166="","",'Result Sheet'!H166)</f>
        <v/>
      </c>
      <c r="G163" s="171" t="str">
        <f>IF('Result Sheet'!I166="","",'Result Sheet'!I166)</f>
        <v/>
      </c>
      <c r="H163" s="172" t="str">
        <f>IF('Result Sheet'!K166="","",'Result Sheet'!K166)</f>
        <v/>
      </c>
      <c r="I163" s="172" t="str">
        <f>IF('Result Sheet'!J166="","",'Result Sheet'!J166)</f>
        <v/>
      </c>
      <c r="J163" s="273" t="str">
        <f>IF('Result Sheet'!DM166="","",'Result Sheet'!DM166)</f>
        <v/>
      </c>
      <c r="K163" s="173" t="str">
        <f>IF('Result Sheet'!DI166="","",'Result Sheet'!DI166)</f>
        <v/>
      </c>
      <c r="L163" s="174" t="str">
        <f>IF('Result Sheet'!DJ166="","",'Result Sheet'!DJ166)</f>
        <v/>
      </c>
      <c r="M163" s="173" t="str">
        <f>IF('Result Sheet'!DK166="","",'Result Sheet'!DK166)</f>
        <v/>
      </c>
      <c r="N163" s="216" t="str">
        <f>IF('Result Sheet'!DP166="","",'Result Sheet'!DP166)</f>
        <v/>
      </c>
      <c r="O163" s="175" t="str">
        <f>IF('Result Sheet'!AB166="","",IF('Result Sheet'!AB166="D","I",'Result Sheet'!AB166))</f>
        <v/>
      </c>
      <c r="P163" s="176" t="str">
        <f>IF('Result Sheet'!AC166="","",'Result Sheet'!AC166)</f>
        <v/>
      </c>
      <c r="Q163" s="175" t="str">
        <f>IF('Result Sheet'!AT166="","",IF('Result Sheet'!AT166="D","I",'Result Sheet'!AT166))</f>
        <v/>
      </c>
      <c r="R163" s="176" t="str">
        <f>IF('Result Sheet'!AU166="","",'Result Sheet'!AU166)</f>
        <v/>
      </c>
      <c r="S163" s="175" t="str">
        <f>IF('Result Sheet'!BL166="","",IF('Result Sheet'!BL166="D","I",'Result Sheet'!BL166))</f>
        <v/>
      </c>
      <c r="T163" s="176" t="str">
        <f>IF('Result Sheet'!BM166="","",'Result Sheet'!BM166)</f>
        <v/>
      </c>
      <c r="U163" s="175" t="str">
        <f>IF('Result Sheet'!CD166="","",IF('Result Sheet'!CD166="D","I",'Result Sheet'!CD166))</f>
        <v/>
      </c>
      <c r="V163" s="176" t="str">
        <f>IF('Result Sheet'!CE166="","",'Result Sheet'!CE166)</f>
        <v/>
      </c>
      <c r="W163" s="177" t="str">
        <f>IF('Result Sheet'!DO166="","",'Result Sheet'!DO166)</f>
        <v/>
      </c>
      <c r="BQ163" s="178" t="str">
        <f>'Result Sheet'!G166</f>
        <v/>
      </c>
      <c r="BR163" s="179" t="str">
        <f t="shared" si="24"/>
        <v/>
      </c>
      <c r="BS163" s="179" t="str">
        <f t="shared" si="25"/>
        <v/>
      </c>
      <c r="BT163" s="179" t="str">
        <f t="shared" si="26"/>
        <v/>
      </c>
      <c r="BU163" s="179" t="str">
        <f t="shared" si="27"/>
        <v/>
      </c>
      <c r="BV163" s="179" t="str">
        <f t="shared" si="28"/>
        <v/>
      </c>
      <c r="BW163" s="179" t="str">
        <f t="shared" si="29"/>
        <v/>
      </c>
      <c r="BX163" s="179" t="str">
        <f t="shared" si="30"/>
        <v/>
      </c>
      <c r="BY163" s="179" t="str">
        <f t="shared" si="31"/>
        <v/>
      </c>
      <c r="BZ163" s="179" t="str">
        <f t="shared" si="32"/>
        <v/>
      </c>
      <c r="CA163" s="179" t="str">
        <f t="shared" si="33"/>
        <v/>
      </c>
      <c r="CB163" s="179" t="str">
        <f t="shared" si="34"/>
        <v/>
      </c>
      <c r="CC163" s="179" t="str">
        <f t="shared" si="35"/>
        <v/>
      </c>
      <c r="CD163" s="180"/>
    </row>
    <row r="164" spans="1:82" ht="15.95" customHeight="1">
      <c r="A164" s="167">
        <f>IF('Result Sheet'!A167="","",'Result Sheet'!A167)</f>
        <v>160</v>
      </c>
      <c r="B164" s="168" t="str">
        <f>IF('Result Sheet'!B167="","",'Result Sheet'!B167)</f>
        <v/>
      </c>
      <c r="C164" s="169" t="str">
        <f>IF('Result Sheet'!F167="","",'Result Sheet'!F167)</f>
        <v/>
      </c>
      <c r="D164" s="170" t="str">
        <f>IF('Result Sheet'!E167="","",'Result Sheet'!E167)</f>
        <v/>
      </c>
      <c r="E164" s="171" t="str">
        <f>IF('Result Sheet'!G167="","",'Result Sheet'!G167)</f>
        <v/>
      </c>
      <c r="F164" s="171" t="str">
        <f>IF('Result Sheet'!H167="","",'Result Sheet'!H167)</f>
        <v/>
      </c>
      <c r="G164" s="171" t="str">
        <f>IF('Result Sheet'!I167="","",'Result Sheet'!I167)</f>
        <v/>
      </c>
      <c r="H164" s="172" t="str">
        <f>IF('Result Sheet'!K167="","",'Result Sheet'!K167)</f>
        <v/>
      </c>
      <c r="I164" s="172" t="str">
        <f>IF('Result Sheet'!J167="","",'Result Sheet'!J167)</f>
        <v/>
      </c>
      <c r="J164" s="273" t="str">
        <f>IF('Result Sheet'!DM167="","",'Result Sheet'!DM167)</f>
        <v/>
      </c>
      <c r="K164" s="173" t="str">
        <f>IF('Result Sheet'!DI167="","",'Result Sheet'!DI167)</f>
        <v/>
      </c>
      <c r="L164" s="174" t="str">
        <f>IF('Result Sheet'!DJ167="","",'Result Sheet'!DJ167)</f>
        <v/>
      </c>
      <c r="M164" s="173" t="str">
        <f>IF('Result Sheet'!DK167="","",'Result Sheet'!DK167)</f>
        <v/>
      </c>
      <c r="N164" s="216" t="str">
        <f>IF('Result Sheet'!DP167="","",'Result Sheet'!DP167)</f>
        <v/>
      </c>
      <c r="O164" s="175" t="str">
        <f>IF('Result Sheet'!AB167="","",IF('Result Sheet'!AB167="D","I",'Result Sheet'!AB167))</f>
        <v/>
      </c>
      <c r="P164" s="176" t="str">
        <f>IF('Result Sheet'!AC167="","",'Result Sheet'!AC167)</f>
        <v/>
      </c>
      <c r="Q164" s="175" t="str">
        <f>IF('Result Sheet'!AT167="","",IF('Result Sheet'!AT167="D","I",'Result Sheet'!AT167))</f>
        <v/>
      </c>
      <c r="R164" s="176" t="str">
        <f>IF('Result Sheet'!AU167="","",'Result Sheet'!AU167)</f>
        <v/>
      </c>
      <c r="S164" s="175" t="str">
        <f>IF('Result Sheet'!BL167="","",IF('Result Sheet'!BL167="D","I",'Result Sheet'!BL167))</f>
        <v/>
      </c>
      <c r="T164" s="176" t="str">
        <f>IF('Result Sheet'!BM167="","",'Result Sheet'!BM167)</f>
        <v/>
      </c>
      <c r="U164" s="175" t="str">
        <f>IF('Result Sheet'!CD167="","",IF('Result Sheet'!CD167="D","I",'Result Sheet'!CD167))</f>
        <v/>
      </c>
      <c r="V164" s="176" t="str">
        <f>IF('Result Sheet'!CE167="","",'Result Sheet'!CE167)</f>
        <v/>
      </c>
      <c r="W164" s="177" t="str">
        <f>IF('Result Sheet'!DO167="","",'Result Sheet'!DO167)</f>
        <v/>
      </c>
      <c r="BQ164" s="178" t="str">
        <f>'Result Sheet'!G167</f>
        <v/>
      </c>
      <c r="BR164" s="179" t="str">
        <f t="shared" si="24"/>
        <v/>
      </c>
      <c r="BS164" s="179" t="str">
        <f t="shared" si="25"/>
        <v/>
      </c>
      <c r="BT164" s="179" t="str">
        <f t="shared" si="26"/>
        <v/>
      </c>
      <c r="BU164" s="179" t="str">
        <f t="shared" si="27"/>
        <v/>
      </c>
      <c r="BV164" s="179" t="str">
        <f t="shared" si="28"/>
        <v/>
      </c>
      <c r="BW164" s="179" t="str">
        <f t="shared" si="29"/>
        <v/>
      </c>
      <c r="BX164" s="179" t="str">
        <f t="shared" si="30"/>
        <v/>
      </c>
      <c r="BY164" s="179" t="str">
        <f t="shared" si="31"/>
        <v/>
      </c>
      <c r="BZ164" s="179" t="str">
        <f t="shared" si="32"/>
        <v/>
      </c>
      <c r="CA164" s="179" t="str">
        <f t="shared" si="33"/>
        <v/>
      </c>
      <c r="CB164" s="179" t="str">
        <f t="shared" si="34"/>
        <v/>
      </c>
      <c r="CC164" s="179" t="str">
        <f t="shared" si="35"/>
        <v/>
      </c>
      <c r="CD164" s="180"/>
    </row>
    <row r="165" spans="1:82" ht="15.95" customHeight="1">
      <c r="A165" s="167">
        <f>IF('Result Sheet'!A168="","",'Result Sheet'!A168)</f>
        <v>161</v>
      </c>
      <c r="B165" s="168" t="str">
        <f>IF('Result Sheet'!B168="","",'Result Sheet'!B168)</f>
        <v/>
      </c>
      <c r="C165" s="169" t="str">
        <f>IF('Result Sheet'!F168="","",'Result Sheet'!F168)</f>
        <v/>
      </c>
      <c r="D165" s="170" t="str">
        <f>IF('Result Sheet'!E168="","",'Result Sheet'!E168)</f>
        <v/>
      </c>
      <c r="E165" s="171" t="str">
        <f>IF('Result Sheet'!G168="","",'Result Sheet'!G168)</f>
        <v/>
      </c>
      <c r="F165" s="171" t="str">
        <f>IF('Result Sheet'!H168="","",'Result Sheet'!H168)</f>
        <v/>
      </c>
      <c r="G165" s="171" t="str">
        <f>IF('Result Sheet'!I168="","",'Result Sheet'!I168)</f>
        <v/>
      </c>
      <c r="H165" s="172" t="str">
        <f>IF('Result Sheet'!K168="","",'Result Sheet'!K168)</f>
        <v/>
      </c>
      <c r="I165" s="172" t="str">
        <f>IF('Result Sheet'!J168="","",'Result Sheet'!J168)</f>
        <v/>
      </c>
      <c r="J165" s="273" t="str">
        <f>IF('Result Sheet'!DM168="","",'Result Sheet'!DM168)</f>
        <v/>
      </c>
      <c r="K165" s="173" t="str">
        <f>IF('Result Sheet'!DI168="","",'Result Sheet'!DI168)</f>
        <v/>
      </c>
      <c r="L165" s="174" t="str">
        <f>IF('Result Sheet'!DJ168="","",'Result Sheet'!DJ168)</f>
        <v/>
      </c>
      <c r="M165" s="173" t="str">
        <f>IF('Result Sheet'!DK168="","",'Result Sheet'!DK168)</f>
        <v/>
      </c>
      <c r="N165" s="216" t="str">
        <f>IF('Result Sheet'!DP168="","",'Result Sheet'!DP168)</f>
        <v/>
      </c>
      <c r="O165" s="175" t="str">
        <f>IF('Result Sheet'!AB168="","",IF('Result Sheet'!AB168="D","I",'Result Sheet'!AB168))</f>
        <v/>
      </c>
      <c r="P165" s="176" t="str">
        <f>IF('Result Sheet'!AC168="","",'Result Sheet'!AC168)</f>
        <v/>
      </c>
      <c r="Q165" s="175" t="str">
        <f>IF('Result Sheet'!AT168="","",IF('Result Sheet'!AT168="D","I",'Result Sheet'!AT168))</f>
        <v/>
      </c>
      <c r="R165" s="176" t="str">
        <f>IF('Result Sheet'!AU168="","",'Result Sheet'!AU168)</f>
        <v/>
      </c>
      <c r="S165" s="175" t="str">
        <f>IF('Result Sheet'!BL168="","",IF('Result Sheet'!BL168="D","I",'Result Sheet'!BL168))</f>
        <v/>
      </c>
      <c r="T165" s="176" t="str">
        <f>IF('Result Sheet'!BM168="","",'Result Sheet'!BM168)</f>
        <v/>
      </c>
      <c r="U165" s="175" t="str">
        <f>IF('Result Sheet'!CD168="","",IF('Result Sheet'!CD168="D","I",'Result Sheet'!CD168))</f>
        <v/>
      </c>
      <c r="V165" s="176" t="str">
        <f>IF('Result Sheet'!CE168="","",'Result Sheet'!CE168)</f>
        <v/>
      </c>
      <c r="W165" s="177" t="str">
        <f>IF('Result Sheet'!DO168="","",'Result Sheet'!DO168)</f>
        <v/>
      </c>
      <c r="BQ165" s="178" t="str">
        <f>'Result Sheet'!G168</f>
        <v/>
      </c>
      <c r="BR165" s="179" t="str">
        <f t="shared" si="24"/>
        <v/>
      </c>
      <c r="BS165" s="179" t="str">
        <f t="shared" si="25"/>
        <v/>
      </c>
      <c r="BT165" s="179" t="str">
        <f t="shared" si="26"/>
        <v/>
      </c>
      <c r="BU165" s="179" t="str">
        <f t="shared" si="27"/>
        <v/>
      </c>
      <c r="BV165" s="179" t="str">
        <f t="shared" si="28"/>
        <v/>
      </c>
      <c r="BW165" s="179" t="str">
        <f t="shared" si="29"/>
        <v/>
      </c>
      <c r="BX165" s="179" t="str">
        <f t="shared" si="30"/>
        <v/>
      </c>
      <c r="BY165" s="179" t="str">
        <f t="shared" si="31"/>
        <v/>
      </c>
      <c r="BZ165" s="179" t="str">
        <f t="shared" si="32"/>
        <v/>
      </c>
      <c r="CA165" s="179" t="str">
        <f t="shared" si="33"/>
        <v/>
      </c>
      <c r="CB165" s="179" t="str">
        <f t="shared" si="34"/>
        <v/>
      </c>
      <c r="CC165" s="179" t="str">
        <f t="shared" si="35"/>
        <v/>
      </c>
      <c r="CD165" s="180"/>
    </row>
    <row r="166" spans="1:82" ht="15.95" customHeight="1">
      <c r="A166" s="167">
        <f>IF('Result Sheet'!A169="","",'Result Sheet'!A169)</f>
        <v>162</v>
      </c>
      <c r="B166" s="168" t="str">
        <f>IF('Result Sheet'!B169="","",'Result Sheet'!B169)</f>
        <v/>
      </c>
      <c r="C166" s="169" t="str">
        <f>IF('Result Sheet'!F169="","",'Result Sheet'!F169)</f>
        <v/>
      </c>
      <c r="D166" s="170" t="str">
        <f>IF('Result Sheet'!E169="","",'Result Sheet'!E169)</f>
        <v/>
      </c>
      <c r="E166" s="171" t="str">
        <f>IF('Result Sheet'!G169="","",'Result Sheet'!G169)</f>
        <v/>
      </c>
      <c r="F166" s="171" t="str">
        <f>IF('Result Sheet'!H169="","",'Result Sheet'!H169)</f>
        <v/>
      </c>
      <c r="G166" s="171" t="str">
        <f>IF('Result Sheet'!I169="","",'Result Sheet'!I169)</f>
        <v/>
      </c>
      <c r="H166" s="172" t="str">
        <f>IF('Result Sheet'!K169="","",'Result Sheet'!K169)</f>
        <v/>
      </c>
      <c r="I166" s="172" t="str">
        <f>IF('Result Sheet'!J169="","",'Result Sheet'!J169)</f>
        <v/>
      </c>
      <c r="J166" s="273" t="str">
        <f>IF('Result Sheet'!DM169="","",'Result Sheet'!DM169)</f>
        <v/>
      </c>
      <c r="K166" s="173" t="str">
        <f>IF('Result Sheet'!DI169="","",'Result Sheet'!DI169)</f>
        <v/>
      </c>
      <c r="L166" s="174" t="str">
        <f>IF('Result Sheet'!DJ169="","",'Result Sheet'!DJ169)</f>
        <v/>
      </c>
      <c r="M166" s="173" t="str">
        <f>IF('Result Sheet'!DK169="","",'Result Sheet'!DK169)</f>
        <v/>
      </c>
      <c r="N166" s="216" t="str">
        <f>IF('Result Sheet'!DP169="","",'Result Sheet'!DP169)</f>
        <v/>
      </c>
      <c r="O166" s="175" t="str">
        <f>IF('Result Sheet'!AB169="","",IF('Result Sheet'!AB169="D","I",'Result Sheet'!AB169))</f>
        <v/>
      </c>
      <c r="P166" s="176" t="str">
        <f>IF('Result Sheet'!AC169="","",'Result Sheet'!AC169)</f>
        <v/>
      </c>
      <c r="Q166" s="175" t="str">
        <f>IF('Result Sheet'!AT169="","",IF('Result Sheet'!AT169="D","I",'Result Sheet'!AT169))</f>
        <v/>
      </c>
      <c r="R166" s="176" t="str">
        <f>IF('Result Sheet'!AU169="","",'Result Sheet'!AU169)</f>
        <v/>
      </c>
      <c r="S166" s="175" t="str">
        <f>IF('Result Sheet'!BL169="","",IF('Result Sheet'!BL169="D","I",'Result Sheet'!BL169))</f>
        <v/>
      </c>
      <c r="T166" s="176" t="str">
        <f>IF('Result Sheet'!BM169="","",'Result Sheet'!BM169)</f>
        <v/>
      </c>
      <c r="U166" s="175" t="str">
        <f>IF('Result Sheet'!CD169="","",IF('Result Sheet'!CD169="D","I",'Result Sheet'!CD169))</f>
        <v/>
      </c>
      <c r="V166" s="176" t="str">
        <f>IF('Result Sheet'!CE169="","",'Result Sheet'!CE169)</f>
        <v/>
      </c>
      <c r="W166" s="177" t="str">
        <f>IF('Result Sheet'!DO169="","",'Result Sheet'!DO169)</f>
        <v/>
      </c>
      <c r="BQ166" s="178" t="str">
        <f>'Result Sheet'!G169</f>
        <v/>
      </c>
      <c r="BR166" s="179" t="str">
        <f t="shared" si="24"/>
        <v/>
      </c>
      <c r="BS166" s="179" t="str">
        <f t="shared" si="25"/>
        <v/>
      </c>
      <c r="BT166" s="179" t="str">
        <f t="shared" si="26"/>
        <v/>
      </c>
      <c r="BU166" s="179" t="str">
        <f t="shared" si="27"/>
        <v/>
      </c>
      <c r="BV166" s="179" t="str">
        <f t="shared" si="28"/>
        <v/>
      </c>
      <c r="BW166" s="179" t="str">
        <f t="shared" si="29"/>
        <v/>
      </c>
      <c r="BX166" s="179" t="str">
        <f t="shared" si="30"/>
        <v/>
      </c>
      <c r="BY166" s="179" t="str">
        <f t="shared" si="31"/>
        <v/>
      </c>
      <c r="BZ166" s="179" t="str">
        <f t="shared" si="32"/>
        <v/>
      </c>
      <c r="CA166" s="179" t="str">
        <f t="shared" si="33"/>
        <v/>
      </c>
      <c r="CB166" s="179" t="str">
        <f t="shared" si="34"/>
        <v/>
      </c>
      <c r="CC166" s="179" t="str">
        <f t="shared" si="35"/>
        <v/>
      </c>
      <c r="CD166" s="180"/>
    </row>
    <row r="167" spans="1:82" ht="15.95" customHeight="1">
      <c r="A167" s="167">
        <f>IF('Result Sheet'!A170="","",'Result Sheet'!A170)</f>
        <v>163</v>
      </c>
      <c r="B167" s="168" t="str">
        <f>IF('Result Sheet'!B170="","",'Result Sheet'!B170)</f>
        <v/>
      </c>
      <c r="C167" s="169" t="str">
        <f>IF('Result Sheet'!F170="","",'Result Sheet'!F170)</f>
        <v/>
      </c>
      <c r="D167" s="170" t="str">
        <f>IF('Result Sheet'!E170="","",'Result Sheet'!E170)</f>
        <v/>
      </c>
      <c r="E167" s="171" t="str">
        <f>IF('Result Sheet'!G170="","",'Result Sheet'!G170)</f>
        <v/>
      </c>
      <c r="F167" s="171" t="str">
        <f>IF('Result Sheet'!H170="","",'Result Sheet'!H170)</f>
        <v/>
      </c>
      <c r="G167" s="171" t="str">
        <f>IF('Result Sheet'!I170="","",'Result Sheet'!I170)</f>
        <v/>
      </c>
      <c r="H167" s="172" t="str">
        <f>IF('Result Sheet'!K170="","",'Result Sheet'!K170)</f>
        <v/>
      </c>
      <c r="I167" s="172" t="str">
        <f>IF('Result Sheet'!J170="","",'Result Sheet'!J170)</f>
        <v/>
      </c>
      <c r="J167" s="273" t="str">
        <f>IF('Result Sheet'!DM170="","",'Result Sheet'!DM170)</f>
        <v/>
      </c>
      <c r="K167" s="173" t="str">
        <f>IF('Result Sheet'!DI170="","",'Result Sheet'!DI170)</f>
        <v/>
      </c>
      <c r="L167" s="174" t="str">
        <f>IF('Result Sheet'!DJ170="","",'Result Sheet'!DJ170)</f>
        <v/>
      </c>
      <c r="M167" s="173" t="str">
        <f>IF('Result Sheet'!DK170="","",'Result Sheet'!DK170)</f>
        <v/>
      </c>
      <c r="N167" s="216" t="str">
        <f>IF('Result Sheet'!DP170="","",'Result Sheet'!DP170)</f>
        <v/>
      </c>
      <c r="O167" s="175" t="str">
        <f>IF('Result Sheet'!AB170="","",IF('Result Sheet'!AB170="D","I",'Result Sheet'!AB170))</f>
        <v/>
      </c>
      <c r="P167" s="176" t="str">
        <f>IF('Result Sheet'!AC170="","",'Result Sheet'!AC170)</f>
        <v/>
      </c>
      <c r="Q167" s="175" t="str">
        <f>IF('Result Sheet'!AT170="","",IF('Result Sheet'!AT170="D","I",'Result Sheet'!AT170))</f>
        <v/>
      </c>
      <c r="R167" s="176" t="str">
        <f>IF('Result Sheet'!AU170="","",'Result Sheet'!AU170)</f>
        <v/>
      </c>
      <c r="S167" s="175" t="str">
        <f>IF('Result Sheet'!BL170="","",IF('Result Sheet'!BL170="D","I",'Result Sheet'!BL170))</f>
        <v/>
      </c>
      <c r="T167" s="176" t="str">
        <f>IF('Result Sheet'!BM170="","",'Result Sheet'!BM170)</f>
        <v/>
      </c>
      <c r="U167" s="175" t="str">
        <f>IF('Result Sheet'!CD170="","",IF('Result Sheet'!CD170="D","I",'Result Sheet'!CD170))</f>
        <v/>
      </c>
      <c r="V167" s="176" t="str">
        <f>IF('Result Sheet'!CE170="","",'Result Sheet'!CE170)</f>
        <v/>
      </c>
      <c r="W167" s="177" t="str">
        <f>IF('Result Sheet'!DO170="","",'Result Sheet'!DO170)</f>
        <v/>
      </c>
      <c r="BQ167" s="178" t="str">
        <f>'Result Sheet'!G170</f>
        <v/>
      </c>
      <c r="BR167" s="179" t="str">
        <f t="shared" si="24"/>
        <v/>
      </c>
      <c r="BS167" s="179" t="str">
        <f t="shared" si="25"/>
        <v/>
      </c>
      <c r="BT167" s="179" t="str">
        <f t="shared" si="26"/>
        <v/>
      </c>
      <c r="BU167" s="179" t="str">
        <f t="shared" si="27"/>
        <v/>
      </c>
      <c r="BV167" s="179" t="str">
        <f t="shared" si="28"/>
        <v/>
      </c>
      <c r="BW167" s="179" t="str">
        <f t="shared" si="29"/>
        <v/>
      </c>
      <c r="BX167" s="179" t="str">
        <f t="shared" si="30"/>
        <v/>
      </c>
      <c r="BY167" s="179" t="str">
        <f t="shared" si="31"/>
        <v/>
      </c>
      <c r="BZ167" s="179" t="str">
        <f t="shared" si="32"/>
        <v/>
      </c>
      <c r="CA167" s="179" t="str">
        <f t="shared" si="33"/>
        <v/>
      </c>
      <c r="CB167" s="179" t="str">
        <f t="shared" si="34"/>
        <v/>
      </c>
      <c r="CC167" s="179" t="str">
        <f t="shared" si="35"/>
        <v/>
      </c>
      <c r="CD167" s="180"/>
    </row>
    <row r="168" spans="1:82" ht="15.95" customHeight="1">
      <c r="A168" s="167">
        <f>IF('Result Sheet'!A171="","",'Result Sheet'!A171)</f>
        <v>164</v>
      </c>
      <c r="B168" s="168" t="str">
        <f>IF('Result Sheet'!B171="","",'Result Sheet'!B171)</f>
        <v/>
      </c>
      <c r="C168" s="169" t="str">
        <f>IF('Result Sheet'!F171="","",'Result Sheet'!F171)</f>
        <v/>
      </c>
      <c r="D168" s="170" t="str">
        <f>IF('Result Sheet'!E171="","",'Result Sheet'!E171)</f>
        <v/>
      </c>
      <c r="E168" s="171" t="str">
        <f>IF('Result Sheet'!G171="","",'Result Sheet'!G171)</f>
        <v/>
      </c>
      <c r="F168" s="171" t="str">
        <f>IF('Result Sheet'!H171="","",'Result Sheet'!H171)</f>
        <v/>
      </c>
      <c r="G168" s="171" t="str">
        <f>IF('Result Sheet'!I171="","",'Result Sheet'!I171)</f>
        <v/>
      </c>
      <c r="H168" s="172" t="str">
        <f>IF('Result Sheet'!K171="","",'Result Sheet'!K171)</f>
        <v/>
      </c>
      <c r="I168" s="172" t="str">
        <f>IF('Result Sheet'!J171="","",'Result Sheet'!J171)</f>
        <v/>
      </c>
      <c r="J168" s="273" t="str">
        <f>IF('Result Sheet'!DM171="","",'Result Sheet'!DM171)</f>
        <v/>
      </c>
      <c r="K168" s="173" t="str">
        <f>IF('Result Sheet'!DI171="","",'Result Sheet'!DI171)</f>
        <v/>
      </c>
      <c r="L168" s="174" t="str">
        <f>IF('Result Sheet'!DJ171="","",'Result Sheet'!DJ171)</f>
        <v/>
      </c>
      <c r="M168" s="173" t="str">
        <f>IF('Result Sheet'!DK171="","",'Result Sheet'!DK171)</f>
        <v/>
      </c>
      <c r="N168" s="216" t="str">
        <f>IF('Result Sheet'!DP171="","",'Result Sheet'!DP171)</f>
        <v/>
      </c>
      <c r="O168" s="175" t="str">
        <f>IF('Result Sheet'!AB171="","",IF('Result Sheet'!AB171="D","I",'Result Sheet'!AB171))</f>
        <v/>
      </c>
      <c r="P168" s="176" t="str">
        <f>IF('Result Sheet'!AC171="","",'Result Sheet'!AC171)</f>
        <v/>
      </c>
      <c r="Q168" s="175" t="str">
        <f>IF('Result Sheet'!AT171="","",IF('Result Sheet'!AT171="D","I",'Result Sheet'!AT171))</f>
        <v/>
      </c>
      <c r="R168" s="176" t="str">
        <f>IF('Result Sheet'!AU171="","",'Result Sheet'!AU171)</f>
        <v/>
      </c>
      <c r="S168" s="175" t="str">
        <f>IF('Result Sheet'!BL171="","",IF('Result Sheet'!BL171="D","I",'Result Sheet'!BL171))</f>
        <v/>
      </c>
      <c r="T168" s="176" t="str">
        <f>IF('Result Sheet'!BM171="","",'Result Sheet'!BM171)</f>
        <v/>
      </c>
      <c r="U168" s="175" t="str">
        <f>IF('Result Sheet'!CD171="","",IF('Result Sheet'!CD171="D","I",'Result Sheet'!CD171))</f>
        <v/>
      </c>
      <c r="V168" s="176" t="str">
        <f>IF('Result Sheet'!CE171="","",'Result Sheet'!CE171)</f>
        <v/>
      </c>
      <c r="W168" s="177" t="str">
        <f>IF('Result Sheet'!DO171="","",'Result Sheet'!DO171)</f>
        <v/>
      </c>
      <c r="BQ168" s="178" t="str">
        <f>'Result Sheet'!G171</f>
        <v/>
      </c>
      <c r="BR168" s="179" t="str">
        <f t="shared" si="24"/>
        <v/>
      </c>
      <c r="BS168" s="179" t="str">
        <f t="shared" si="25"/>
        <v/>
      </c>
      <c r="BT168" s="179" t="str">
        <f t="shared" si="26"/>
        <v/>
      </c>
      <c r="BU168" s="179" t="str">
        <f t="shared" si="27"/>
        <v/>
      </c>
      <c r="BV168" s="179" t="str">
        <f t="shared" si="28"/>
        <v/>
      </c>
      <c r="BW168" s="179" t="str">
        <f t="shared" si="29"/>
        <v/>
      </c>
      <c r="BX168" s="179" t="str">
        <f t="shared" si="30"/>
        <v/>
      </c>
      <c r="BY168" s="179" t="str">
        <f t="shared" si="31"/>
        <v/>
      </c>
      <c r="BZ168" s="179" t="str">
        <f t="shared" si="32"/>
        <v/>
      </c>
      <c r="CA168" s="179" t="str">
        <f t="shared" si="33"/>
        <v/>
      </c>
      <c r="CB168" s="179" t="str">
        <f t="shared" si="34"/>
        <v/>
      </c>
      <c r="CC168" s="179" t="str">
        <f t="shared" si="35"/>
        <v/>
      </c>
      <c r="CD168" s="180"/>
    </row>
    <row r="169" spans="1:82" ht="15.95" customHeight="1">
      <c r="A169" s="167">
        <f>IF('Result Sheet'!A172="","",'Result Sheet'!A172)</f>
        <v>165</v>
      </c>
      <c r="B169" s="168" t="str">
        <f>IF('Result Sheet'!B172="","",'Result Sheet'!B172)</f>
        <v/>
      </c>
      <c r="C169" s="169" t="str">
        <f>IF('Result Sheet'!F172="","",'Result Sheet'!F172)</f>
        <v/>
      </c>
      <c r="D169" s="170" t="str">
        <f>IF('Result Sheet'!E172="","",'Result Sheet'!E172)</f>
        <v/>
      </c>
      <c r="E169" s="171" t="str">
        <f>IF('Result Sheet'!G172="","",'Result Sheet'!G172)</f>
        <v/>
      </c>
      <c r="F169" s="171" t="str">
        <f>IF('Result Sheet'!H172="","",'Result Sheet'!H172)</f>
        <v/>
      </c>
      <c r="G169" s="171" t="str">
        <f>IF('Result Sheet'!I172="","",'Result Sheet'!I172)</f>
        <v/>
      </c>
      <c r="H169" s="172" t="str">
        <f>IF('Result Sheet'!K172="","",'Result Sheet'!K172)</f>
        <v/>
      </c>
      <c r="I169" s="172" t="str">
        <f>IF('Result Sheet'!J172="","",'Result Sheet'!J172)</f>
        <v/>
      </c>
      <c r="J169" s="273" t="str">
        <f>IF('Result Sheet'!DM172="","",'Result Sheet'!DM172)</f>
        <v/>
      </c>
      <c r="K169" s="173" t="str">
        <f>IF('Result Sheet'!DI172="","",'Result Sheet'!DI172)</f>
        <v/>
      </c>
      <c r="L169" s="174" t="str">
        <f>IF('Result Sheet'!DJ172="","",'Result Sheet'!DJ172)</f>
        <v/>
      </c>
      <c r="M169" s="173" t="str">
        <f>IF('Result Sheet'!DK172="","",'Result Sheet'!DK172)</f>
        <v/>
      </c>
      <c r="N169" s="216" t="str">
        <f>IF('Result Sheet'!DP172="","",'Result Sheet'!DP172)</f>
        <v/>
      </c>
      <c r="O169" s="175" t="str">
        <f>IF('Result Sheet'!AB172="","",IF('Result Sheet'!AB172="D","I",'Result Sheet'!AB172))</f>
        <v/>
      </c>
      <c r="P169" s="176" t="str">
        <f>IF('Result Sheet'!AC172="","",'Result Sheet'!AC172)</f>
        <v/>
      </c>
      <c r="Q169" s="175" t="str">
        <f>IF('Result Sheet'!AT172="","",IF('Result Sheet'!AT172="D","I",'Result Sheet'!AT172))</f>
        <v/>
      </c>
      <c r="R169" s="176" t="str">
        <f>IF('Result Sheet'!AU172="","",'Result Sheet'!AU172)</f>
        <v/>
      </c>
      <c r="S169" s="175" t="str">
        <f>IF('Result Sheet'!BL172="","",IF('Result Sheet'!BL172="D","I",'Result Sheet'!BL172))</f>
        <v/>
      </c>
      <c r="T169" s="176" t="str">
        <f>IF('Result Sheet'!BM172="","",'Result Sheet'!BM172)</f>
        <v/>
      </c>
      <c r="U169" s="175" t="str">
        <f>IF('Result Sheet'!CD172="","",IF('Result Sheet'!CD172="D","I",'Result Sheet'!CD172))</f>
        <v/>
      </c>
      <c r="V169" s="176" t="str">
        <f>IF('Result Sheet'!CE172="","",'Result Sheet'!CE172)</f>
        <v/>
      </c>
      <c r="W169" s="177" t="str">
        <f>IF('Result Sheet'!DO172="","",'Result Sheet'!DO172)</f>
        <v/>
      </c>
      <c r="BQ169" s="178" t="str">
        <f>'Result Sheet'!G172</f>
        <v/>
      </c>
      <c r="BR169" s="179" t="str">
        <f t="shared" si="24"/>
        <v/>
      </c>
      <c r="BS169" s="179" t="str">
        <f t="shared" si="25"/>
        <v/>
      </c>
      <c r="BT169" s="179" t="str">
        <f t="shared" si="26"/>
        <v/>
      </c>
      <c r="BU169" s="179" t="str">
        <f t="shared" si="27"/>
        <v/>
      </c>
      <c r="BV169" s="179" t="str">
        <f t="shared" si="28"/>
        <v/>
      </c>
      <c r="BW169" s="179" t="str">
        <f t="shared" si="29"/>
        <v/>
      </c>
      <c r="BX169" s="179" t="str">
        <f t="shared" si="30"/>
        <v/>
      </c>
      <c r="BY169" s="179" t="str">
        <f t="shared" si="31"/>
        <v/>
      </c>
      <c r="BZ169" s="179" t="str">
        <f t="shared" si="32"/>
        <v/>
      </c>
      <c r="CA169" s="179" t="str">
        <f t="shared" si="33"/>
        <v/>
      </c>
      <c r="CB169" s="179" t="str">
        <f t="shared" si="34"/>
        <v/>
      </c>
      <c r="CC169" s="179" t="str">
        <f t="shared" si="35"/>
        <v/>
      </c>
      <c r="CD169" s="180"/>
    </row>
    <row r="170" spans="1:82" ht="15.95" customHeight="1">
      <c r="A170" s="167">
        <f>IF('Result Sheet'!A173="","",'Result Sheet'!A173)</f>
        <v>166</v>
      </c>
      <c r="B170" s="168" t="str">
        <f>IF('Result Sheet'!B173="","",'Result Sheet'!B173)</f>
        <v/>
      </c>
      <c r="C170" s="169" t="str">
        <f>IF('Result Sheet'!F173="","",'Result Sheet'!F173)</f>
        <v/>
      </c>
      <c r="D170" s="170" t="str">
        <f>IF('Result Sheet'!E173="","",'Result Sheet'!E173)</f>
        <v/>
      </c>
      <c r="E170" s="171" t="str">
        <f>IF('Result Sheet'!G173="","",'Result Sheet'!G173)</f>
        <v/>
      </c>
      <c r="F170" s="171" t="str">
        <f>IF('Result Sheet'!H173="","",'Result Sheet'!H173)</f>
        <v/>
      </c>
      <c r="G170" s="171" t="str">
        <f>IF('Result Sheet'!I173="","",'Result Sheet'!I173)</f>
        <v/>
      </c>
      <c r="H170" s="172" t="str">
        <f>IF('Result Sheet'!K173="","",'Result Sheet'!K173)</f>
        <v/>
      </c>
      <c r="I170" s="172" t="str">
        <f>IF('Result Sheet'!J173="","",'Result Sheet'!J173)</f>
        <v/>
      </c>
      <c r="J170" s="273" t="str">
        <f>IF('Result Sheet'!DM173="","",'Result Sheet'!DM173)</f>
        <v/>
      </c>
      <c r="K170" s="173" t="str">
        <f>IF('Result Sheet'!DI173="","",'Result Sheet'!DI173)</f>
        <v/>
      </c>
      <c r="L170" s="174" t="str">
        <f>IF('Result Sheet'!DJ173="","",'Result Sheet'!DJ173)</f>
        <v/>
      </c>
      <c r="M170" s="173" t="str">
        <f>IF('Result Sheet'!DK173="","",'Result Sheet'!DK173)</f>
        <v/>
      </c>
      <c r="N170" s="216" t="str">
        <f>IF('Result Sheet'!DP173="","",'Result Sheet'!DP173)</f>
        <v/>
      </c>
      <c r="O170" s="175" t="str">
        <f>IF('Result Sheet'!AB173="","",IF('Result Sheet'!AB173="D","I",'Result Sheet'!AB173))</f>
        <v/>
      </c>
      <c r="P170" s="176" t="str">
        <f>IF('Result Sheet'!AC173="","",'Result Sheet'!AC173)</f>
        <v/>
      </c>
      <c r="Q170" s="175" t="str">
        <f>IF('Result Sheet'!AT173="","",IF('Result Sheet'!AT173="D","I",'Result Sheet'!AT173))</f>
        <v/>
      </c>
      <c r="R170" s="176" t="str">
        <f>IF('Result Sheet'!AU173="","",'Result Sheet'!AU173)</f>
        <v/>
      </c>
      <c r="S170" s="175" t="str">
        <f>IF('Result Sheet'!BL173="","",IF('Result Sheet'!BL173="D","I",'Result Sheet'!BL173))</f>
        <v/>
      </c>
      <c r="T170" s="176" t="str">
        <f>IF('Result Sheet'!BM173="","",'Result Sheet'!BM173)</f>
        <v/>
      </c>
      <c r="U170" s="175" t="str">
        <f>IF('Result Sheet'!CD173="","",IF('Result Sheet'!CD173="D","I",'Result Sheet'!CD173))</f>
        <v/>
      </c>
      <c r="V170" s="176" t="str">
        <f>IF('Result Sheet'!CE173="","",'Result Sheet'!CE173)</f>
        <v/>
      </c>
      <c r="W170" s="177" t="str">
        <f>IF('Result Sheet'!DO173="","",'Result Sheet'!DO173)</f>
        <v/>
      </c>
      <c r="BQ170" s="178" t="str">
        <f>'Result Sheet'!G173</f>
        <v/>
      </c>
      <c r="BR170" s="179" t="str">
        <f t="shared" si="24"/>
        <v/>
      </c>
      <c r="BS170" s="179" t="str">
        <f t="shared" si="25"/>
        <v/>
      </c>
      <c r="BT170" s="179" t="str">
        <f t="shared" si="26"/>
        <v/>
      </c>
      <c r="BU170" s="179" t="str">
        <f t="shared" si="27"/>
        <v/>
      </c>
      <c r="BV170" s="179" t="str">
        <f t="shared" si="28"/>
        <v/>
      </c>
      <c r="BW170" s="179" t="str">
        <f t="shared" si="29"/>
        <v/>
      </c>
      <c r="BX170" s="179" t="str">
        <f t="shared" si="30"/>
        <v/>
      </c>
      <c r="BY170" s="179" t="str">
        <f t="shared" si="31"/>
        <v/>
      </c>
      <c r="BZ170" s="179" t="str">
        <f t="shared" si="32"/>
        <v/>
      </c>
      <c r="CA170" s="179" t="str">
        <f t="shared" si="33"/>
        <v/>
      </c>
      <c r="CB170" s="179" t="str">
        <f t="shared" si="34"/>
        <v/>
      </c>
      <c r="CC170" s="179" t="str">
        <f t="shared" si="35"/>
        <v/>
      </c>
      <c r="CD170" s="180"/>
    </row>
    <row r="171" spans="1:82" ht="15.95" customHeight="1">
      <c r="A171" s="167">
        <f>IF('Result Sheet'!A174="","",'Result Sheet'!A174)</f>
        <v>167</v>
      </c>
      <c r="B171" s="168" t="str">
        <f>IF('Result Sheet'!B174="","",'Result Sheet'!B174)</f>
        <v/>
      </c>
      <c r="C171" s="169" t="str">
        <f>IF('Result Sheet'!F174="","",'Result Sheet'!F174)</f>
        <v/>
      </c>
      <c r="D171" s="170" t="str">
        <f>IF('Result Sheet'!E174="","",'Result Sheet'!E174)</f>
        <v/>
      </c>
      <c r="E171" s="171" t="str">
        <f>IF('Result Sheet'!G174="","",'Result Sheet'!G174)</f>
        <v/>
      </c>
      <c r="F171" s="171" t="str">
        <f>IF('Result Sheet'!H174="","",'Result Sheet'!H174)</f>
        <v/>
      </c>
      <c r="G171" s="171" t="str">
        <f>IF('Result Sheet'!I174="","",'Result Sheet'!I174)</f>
        <v/>
      </c>
      <c r="H171" s="172" t="str">
        <f>IF('Result Sheet'!K174="","",'Result Sheet'!K174)</f>
        <v/>
      </c>
      <c r="I171" s="172" t="str">
        <f>IF('Result Sheet'!J174="","",'Result Sheet'!J174)</f>
        <v/>
      </c>
      <c r="J171" s="273" t="str">
        <f>IF('Result Sheet'!DM174="","",'Result Sheet'!DM174)</f>
        <v/>
      </c>
      <c r="K171" s="173" t="str">
        <f>IF('Result Sheet'!DI174="","",'Result Sheet'!DI174)</f>
        <v/>
      </c>
      <c r="L171" s="174" t="str">
        <f>IF('Result Sheet'!DJ174="","",'Result Sheet'!DJ174)</f>
        <v/>
      </c>
      <c r="M171" s="173" t="str">
        <f>IF('Result Sheet'!DK174="","",'Result Sheet'!DK174)</f>
        <v/>
      </c>
      <c r="N171" s="216" t="str">
        <f>IF('Result Sheet'!DP174="","",'Result Sheet'!DP174)</f>
        <v/>
      </c>
      <c r="O171" s="175" t="str">
        <f>IF('Result Sheet'!AB174="","",IF('Result Sheet'!AB174="D","I",'Result Sheet'!AB174))</f>
        <v/>
      </c>
      <c r="P171" s="176" t="str">
        <f>IF('Result Sheet'!AC174="","",'Result Sheet'!AC174)</f>
        <v/>
      </c>
      <c r="Q171" s="175" t="str">
        <f>IF('Result Sheet'!AT174="","",IF('Result Sheet'!AT174="D","I",'Result Sheet'!AT174))</f>
        <v/>
      </c>
      <c r="R171" s="176" t="str">
        <f>IF('Result Sheet'!AU174="","",'Result Sheet'!AU174)</f>
        <v/>
      </c>
      <c r="S171" s="175" t="str">
        <f>IF('Result Sheet'!BL174="","",IF('Result Sheet'!BL174="D","I",'Result Sheet'!BL174))</f>
        <v/>
      </c>
      <c r="T171" s="176" t="str">
        <f>IF('Result Sheet'!BM174="","",'Result Sheet'!BM174)</f>
        <v/>
      </c>
      <c r="U171" s="175" t="str">
        <f>IF('Result Sheet'!CD174="","",IF('Result Sheet'!CD174="D","I",'Result Sheet'!CD174))</f>
        <v/>
      </c>
      <c r="V171" s="176" t="str">
        <f>IF('Result Sheet'!CE174="","",'Result Sheet'!CE174)</f>
        <v/>
      </c>
      <c r="W171" s="177" t="str">
        <f>IF('Result Sheet'!DO174="","",'Result Sheet'!DO174)</f>
        <v/>
      </c>
      <c r="BQ171" s="178" t="str">
        <f>'Result Sheet'!G174</f>
        <v/>
      </c>
      <c r="BR171" s="179" t="str">
        <f t="shared" si="24"/>
        <v/>
      </c>
      <c r="BS171" s="179" t="str">
        <f t="shared" si="25"/>
        <v/>
      </c>
      <c r="BT171" s="179" t="str">
        <f t="shared" si="26"/>
        <v/>
      </c>
      <c r="BU171" s="179" t="str">
        <f t="shared" si="27"/>
        <v/>
      </c>
      <c r="BV171" s="179" t="str">
        <f t="shared" si="28"/>
        <v/>
      </c>
      <c r="BW171" s="179" t="str">
        <f t="shared" si="29"/>
        <v/>
      </c>
      <c r="BX171" s="179" t="str">
        <f t="shared" si="30"/>
        <v/>
      </c>
      <c r="BY171" s="179" t="str">
        <f t="shared" si="31"/>
        <v/>
      </c>
      <c r="BZ171" s="179" t="str">
        <f t="shared" si="32"/>
        <v/>
      </c>
      <c r="CA171" s="179" t="str">
        <f t="shared" si="33"/>
        <v/>
      </c>
      <c r="CB171" s="179" t="str">
        <f t="shared" si="34"/>
        <v/>
      </c>
      <c r="CC171" s="179" t="str">
        <f t="shared" si="35"/>
        <v/>
      </c>
      <c r="CD171" s="180"/>
    </row>
    <row r="172" spans="1:82" ht="15.95" customHeight="1">
      <c r="A172" s="167">
        <f>IF('Result Sheet'!A175="","",'Result Sheet'!A175)</f>
        <v>168</v>
      </c>
      <c r="B172" s="168" t="str">
        <f>IF('Result Sheet'!B175="","",'Result Sheet'!B175)</f>
        <v/>
      </c>
      <c r="C172" s="169" t="str">
        <f>IF('Result Sheet'!F175="","",'Result Sheet'!F175)</f>
        <v/>
      </c>
      <c r="D172" s="170" t="str">
        <f>IF('Result Sheet'!E175="","",'Result Sheet'!E175)</f>
        <v/>
      </c>
      <c r="E172" s="171" t="str">
        <f>IF('Result Sheet'!G175="","",'Result Sheet'!G175)</f>
        <v/>
      </c>
      <c r="F172" s="171" t="str">
        <f>IF('Result Sheet'!H175="","",'Result Sheet'!H175)</f>
        <v/>
      </c>
      <c r="G172" s="171" t="str">
        <f>IF('Result Sheet'!I175="","",'Result Sheet'!I175)</f>
        <v/>
      </c>
      <c r="H172" s="172" t="str">
        <f>IF('Result Sheet'!K175="","",'Result Sheet'!K175)</f>
        <v/>
      </c>
      <c r="I172" s="172" t="str">
        <f>IF('Result Sheet'!J175="","",'Result Sheet'!J175)</f>
        <v/>
      </c>
      <c r="J172" s="273" t="str">
        <f>IF('Result Sheet'!DM175="","",'Result Sheet'!DM175)</f>
        <v/>
      </c>
      <c r="K172" s="173" t="str">
        <f>IF('Result Sheet'!DI175="","",'Result Sheet'!DI175)</f>
        <v/>
      </c>
      <c r="L172" s="174" t="str">
        <f>IF('Result Sheet'!DJ175="","",'Result Sheet'!DJ175)</f>
        <v/>
      </c>
      <c r="M172" s="173" t="str">
        <f>IF('Result Sheet'!DK175="","",'Result Sheet'!DK175)</f>
        <v/>
      </c>
      <c r="N172" s="216" t="str">
        <f>IF('Result Sheet'!DP175="","",'Result Sheet'!DP175)</f>
        <v/>
      </c>
      <c r="O172" s="175" t="str">
        <f>IF('Result Sheet'!AB175="","",IF('Result Sheet'!AB175="D","I",'Result Sheet'!AB175))</f>
        <v/>
      </c>
      <c r="P172" s="176" t="str">
        <f>IF('Result Sheet'!AC175="","",'Result Sheet'!AC175)</f>
        <v/>
      </c>
      <c r="Q172" s="175" t="str">
        <f>IF('Result Sheet'!AT175="","",IF('Result Sheet'!AT175="D","I",'Result Sheet'!AT175))</f>
        <v/>
      </c>
      <c r="R172" s="176" t="str">
        <f>IF('Result Sheet'!AU175="","",'Result Sheet'!AU175)</f>
        <v/>
      </c>
      <c r="S172" s="175" t="str">
        <f>IF('Result Sheet'!BL175="","",IF('Result Sheet'!BL175="D","I",'Result Sheet'!BL175))</f>
        <v/>
      </c>
      <c r="T172" s="176" t="str">
        <f>IF('Result Sheet'!BM175="","",'Result Sheet'!BM175)</f>
        <v/>
      </c>
      <c r="U172" s="175" t="str">
        <f>IF('Result Sheet'!CD175="","",IF('Result Sheet'!CD175="D","I",'Result Sheet'!CD175))</f>
        <v/>
      </c>
      <c r="V172" s="176" t="str">
        <f>IF('Result Sheet'!CE175="","",'Result Sheet'!CE175)</f>
        <v/>
      </c>
      <c r="W172" s="177" t="str">
        <f>IF('Result Sheet'!DO175="","",'Result Sheet'!DO175)</f>
        <v/>
      </c>
      <c r="BQ172" s="178" t="str">
        <f>'Result Sheet'!G175</f>
        <v/>
      </c>
      <c r="BR172" s="179" t="str">
        <f t="shared" si="24"/>
        <v/>
      </c>
      <c r="BS172" s="179" t="str">
        <f t="shared" si="25"/>
        <v/>
      </c>
      <c r="BT172" s="179" t="str">
        <f t="shared" si="26"/>
        <v/>
      </c>
      <c r="BU172" s="179" t="str">
        <f t="shared" si="27"/>
        <v/>
      </c>
      <c r="BV172" s="179" t="str">
        <f t="shared" si="28"/>
        <v/>
      </c>
      <c r="BW172" s="179" t="str">
        <f t="shared" si="29"/>
        <v/>
      </c>
      <c r="BX172" s="179" t="str">
        <f t="shared" si="30"/>
        <v/>
      </c>
      <c r="BY172" s="179" t="str">
        <f t="shared" si="31"/>
        <v/>
      </c>
      <c r="BZ172" s="179" t="str">
        <f t="shared" si="32"/>
        <v/>
      </c>
      <c r="CA172" s="179" t="str">
        <f t="shared" si="33"/>
        <v/>
      </c>
      <c r="CB172" s="179" t="str">
        <f t="shared" si="34"/>
        <v/>
      </c>
      <c r="CC172" s="179" t="str">
        <f t="shared" si="35"/>
        <v/>
      </c>
      <c r="CD172" s="180"/>
    </row>
    <row r="173" spans="1:82" ht="15.95" customHeight="1">
      <c r="A173" s="167">
        <f>IF('Result Sheet'!A176="","",'Result Sheet'!A176)</f>
        <v>169</v>
      </c>
      <c r="B173" s="168" t="str">
        <f>IF('Result Sheet'!B176="","",'Result Sheet'!B176)</f>
        <v/>
      </c>
      <c r="C173" s="169" t="str">
        <f>IF('Result Sheet'!F176="","",'Result Sheet'!F176)</f>
        <v/>
      </c>
      <c r="D173" s="170" t="str">
        <f>IF('Result Sheet'!E176="","",'Result Sheet'!E176)</f>
        <v/>
      </c>
      <c r="E173" s="171" t="str">
        <f>IF('Result Sheet'!G176="","",'Result Sheet'!G176)</f>
        <v/>
      </c>
      <c r="F173" s="171" t="str">
        <f>IF('Result Sheet'!H176="","",'Result Sheet'!H176)</f>
        <v/>
      </c>
      <c r="G173" s="171" t="str">
        <f>IF('Result Sheet'!I176="","",'Result Sheet'!I176)</f>
        <v/>
      </c>
      <c r="H173" s="172" t="str">
        <f>IF('Result Sheet'!K176="","",'Result Sheet'!K176)</f>
        <v/>
      </c>
      <c r="I173" s="172" t="str">
        <f>IF('Result Sheet'!J176="","",'Result Sheet'!J176)</f>
        <v/>
      </c>
      <c r="J173" s="273" t="str">
        <f>IF('Result Sheet'!DM176="","",'Result Sheet'!DM176)</f>
        <v/>
      </c>
      <c r="K173" s="173" t="str">
        <f>IF('Result Sheet'!DI176="","",'Result Sheet'!DI176)</f>
        <v/>
      </c>
      <c r="L173" s="174" t="str">
        <f>IF('Result Sheet'!DJ176="","",'Result Sheet'!DJ176)</f>
        <v/>
      </c>
      <c r="M173" s="173" t="str">
        <f>IF('Result Sheet'!DK176="","",'Result Sheet'!DK176)</f>
        <v/>
      </c>
      <c r="N173" s="216" t="str">
        <f>IF('Result Sheet'!DP176="","",'Result Sheet'!DP176)</f>
        <v/>
      </c>
      <c r="O173" s="175" t="str">
        <f>IF('Result Sheet'!AB176="","",IF('Result Sheet'!AB176="D","I",'Result Sheet'!AB176))</f>
        <v/>
      </c>
      <c r="P173" s="176" t="str">
        <f>IF('Result Sheet'!AC176="","",'Result Sheet'!AC176)</f>
        <v/>
      </c>
      <c r="Q173" s="175" t="str">
        <f>IF('Result Sheet'!AT176="","",IF('Result Sheet'!AT176="D","I",'Result Sheet'!AT176))</f>
        <v/>
      </c>
      <c r="R173" s="176" t="str">
        <f>IF('Result Sheet'!AU176="","",'Result Sheet'!AU176)</f>
        <v/>
      </c>
      <c r="S173" s="175" t="str">
        <f>IF('Result Sheet'!BL176="","",IF('Result Sheet'!BL176="D","I",'Result Sheet'!BL176))</f>
        <v/>
      </c>
      <c r="T173" s="176" t="str">
        <f>IF('Result Sheet'!BM176="","",'Result Sheet'!BM176)</f>
        <v/>
      </c>
      <c r="U173" s="175" t="str">
        <f>IF('Result Sheet'!CD176="","",IF('Result Sheet'!CD176="D","I",'Result Sheet'!CD176))</f>
        <v/>
      </c>
      <c r="V173" s="176" t="str">
        <f>IF('Result Sheet'!CE176="","",'Result Sheet'!CE176)</f>
        <v/>
      </c>
      <c r="W173" s="177" t="str">
        <f>IF('Result Sheet'!DO176="","",'Result Sheet'!DO176)</f>
        <v/>
      </c>
      <c r="BQ173" s="178" t="str">
        <f>'Result Sheet'!G176</f>
        <v/>
      </c>
      <c r="BR173" s="179" t="str">
        <f t="shared" si="24"/>
        <v/>
      </c>
      <c r="BS173" s="179" t="str">
        <f t="shared" si="25"/>
        <v/>
      </c>
      <c r="BT173" s="179" t="str">
        <f t="shared" si="26"/>
        <v/>
      </c>
      <c r="BU173" s="179" t="str">
        <f t="shared" si="27"/>
        <v/>
      </c>
      <c r="BV173" s="179" t="str">
        <f t="shared" si="28"/>
        <v/>
      </c>
      <c r="BW173" s="179" t="str">
        <f t="shared" si="29"/>
        <v/>
      </c>
      <c r="BX173" s="179" t="str">
        <f t="shared" si="30"/>
        <v/>
      </c>
      <c r="BY173" s="179" t="str">
        <f t="shared" si="31"/>
        <v/>
      </c>
      <c r="BZ173" s="179" t="str">
        <f t="shared" si="32"/>
        <v/>
      </c>
      <c r="CA173" s="179" t="str">
        <f t="shared" si="33"/>
        <v/>
      </c>
      <c r="CB173" s="179" t="str">
        <f t="shared" si="34"/>
        <v/>
      </c>
      <c r="CC173" s="179" t="str">
        <f t="shared" si="35"/>
        <v/>
      </c>
      <c r="CD173" s="180"/>
    </row>
    <row r="174" spans="1:82" ht="15.95" customHeight="1">
      <c r="A174" s="167">
        <f>IF('Result Sheet'!A177="","",'Result Sheet'!A177)</f>
        <v>170</v>
      </c>
      <c r="B174" s="168" t="str">
        <f>IF('Result Sheet'!B177="","",'Result Sheet'!B177)</f>
        <v/>
      </c>
      <c r="C174" s="169" t="str">
        <f>IF('Result Sheet'!F177="","",'Result Sheet'!F177)</f>
        <v/>
      </c>
      <c r="D174" s="170" t="str">
        <f>IF('Result Sheet'!E177="","",'Result Sheet'!E177)</f>
        <v/>
      </c>
      <c r="E174" s="171" t="str">
        <f>IF('Result Sheet'!G177="","",'Result Sheet'!G177)</f>
        <v/>
      </c>
      <c r="F174" s="171" t="str">
        <f>IF('Result Sheet'!H177="","",'Result Sheet'!H177)</f>
        <v/>
      </c>
      <c r="G174" s="171" t="str">
        <f>IF('Result Sheet'!I177="","",'Result Sheet'!I177)</f>
        <v/>
      </c>
      <c r="H174" s="172" t="str">
        <f>IF('Result Sheet'!K177="","",'Result Sheet'!K177)</f>
        <v/>
      </c>
      <c r="I174" s="172" t="str">
        <f>IF('Result Sheet'!J177="","",'Result Sheet'!J177)</f>
        <v/>
      </c>
      <c r="J174" s="273" t="str">
        <f>IF('Result Sheet'!DM177="","",'Result Sheet'!DM177)</f>
        <v/>
      </c>
      <c r="K174" s="173" t="str">
        <f>IF('Result Sheet'!DI177="","",'Result Sheet'!DI177)</f>
        <v/>
      </c>
      <c r="L174" s="174" t="str">
        <f>IF('Result Sheet'!DJ177="","",'Result Sheet'!DJ177)</f>
        <v/>
      </c>
      <c r="M174" s="173" t="str">
        <f>IF('Result Sheet'!DK177="","",'Result Sheet'!DK177)</f>
        <v/>
      </c>
      <c r="N174" s="216" t="str">
        <f>IF('Result Sheet'!DP177="","",'Result Sheet'!DP177)</f>
        <v/>
      </c>
      <c r="O174" s="175" t="str">
        <f>IF('Result Sheet'!AB177="","",IF('Result Sheet'!AB177="D","I",'Result Sheet'!AB177))</f>
        <v/>
      </c>
      <c r="P174" s="176" t="str">
        <f>IF('Result Sheet'!AC177="","",'Result Sheet'!AC177)</f>
        <v/>
      </c>
      <c r="Q174" s="175" t="str">
        <f>IF('Result Sheet'!AT177="","",IF('Result Sheet'!AT177="D","I",'Result Sheet'!AT177))</f>
        <v/>
      </c>
      <c r="R174" s="176" t="str">
        <f>IF('Result Sheet'!AU177="","",'Result Sheet'!AU177)</f>
        <v/>
      </c>
      <c r="S174" s="175" t="str">
        <f>IF('Result Sheet'!BL177="","",IF('Result Sheet'!BL177="D","I",'Result Sheet'!BL177))</f>
        <v/>
      </c>
      <c r="T174" s="176" t="str">
        <f>IF('Result Sheet'!BM177="","",'Result Sheet'!BM177)</f>
        <v/>
      </c>
      <c r="U174" s="175" t="str">
        <f>IF('Result Sheet'!CD177="","",IF('Result Sheet'!CD177="D","I",'Result Sheet'!CD177))</f>
        <v/>
      </c>
      <c r="V174" s="176" t="str">
        <f>IF('Result Sheet'!CE177="","",'Result Sheet'!CE177)</f>
        <v/>
      </c>
      <c r="W174" s="177" t="str">
        <f>IF('Result Sheet'!DO177="","",'Result Sheet'!DO177)</f>
        <v/>
      </c>
      <c r="BQ174" s="178" t="str">
        <f>'Result Sheet'!G177</f>
        <v/>
      </c>
      <c r="BR174" s="179" t="str">
        <f t="shared" si="24"/>
        <v/>
      </c>
      <c r="BS174" s="179" t="str">
        <f t="shared" si="25"/>
        <v/>
      </c>
      <c r="BT174" s="179" t="str">
        <f t="shared" si="26"/>
        <v/>
      </c>
      <c r="BU174" s="179" t="str">
        <f t="shared" si="27"/>
        <v/>
      </c>
      <c r="BV174" s="179" t="str">
        <f t="shared" si="28"/>
        <v/>
      </c>
      <c r="BW174" s="179" t="str">
        <f t="shared" si="29"/>
        <v/>
      </c>
      <c r="BX174" s="179" t="str">
        <f t="shared" si="30"/>
        <v/>
      </c>
      <c r="BY174" s="179" t="str">
        <f t="shared" si="31"/>
        <v/>
      </c>
      <c r="BZ174" s="179" t="str">
        <f t="shared" si="32"/>
        <v/>
      </c>
      <c r="CA174" s="179" t="str">
        <f t="shared" si="33"/>
        <v/>
      </c>
      <c r="CB174" s="179" t="str">
        <f t="shared" si="34"/>
        <v/>
      </c>
      <c r="CC174" s="179" t="str">
        <f t="shared" si="35"/>
        <v/>
      </c>
      <c r="CD174" s="180"/>
    </row>
    <row r="175" spans="1:82" ht="15.95" customHeight="1">
      <c r="A175" s="167">
        <f>IF('Result Sheet'!A178="","",'Result Sheet'!A178)</f>
        <v>171</v>
      </c>
      <c r="B175" s="168" t="str">
        <f>IF('Result Sheet'!B178="","",'Result Sheet'!B178)</f>
        <v/>
      </c>
      <c r="C175" s="169" t="str">
        <f>IF('Result Sheet'!F178="","",'Result Sheet'!F178)</f>
        <v/>
      </c>
      <c r="D175" s="170" t="str">
        <f>IF('Result Sheet'!E178="","",'Result Sheet'!E178)</f>
        <v/>
      </c>
      <c r="E175" s="171" t="str">
        <f>IF('Result Sheet'!G178="","",'Result Sheet'!G178)</f>
        <v/>
      </c>
      <c r="F175" s="171" t="str">
        <f>IF('Result Sheet'!H178="","",'Result Sheet'!H178)</f>
        <v/>
      </c>
      <c r="G175" s="171" t="str">
        <f>IF('Result Sheet'!I178="","",'Result Sheet'!I178)</f>
        <v/>
      </c>
      <c r="H175" s="172" t="str">
        <f>IF('Result Sheet'!K178="","",'Result Sheet'!K178)</f>
        <v/>
      </c>
      <c r="I175" s="172" t="str">
        <f>IF('Result Sheet'!J178="","",'Result Sheet'!J178)</f>
        <v/>
      </c>
      <c r="J175" s="273" t="str">
        <f>IF('Result Sheet'!DM178="","",'Result Sheet'!DM178)</f>
        <v/>
      </c>
      <c r="K175" s="173" t="str">
        <f>IF('Result Sheet'!DI178="","",'Result Sheet'!DI178)</f>
        <v/>
      </c>
      <c r="L175" s="174" t="str">
        <f>IF('Result Sheet'!DJ178="","",'Result Sheet'!DJ178)</f>
        <v/>
      </c>
      <c r="M175" s="173" t="str">
        <f>IF('Result Sheet'!DK178="","",'Result Sheet'!DK178)</f>
        <v/>
      </c>
      <c r="N175" s="216" t="str">
        <f>IF('Result Sheet'!DP178="","",'Result Sheet'!DP178)</f>
        <v/>
      </c>
      <c r="O175" s="175" t="str">
        <f>IF('Result Sheet'!AB178="","",IF('Result Sheet'!AB178="D","I",'Result Sheet'!AB178))</f>
        <v/>
      </c>
      <c r="P175" s="176" t="str">
        <f>IF('Result Sheet'!AC178="","",'Result Sheet'!AC178)</f>
        <v/>
      </c>
      <c r="Q175" s="175" t="str">
        <f>IF('Result Sheet'!AT178="","",IF('Result Sheet'!AT178="D","I",'Result Sheet'!AT178))</f>
        <v/>
      </c>
      <c r="R175" s="176" t="str">
        <f>IF('Result Sheet'!AU178="","",'Result Sheet'!AU178)</f>
        <v/>
      </c>
      <c r="S175" s="175" t="str">
        <f>IF('Result Sheet'!BL178="","",IF('Result Sheet'!BL178="D","I",'Result Sheet'!BL178))</f>
        <v/>
      </c>
      <c r="T175" s="176" t="str">
        <f>IF('Result Sheet'!BM178="","",'Result Sheet'!BM178)</f>
        <v/>
      </c>
      <c r="U175" s="175" t="str">
        <f>IF('Result Sheet'!CD178="","",IF('Result Sheet'!CD178="D","I",'Result Sheet'!CD178))</f>
        <v/>
      </c>
      <c r="V175" s="176" t="str">
        <f>IF('Result Sheet'!CE178="","",'Result Sheet'!CE178)</f>
        <v/>
      </c>
      <c r="W175" s="177" t="str">
        <f>IF('Result Sheet'!DO178="","",'Result Sheet'!DO178)</f>
        <v/>
      </c>
      <c r="BQ175" s="178" t="str">
        <f>'Result Sheet'!G178</f>
        <v/>
      </c>
      <c r="BR175" s="179" t="str">
        <f t="shared" si="24"/>
        <v/>
      </c>
      <c r="BS175" s="179" t="str">
        <f t="shared" si="25"/>
        <v/>
      </c>
      <c r="BT175" s="179" t="str">
        <f t="shared" si="26"/>
        <v/>
      </c>
      <c r="BU175" s="179" t="str">
        <f t="shared" si="27"/>
        <v/>
      </c>
      <c r="BV175" s="179" t="str">
        <f t="shared" si="28"/>
        <v/>
      </c>
      <c r="BW175" s="179" t="str">
        <f t="shared" si="29"/>
        <v/>
      </c>
      <c r="BX175" s="179" t="str">
        <f t="shared" si="30"/>
        <v/>
      </c>
      <c r="BY175" s="179" t="str">
        <f t="shared" si="31"/>
        <v/>
      </c>
      <c r="BZ175" s="179" t="str">
        <f t="shared" si="32"/>
        <v/>
      </c>
      <c r="CA175" s="179" t="str">
        <f t="shared" si="33"/>
        <v/>
      </c>
      <c r="CB175" s="179" t="str">
        <f t="shared" si="34"/>
        <v/>
      </c>
      <c r="CC175" s="179" t="str">
        <f t="shared" si="35"/>
        <v/>
      </c>
      <c r="CD175" s="180"/>
    </row>
    <row r="176" spans="1:82" ht="15.95" customHeight="1">
      <c r="A176" s="167">
        <f>IF('Result Sheet'!A179="","",'Result Sheet'!A179)</f>
        <v>172</v>
      </c>
      <c r="B176" s="168" t="str">
        <f>IF('Result Sheet'!B179="","",'Result Sheet'!B179)</f>
        <v/>
      </c>
      <c r="C176" s="169" t="str">
        <f>IF('Result Sheet'!F179="","",'Result Sheet'!F179)</f>
        <v/>
      </c>
      <c r="D176" s="170" t="str">
        <f>IF('Result Sheet'!E179="","",'Result Sheet'!E179)</f>
        <v/>
      </c>
      <c r="E176" s="171" t="str">
        <f>IF('Result Sheet'!G179="","",'Result Sheet'!G179)</f>
        <v/>
      </c>
      <c r="F176" s="171" t="str">
        <f>IF('Result Sheet'!H179="","",'Result Sheet'!H179)</f>
        <v/>
      </c>
      <c r="G176" s="171" t="str">
        <f>IF('Result Sheet'!I179="","",'Result Sheet'!I179)</f>
        <v/>
      </c>
      <c r="H176" s="172" t="str">
        <f>IF('Result Sheet'!K179="","",'Result Sheet'!K179)</f>
        <v/>
      </c>
      <c r="I176" s="172" t="str">
        <f>IF('Result Sheet'!J179="","",'Result Sheet'!J179)</f>
        <v/>
      </c>
      <c r="J176" s="273" t="str">
        <f>IF('Result Sheet'!DM179="","",'Result Sheet'!DM179)</f>
        <v/>
      </c>
      <c r="K176" s="173" t="str">
        <f>IF('Result Sheet'!DI179="","",'Result Sheet'!DI179)</f>
        <v/>
      </c>
      <c r="L176" s="174" t="str">
        <f>IF('Result Sheet'!DJ179="","",'Result Sheet'!DJ179)</f>
        <v/>
      </c>
      <c r="M176" s="173" t="str">
        <f>IF('Result Sheet'!DK179="","",'Result Sheet'!DK179)</f>
        <v/>
      </c>
      <c r="N176" s="216" t="str">
        <f>IF('Result Sheet'!DP179="","",'Result Sheet'!DP179)</f>
        <v/>
      </c>
      <c r="O176" s="175" t="str">
        <f>IF('Result Sheet'!AB179="","",IF('Result Sheet'!AB179="D","I",'Result Sheet'!AB179))</f>
        <v/>
      </c>
      <c r="P176" s="176" t="str">
        <f>IF('Result Sheet'!AC179="","",'Result Sheet'!AC179)</f>
        <v/>
      </c>
      <c r="Q176" s="175" t="str">
        <f>IF('Result Sheet'!AT179="","",IF('Result Sheet'!AT179="D","I",'Result Sheet'!AT179))</f>
        <v/>
      </c>
      <c r="R176" s="176" t="str">
        <f>IF('Result Sheet'!AU179="","",'Result Sheet'!AU179)</f>
        <v/>
      </c>
      <c r="S176" s="175" t="str">
        <f>IF('Result Sheet'!BL179="","",IF('Result Sheet'!BL179="D","I",'Result Sheet'!BL179))</f>
        <v/>
      </c>
      <c r="T176" s="176" t="str">
        <f>IF('Result Sheet'!BM179="","",'Result Sheet'!BM179)</f>
        <v/>
      </c>
      <c r="U176" s="175" t="str">
        <f>IF('Result Sheet'!CD179="","",IF('Result Sheet'!CD179="D","I",'Result Sheet'!CD179))</f>
        <v/>
      </c>
      <c r="V176" s="176" t="str">
        <f>IF('Result Sheet'!CE179="","",'Result Sheet'!CE179)</f>
        <v/>
      </c>
      <c r="W176" s="177" t="str">
        <f>IF('Result Sheet'!DO179="","",'Result Sheet'!DO179)</f>
        <v/>
      </c>
      <c r="BQ176" s="178" t="str">
        <f>'Result Sheet'!G179</f>
        <v/>
      </c>
      <c r="BR176" s="179" t="str">
        <f t="shared" si="24"/>
        <v/>
      </c>
      <c r="BS176" s="179" t="str">
        <f t="shared" si="25"/>
        <v/>
      </c>
      <c r="BT176" s="179" t="str">
        <f t="shared" si="26"/>
        <v/>
      </c>
      <c r="BU176" s="179" t="str">
        <f t="shared" si="27"/>
        <v/>
      </c>
      <c r="BV176" s="179" t="str">
        <f t="shared" si="28"/>
        <v/>
      </c>
      <c r="BW176" s="179" t="str">
        <f t="shared" si="29"/>
        <v/>
      </c>
      <c r="BX176" s="179" t="str">
        <f t="shared" si="30"/>
        <v/>
      </c>
      <c r="BY176" s="179" t="str">
        <f t="shared" si="31"/>
        <v/>
      </c>
      <c r="BZ176" s="179" t="str">
        <f t="shared" si="32"/>
        <v/>
      </c>
      <c r="CA176" s="179" t="str">
        <f t="shared" si="33"/>
        <v/>
      </c>
      <c r="CB176" s="179" t="str">
        <f t="shared" si="34"/>
        <v/>
      </c>
      <c r="CC176" s="179" t="str">
        <f t="shared" si="35"/>
        <v/>
      </c>
      <c r="CD176" s="180"/>
    </row>
    <row r="177" spans="1:82" ht="15.95" customHeight="1">
      <c r="A177" s="167">
        <f>IF('Result Sheet'!A180="","",'Result Sheet'!A180)</f>
        <v>173</v>
      </c>
      <c r="B177" s="168" t="str">
        <f>IF('Result Sheet'!B180="","",'Result Sheet'!B180)</f>
        <v/>
      </c>
      <c r="C177" s="169" t="str">
        <f>IF('Result Sheet'!F180="","",'Result Sheet'!F180)</f>
        <v/>
      </c>
      <c r="D177" s="170" t="str">
        <f>IF('Result Sheet'!E180="","",'Result Sheet'!E180)</f>
        <v/>
      </c>
      <c r="E177" s="171" t="str">
        <f>IF('Result Sheet'!G180="","",'Result Sheet'!G180)</f>
        <v/>
      </c>
      <c r="F177" s="171" t="str">
        <f>IF('Result Sheet'!H180="","",'Result Sheet'!H180)</f>
        <v/>
      </c>
      <c r="G177" s="171" t="str">
        <f>IF('Result Sheet'!I180="","",'Result Sheet'!I180)</f>
        <v/>
      </c>
      <c r="H177" s="172" t="str">
        <f>IF('Result Sheet'!K180="","",'Result Sheet'!K180)</f>
        <v/>
      </c>
      <c r="I177" s="172" t="str">
        <f>IF('Result Sheet'!J180="","",'Result Sheet'!J180)</f>
        <v/>
      </c>
      <c r="J177" s="273" t="str">
        <f>IF('Result Sheet'!DM180="","",'Result Sheet'!DM180)</f>
        <v/>
      </c>
      <c r="K177" s="173" t="str">
        <f>IF('Result Sheet'!DI180="","",'Result Sheet'!DI180)</f>
        <v/>
      </c>
      <c r="L177" s="174" t="str">
        <f>IF('Result Sheet'!DJ180="","",'Result Sheet'!DJ180)</f>
        <v/>
      </c>
      <c r="M177" s="173" t="str">
        <f>IF('Result Sheet'!DK180="","",'Result Sheet'!DK180)</f>
        <v/>
      </c>
      <c r="N177" s="216" t="str">
        <f>IF('Result Sheet'!DP180="","",'Result Sheet'!DP180)</f>
        <v/>
      </c>
      <c r="O177" s="175" t="str">
        <f>IF('Result Sheet'!AB180="","",IF('Result Sheet'!AB180="D","I",'Result Sheet'!AB180))</f>
        <v/>
      </c>
      <c r="P177" s="176" t="str">
        <f>IF('Result Sheet'!AC180="","",'Result Sheet'!AC180)</f>
        <v/>
      </c>
      <c r="Q177" s="175" t="str">
        <f>IF('Result Sheet'!AT180="","",IF('Result Sheet'!AT180="D","I",'Result Sheet'!AT180))</f>
        <v/>
      </c>
      <c r="R177" s="176" t="str">
        <f>IF('Result Sheet'!AU180="","",'Result Sheet'!AU180)</f>
        <v/>
      </c>
      <c r="S177" s="175" t="str">
        <f>IF('Result Sheet'!BL180="","",IF('Result Sheet'!BL180="D","I",'Result Sheet'!BL180))</f>
        <v/>
      </c>
      <c r="T177" s="176" t="str">
        <f>IF('Result Sheet'!BM180="","",'Result Sheet'!BM180)</f>
        <v/>
      </c>
      <c r="U177" s="175" t="str">
        <f>IF('Result Sheet'!CD180="","",IF('Result Sheet'!CD180="D","I",'Result Sheet'!CD180))</f>
        <v/>
      </c>
      <c r="V177" s="176" t="str">
        <f>IF('Result Sheet'!CE180="","",'Result Sheet'!CE180)</f>
        <v/>
      </c>
      <c r="W177" s="177" t="str">
        <f>IF('Result Sheet'!DO180="","",'Result Sheet'!DO180)</f>
        <v/>
      </c>
      <c r="BQ177" s="178" t="str">
        <f>'Result Sheet'!G180</f>
        <v/>
      </c>
      <c r="BR177" s="179" t="str">
        <f t="shared" si="24"/>
        <v/>
      </c>
      <c r="BS177" s="179" t="str">
        <f t="shared" si="25"/>
        <v/>
      </c>
      <c r="BT177" s="179" t="str">
        <f t="shared" si="26"/>
        <v/>
      </c>
      <c r="BU177" s="179" t="str">
        <f t="shared" si="27"/>
        <v/>
      </c>
      <c r="BV177" s="179" t="str">
        <f t="shared" si="28"/>
        <v/>
      </c>
      <c r="BW177" s="179" t="str">
        <f t="shared" si="29"/>
        <v/>
      </c>
      <c r="BX177" s="179" t="str">
        <f t="shared" si="30"/>
        <v/>
      </c>
      <c r="BY177" s="179" t="str">
        <f t="shared" si="31"/>
        <v/>
      </c>
      <c r="BZ177" s="179" t="str">
        <f t="shared" si="32"/>
        <v/>
      </c>
      <c r="CA177" s="179" t="str">
        <f t="shared" si="33"/>
        <v/>
      </c>
      <c r="CB177" s="179" t="str">
        <f t="shared" si="34"/>
        <v/>
      </c>
      <c r="CC177" s="179" t="str">
        <f t="shared" si="35"/>
        <v/>
      </c>
      <c r="CD177" s="180"/>
    </row>
    <row r="178" spans="1:82" ht="15.95" customHeight="1">
      <c r="A178" s="167">
        <f>IF('Result Sheet'!A181="","",'Result Sheet'!A181)</f>
        <v>174</v>
      </c>
      <c r="B178" s="168" t="str">
        <f>IF('Result Sheet'!B181="","",'Result Sheet'!B181)</f>
        <v/>
      </c>
      <c r="C178" s="169" t="str">
        <f>IF('Result Sheet'!F181="","",'Result Sheet'!F181)</f>
        <v/>
      </c>
      <c r="D178" s="170" t="str">
        <f>IF('Result Sheet'!E181="","",'Result Sheet'!E181)</f>
        <v/>
      </c>
      <c r="E178" s="171" t="str">
        <f>IF('Result Sheet'!G181="","",'Result Sheet'!G181)</f>
        <v/>
      </c>
      <c r="F178" s="171" t="str">
        <f>IF('Result Sheet'!H181="","",'Result Sheet'!H181)</f>
        <v/>
      </c>
      <c r="G178" s="171" t="str">
        <f>IF('Result Sheet'!I181="","",'Result Sheet'!I181)</f>
        <v/>
      </c>
      <c r="H178" s="172" t="str">
        <f>IF('Result Sheet'!K181="","",'Result Sheet'!K181)</f>
        <v/>
      </c>
      <c r="I178" s="172" t="str">
        <f>IF('Result Sheet'!J181="","",'Result Sheet'!J181)</f>
        <v/>
      </c>
      <c r="J178" s="273" t="str">
        <f>IF('Result Sheet'!DM181="","",'Result Sheet'!DM181)</f>
        <v/>
      </c>
      <c r="K178" s="173" t="str">
        <f>IF('Result Sheet'!DI181="","",'Result Sheet'!DI181)</f>
        <v/>
      </c>
      <c r="L178" s="174" t="str">
        <f>IF('Result Sheet'!DJ181="","",'Result Sheet'!DJ181)</f>
        <v/>
      </c>
      <c r="M178" s="173" t="str">
        <f>IF('Result Sheet'!DK181="","",'Result Sheet'!DK181)</f>
        <v/>
      </c>
      <c r="N178" s="216" t="str">
        <f>IF('Result Sheet'!DP181="","",'Result Sheet'!DP181)</f>
        <v/>
      </c>
      <c r="O178" s="175" t="str">
        <f>IF('Result Sheet'!AB181="","",IF('Result Sheet'!AB181="D","I",'Result Sheet'!AB181))</f>
        <v/>
      </c>
      <c r="P178" s="176" t="str">
        <f>IF('Result Sheet'!AC181="","",'Result Sheet'!AC181)</f>
        <v/>
      </c>
      <c r="Q178" s="175" t="str">
        <f>IF('Result Sheet'!AT181="","",IF('Result Sheet'!AT181="D","I",'Result Sheet'!AT181))</f>
        <v/>
      </c>
      <c r="R178" s="176" t="str">
        <f>IF('Result Sheet'!AU181="","",'Result Sheet'!AU181)</f>
        <v/>
      </c>
      <c r="S178" s="175" t="str">
        <f>IF('Result Sheet'!BL181="","",IF('Result Sheet'!BL181="D","I",'Result Sheet'!BL181))</f>
        <v/>
      </c>
      <c r="T178" s="176" t="str">
        <f>IF('Result Sheet'!BM181="","",'Result Sheet'!BM181)</f>
        <v/>
      </c>
      <c r="U178" s="175" t="str">
        <f>IF('Result Sheet'!CD181="","",IF('Result Sheet'!CD181="D","I",'Result Sheet'!CD181))</f>
        <v/>
      </c>
      <c r="V178" s="176" t="str">
        <f>IF('Result Sheet'!CE181="","",'Result Sheet'!CE181)</f>
        <v/>
      </c>
      <c r="W178" s="177" t="str">
        <f>IF('Result Sheet'!DO181="","",'Result Sheet'!DO181)</f>
        <v/>
      </c>
      <c r="BQ178" s="178" t="str">
        <f>'Result Sheet'!G181</f>
        <v/>
      </c>
      <c r="BR178" s="179" t="str">
        <f t="shared" si="24"/>
        <v/>
      </c>
      <c r="BS178" s="179" t="str">
        <f t="shared" si="25"/>
        <v/>
      </c>
      <c r="BT178" s="179" t="str">
        <f t="shared" si="26"/>
        <v/>
      </c>
      <c r="BU178" s="179" t="str">
        <f t="shared" si="27"/>
        <v/>
      </c>
      <c r="BV178" s="179" t="str">
        <f t="shared" si="28"/>
        <v/>
      </c>
      <c r="BW178" s="179" t="str">
        <f t="shared" si="29"/>
        <v/>
      </c>
      <c r="BX178" s="179" t="str">
        <f t="shared" si="30"/>
        <v/>
      </c>
      <c r="BY178" s="179" t="str">
        <f t="shared" si="31"/>
        <v/>
      </c>
      <c r="BZ178" s="179" t="str">
        <f t="shared" si="32"/>
        <v/>
      </c>
      <c r="CA178" s="179" t="str">
        <f t="shared" si="33"/>
        <v/>
      </c>
      <c r="CB178" s="179" t="str">
        <f t="shared" si="34"/>
        <v/>
      </c>
      <c r="CC178" s="179" t="str">
        <f t="shared" si="35"/>
        <v/>
      </c>
      <c r="CD178" s="180"/>
    </row>
    <row r="179" spans="1:82" ht="15.95" customHeight="1">
      <c r="A179" s="167">
        <f>IF('Result Sheet'!A182="","",'Result Sheet'!A182)</f>
        <v>175</v>
      </c>
      <c r="B179" s="168" t="str">
        <f>IF('Result Sheet'!B182="","",'Result Sheet'!B182)</f>
        <v/>
      </c>
      <c r="C179" s="169" t="str">
        <f>IF('Result Sheet'!F182="","",'Result Sheet'!F182)</f>
        <v/>
      </c>
      <c r="D179" s="170" t="str">
        <f>IF('Result Sheet'!E182="","",'Result Sheet'!E182)</f>
        <v/>
      </c>
      <c r="E179" s="171" t="str">
        <f>IF('Result Sheet'!G182="","",'Result Sheet'!G182)</f>
        <v/>
      </c>
      <c r="F179" s="171" t="str">
        <f>IF('Result Sheet'!H182="","",'Result Sheet'!H182)</f>
        <v/>
      </c>
      <c r="G179" s="171" t="str">
        <f>IF('Result Sheet'!I182="","",'Result Sheet'!I182)</f>
        <v/>
      </c>
      <c r="H179" s="172" t="str">
        <f>IF('Result Sheet'!K182="","",'Result Sheet'!K182)</f>
        <v/>
      </c>
      <c r="I179" s="172" t="str">
        <f>IF('Result Sheet'!J182="","",'Result Sheet'!J182)</f>
        <v/>
      </c>
      <c r="J179" s="273" t="str">
        <f>IF('Result Sheet'!DM182="","",'Result Sheet'!DM182)</f>
        <v/>
      </c>
      <c r="K179" s="173" t="str">
        <f>IF('Result Sheet'!DI182="","",'Result Sheet'!DI182)</f>
        <v/>
      </c>
      <c r="L179" s="174" t="str">
        <f>IF('Result Sheet'!DJ182="","",'Result Sheet'!DJ182)</f>
        <v/>
      </c>
      <c r="M179" s="173" t="str">
        <f>IF('Result Sheet'!DK182="","",'Result Sheet'!DK182)</f>
        <v/>
      </c>
      <c r="N179" s="216" t="str">
        <f>IF('Result Sheet'!DP182="","",'Result Sheet'!DP182)</f>
        <v/>
      </c>
      <c r="O179" s="175" t="str">
        <f>IF('Result Sheet'!AB182="","",IF('Result Sheet'!AB182="D","I",'Result Sheet'!AB182))</f>
        <v/>
      </c>
      <c r="P179" s="176" t="str">
        <f>IF('Result Sheet'!AC182="","",'Result Sheet'!AC182)</f>
        <v/>
      </c>
      <c r="Q179" s="175" t="str">
        <f>IF('Result Sheet'!AT182="","",IF('Result Sheet'!AT182="D","I",'Result Sheet'!AT182))</f>
        <v/>
      </c>
      <c r="R179" s="176" t="str">
        <f>IF('Result Sheet'!AU182="","",'Result Sheet'!AU182)</f>
        <v/>
      </c>
      <c r="S179" s="175" t="str">
        <f>IF('Result Sheet'!BL182="","",IF('Result Sheet'!BL182="D","I",'Result Sheet'!BL182))</f>
        <v/>
      </c>
      <c r="T179" s="176" t="str">
        <f>IF('Result Sheet'!BM182="","",'Result Sheet'!BM182)</f>
        <v/>
      </c>
      <c r="U179" s="175" t="str">
        <f>IF('Result Sheet'!CD182="","",IF('Result Sheet'!CD182="D","I",'Result Sheet'!CD182))</f>
        <v/>
      </c>
      <c r="V179" s="176" t="str">
        <f>IF('Result Sheet'!CE182="","",'Result Sheet'!CE182)</f>
        <v/>
      </c>
      <c r="W179" s="177" t="str">
        <f>IF('Result Sheet'!DO182="","",'Result Sheet'!DO182)</f>
        <v/>
      </c>
      <c r="BQ179" s="178" t="str">
        <f>'Result Sheet'!G182</f>
        <v/>
      </c>
      <c r="BR179" s="179" t="str">
        <f t="shared" si="24"/>
        <v/>
      </c>
      <c r="BS179" s="179" t="str">
        <f t="shared" si="25"/>
        <v/>
      </c>
      <c r="BT179" s="179" t="str">
        <f t="shared" si="26"/>
        <v/>
      </c>
      <c r="BU179" s="179" t="str">
        <f t="shared" si="27"/>
        <v/>
      </c>
      <c r="BV179" s="179" t="str">
        <f t="shared" si="28"/>
        <v/>
      </c>
      <c r="BW179" s="179" t="str">
        <f t="shared" si="29"/>
        <v/>
      </c>
      <c r="BX179" s="179" t="str">
        <f t="shared" si="30"/>
        <v/>
      </c>
      <c r="BY179" s="179" t="str">
        <f t="shared" si="31"/>
        <v/>
      </c>
      <c r="BZ179" s="179" t="str">
        <f t="shared" si="32"/>
        <v/>
      </c>
      <c r="CA179" s="179" t="str">
        <f t="shared" si="33"/>
        <v/>
      </c>
      <c r="CB179" s="179" t="str">
        <f t="shared" si="34"/>
        <v/>
      </c>
      <c r="CC179" s="179" t="str">
        <f t="shared" si="35"/>
        <v/>
      </c>
      <c r="CD179" s="180"/>
    </row>
    <row r="180" spans="1:82" ht="15.95" customHeight="1">
      <c r="A180" s="167">
        <f>IF('Result Sheet'!A183="","",'Result Sheet'!A183)</f>
        <v>176</v>
      </c>
      <c r="B180" s="168" t="str">
        <f>IF('Result Sheet'!B183="","",'Result Sheet'!B183)</f>
        <v/>
      </c>
      <c r="C180" s="169" t="str">
        <f>IF('Result Sheet'!F183="","",'Result Sheet'!F183)</f>
        <v/>
      </c>
      <c r="D180" s="170" t="str">
        <f>IF('Result Sheet'!E183="","",'Result Sheet'!E183)</f>
        <v/>
      </c>
      <c r="E180" s="171" t="str">
        <f>IF('Result Sheet'!G183="","",'Result Sheet'!G183)</f>
        <v/>
      </c>
      <c r="F180" s="171" t="str">
        <f>IF('Result Sheet'!H183="","",'Result Sheet'!H183)</f>
        <v/>
      </c>
      <c r="G180" s="171" t="str">
        <f>IF('Result Sheet'!I183="","",'Result Sheet'!I183)</f>
        <v/>
      </c>
      <c r="H180" s="172" t="str">
        <f>IF('Result Sheet'!K183="","",'Result Sheet'!K183)</f>
        <v/>
      </c>
      <c r="I180" s="172" t="str">
        <f>IF('Result Sheet'!J183="","",'Result Sheet'!J183)</f>
        <v/>
      </c>
      <c r="J180" s="273" t="str">
        <f>IF('Result Sheet'!DM183="","",'Result Sheet'!DM183)</f>
        <v/>
      </c>
      <c r="K180" s="173" t="str">
        <f>IF('Result Sheet'!DI183="","",'Result Sheet'!DI183)</f>
        <v/>
      </c>
      <c r="L180" s="174" t="str">
        <f>IF('Result Sheet'!DJ183="","",'Result Sheet'!DJ183)</f>
        <v/>
      </c>
      <c r="M180" s="173" t="str">
        <f>IF('Result Sheet'!DK183="","",'Result Sheet'!DK183)</f>
        <v/>
      </c>
      <c r="N180" s="216" t="str">
        <f>IF('Result Sheet'!DP183="","",'Result Sheet'!DP183)</f>
        <v/>
      </c>
      <c r="O180" s="175" t="str">
        <f>IF('Result Sheet'!AB183="","",IF('Result Sheet'!AB183="D","I",'Result Sheet'!AB183))</f>
        <v/>
      </c>
      <c r="P180" s="176" t="str">
        <f>IF('Result Sheet'!AC183="","",'Result Sheet'!AC183)</f>
        <v/>
      </c>
      <c r="Q180" s="175" t="str">
        <f>IF('Result Sheet'!AT183="","",IF('Result Sheet'!AT183="D","I",'Result Sheet'!AT183))</f>
        <v/>
      </c>
      <c r="R180" s="176" t="str">
        <f>IF('Result Sheet'!AU183="","",'Result Sheet'!AU183)</f>
        <v/>
      </c>
      <c r="S180" s="175" t="str">
        <f>IF('Result Sheet'!BL183="","",IF('Result Sheet'!BL183="D","I",'Result Sheet'!BL183))</f>
        <v/>
      </c>
      <c r="T180" s="176" t="str">
        <f>IF('Result Sheet'!BM183="","",'Result Sheet'!BM183)</f>
        <v/>
      </c>
      <c r="U180" s="175" t="str">
        <f>IF('Result Sheet'!CD183="","",IF('Result Sheet'!CD183="D","I",'Result Sheet'!CD183))</f>
        <v/>
      </c>
      <c r="V180" s="176" t="str">
        <f>IF('Result Sheet'!CE183="","",'Result Sheet'!CE183)</f>
        <v/>
      </c>
      <c r="W180" s="177" t="str">
        <f>IF('Result Sheet'!DO183="","",'Result Sheet'!DO183)</f>
        <v/>
      </c>
      <c r="BQ180" s="178" t="str">
        <f>'Result Sheet'!G183</f>
        <v/>
      </c>
      <c r="BR180" s="179" t="str">
        <f t="shared" si="24"/>
        <v/>
      </c>
      <c r="BS180" s="179" t="str">
        <f t="shared" si="25"/>
        <v/>
      </c>
      <c r="BT180" s="179" t="str">
        <f t="shared" si="26"/>
        <v/>
      </c>
      <c r="BU180" s="179" t="str">
        <f t="shared" si="27"/>
        <v/>
      </c>
      <c r="BV180" s="179" t="str">
        <f t="shared" si="28"/>
        <v/>
      </c>
      <c r="BW180" s="179" t="str">
        <f t="shared" si="29"/>
        <v/>
      </c>
      <c r="BX180" s="179" t="str">
        <f t="shared" si="30"/>
        <v/>
      </c>
      <c r="BY180" s="179" t="str">
        <f t="shared" si="31"/>
        <v/>
      </c>
      <c r="BZ180" s="179" t="str">
        <f t="shared" si="32"/>
        <v/>
      </c>
      <c r="CA180" s="179" t="str">
        <f t="shared" si="33"/>
        <v/>
      </c>
      <c r="CB180" s="179" t="str">
        <f t="shared" si="34"/>
        <v/>
      </c>
      <c r="CC180" s="179" t="str">
        <f t="shared" si="35"/>
        <v/>
      </c>
      <c r="CD180" s="180"/>
    </row>
    <row r="181" spans="1:82" ht="15.95" customHeight="1">
      <c r="A181" s="167">
        <f>IF('Result Sheet'!A184="","",'Result Sheet'!A184)</f>
        <v>177</v>
      </c>
      <c r="B181" s="168" t="str">
        <f>IF('Result Sheet'!B184="","",'Result Sheet'!B184)</f>
        <v/>
      </c>
      <c r="C181" s="169" t="str">
        <f>IF('Result Sheet'!F184="","",'Result Sheet'!F184)</f>
        <v/>
      </c>
      <c r="D181" s="170" t="str">
        <f>IF('Result Sheet'!E184="","",'Result Sheet'!E184)</f>
        <v/>
      </c>
      <c r="E181" s="171" t="str">
        <f>IF('Result Sheet'!G184="","",'Result Sheet'!G184)</f>
        <v/>
      </c>
      <c r="F181" s="171" t="str">
        <f>IF('Result Sheet'!H184="","",'Result Sheet'!H184)</f>
        <v/>
      </c>
      <c r="G181" s="171" t="str">
        <f>IF('Result Sheet'!I184="","",'Result Sheet'!I184)</f>
        <v/>
      </c>
      <c r="H181" s="172" t="str">
        <f>IF('Result Sheet'!K184="","",'Result Sheet'!K184)</f>
        <v/>
      </c>
      <c r="I181" s="172" t="str">
        <f>IF('Result Sheet'!J184="","",'Result Sheet'!J184)</f>
        <v/>
      </c>
      <c r="J181" s="273" t="str">
        <f>IF('Result Sheet'!DM184="","",'Result Sheet'!DM184)</f>
        <v/>
      </c>
      <c r="K181" s="173" t="str">
        <f>IF('Result Sheet'!DI184="","",'Result Sheet'!DI184)</f>
        <v/>
      </c>
      <c r="L181" s="174" t="str">
        <f>IF('Result Sheet'!DJ184="","",'Result Sheet'!DJ184)</f>
        <v/>
      </c>
      <c r="M181" s="173" t="str">
        <f>IF('Result Sheet'!DK184="","",'Result Sheet'!DK184)</f>
        <v/>
      </c>
      <c r="N181" s="216" t="str">
        <f>IF('Result Sheet'!DP184="","",'Result Sheet'!DP184)</f>
        <v/>
      </c>
      <c r="O181" s="175" t="str">
        <f>IF('Result Sheet'!AB184="","",IF('Result Sheet'!AB184="D","I",'Result Sheet'!AB184))</f>
        <v/>
      </c>
      <c r="P181" s="176" t="str">
        <f>IF('Result Sheet'!AC184="","",'Result Sheet'!AC184)</f>
        <v/>
      </c>
      <c r="Q181" s="175" t="str">
        <f>IF('Result Sheet'!AT184="","",IF('Result Sheet'!AT184="D","I",'Result Sheet'!AT184))</f>
        <v/>
      </c>
      <c r="R181" s="176" t="str">
        <f>IF('Result Sheet'!AU184="","",'Result Sheet'!AU184)</f>
        <v/>
      </c>
      <c r="S181" s="175" t="str">
        <f>IF('Result Sheet'!BL184="","",IF('Result Sheet'!BL184="D","I",'Result Sheet'!BL184))</f>
        <v/>
      </c>
      <c r="T181" s="176" t="str">
        <f>IF('Result Sheet'!BM184="","",'Result Sheet'!BM184)</f>
        <v/>
      </c>
      <c r="U181" s="175" t="str">
        <f>IF('Result Sheet'!CD184="","",IF('Result Sheet'!CD184="D","I",'Result Sheet'!CD184))</f>
        <v/>
      </c>
      <c r="V181" s="176" t="str">
        <f>IF('Result Sheet'!CE184="","",'Result Sheet'!CE184)</f>
        <v/>
      </c>
      <c r="W181" s="177" t="str">
        <f>IF('Result Sheet'!DO184="","",'Result Sheet'!DO184)</f>
        <v/>
      </c>
      <c r="BQ181" s="178" t="str">
        <f>'Result Sheet'!G184</f>
        <v/>
      </c>
      <c r="BR181" s="179" t="str">
        <f t="shared" si="24"/>
        <v/>
      </c>
      <c r="BS181" s="179" t="str">
        <f t="shared" si="25"/>
        <v/>
      </c>
      <c r="BT181" s="179" t="str">
        <f t="shared" si="26"/>
        <v/>
      </c>
      <c r="BU181" s="179" t="str">
        <f t="shared" si="27"/>
        <v/>
      </c>
      <c r="BV181" s="179" t="str">
        <f t="shared" si="28"/>
        <v/>
      </c>
      <c r="BW181" s="179" t="str">
        <f t="shared" si="29"/>
        <v/>
      </c>
      <c r="BX181" s="179" t="str">
        <f t="shared" si="30"/>
        <v/>
      </c>
      <c r="BY181" s="179" t="str">
        <f t="shared" si="31"/>
        <v/>
      </c>
      <c r="BZ181" s="179" t="str">
        <f t="shared" si="32"/>
        <v/>
      </c>
      <c r="CA181" s="179" t="str">
        <f t="shared" si="33"/>
        <v/>
      </c>
      <c r="CB181" s="179" t="str">
        <f t="shared" si="34"/>
        <v/>
      </c>
      <c r="CC181" s="179" t="str">
        <f t="shared" si="35"/>
        <v/>
      </c>
      <c r="CD181" s="180"/>
    </row>
    <row r="182" spans="1:82" ht="15.95" customHeight="1">
      <c r="A182" s="167">
        <f>IF('Result Sheet'!A185="","",'Result Sheet'!A185)</f>
        <v>178</v>
      </c>
      <c r="B182" s="168" t="str">
        <f>IF('Result Sheet'!B185="","",'Result Sheet'!B185)</f>
        <v/>
      </c>
      <c r="C182" s="169" t="str">
        <f>IF('Result Sheet'!F185="","",'Result Sheet'!F185)</f>
        <v/>
      </c>
      <c r="D182" s="170" t="str">
        <f>IF('Result Sheet'!E185="","",'Result Sheet'!E185)</f>
        <v/>
      </c>
      <c r="E182" s="171" t="str">
        <f>IF('Result Sheet'!G185="","",'Result Sheet'!G185)</f>
        <v/>
      </c>
      <c r="F182" s="171" t="str">
        <f>IF('Result Sheet'!H185="","",'Result Sheet'!H185)</f>
        <v/>
      </c>
      <c r="G182" s="171" t="str">
        <f>IF('Result Sheet'!I185="","",'Result Sheet'!I185)</f>
        <v/>
      </c>
      <c r="H182" s="172" t="str">
        <f>IF('Result Sheet'!K185="","",'Result Sheet'!K185)</f>
        <v/>
      </c>
      <c r="I182" s="172" t="str">
        <f>IF('Result Sheet'!J185="","",'Result Sheet'!J185)</f>
        <v/>
      </c>
      <c r="J182" s="273" t="str">
        <f>IF('Result Sheet'!DM185="","",'Result Sheet'!DM185)</f>
        <v/>
      </c>
      <c r="K182" s="173" t="str">
        <f>IF('Result Sheet'!DI185="","",'Result Sheet'!DI185)</f>
        <v/>
      </c>
      <c r="L182" s="174" t="str">
        <f>IF('Result Sheet'!DJ185="","",'Result Sheet'!DJ185)</f>
        <v/>
      </c>
      <c r="M182" s="173" t="str">
        <f>IF('Result Sheet'!DK185="","",'Result Sheet'!DK185)</f>
        <v/>
      </c>
      <c r="N182" s="216" t="str">
        <f>IF('Result Sheet'!DP185="","",'Result Sheet'!DP185)</f>
        <v/>
      </c>
      <c r="O182" s="175" t="str">
        <f>IF('Result Sheet'!AB185="","",IF('Result Sheet'!AB185="D","I",'Result Sheet'!AB185))</f>
        <v/>
      </c>
      <c r="P182" s="176" t="str">
        <f>IF('Result Sheet'!AC185="","",'Result Sheet'!AC185)</f>
        <v/>
      </c>
      <c r="Q182" s="175" t="str">
        <f>IF('Result Sheet'!AT185="","",IF('Result Sheet'!AT185="D","I",'Result Sheet'!AT185))</f>
        <v/>
      </c>
      <c r="R182" s="176" t="str">
        <f>IF('Result Sheet'!AU185="","",'Result Sheet'!AU185)</f>
        <v/>
      </c>
      <c r="S182" s="175" t="str">
        <f>IF('Result Sheet'!BL185="","",IF('Result Sheet'!BL185="D","I",'Result Sheet'!BL185))</f>
        <v/>
      </c>
      <c r="T182" s="176" t="str">
        <f>IF('Result Sheet'!BM185="","",'Result Sheet'!BM185)</f>
        <v/>
      </c>
      <c r="U182" s="175" t="str">
        <f>IF('Result Sheet'!CD185="","",IF('Result Sheet'!CD185="D","I",'Result Sheet'!CD185))</f>
        <v/>
      </c>
      <c r="V182" s="176" t="str">
        <f>IF('Result Sheet'!CE185="","",'Result Sheet'!CE185)</f>
        <v/>
      </c>
      <c r="W182" s="177" t="str">
        <f>IF('Result Sheet'!DO185="","",'Result Sheet'!DO185)</f>
        <v/>
      </c>
      <c r="BQ182" s="178" t="str">
        <f>'Result Sheet'!G185</f>
        <v/>
      </c>
      <c r="BR182" s="179" t="str">
        <f t="shared" si="24"/>
        <v/>
      </c>
      <c r="BS182" s="179" t="str">
        <f t="shared" si="25"/>
        <v/>
      </c>
      <c r="BT182" s="179" t="str">
        <f t="shared" si="26"/>
        <v/>
      </c>
      <c r="BU182" s="179" t="str">
        <f t="shared" si="27"/>
        <v/>
      </c>
      <c r="BV182" s="179" t="str">
        <f t="shared" si="28"/>
        <v/>
      </c>
      <c r="BW182" s="179" t="str">
        <f t="shared" si="29"/>
        <v/>
      </c>
      <c r="BX182" s="179" t="str">
        <f t="shared" si="30"/>
        <v/>
      </c>
      <c r="BY182" s="179" t="str">
        <f t="shared" si="31"/>
        <v/>
      </c>
      <c r="BZ182" s="179" t="str">
        <f t="shared" si="32"/>
        <v/>
      </c>
      <c r="CA182" s="179" t="str">
        <f t="shared" si="33"/>
        <v/>
      </c>
      <c r="CB182" s="179" t="str">
        <f t="shared" si="34"/>
        <v/>
      </c>
      <c r="CC182" s="179" t="str">
        <f t="shared" si="35"/>
        <v/>
      </c>
      <c r="CD182" s="180"/>
    </row>
    <row r="183" spans="1:82" ht="15.95" customHeight="1">
      <c r="A183" s="167">
        <f>IF('Result Sheet'!A186="","",'Result Sheet'!A186)</f>
        <v>179</v>
      </c>
      <c r="B183" s="168" t="str">
        <f>IF('Result Sheet'!B186="","",'Result Sheet'!B186)</f>
        <v/>
      </c>
      <c r="C183" s="169" t="str">
        <f>IF('Result Sheet'!F186="","",'Result Sheet'!F186)</f>
        <v/>
      </c>
      <c r="D183" s="170" t="str">
        <f>IF('Result Sheet'!E186="","",'Result Sheet'!E186)</f>
        <v/>
      </c>
      <c r="E183" s="171" t="str">
        <f>IF('Result Sheet'!G186="","",'Result Sheet'!G186)</f>
        <v/>
      </c>
      <c r="F183" s="171" t="str">
        <f>IF('Result Sheet'!H186="","",'Result Sheet'!H186)</f>
        <v/>
      </c>
      <c r="G183" s="171" t="str">
        <f>IF('Result Sheet'!I186="","",'Result Sheet'!I186)</f>
        <v/>
      </c>
      <c r="H183" s="172" t="str">
        <f>IF('Result Sheet'!K186="","",'Result Sheet'!K186)</f>
        <v/>
      </c>
      <c r="I183" s="172" t="str">
        <f>IF('Result Sheet'!J186="","",'Result Sheet'!J186)</f>
        <v/>
      </c>
      <c r="J183" s="273" t="str">
        <f>IF('Result Sheet'!DM186="","",'Result Sheet'!DM186)</f>
        <v/>
      </c>
      <c r="K183" s="173" t="str">
        <f>IF('Result Sheet'!DI186="","",'Result Sheet'!DI186)</f>
        <v/>
      </c>
      <c r="L183" s="174" t="str">
        <f>IF('Result Sheet'!DJ186="","",'Result Sheet'!DJ186)</f>
        <v/>
      </c>
      <c r="M183" s="173" t="str">
        <f>IF('Result Sheet'!DK186="","",'Result Sheet'!DK186)</f>
        <v/>
      </c>
      <c r="N183" s="216" t="str">
        <f>IF('Result Sheet'!DP186="","",'Result Sheet'!DP186)</f>
        <v/>
      </c>
      <c r="O183" s="175" t="str">
        <f>IF('Result Sheet'!AB186="","",IF('Result Sheet'!AB186="D","I",'Result Sheet'!AB186))</f>
        <v/>
      </c>
      <c r="P183" s="176" t="str">
        <f>IF('Result Sheet'!AC186="","",'Result Sheet'!AC186)</f>
        <v/>
      </c>
      <c r="Q183" s="175" t="str">
        <f>IF('Result Sheet'!AT186="","",IF('Result Sheet'!AT186="D","I",'Result Sheet'!AT186))</f>
        <v/>
      </c>
      <c r="R183" s="176" t="str">
        <f>IF('Result Sheet'!AU186="","",'Result Sheet'!AU186)</f>
        <v/>
      </c>
      <c r="S183" s="175" t="str">
        <f>IF('Result Sheet'!BL186="","",IF('Result Sheet'!BL186="D","I",'Result Sheet'!BL186))</f>
        <v/>
      </c>
      <c r="T183" s="176" t="str">
        <f>IF('Result Sheet'!BM186="","",'Result Sheet'!BM186)</f>
        <v/>
      </c>
      <c r="U183" s="175" t="str">
        <f>IF('Result Sheet'!CD186="","",IF('Result Sheet'!CD186="D","I",'Result Sheet'!CD186))</f>
        <v/>
      </c>
      <c r="V183" s="176" t="str">
        <f>IF('Result Sheet'!CE186="","",'Result Sheet'!CE186)</f>
        <v/>
      </c>
      <c r="W183" s="177" t="str">
        <f>IF('Result Sheet'!DO186="","",'Result Sheet'!DO186)</f>
        <v/>
      </c>
      <c r="BQ183" s="178" t="str">
        <f>'Result Sheet'!G186</f>
        <v/>
      </c>
      <c r="BR183" s="179" t="str">
        <f t="shared" si="24"/>
        <v/>
      </c>
      <c r="BS183" s="179" t="str">
        <f t="shared" si="25"/>
        <v/>
      </c>
      <c r="BT183" s="179" t="str">
        <f t="shared" si="26"/>
        <v/>
      </c>
      <c r="BU183" s="179" t="str">
        <f t="shared" si="27"/>
        <v/>
      </c>
      <c r="BV183" s="179" t="str">
        <f t="shared" si="28"/>
        <v/>
      </c>
      <c r="BW183" s="179" t="str">
        <f t="shared" si="29"/>
        <v/>
      </c>
      <c r="BX183" s="179" t="str">
        <f t="shared" si="30"/>
        <v/>
      </c>
      <c r="BY183" s="179" t="str">
        <f t="shared" si="31"/>
        <v/>
      </c>
      <c r="BZ183" s="179" t="str">
        <f t="shared" si="32"/>
        <v/>
      </c>
      <c r="CA183" s="179" t="str">
        <f t="shared" si="33"/>
        <v/>
      </c>
      <c r="CB183" s="179" t="str">
        <f t="shared" si="34"/>
        <v/>
      </c>
      <c r="CC183" s="179" t="str">
        <f t="shared" si="35"/>
        <v/>
      </c>
      <c r="CD183" s="180"/>
    </row>
    <row r="184" spans="1:82" ht="15.95" customHeight="1">
      <c r="A184" s="167">
        <f>IF('Result Sheet'!A187="","",'Result Sheet'!A187)</f>
        <v>180</v>
      </c>
      <c r="B184" s="168" t="str">
        <f>IF('Result Sheet'!B187="","",'Result Sheet'!B187)</f>
        <v/>
      </c>
      <c r="C184" s="169" t="str">
        <f>IF('Result Sheet'!F187="","",'Result Sheet'!F187)</f>
        <v/>
      </c>
      <c r="D184" s="170" t="str">
        <f>IF('Result Sheet'!E187="","",'Result Sheet'!E187)</f>
        <v/>
      </c>
      <c r="E184" s="171" t="str">
        <f>IF('Result Sheet'!G187="","",'Result Sheet'!G187)</f>
        <v/>
      </c>
      <c r="F184" s="171" t="str">
        <f>IF('Result Sheet'!H187="","",'Result Sheet'!H187)</f>
        <v/>
      </c>
      <c r="G184" s="171" t="str">
        <f>IF('Result Sheet'!I187="","",'Result Sheet'!I187)</f>
        <v/>
      </c>
      <c r="H184" s="172" t="str">
        <f>IF('Result Sheet'!K187="","",'Result Sheet'!K187)</f>
        <v/>
      </c>
      <c r="I184" s="172" t="str">
        <f>IF('Result Sheet'!J187="","",'Result Sheet'!J187)</f>
        <v/>
      </c>
      <c r="J184" s="273" t="str">
        <f>IF('Result Sheet'!DM187="","",'Result Sheet'!DM187)</f>
        <v/>
      </c>
      <c r="K184" s="173" t="str">
        <f>IF('Result Sheet'!DI187="","",'Result Sheet'!DI187)</f>
        <v/>
      </c>
      <c r="L184" s="174" t="str">
        <f>IF('Result Sheet'!DJ187="","",'Result Sheet'!DJ187)</f>
        <v/>
      </c>
      <c r="M184" s="173" t="str">
        <f>IF('Result Sheet'!DK187="","",'Result Sheet'!DK187)</f>
        <v/>
      </c>
      <c r="N184" s="216" t="str">
        <f>IF('Result Sheet'!DP187="","",'Result Sheet'!DP187)</f>
        <v/>
      </c>
      <c r="O184" s="175" t="str">
        <f>IF('Result Sheet'!AB187="","",IF('Result Sheet'!AB187="D","I",'Result Sheet'!AB187))</f>
        <v/>
      </c>
      <c r="P184" s="176" t="str">
        <f>IF('Result Sheet'!AC187="","",'Result Sheet'!AC187)</f>
        <v/>
      </c>
      <c r="Q184" s="175" t="str">
        <f>IF('Result Sheet'!AT187="","",IF('Result Sheet'!AT187="D","I",'Result Sheet'!AT187))</f>
        <v/>
      </c>
      <c r="R184" s="176" t="str">
        <f>IF('Result Sheet'!AU187="","",'Result Sheet'!AU187)</f>
        <v/>
      </c>
      <c r="S184" s="175" t="str">
        <f>IF('Result Sheet'!BL187="","",IF('Result Sheet'!BL187="D","I",'Result Sheet'!BL187))</f>
        <v/>
      </c>
      <c r="T184" s="176" t="str">
        <f>IF('Result Sheet'!BM187="","",'Result Sheet'!BM187)</f>
        <v/>
      </c>
      <c r="U184" s="175" t="str">
        <f>IF('Result Sheet'!CD187="","",IF('Result Sheet'!CD187="D","I",'Result Sheet'!CD187))</f>
        <v/>
      </c>
      <c r="V184" s="176" t="str">
        <f>IF('Result Sheet'!CE187="","",'Result Sheet'!CE187)</f>
        <v/>
      </c>
      <c r="W184" s="177" t="str">
        <f>IF('Result Sheet'!DO187="","",'Result Sheet'!DO187)</f>
        <v/>
      </c>
      <c r="BQ184" s="178" t="str">
        <f>'Result Sheet'!G187</f>
        <v/>
      </c>
      <c r="BR184" s="179" t="str">
        <f t="shared" si="24"/>
        <v/>
      </c>
      <c r="BS184" s="179" t="str">
        <f t="shared" si="25"/>
        <v/>
      </c>
      <c r="BT184" s="179" t="str">
        <f t="shared" si="26"/>
        <v/>
      </c>
      <c r="BU184" s="179" t="str">
        <f t="shared" si="27"/>
        <v/>
      </c>
      <c r="BV184" s="179" t="str">
        <f t="shared" si="28"/>
        <v/>
      </c>
      <c r="BW184" s="179" t="str">
        <f t="shared" si="29"/>
        <v/>
      </c>
      <c r="BX184" s="179" t="str">
        <f t="shared" si="30"/>
        <v/>
      </c>
      <c r="BY184" s="179" t="str">
        <f t="shared" si="31"/>
        <v/>
      </c>
      <c r="BZ184" s="179" t="str">
        <f t="shared" si="32"/>
        <v/>
      </c>
      <c r="CA184" s="179" t="str">
        <f t="shared" si="33"/>
        <v/>
      </c>
      <c r="CB184" s="179" t="str">
        <f t="shared" si="34"/>
        <v/>
      </c>
      <c r="CC184" s="179" t="str">
        <f t="shared" si="35"/>
        <v/>
      </c>
      <c r="CD184" s="180"/>
    </row>
    <row r="185" spans="1:82" ht="15.95" customHeight="1">
      <c r="A185" s="167">
        <f>IF('Result Sheet'!A188="","",'Result Sheet'!A188)</f>
        <v>181</v>
      </c>
      <c r="B185" s="168" t="str">
        <f>IF('Result Sheet'!B188="","",'Result Sheet'!B188)</f>
        <v/>
      </c>
      <c r="C185" s="169" t="str">
        <f>IF('Result Sheet'!F188="","",'Result Sheet'!F188)</f>
        <v/>
      </c>
      <c r="D185" s="170" t="str">
        <f>IF('Result Sheet'!E188="","",'Result Sheet'!E188)</f>
        <v/>
      </c>
      <c r="E185" s="171" t="str">
        <f>IF('Result Sheet'!G188="","",'Result Sheet'!G188)</f>
        <v/>
      </c>
      <c r="F185" s="171" t="str">
        <f>IF('Result Sheet'!H188="","",'Result Sheet'!H188)</f>
        <v/>
      </c>
      <c r="G185" s="171" t="str">
        <f>IF('Result Sheet'!I188="","",'Result Sheet'!I188)</f>
        <v/>
      </c>
      <c r="H185" s="172" t="str">
        <f>IF('Result Sheet'!K188="","",'Result Sheet'!K188)</f>
        <v/>
      </c>
      <c r="I185" s="172" t="str">
        <f>IF('Result Sheet'!J188="","",'Result Sheet'!J188)</f>
        <v/>
      </c>
      <c r="J185" s="273" t="str">
        <f>IF('Result Sheet'!DM188="","",'Result Sheet'!DM188)</f>
        <v/>
      </c>
      <c r="K185" s="173" t="str">
        <f>IF('Result Sheet'!DI188="","",'Result Sheet'!DI188)</f>
        <v/>
      </c>
      <c r="L185" s="174" t="str">
        <f>IF('Result Sheet'!DJ188="","",'Result Sheet'!DJ188)</f>
        <v/>
      </c>
      <c r="M185" s="173" t="str">
        <f>IF('Result Sheet'!DK188="","",'Result Sheet'!DK188)</f>
        <v/>
      </c>
      <c r="N185" s="216" t="str">
        <f>IF('Result Sheet'!DP188="","",'Result Sheet'!DP188)</f>
        <v/>
      </c>
      <c r="O185" s="175" t="str">
        <f>IF('Result Sheet'!AB188="","",IF('Result Sheet'!AB188="D","I",'Result Sheet'!AB188))</f>
        <v/>
      </c>
      <c r="P185" s="176" t="str">
        <f>IF('Result Sheet'!AC188="","",'Result Sheet'!AC188)</f>
        <v/>
      </c>
      <c r="Q185" s="175" t="str">
        <f>IF('Result Sheet'!AT188="","",IF('Result Sheet'!AT188="D","I",'Result Sheet'!AT188))</f>
        <v/>
      </c>
      <c r="R185" s="176" t="str">
        <f>IF('Result Sheet'!AU188="","",'Result Sheet'!AU188)</f>
        <v/>
      </c>
      <c r="S185" s="175" t="str">
        <f>IF('Result Sheet'!BL188="","",IF('Result Sheet'!BL188="D","I",'Result Sheet'!BL188))</f>
        <v/>
      </c>
      <c r="T185" s="176" t="str">
        <f>IF('Result Sheet'!BM188="","",'Result Sheet'!BM188)</f>
        <v/>
      </c>
      <c r="U185" s="175" t="str">
        <f>IF('Result Sheet'!CD188="","",IF('Result Sheet'!CD188="D","I",'Result Sheet'!CD188))</f>
        <v/>
      </c>
      <c r="V185" s="176" t="str">
        <f>IF('Result Sheet'!CE188="","",'Result Sheet'!CE188)</f>
        <v/>
      </c>
      <c r="W185" s="177" t="str">
        <f>IF('Result Sheet'!DO188="","",'Result Sheet'!DO188)</f>
        <v/>
      </c>
      <c r="BQ185" s="178" t="str">
        <f>'Result Sheet'!G188</f>
        <v/>
      </c>
      <c r="BR185" s="179" t="str">
        <f t="shared" si="24"/>
        <v/>
      </c>
      <c r="BS185" s="179" t="str">
        <f t="shared" si="25"/>
        <v/>
      </c>
      <c r="BT185" s="179" t="str">
        <f t="shared" si="26"/>
        <v/>
      </c>
      <c r="BU185" s="179" t="str">
        <f t="shared" si="27"/>
        <v/>
      </c>
      <c r="BV185" s="179" t="str">
        <f t="shared" si="28"/>
        <v/>
      </c>
      <c r="BW185" s="179" t="str">
        <f t="shared" si="29"/>
        <v/>
      </c>
      <c r="BX185" s="179" t="str">
        <f t="shared" si="30"/>
        <v/>
      </c>
      <c r="BY185" s="179" t="str">
        <f t="shared" si="31"/>
        <v/>
      </c>
      <c r="BZ185" s="179" t="str">
        <f t="shared" si="32"/>
        <v/>
      </c>
      <c r="CA185" s="179" t="str">
        <f t="shared" si="33"/>
        <v/>
      </c>
      <c r="CB185" s="179" t="str">
        <f t="shared" si="34"/>
        <v/>
      </c>
      <c r="CC185" s="179" t="str">
        <f t="shared" si="35"/>
        <v/>
      </c>
      <c r="CD185" s="180"/>
    </row>
    <row r="186" spans="1:82" ht="15.95" customHeight="1">
      <c r="A186" s="167">
        <f>IF('Result Sheet'!A189="","",'Result Sheet'!A189)</f>
        <v>182</v>
      </c>
      <c r="B186" s="168" t="str">
        <f>IF('Result Sheet'!B189="","",'Result Sheet'!B189)</f>
        <v/>
      </c>
      <c r="C186" s="169" t="str">
        <f>IF('Result Sheet'!F189="","",'Result Sheet'!F189)</f>
        <v/>
      </c>
      <c r="D186" s="170" t="str">
        <f>IF('Result Sheet'!E189="","",'Result Sheet'!E189)</f>
        <v/>
      </c>
      <c r="E186" s="171" t="str">
        <f>IF('Result Sheet'!G189="","",'Result Sheet'!G189)</f>
        <v/>
      </c>
      <c r="F186" s="171" t="str">
        <f>IF('Result Sheet'!H189="","",'Result Sheet'!H189)</f>
        <v/>
      </c>
      <c r="G186" s="171" t="str">
        <f>IF('Result Sheet'!I189="","",'Result Sheet'!I189)</f>
        <v/>
      </c>
      <c r="H186" s="172" t="str">
        <f>IF('Result Sheet'!K189="","",'Result Sheet'!K189)</f>
        <v/>
      </c>
      <c r="I186" s="172" t="str">
        <f>IF('Result Sheet'!J189="","",'Result Sheet'!J189)</f>
        <v/>
      </c>
      <c r="J186" s="273" t="str">
        <f>IF('Result Sheet'!DM189="","",'Result Sheet'!DM189)</f>
        <v/>
      </c>
      <c r="K186" s="173" t="str">
        <f>IF('Result Sheet'!DI189="","",'Result Sheet'!DI189)</f>
        <v/>
      </c>
      <c r="L186" s="174" t="str">
        <f>IF('Result Sheet'!DJ189="","",'Result Sheet'!DJ189)</f>
        <v/>
      </c>
      <c r="M186" s="173" t="str">
        <f>IF('Result Sheet'!DK189="","",'Result Sheet'!DK189)</f>
        <v/>
      </c>
      <c r="N186" s="216" t="str">
        <f>IF('Result Sheet'!DP189="","",'Result Sheet'!DP189)</f>
        <v/>
      </c>
      <c r="O186" s="175" t="str">
        <f>IF('Result Sheet'!AB189="","",IF('Result Sheet'!AB189="D","I",'Result Sheet'!AB189))</f>
        <v/>
      </c>
      <c r="P186" s="176" t="str">
        <f>IF('Result Sheet'!AC189="","",'Result Sheet'!AC189)</f>
        <v/>
      </c>
      <c r="Q186" s="175" t="str">
        <f>IF('Result Sheet'!AT189="","",IF('Result Sheet'!AT189="D","I",'Result Sheet'!AT189))</f>
        <v/>
      </c>
      <c r="R186" s="176" t="str">
        <f>IF('Result Sheet'!AU189="","",'Result Sheet'!AU189)</f>
        <v/>
      </c>
      <c r="S186" s="175" t="str">
        <f>IF('Result Sheet'!BL189="","",IF('Result Sheet'!BL189="D","I",'Result Sheet'!BL189))</f>
        <v/>
      </c>
      <c r="T186" s="176" t="str">
        <f>IF('Result Sheet'!BM189="","",'Result Sheet'!BM189)</f>
        <v/>
      </c>
      <c r="U186" s="175" t="str">
        <f>IF('Result Sheet'!CD189="","",IF('Result Sheet'!CD189="D","I",'Result Sheet'!CD189))</f>
        <v/>
      </c>
      <c r="V186" s="176" t="str">
        <f>IF('Result Sheet'!CE189="","",'Result Sheet'!CE189)</f>
        <v/>
      </c>
      <c r="W186" s="177" t="str">
        <f>IF('Result Sheet'!DO189="","",'Result Sheet'!DO189)</f>
        <v/>
      </c>
      <c r="BQ186" s="178" t="str">
        <f>'Result Sheet'!G189</f>
        <v/>
      </c>
      <c r="BR186" s="179" t="str">
        <f t="shared" si="24"/>
        <v/>
      </c>
      <c r="BS186" s="179" t="str">
        <f t="shared" si="25"/>
        <v/>
      </c>
      <c r="BT186" s="179" t="str">
        <f t="shared" si="26"/>
        <v/>
      </c>
      <c r="BU186" s="179" t="str">
        <f t="shared" si="27"/>
        <v/>
      </c>
      <c r="BV186" s="179" t="str">
        <f t="shared" si="28"/>
        <v/>
      </c>
      <c r="BW186" s="179" t="str">
        <f t="shared" si="29"/>
        <v/>
      </c>
      <c r="BX186" s="179" t="str">
        <f t="shared" si="30"/>
        <v/>
      </c>
      <c r="BY186" s="179" t="str">
        <f t="shared" si="31"/>
        <v/>
      </c>
      <c r="BZ186" s="179" t="str">
        <f t="shared" si="32"/>
        <v/>
      </c>
      <c r="CA186" s="179" t="str">
        <f t="shared" si="33"/>
        <v/>
      </c>
      <c r="CB186" s="179" t="str">
        <f t="shared" si="34"/>
        <v/>
      </c>
      <c r="CC186" s="179" t="str">
        <f t="shared" si="35"/>
        <v/>
      </c>
      <c r="CD186" s="180"/>
    </row>
    <row r="187" spans="1:82" ht="15.95" customHeight="1">
      <c r="A187" s="167">
        <f>IF('Result Sheet'!A190="","",'Result Sheet'!A190)</f>
        <v>183</v>
      </c>
      <c r="B187" s="168" t="str">
        <f>IF('Result Sheet'!B190="","",'Result Sheet'!B190)</f>
        <v/>
      </c>
      <c r="C187" s="169" t="str">
        <f>IF('Result Sheet'!F190="","",'Result Sheet'!F190)</f>
        <v/>
      </c>
      <c r="D187" s="170" t="str">
        <f>IF('Result Sheet'!E190="","",'Result Sheet'!E190)</f>
        <v/>
      </c>
      <c r="E187" s="171" t="str">
        <f>IF('Result Sheet'!G190="","",'Result Sheet'!G190)</f>
        <v/>
      </c>
      <c r="F187" s="171" t="str">
        <f>IF('Result Sheet'!H190="","",'Result Sheet'!H190)</f>
        <v/>
      </c>
      <c r="G187" s="171" t="str">
        <f>IF('Result Sheet'!I190="","",'Result Sheet'!I190)</f>
        <v/>
      </c>
      <c r="H187" s="172" t="str">
        <f>IF('Result Sheet'!K190="","",'Result Sheet'!K190)</f>
        <v/>
      </c>
      <c r="I187" s="172" t="str">
        <f>IF('Result Sheet'!J190="","",'Result Sheet'!J190)</f>
        <v/>
      </c>
      <c r="J187" s="273" t="str">
        <f>IF('Result Sheet'!DM190="","",'Result Sheet'!DM190)</f>
        <v/>
      </c>
      <c r="K187" s="173" t="str">
        <f>IF('Result Sheet'!DI190="","",'Result Sheet'!DI190)</f>
        <v/>
      </c>
      <c r="L187" s="174" t="str">
        <f>IF('Result Sheet'!DJ190="","",'Result Sheet'!DJ190)</f>
        <v/>
      </c>
      <c r="M187" s="173" t="str">
        <f>IF('Result Sheet'!DK190="","",'Result Sheet'!DK190)</f>
        <v/>
      </c>
      <c r="N187" s="216" t="str">
        <f>IF('Result Sheet'!DP190="","",'Result Sheet'!DP190)</f>
        <v/>
      </c>
      <c r="O187" s="175" t="str">
        <f>IF('Result Sheet'!AB190="","",IF('Result Sheet'!AB190="D","I",'Result Sheet'!AB190))</f>
        <v/>
      </c>
      <c r="P187" s="176" t="str">
        <f>IF('Result Sheet'!AC190="","",'Result Sheet'!AC190)</f>
        <v/>
      </c>
      <c r="Q187" s="175" t="str">
        <f>IF('Result Sheet'!AT190="","",IF('Result Sheet'!AT190="D","I",'Result Sheet'!AT190))</f>
        <v/>
      </c>
      <c r="R187" s="176" t="str">
        <f>IF('Result Sheet'!AU190="","",'Result Sheet'!AU190)</f>
        <v/>
      </c>
      <c r="S187" s="175" t="str">
        <f>IF('Result Sheet'!BL190="","",IF('Result Sheet'!BL190="D","I",'Result Sheet'!BL190))</f>
        <v/>
      </c>
      <c r="T187" s="176" t="str">
        <f>IF('Result Sheet'!BM190="","",'Result Sheet'!BM190)</f>
        <v/>
      </c>
      <c r="U187" s="175" t="str">
        <f>IF('Result Sheet'!CD190="","",IF('Result Sheet'!CD190="D","I",'Result Sheet'!CD190))</f>
        <v/>
      </c>
      <c r="V187" s="176" t="str">
        <f>IF('Result Sheet'!CE190="","",'Result Sheet'!CE190)</f>
        <v/>
      </c>
      <c r="W187" s="177" t="str">
        <f>IF('Result Sheet'!DO190="","",'Result Sheet'!DO190)</f>
        <v/>
      </c>
      <c r="BQ187" s="178" t="str">
        <f>'Result Sheet'!G190</f>
        <v/>
      </c>
      <c r="BR187" s="179" t="str">
        <f t="shared" si="24"/>
        <v/>
      </c>
      <c r="BS187" s="179" t="str">
        <f t="shared" si="25"/>
        <v/>
      </c>
      <c r="BT187" s="179" t="str">
        <f t="shared" si="26"/>
        <v/>
      </c>
      <c r="BU187" s="179" t="str">
        <f t="shared" si="27"/>
        <v/>
      </c>
      <c r="BV187" s="179" t="str">
        <f t="shared" si="28"/>
        <v/>
      </c>
      <c r="BW187" s="179" t="str">
        <f t="shared" si="29"/>
        <v/>
      </c>
      <c r="BX187" s="179" t="str">
        <f t="shared" si="30"/>
        <v/>
      </c>
      <c r="BY187" s="179" t="str">
        <f t="shared" si="31"/>
        <v/>
      </c>
      <c r="BZ187" s="179" t="str">
        <f t="shared" si="32"/>
        <v/>
      </c>
      <c r="CA187" s="179" t="str">
        <f t="shared" si="33"/>
        <v/>
      </c>
      <c r="CB187" s="179" t="str">
        <f t="shared" si="34"/>
        <v/>
      </c>
      <c r="CC187" s="179" t="str">
        <f t="shared" si="35"/>
        <v/>
      </c>
      <c r="CD187" s="180"/>
    </row>
    <row r="188" spans="1:82" ht="15.95" customHeight="1">
      <c r="A188" s="167">
        <f>IF('Result Sheet'!A191="","",'Result Sheet'!A191)</f>
        <v>184</v>
      </c>
      <c r="B188" s="168" t="str">
        <f>IF('Result Sheet'!B191="","",'Result Sheet'!B191)</f>
        <v/>
      </c>
      <c r="C188" s="169" t="str">
        <f>IF('Result Sheet'!F191="","",'Result Sheet'!F191)</f>
        <v/>
      </c>
      <c r="D188" s="170" t="str">
        <f>IF('Result Sheet'!E191="","",'Result Sheet'!E191)</f>
        <v/>
      </c>
      <c r="E188" s="171" t="str">
        <f>IF('Result Sheet'!G191="","",'Result Sheet'!G191)</f>
        <v/>
      </c>
      <c r="F188" s="171" t="str">
        <f>IF('Result Sheet'!H191="","",'Result Sheet'!H191)</f>
        <v/>
      </c>
      <c r="G188" s="171" t="str">
        <f>IF('Result Sheet'!I191="","",'Result Sheet'!I191)</f>
        <v/>
      </c>
      <c r="H188" s="172" t="str">
        <f>IF('Result Sheet'!K191="","",'Result Sheet'!K191)</f>
        <v/>
      </c>
      <c r="I188" s="172" t="str">
        <f>IF('Result Sheet'!J191="","",'Result Sheet'!J191)</f>
        <v/>
      </c>
      <c r="J188" s="273" t="str">
        <f>IF('Result Sheet'!DM191="","",'Result Sheet'!DM191)</f>
        <v/>
      </c>
      <c r="K188" s="173" t="str">
        <f>IF('Result Sheet'!DI191="","",'Result Sheet'!DI191)</f>
        <v/>
      </c>
      <c r="L188" s="174" t="str">
        <f>IF('Result Sheet'!DJ191="","",'Result Sheet'!DJ191)</f>
        <v/>
      </c>
      <c r="M188" s="173" t="str">
        <f>IF('Result Sheet'!DK191="","",'Result Sheet'!DK191)</f>
        <v/>
      </c>
      <c r="N188" s="216" t="str">
        <f>IF('Result Sheet'!DP191="","",'Result Sheet'!DP191)</f>
        <v/>
      </c>
      <c r="O188" s="175" t="str">
        <f>IF('Result Sheet'!AB191="","",IF('Result Sheet'!AB191="D","I",'Result Sheet'!AB191))</f>
        <v/>
      </c>
      <c r="P188" s="176" t="str">
        <f>IF('Result Sheet'!AC191="","",'Result Sheet'!AC191)</f>
        <v/>
      </c>
      <c r="Q188" s="175" t="str">
        <f>IF('Result Sheet'!AT191="","",IF('Result Sheet'!AT191="D","I",'Result Sheet'!AT191))</f>
        <v/>
      </c>
      <c r="R188" s="176" t="str">
        <f>IF('Result Sheet'!AU191="","",'Result Sheet'!AU191)</f>
        <v/>
      </c>
      <c r="S188" s="175" t="str">
        <f>IF('Result Sheet'!BL191="","",IF('Result Sheet'!BL191="D","I",'Result Sheet'!BL191))</f>
        <v/>
      </c>
      <c r="T188" s="176" t="str">
        <f>IF('Result Sheet'!BM191="","",'Result Sheet'!BM191)</f>
        <v/>
      </c>
      <c r="U188" s="175" t="str">
        <f>IF('Result Sheet'!CD191="","",IF('Result Sheet'!CD191="D","I",'Result Sheet'!CD191))</f>
        <v/>
      </c>
      <c r="V188" s="176" t="str">
        <f>IF('Result Sheet'!CE191="","",'Result Sheet'!CE191)</f>
        <v/>
      </c>
      <c r="W188" s="177" t="str">
        <f>IF('Result Sheet'!DO191="","",'Result Sheet'!DO191)</f>
        <v/>
      </c>
      <c r="BQ188" s="178" t="str">
        <f>'Result Sheet'!G191</f>
        <v/>
      </c>
      <c r="BR188" s="179" t="str">
        <f t="shared" si="24"/>
        <v/>
      </c>
      <c r="BS188" s="179" t="str">
        <f t="shared" si="25"/>
        <v/>
      </c>
      <c r="BT188" s="179" t="str">
        <f t="shared" si="26"/>
        <v/>
      </c>
      <c r="BU188" s="179" t="str">
        <f t="shared" si="27"/>
        <v/>
      </c>
      <c r="BV188" s="179" t="str">
        <f t="shared" si="28"/>
        <v/>
      </c>
      <c r="BW188" s="179" t="str">
        <f t="shared" si="29"/>
        <v/>
      </c>
      <c r="BX188" s="179" t="str">
        <f t="shared" si="30"/>
        <v/>
      </c>
      <c r="BY188" s="179" t="str">
        <f t="shared" si="31"/>
        <v/>
      </c>
      <c r="BZ188" s="179" t="str">
        <f t="shared" si="32"/>
        <v/>
      </c>
      <c r="CA188" s="179" t="str">
        <f t="shared" si="33"/>
        <v/>
      </c>
      <c r="CB188" s="179" t="str">
        <f t="shared" si="34"/>
        <v/>
      </c>
      <c r="CC188" s="179" t="str">
        <f t="shared" si="35"/>
        <v/>
      </c>
      <c r="CD188" s="180"/>
    </row>
    <row r="189" spans="1:82" ht="15.95" customHeight="1">
      <c r="A189" s="167">
        <f>IF('Result Sheet'!A192="","",'Result Sheet'!A192)</f>
        <v>185</v>
      </c>
      <c r="B189" s="168" t="str">
        <f>IF('Result Sheet'!B192="","",'Result Sheet'!B192)</f>
        <v/>
      </c>
      <c r="C189" s="169" t="str">
        <f>IF('Result Sheet'!F192="","",'Result Sheet'!F192)</f>
        <v/>
      </c>
      <c r="D189" s="170" t="str">
        <f>IF('Result Sheet'!E192="","",'Result Sheet'!E192)</f>
        <v/>
      </c>
      <c r="E189" s="171" t="str">
        <f>IF('Result Sheet'!G192="","",'Result Sheet'!G192)</f>
        <v/>
      </c>
      <c r="F189" s="171" t="str">
        <f>IF('Result Sheet'!H192="","",'Result Sheet'!H192)</f>
        <v/>
      </c>
      <c r="G189" s="171" t="str">
        <f>IF('Result Sheet'!I192="","",'Result Sheet'!I192)</f>
        <v/>
      </c>
      <c r="H189" s="172" t="str">
        <f>IF('Result Sheet'!K192="","",'Result Sheet'!K192)</f>
        <v/>
      </c>
      <c r="I189" s="172" t="str">
        <f>IF('Result Sheet'!J192="","",'Result Sheet'!J192)</f>
        <v/>
      </c>
      <c r="J189" s="273" t="str">
        <f>IF('Result Sheet'!DM192="","",'Result Sheet'!DM192)</f>
        <v/>
      </c>
      <c r="K189" s="173" t="str">
        <f>IF('Result Sheet'!DI192="","",'Result Sheet'!DI192)</f>
        <v/>
      </c>
      <c r="L189" s="174" t="str">
        <f>IF('Result Sheet'!DJ192="","",'Result Sheet'!DJ192)</f>
        <v/>
      </c>
      <c r="M189" s="173" t="str">
        <f>IF('Result Sheet'!DK192="","",'Result Sheet'!DK192)</f>
        <v/>
      </c>
      <c r="N189" s="216" t="str">
        <f>IF('Result Sheet'!DP192="","",'Result Sheet'!DP192)</f>
        <v/>
      </c>
      <c r="O189" s="175" t="str">
        <f>IF('Result Sheet'!AB192="","",IF('Result Sheet'!AB192="D","I",'Result Sheet'!AB192))</f>
        <v/>
      </c>
      <c r="P189" s="176" t="str">
        <f>IF('Result Sheet'!AC192="","",'Result Sheet'!AC192)</f>
        <v/>
      </c>
      <c r="Q189" s="175" t="str">
        <f>IF('Result Sheet'!AT192="","",IF('Result Sheet'!AT192="D","I",'Result Sheet'!AT192))</f>
        <v/>
      </c>
      <c r="R189" s="176" t="str">
        <f>IF('Result Sheet'!AU192="","",'Result Sheet'!AU192)</f>
        <v/>
      </c>
      <c r="S189" s="175" t="str">
        <f>IF('Result Sheet'!BL192="","",IF('Result Sheet'!BL192="D","I",'Result Sheet'!BL192))</f>
        <v/>
      </c>
      <c r="T189" s="176" t="str">
        <f>IF('Result Sheet'!BM192="","",'Result Sheet'!BM192)</f>
        <v/>
      </c>
      <c r="U189" s="175" t="str">
        <f>IF('Result Sheet'!CD192="","",IF('Result Sheet'!CD192="D","I",'Result Sheet'!CD192))</f>
        <v/>
      </c>
      <c r="V189" s="176" t="str">
        <f>IF('Result Sheet'!CE192="","",'Result Sheet'!CE192)</f>
        <v/>
      </c>
      <c r="W189" s="177" t="str">
        <f>IF('Result Sheet'!DO192="","",'Result Sheet'!DO192)</f>
        <v/>
      </c>
      <c r="BQ189" s="178" t="str">
        <f>'Result Sheet'!G192</f>
        <v/>
      </c>
      <c r="BR189" s="179" t="str">
        <f t="shared" si="24"/>
        <v/>
      </c>
      <c r="BS189" s="179" t="str">
        <f t="shared" si="25"/>
        <v/>
      </c>
      <c r="BT189" s="179" t="str">
        <f t="shared" si="26"/>
        <v/>
      </c>
      <c r="BU189" s="179" t="str">
        <f t="shared" si="27"/>
        <v/>
      </c>
      <c r="BV189" s="179" t="str">
        <f t="shared" si="28"/>
        <v/>
      </c>
      <c r="BW189" s="179" t="str">
        <f t="shared" si="29"/>
        <v/>
      </c>
      <c r="BX189" s="179" t="str">
        <f t="shared" si="30"/>
        <v/>
      </c>
      <c r="BY189" s="179" t="str">
        <f t="shared" si="31"/>
        <v/>
      </c>
      <c r="BZ189" s="179" t="str">
        <f t="shared" si="32"/>
        <v/>
      </c>
      <c r="CA189" s="179" t="str">
        <f t="shared" si="33"/>
        <v/>
      </c>
      <c r="CB189" s="179" t="str">
        <f t="shared" si="34"/>
        <v/>
      </c>
      <c r="CC189" s="179" t="str">
        <f t="shared" si="35"/>
        <v/>
      </c>
      <c r="CD189" s="180"/>
    </row>
    <row r="190" spans="1:82" ht="15.95" customHeight="1">
      <c r="A190" s="167">
        <f>IF('Result Sheet'!A193="","",'Result Sheet'!A193)</f>
        <v>186</v>
      </c>
      <c r="B190" s="168" t="str">
        <f>IF('Result Sheet'!B193="","",'Result Sheet'!B193)</f>
        <v/>
      </c>
      <c r="C190" s="169" t="str">
        <f>IF('Result Sheet'!F193="","",'Result Sheet'!F193)</f>
        <v/>
      </c>
      <c r="D190" s="170" t="str">
        <f>IF('Result Sheet'!E193="","",'Result Sheet'!E193)</f>
        <v/>
      </c>
      <c r="E190" s="171" t="str">
        <f>IF('Result Sheet'!G193="","",'Result Sheet'!G193)</f>
        <v/>
      </c>
      <c r="F190" s="171" t="str">
        <f>IF('Result Sheet'!H193="","",'Result Sheet'!H193)</f>
        <v/>
      </c>
      <c r="G190" s="171" t="str">
        <f>IF('Result Sheet'!I193="","",'Result Sheet'!I193)</f>
        <v/>
      </c>
      <c r="H190" s="172" t="str">
        <f>IF('Result Sheet'!K193="","",'Result Sheet'!K193)</f>
        <v/>
      </c>
      <c r="I190" s="172" t="str">
        <f>IF('Result Sheet'!J193="","",'Result Sheet'!J193)</f>
        <v/>
      </c>
      <c r="J190" s="273" t="str">
        <f>IF('Result Sheet'!DM193="","",'Result Sheet'!DM193)</f>
        <v/>
      </c>
      <c r="K190" s="173" t="str">
        <f>IF('Result Sheet'!DI193="","",'Result Sheet'!DI193)</f>
        <v/>
      </c>
      <c r="L190" s="174" t="str">
        <f>IF('Result Sheet'!DJ193="","",'Result Sheet'!DJ193)</f>
        <v/>
      </c>
      <c r="M190" s="173" t="str">
        <f>IF('Result Sheet'!DK193="","",'Result Sheet'!DK193)</f>
        <v/>
      </c>
      <c r="N190" s="216" t="str">
        <f>IF('Result Sheet'!DP193="","",'Result Sheet'!DP193)</f>
        <v/>
      </c>
      <c r="O190" s="175" t="str">
        <f>IF('Result Sheet'!AB193="","",IF('Result Sheet'!AB193="D","I",'Result Sheet'!AB193))</f>
        <v/>
      </c>
      <c r="P190" s="176" t="str">
        <f>IF('Result Sheet'!AC193="","",'Result Sheet'!AC193)</f>
        <v/>
      </c>
      <c r="Q190" s="175" t="str">
        <f>IF('Result Sheet'!AT193="","",IF('Result Sheet'!AT193="D","I",'Result Sheet'!AT193))</f>
        <v/>
      </c>
      <c r="R190" s="176" t="str">
        <f>IF('Result Sheet'!AU193="","",'Result Sheet'!AU193)</f>
        <v/>
      </c>
      <c r="S190" s="175" t="str">
        <f>IF('Result Sheet'!BL193="","",IF('Result Sheet'!BL193="D","I",'Result Sheet'!BL193))</f>
        <v/>
      </c>
      <c r="T190" s="176" t="str">
        <f>IF('Result Sheet'!BM193="","",'Result Sheet'!BM193)</f>
        <v/>
      </c>
      <c r="U190" s="175" t="str">
        <f>IF('Result Sheet'!CD193="","",IF('Result Sheet'!CD193="D","I",'Result Sheet'!CD193))</f>
        <v/>
      </c>
      <c r="V190" s="176" t="str">
        <f>IF('Result Sheet'!CE193="","",'Result Sheet'!CE193)</f>
        <v/>
      </c>
      <c r="W190" s="177" t="str">
        <f>IF('Result Sheet'!DO193="","",'Result Sheet'!DO193)</f>
        <v/>
      </c>
      <c r="BQ190" s="178" t="str">
        <f>'Result Sheet'!G193</f>
        <v/>
      </c>
      <c r="BR190" s="179" t="str">
        <f t="shared" si="24"/>
        <v/>
      </c>
      <c r="BS190" s="179" t="str">
        <f t="shared" si="25"/>
        <v/>
      </c>
      <c r="BT190" s="179" t="str">
        <f t="shared" si="26"/>
        <v/>
      </c>
      <c r="BU190" s="179" t="str">
        <f t="shared" si="27"/>
        <v/>
      </c>
      <c r="BV190" s="179" t="str">
        <f t="shared" si="28"/>
        <v/>
      </c>
      <c r="BW190" s="179" t="str">
        <f t="shared" si="29"/>
        <v/>
      </c>
      <c r="BX190" s="179" t="str">
        <f t="shared" si="30"/>
        <v/>
      </c>
      <c r="BY190" s="179" t="str">
        <f t="shared" si="31"/>
        <v/>
      </c>
      <c r="BZ190" s="179" t="str">
        <f t="shared" si="32"/>
        <v/>
      </c>
      <c r="CA190" s="179" t="str">
        <f t="shared" si="33"/>
        <v/>
      </c>
      <c r="CB190" s="179" t="str">
        <f t="shared" si="34"/>
        <v/>
      </c>
      <c r="CC190" s="179" t="str">
        <f t="shared" si="35"/>
        <v/>
      </c>
      <c r="CD190" s="180"/>
    </row>
    <row r="191" spans="1:82" ht="15.95" customHeight="1">
      <c r="A191" s="167">
        <f>IF('Result Sheet'!A194="","",'Result Sheet'!A194)</f>
        <v>187</v>
      </c>
      <c r="B191" s="168" t="str">
        <f>IF('Result Sheet'!B194="","",'Result Sheet'!B194)</f>
        <v/>
      </c>
      <c r="C191" s="169" t="str">
        <f>IF('Result Sheet'!F194="","",'Result Sheet'!F194)</f>
        <v/>
      </c>
      <c r="D191" s="170" t="str">
        <f>IF('Result Sheet'!E194="","",'Result Sheet'!E194)</f>
        <v/>
      </c>
      <c r="E191" s="171" t="str">
        <f>IF('Result Sheet'!G194="","",'Result Sheet'!G194)</f>
        <v/>
      </c>
      <c r="F191" s="171" t="str">
        <f>IF('Result Sheet'!H194="","",'Result Sheet'!H194)</f>
        <v/>
      </c>
      <c r="G191" s="171" t="str">
        <f>IF('Result Sheet'!I194="","",'Result Sheet'!I194)</f>
        <v/>
      </c>
      <c r="H191" s="172" t="str">
        <f>IF('Result Sheet'!K194="","",'Result Sheet'!K194)</f>
        <v/>
      </c>
      <c r="I191" s="172" t="str">
        <f>IF('Result Sheet'!J194="","",'Result Sheet'!J194)</f>
        <v/>
      </c>
      <c r="J191" s="273" t="str">
        <f>IF('Result Sheet'!DM194="","",'Result Sheet'!DM194)</f>
        <v/>
      </c>
      <c r="K191" s="173" t="str">
        <f>IF('Result Sheet'!DI194="","",'Result Sheet'!DI194)</f>
        <v/>
      </c>
      <c r="L191" s="174" t="str">
        <f>IF('Result Sheet'!DJ194="","",'Result Sheet'!DJ194)</f>
        <v/>
      </c>
      <c r="M191" s="173" t="str">
        <f>IF('Result Sheet'!DK194="","",'Result Sheet'!DK194)</f>
        <v/>
      </c>
      <c r="N191" s="216" t="str">
        <f>IF('Result Sheet'!DP194="","",'Result Sheet'!DP194)</f>
        <v/>
      </c>
      <c r="O191" s="175" t="str">
        <f>IF('Result Sheet'!AB194="","",IF('Result Sheet'!AB194="D","I",'Result Sheet'!AB194))</f>
        <v/>
      </c>
      <c r="P191" s="176" t="str">
        <f>IF('Result Sheet'!AC194="","",'Result Sheet'!AC194)</f>
        <v/>
      </c>
      <c r="Q191" s="175" t="str">
        <f>IF('Result Sheet'!AT194="","",IF('Result Sheet'!AT194="D","I",'Result Sheet'!AT194))</f>
        <v/>
      </c>
      <c r="R191" s="176" t="str">
        <f>IF('Result Sheet'!AU194="","",'Result Sheet'!AU194)</f>
        <v/>
      </c>
      <c r="S191" s="175" t="str">
        <f>IF('Result Sheet'!BL194="","",IF('Result Sheet'!BL194="D","I",'Result Sheet'!BL194))</f>
        <v/>
      </c>
      <c r="T191" s="176" t="str">
        <f>IF('Result Sheet'!BM194="","",'Result Sheet'!BM194)</f>
        <v/>
      </c>
      <c r="U191" s="175" t="str">
        <f>IF('Result Sheet'!CD194="","",IF('Result Sheet'!CD194="D","I",'Result Sheet'!CD194))</f>
        <v/>
      </c>
      <c r="V191" s="176" t="str">
        <f>IF('Result Sheet'!CE194="","",'Result Sheet'!CE194)</f>
        <v/>
      </c>
      <c r="W191" s="177" t="str">
        <f>IF('Result Sheet'!DO194="","",'Result Sheet'!DO194)</f>
        <v/>
      </c>
      <c r="BQ191" s="178" t="str">
        <f>'Result Sheet'!G194</f>
        <v/>
      </c>
      <c r="BR191" s="179" t="str">
        <f t="shared" si="24"/>
        <v/>
      </c>
      <c r="BS191" s="179" t="str">
        <f t="shared" si="25"/>
        <v/>
      </c>
      <c r="BT191" s="179" t="str">
        <f t="shared" si="26"/>
        <v/>
      </c>
      <c r="BU191" s="179" t="str">
        <f t="shared" si="27"/>
        <v/>
      </c>
      <c r="BV191" s="179" t="str">
        <f t="shared" si="28"/>
        <v/>
      </c>
      <c r="BW191" s="179" t="str">
        <f t="shared" si="29"/>
        <v/>
      </c>
      <c r="BX191" s="179" t="str">
        <f t="shared" si="30"/>
        <v/>
      </c>
      <c r="BY191" s="179" t="str">
        <f t="shared" si="31"/>
        <v/>
      </c>
      <c r="BZ191" s="179" t="str">
        <f t="shared" si="32"/>
        <v/>
      </c>
      <c r="CA191" s="179" t="str">
        <f t="shared" si="33"/>
        <v/>
      </c>
      <c r="CB191" s="179" t="str">
        <f t="shared" si="34"/>
        <v/>
      </c>
      <c r="CC191" s="179" t="str">
        <f t="shared" si="35"/>
        <v/>
      </c>
      <c r="CD191" s="180"/>
    </row>
    <row r="192" spans="1:82" ht="15.95" customHeight="1">
      <c r="A192" s="167">
        <f>IF('Result Sheet'!A195="","",'Result Sheet'!A195)</f>
        <v>188</v>
      </c>
      <c r="B192" s="168" t="str">
        <f>IF('Result Sheet'!B195="","",'Result Sheet'!B195)</f>
        <v/>
      </c>
      <c r="C192" s="169" t="str">
        <f>IF('Result Sheet'!F195="","",'Result Sheet'!F195)</f>
        <v/>
      </c>
      <c r="D192" s="170" t="str">
        <f>IF('Result Sheet'!E195="","",'Result Sheet'!E195)</f>
        <v/>
      </c>
      <c r="E192" s="171" t="str">
        <f>IF('Result Sheet'!G195="","",'Result Sheet'!G195)</f>
        <v/>
      </c>
      <c r="F192" s="171" t="str">
        <f>IF('Result Sheet'!H195="","",'Result Sheet'!H195)</f>
        <v/>
      </c>
      <c r="G192" s="171" t="str">
        <f>IF('Result Sheet'!I195="","",'Result Sheet'!I195)</f>
        <v/>
      </c>
      <c r="H192" s="172" t="str">
        <f>IF('Result Sheet'!K195="","",'Result Sheet'!K195)</f>
        <v/>
      </c>
      <c r="I192" s="172" t="str">
        <f>IF('Result Sheet'!J195="","",'Result Sheet'!J195)</f>
        <v/>
      </c>
      <c r="J192" s="273" t="str">
        <f>IF('Result Sheet'!DM195="","",'Result Sheet'!DM195)</f>
        <v/>
      </c>
      <c r="K192" s="173" t="str">
        <f>IF('Result Sheet'!DI195="","",'Result Sheet'!DI195)</f>
        <v/>
      </c>
      <c r="L192" s="174" t="str">
        <f>IF('Result Sheet'!DJ195="","",'Result Sheet'!DJ195)</f>
        <v/>
      </c>
      <c r="M192" s="173" t="str">
        <f>IF('Result Sheet'!DK195="","",'Result Sheet'!DK195)</f>
        <v/>
      </c>
      <c r="N192" s="216" t="str">
        <f>IF('Result Sheet'!DP195="","",'Result Sheet'!DP195)</f>
        <v/>
      </c>
      <c r="O192" s="175" t="str">
        <f>IF('Result Sheet'!AB195="","",IF('Result Sheet'!AB195="D","I",'Result Sheet'!AB195))</f>
        <v/>
      </c>
      <c r="P192" s="176" t="str">
        <f>IF('Result Sheet'!AC195="","",'Result Sheet'!AC195)</f>
        <v/>
      </c>
      <c r="Q192" s="175" t="str">
        <f>IF('Result Sheet'!AT195="","",IF('Result Sheet'!AT195="D","I",'Result Sheet'!AT195))</f>
        <v/>
      </c>
      <c r="R192" s="176" t="str">
        <f>IF('Result Sheet'!AU195="","",'Result Sheet'!AU195)</f>
        <v/>
      </c>
      <c r="S192" s="175" t="str">
        <f>IF('Result Sheet'!BL195="","",IF('Result Sheet'!BL195="D","I",'Result Sheet'!BL195))</f>
        <v/>
      </c>
      <c r="T192" s="176" t="str">
        <f>IF('Result Sheet'!BM195="","",'Result Sheet'!BM195)</f>
        <v/>
      </c>
      <c r="U192" s="175" t="str">
        <f>IF('Result Sheet'!CD195="","",IF('Result Sheet'!CD195="D","I",'Result Sheet'!CD195))</f>
        <v/>
      </c>
      <c r="V192" s="176" t="str">
        <f>IF('Result Sheet'!CE195="","",'Result Sheet'!CE195)</f>
        <v/>
      </c>
      <c r="W192" s="177" t="str">
        <f>IF('Result Sheet'!DO195="","",'Result Sheet'!DO195)</f>
        <v/>
      </c>
      <c r="BQ192" s="178" t="str">
        <f>'Result Sheet'!G195</f>
        <v/>
      </c>
      <c r="BR192" s="179" t="str">
        <f t="shared" si="24"/>
        <v/>
      </c>
      <c r="BS192" s="179" t="str">
        <f t="shared" si="25"/>
        <v/>
      </c>
      <c r="BT192" s="179" t="str">
        <f t="shared" si="26"/>
        <v/>
      </c>
      <c r="BU192" s="179" t="str">
        <f t="shared" si="27"/>
        <v/>
      </c>
      <c r="BV192" s="179" t="str">
        <f t="shared" si="28"/>
        <v/>
      </c>
      <c r="BW192" s="179" t="str">
        <f t="shared" si="29"/>
        <v/>
      </c>
      <c r="BX192" s="179" t="str">
        <f t="shared" si="30"/>
        <v/>
      </c>
      <c r="BY192" s="179" t="str">
        <f t="shared" si="31"/>
        <v/>
      </c>
      <c r="BZ192" s="179" t="str">
        <f t="shared" si="32"/>
        <v/>
      </c>
      <c r="CA192" s="179" t="str">
        <f t="shared" si="33"/>
        <v/>
      </c>
      <c r="CB192" s="179" t="str">
        <f t="shared" si="34"/>
        <v/>
      </c>
      <c r="CC192" s="179" t="str">
        <f t="shared" si="35"/>
        <v/>
      </c>
      <c r="CD192" s="180"/>
    </row>
    <row r="193" spans="1:82" ht="15.95" customHeight="1">
      <c r="A193" s="167">
        <f>IF('Result Sheet'!A196="","",'Result Sheet'!A196)</f>
        <v>189</v>
      </c>
      <c r="B193" s="168" t="str">
        <f>IF('Result Sheet'!B196="","",'Result Sheet'!B196)</f>
        <v/>
      </c>
      <c r="C193" s="169" t="str">
        <f>IF('Result Sheet'!F196="","",'Result Sheet'!F196)</f>
        <v/>
      </c>
      <c r="D193" s="170" t="str">
        <f>IF('Result Sheet'!E196="","",'Result Sheet'!E196)</f>
        <v/>
      </c>
      <c r="E193" s="171" t="str">
        <f>IF('Result Sheet'!G196="","",'Result Sheet'!G196)</f>
        <v/>
      </c>
      <c r="F193" s="171" t="str">
        <f>IF('Result Sheet'!H196="","",'Result Sheet'!H196)</f>
        <v/>
      </c>
      <c r="G193" s="171" t="str">
        <f>IF('Result Sheet'!I196="","",'Result Sheet'!I196)</f>
        <v/>
      </c>
      <c r="H193" s="172" t="str">
        <f>IF('Result Sheet'!K196="","",'Result Sheet'!K196)</f>
        <v/>
      </c>
      <c r="I193" s="172" t="str">
        <f>IF('Result Sheet'!J196="","",'Result Sheet'!J196)</f>
        <v/>
      </c>
      <c r="J193" s="273" t="str">
        <f>IF('Result Sheet'!DM196="","",'Result Sheet'!DM196)</f>
        <v/>
      </c>
      <c r="K193" s="173" t="str">
        <f>IF('Result Sheet'!DI196="","",'Result Sheet'!DI196)</f>
        <v/>
      </c>
      <c r="L193" s="174" t="str">
        <f>IF('Result Sheet'!DJ196="","",'Result Sheet'!DJ196)</f>
        <v/>
      </c>
      <c r="M193" s="173" t="str">
        <f>IF('Result Sheet'!DK196="","",'Result Sheet'!DK196)</f>
        <v/>
      </c>
      <c r="N193" s="216" t="str">
        <f>IF('Result Sheet'!DP196="","",'Result Sheet'!DP196)</f>
        <v/>
      </c>
      <c r="O193" s="175" t="str">
        <f>IF('Result Sheet'!AB196="","",IF('Result Sheet'!AB196="D","I",'Result Sheet'!AB196))</f>
        <v/>
      </c>
      <c r="P193" s="176" t="str">
        <f>IF('Result Sheet'!AC196="","",'Result Sheet'!AC196)</f>
        <v/>
      </c>
      <c r="Q193" s="175" t="str">
        <f>IF('Result Sheet'!AT196="","",IF('Result Sheet'!AT196="D","I",'Result Sheet'!AT196))</f>
        <v/>
      </c>
      <c r="R193" s="176" t="str">
        <f>IF('Result Sheet'!AU196="","",'Result Sheet'!AU196)</f>
        <v/>
      </c>
      <c r="S193" s="175" t="str">
        <f>IF('Result Sheet'!BL196="","",IF('Result Sheet'!BL196="D","I",'Result Sheet'!BL196))</f>
        <v/>
      </c>
      <c r="T193" s="176" t="str">
        <f>IF('Result Sheet'!BM196="","",'Result Sheet'!BM196)</f>
        <v/>
      </c>
      <c r="U193" s="175" t="str">
        <f>IF('Result Sheet'!CD196="","",IF('Result Sheet'!CD196="D","I",'Result Sheet'!CD196))</f>
        <v/>
      </c>
      <c r="V193" s="176" t="str">
        <f>IF('Result Sheet'!CE196="","",'Result Sheet'!CE196)</f>
        <v/>
      </c>
      <c r="W193" s="177" t="str">
        <f>IF('Result Sheet'!DO196="","",'Result Sheet'!DO196)</f>
        <v/>
      </c>
      <c r="BQ193" s="178" t="str">
        <f>'Result Sheet'!G196</f>
        <v/>
      </c>
      <c r="BR193" s="179" t="str">
        <f t="shared" si="24"/>
        <v/>
      </c>
      <c r="BS193" s="179" t="str">
        <f t="shared" si="25"/>
        <v/>
      </c>
      <c r="BT193" s="179" t="str">
        <f t="shared" si="26"/>
        <v/>
      </c>
      <c r="BU193" s="179" t="str">
        <f t="shared" si="27"/>
        <v/>
      </c>
      <c r="BV193" s="179" t="str">
        <f t="shared" si="28"/>
        <v/>
      </c>
      <c r="BW193" s="179" t="str">
        <f t="shared" si="29"/>
        <v/>
      </c>
      <c r="BX193" s="179" t="str">
        <f t="shared" si="30"/>
        <v/>
      </c>
      <c r="BY193" s="179" t="str">
        <f t="shared" si="31"/>
        <v/>
      </c>
      <c r="BZ193" s="179" t="str">
        <f t="shared" si="32"/>
        <v/>
      </c>
      <c r="CA193" s="179" t="str">
        <f t="shared" si="33"/>
        <v/>
      </c>
      <c r="CB193" s="179" t="str">
        <f t="shared" si="34"/>
        <v/>
      </c>
      <c r="CC193" s="179" t="str">
        <f t="shared" si="35"/>
        <v/>
      </c>
      <c r="CD193" s="180"/>
    </row>
    <row r="194" spans="1:82" ht="15.95" customHeight="1">
      <c r="A194" s="167">
        <f>IF('Result Sheet'!A197="","",'Result Sheet'!A197)</f>
        <v>190</v>
      </c>
      <c r="B194" s="168" t="str">
        <f>IF('Result Sheet'!B197="","",'Result Sheet'!B197)</f>
        <v/>
      </c>
      <c r="C194" s="169" t="str">
        <f>IF('Result Sheet'!F197="","",'Result Sheet'!F197)</f>
        <v/>
      </c>
      <c r="D194" s="170" t="str">
        <f>IF('Result Sheet'!E197="","",'Result Sheet'!E197)</f>
        <v/>
      </c>
      <c r="E194" s="171" t="str">
        <f>IF('Result Sheet'!G197="","",'Result Sheet'!G197)</f>
        <v/>
      </c>
      <c r="F194" s="171" t="str">
        <f>IF('Result Sheet'!H197="","",'Result Sheet'!H197)</f>
        <v/>
      </c>
      <c r="G194" s="171" t="str">
        <f>IF('Result Sheet'!I197="","",'Result Sheet'!I197)</f>
        <v/>
      </c>
      <c r="H194" s="172" t="str">
        <f>IF('Result Sheet'!K197="","",'Result Sheet'!K197)</f>
        <v/>
      </c>
      <c r="I194" s="172" t="str">
        <f>IF('Result Sheet'!J197="","",'Result Sheet'!J197)</f>
        <v/>
      </c>
      <c r="J194" s="273" t="str">
        <f>IF('Result Sheet'!DM197="","",'Result Sheet'!DM197)</f>
        <v/>
      </c>
      <c r="K194" s="173" t="str">
        <f>IF('Result Sheet'!DI197="","",'Result Sheet'!DI197)</f>
        <v/>
      </c>
      <c r="L194" s="174" t="str">
        <f>IF('Result Sheet'!DJ197="","",'Result Sheet'!DJ197)</f>
        <v/>
      </c>
      <c r="M194" s="173" t="str">
        <f>IF('Result Sheet'!DK197="","",'Result Sheet'!DK197)</f>
        <v/>
      </c>
      <c r="N194" s="216" t="str">
        <f>IF('Result Sheet'!DP197="","",'Result Sheet'!DP197)</f>
        <v/>
      </c>
      <c r="O194" s="175" t="str">
        <f>IF('Result Sheet'!AB197="","",IF('Result Sheet'!AB197="D","I",'Result Sheet'!AB197))</f>
        <v/>
      </c>
      <c r="P194" s="176" t="str">
        <f>IF('Result Sheet'!AC197="","",'Result Sheet'!AC197)</f>
        <v/>
      </c>
      <c r="Q194" s="175" t="str">
        <f>IF('Result Sheet'!AT197="","",IF('Result Sheet'!AT197="D","I",'Result Sheet'!AT197))</f>
        <v/>
      </c>
      <c r="R194" s="176" t="str">
        <f>IF('Result Sheet'!AU197="","",'Result Sheet'!AU197)</f>
        <v/>
      </c>
      <c r="S194" s="175" t="str">
        <f>IF('Result Sheet'!BL197="","",IF('Result Sheet'!BL197="D","I",'Result Sheet'!BL197))</f>
        <v/>
      </c>
      <c r="T194" s="176" t="str">
        <f>IF('Result Sheet'!BM197="","",'Result Sheet'!BM197)</f>
        <v/>
      </c>
      <c r="U194" s="175" t="str">
        <f>IF('Result Sheet'!CD197="","",IF('Result Sheet'!CD197="D","I",'Result Sheet'!CD197))</f>
        <v/>
      </c>
      <c r="V194" s="176" t="str">
        <f>IF('Result Sheet'!CE197="","",'Result Sheet'!CE197)</f>
        <v/>
      </c>
      <c r="W194" s="177" t="str">
        <f>IF('Result Sheet'!DO197="","",'Result Sheet'!DO197)</f>
        <v/>
      </c>
      <c r="BQ194" s="178" t="str">
        <f>'Result Sheet'!G197</f>
        <v/>
      </c>
      <c r="BR194" s="179" t="str">
        <f t="shared" si="24"/>
        <v/>
      </c>
      <c r="BS194" s="179" t="str">
        <f t="shared" si="25"/>
        <v/>
      </c>
      <c r="BT194" s="179" t="str">
        <f t="shared" si="26"/>
        <v/>
      </c>
      <c r="BU194" s="179" t="str">
        <f t="shared" si="27"/>
        <v/>
      </c>
      <c r="BV194" s="179" t="str">
        <f t="shared" si="28"/>
        <v/>
      </c>
      <c r="BW194" s="179" t="str">
        <f t="shared" si="29"/>
        <v/>
      </c>
      <c r="BX194" s="179" t="str">
        <f t="shared" si="30"/>
        <v/>
      </c>
      <c r="BY194" s="179" t="str">
        <f t="shared" si="31"/>
        <v/>
      </c>
      <c r="BZ194" s="179" t="str">
        <f t="shared" si="32"/>
        <v/>
      </c>
      <c r="CA194" s="179" t="str">
        <f t="shared" si="33"/>
        <v/>
      </c>
      <c r="CB194" s="179" t="str">
        <f t="shared" si="34"/>
        <v/>
      </c>
      <c r="CC194" s="179" t="str">
        <f t="shared" si="35"/>
        <v/>
      </c>
      <c r="CD194" s="180"/>
    </row>
    <row r="195" spans="1:82" ht="15.95" customHeight="1">
      <c r="A195" s="167">
        <f>IF('Result Sheet'!A198="","",'Result Sheet'!A198)</f>
        <v>191</v>
      </c>
      <c r="B195" s="168" t="str">
        <f>IF('Result Sheet'!B198="","",'Result Sheet'!B198)</f>
        <v/>
      </c>
      <c r="C195" s="169" t="str">
        <f>IF('Result Sheet'!F198="","",'Result Sheet'!F198)</f>
        <v/>
      </c>
      <c r="D195" s="170" t="str">
        <f>IF('Result Sheet'!E198="","",'Result Sheet'!E198)</f>
        <v/>
      </c>
      <c r="E195" s="171" t="str">
        <f>IF('Result Sheet'!G198="","",'Result Sheet'!G198)</f>
        <v/>
      </c>
      <c r="F195" s="171" t="str">
        <f>IF('Result Sheet'!H198="","",'Result Sheet'!H198)</f>
        <v/>
      </c>
      <c r="G195" s="171" t="str">
        <f>IF('Result Sheet'!I198="","",'Result Sheet'!I198)</f>
        <v/>
      </c>
      <c r="H195" s="172" t="str">
        <f>IF('Result Sheet'!K198="","",'Result Sheet'!K198)</f>
        <v/>
      </c>
      <c r="I195" s="172" t="str">
        <f>IF('Result Sheet'!J198="","",'Result Sheet'!J198)</f>
        <v/>
      </c>
      <c r="J195" s="273" t="str">
        <f>IF('Result Sheet'!DM198="","",'Result Sheet'!DM198)</f>
        <v/>
      </c>
      <c r="K195" s="173" t="str">
        <f>IF('Result Sheet'!DI198="","",'Result Sheet'!DI198)</f>
        <v/>
      </c>
      <c r="L195" s="174" t="str">
        <f>IF('Result Sheet'!DJ198="","",'Result Sheet'!DJ198)</f>
        <v/>
      </c>
      <c r="M195" s="173" t="str">
        <f>IF('Result Sheet'!DK198="","",'Result Sheet'!DK198)</f>
        <v/>
      </c>
      <c r="N195" s="216" t="str">
        <f>IF('Result Sheet'!DP198="","",'Result Sheet'!DP198)</f>
        <v/>
      </c>
      <c r="O195" s="175" t="str">
        <f>IF('Result Sheet'!AB198="","",IF('Result Sheet'!AB198="D","I",'Result Sheet'!AB198))</f>
        <v/>
      </c>
      <c r="P195" s="176" t="str">
        <f>IF('Result Sheet'!AC198="","",'Result Sheet'!AC198)</f>
        <v/>
      </c>
      <c r="Q195" s="175" t="str">
        <f>IF('Result Sheet'!AT198="","",IF('Result Sheet'!AT198="D","I",'Result Sheet'!AT198))</f>
        <v/>
      </c>
      <c r="R195" s="176" t="str">
        <f>IF('Result Sheet'!AU198="","",'Result Sheet'!AU198)</f>
        <v/>
      </c>
      <c r="S195" s="175" t="str">
        <f>IF('Result Sheet'!BL198="","",IF('Result Sheet'!BL198="D","I",'Result Sheet'!BL198))</f>
        <v/>
      </c>
      <c r="T195" s="176" t="str">
        <f>IF('Result Sheet'!BM198="","",'Result Sheet'!BM198)</f>
        <v/>
      </c>
      <c r="U195" s="175" t="str">
        <f>IF('Result Sheet'!CD198="","",IF('Result Sheet'!CD198="D","I",'Result Sheet'!CD198))</f>
        <v/>
      </c>
      <c r="V195" s="176" t="str">
        <f>IF('Result Sheet'!CE198="","",'Result Sheet'!CE198)</f>
        <v/>
      </c>
      <c r="W195" s="177" t="str">
        <f>IF('Result Sheet'!DO198="","",'Result Sheet'!DO198)</f>
        <v/>
      </c>
      <c r="BQ195" s="178" t="str">
        <f>'Result Sheet'!G198</f>
        <v/>
      </c>
      <c r="BR195" s="179" t="str">
        <f t="shared" si="24"/>
        <v/>
      </c>
      <c r="BS195" s="179" t="str">
        <f t="shared" si="25"/>
        <v/>
      </c>
      <c r="BT195" s="179" t="str">
        <f t="shared" si="26"/>
        <v/>
      </c>
      <c r="BU195" s="179" t="str">
        <f t="shared" si="27"/>
        <v/>
      </c>
      <c r="BV195" s="179" t="str">
        <f t="shared" si="28"/>
        <v/>
      </c>
      <c r="BW195" s="179" t="str">
        <f t="shared" si="29"/>
        <v/>
      </c>
      <c r="BX195" s="179" t="str">
        <f t="shared" si="30"/>
        <v/>
      </c>
      <c r="BY195" s="179" t="str">
        <f t="shared" si="31"/>
        <v/>
      </c>
      <c r="BZ195" s="179" t="str">
        <f t="shared" si="32"/>
        <v/>
      </c>
      <c r="CA195" s="179" t="str">
        <f t="shared" si="33"/>
        <v/>
      </c>
      <c r="CB195" s="179" t="str">
        <f t="shared" si="34"/>
        <v/>
      </c>
      <c r="CC195" s="179" t="str">
        <f t="shared" si="35"/>
        <v/>
      </c>
      <c r="CD195" s="180"/>
    </row>
    <row r="196" spans="1:82" ht="15.95" customHeight="1">
      <c r="A196" s="167">
        <f>IF('Result Sheet'!A199="","",'Result Sheet'!A199)</f>
        <v>192</v>
      </c>
      <c r="B196" s="168" t="str">
        <f>IF('Result Sheet'!B199="","",'Result Sheet'!B199)</f>
        <v/>
      </c>
      <c r="C196" s="169" t="str">
        <f>IF('Result Sheet'!F199="","",'Result Sheet'!F199)</f>
        <v/>
      </c>
      <c r="D196" s="170" t="str">
        <f>IF('Result Sheet'!E199="","",'Result Sheet'!E199)</f>
        <v/>
      </c>
      <c r="E196" s="171" t="str">
        <f>IF('Result Sheet'!G199="","",'Result Sheet'!G199)</f>
        <v/>
      </c>
      <c r="F196" s="171" t="str">
        <f>IF('Result Sheet'!H199="","",'Result Sheet'!H199)</f>
        <v/>
      </c>
      <c r="G196" s="171" t="str">
        <f>IF('Result Sheet'!I199="","",'Result Sheet'!I199)</f>
        <v/>
      </c>
      <c r="H196" s="172" t="str">
        <f>IF('Result Sheet'!K199="","",'Result Sheet'!K199)</f>
        <v/>
      </c>
      <c r="I196" s="172" t="str">
        <f>IF('Result Sheet'!J199="","",'Result Sheet'!J199)</f>
        <v/>
      </c>
      <c r="J196" s="273" t="str">
        <f>IF('Result Sheet'!DM199="","",'Result Sheet'!DM199)</f>
        <v/>
      </c>
      <c r="K196" s="173" t="str">
        <f>IF('Result Sheet'!DI199="","",'Result Sheet'!DI199)</f>
        <v/>
      </c>
      <c r="L196" s="174" t="str">
        <f>IF('Result Sheet'!DJ199="","",'Result Sheet'!DJ199)</f>
        <v/>
      </c>
      <c r="M196" s="173" t="str">
        <f>IF('Result Sheet'!DK199="","",'Result Sheet'!DK199)</f>
        <v/>
      </c>
      <c r="N196" s="216" t="str">
        <f>IF('Result Sheet'!DP199="","",'Result Sheet'!DP199)</f>
        <v/>
      </c>
      <c r="O196" s="175" t="str">
        <f>IF('Result Sheet'!AB199="","",IF('Result Sheet'!AB199="D","I",'Result Sheet'!AB199))</f>
        <v/>
      </c>
      <c r="P196" s="176" t="str">
        <f>IF('Result Sheet'!AC199="","",'Result Sheet'!AC199)</f>
        <v/>
      </c>
      <c r="Q196" s="175" t="str">
        <f>IF('Result Sheet'!AT199="","",IF('Result Sheet'!AT199="D","I",'Result Sheet'!AT199))</f>
        <v/>
      </c>
      <c r="R196" s="176" t="str">
        <f>IF('Result Sheet'!AU199="","",'Result Sheet'!AU199)</f>
        <v/>
      </c>
      <c r="S196" s="175" t="str">
        <f>IF('Result Sheet'!BL199="","",IF('Result Sheet'!BL199="D","I",'Result Sheet'!BL199))</f>
        <v/>
      </c>
      <c r="T196" s="176" t="str">
        <f>IF('Result Sheet'!BM199="","",'Result Sheet'!BM199)</f>
        <v/>
      </c>
      <c r="U196" s="175" t="str">
        <f>IF('Result Sheet'!CD199="","",IF('Result Sheet'!CD199="D","I",'Result Sheet'!CD199))</f>
        <v/>
      </c>
      <c r="V196" s="176" t="str">
        <f>IF('Result Sheet'!CE199="","",'Result Sheet'!CE199)</f>
        <v/>
      </c>
      <c r="W196" s="177" t="str">
        <f>IF('Result Sheet'!DO199="","",'Result Sheet'!DO199)</f>
        <v/>
      </c>
      <c r="BQ196" s="178" t="str">
        <f>'Result Sheet'!G199</f>
        <v/>
      </c>
      <c r="BR196" s="179" t="str">
        <f t="shared" si="24"/>
        <v/>
      </c>
      <c r="BS196" s="179" t="str">
        <f t="shared" si="25"/>
        <v/>
      </c>
      <c r="BT196" s="179" t="str">
        <f t="shared" si="26"/>
        <v/>
      </c>
      <c r="BU196" s="179" t="str">
        <f t="shared" si="27"/>
        <v/>
      </c>
      <c r="BV196" s="179" t="str">
        <f t="shared" si="28"/>
        <v/>
      </c>
      <c r="BW196" s="179" t="str">
        <f t="shared" si="29"/>
        <v/>
      </c>
      <c r="BX196" s="179" t="str">
        <f t="shared" si="30"/>
        <v/>
      </c>
      <c r="BY196" s="179" t="str">
        <f t="shared" si="31"/>
        <v/>
      </c>
      <c r="BZ196" s="179" t="str">
        <f t="shared" si="32"/>
        <v/>
      </c>
      <c r="CA196" s="179" t="str">
        <f t="shared" si="33"/>
        <v/>
      </c>
      <c r="CB196" s="179" t="str">
        <f t="shared" si="34"/>
        <v/>
      </c>
      <c r="CC196" s="179" t="str">
        <f t="shared" si="35"/>
        <v/>
      </c>
      <c r="CD196" s="180"/>
    </row>
    <row r="197" spans="1:82" ht="15.95" customHeight="1">
      <c r="A197" s="167">
        <f>IF('Result Sheet'!A200="","",'Result Sheet'!A200)</f>
        <v>193</v>
      </c>
      <c r="B197" s="168" t="str">
        <f>IF('Result Sheet'!B200="","",'Result Sheet'!B200)</f>
        <v/>
      </c>
      <c r="C197" s="169" t="str">
        <f>IF('Result Sheet'!F200="","",'Result Sheet'!F200)</f>
        <v/>
      </c>
      <c r="D197" s="170" t="str">
        <f>IF('Result Sheet'!E200="","",'Result Sheet'!E200)</f>
        <v/>
      </c>
      <c r="E197" s="171" t="str">
        <f>IF('Result Sheet'!G200="","",'Result Sheet'!G200)</f>
        <v/>
      </c>
      <c r="F197" s="171" t="str">
        <f>IF('Result Sheet'!H200="","",'Result Sheet'!H200)</f>
        <v/>
      </c>
      <c r="G197" s="171" t="str">
        <f>IF('Result Sheet'!I200="","",'Result Sheet'!I200)</f>
        <v/>
      </c>
      <c r="H197" s="172" t="str">
        <f>IF('Result Sheet'!K200="","",'Result Sheet'!K200)</f>
        <v/>
      </c>
      <c r="I197" s="172" t="str">
        <f>IF('Result Sheet'!J200="","",'Result Sheet'!J200)</f>
        <v/>
      </c>
      <c r="J197" s="273" t="str">
        <f>IF('Result Sheet'!DM200="","",'Result Sheet'!DM200)</f>
        <v/>
      </c>
      <c r="K197" s="173" t="str">
        <f>IF('Result Sheet'!DI200="","",'Result Sheet'!DI200)</f>
        <v/>
      </c>
      <c r="L197" s="174" t="str">
        <f>IF('Result Sheet'!DJ200="","",'Result Sheet'!DJ200)</f>
        <v/>
      </c>
      <c r="M197" s="173" t="str">
        <f>IF('Result Sheet'!DK200="","",'Result Sheet'!DK200)</f>
        <v/>
      </c>
      <c r="N197" s="216" t="str">
        <f>IF('Result Sheet'!DP200="","",'Result Sheet'!DP200)</f>
        <v/>
      </c>
      <c r="O197" s="175" t="str">
        <f>IF('Result Sheet'!AB200="","",IF('Result Sheet'!AB200="D","I",'Result Sheet'!AB200))</f>
        <v/>
      </c>
      <c r="P197" s="176" t="str">
        <f>IF('Result Sheet'!AC200="","",'Result Sheet'!AC200)</f>
        <v/>
      </c>
      <c r="Q197" s="175" t="str">
        <f>IF('Result Sheet'!AT200="","",IF('Result Sheet'!AT200="D","I",'Result Sheet'!AT200))</f>
        <v/>
      </c>
      <c r="R197" s="176" t="str">
        <f>IF('Result Sheet'!AU200="","",'Result Sheet'!AU200)</f>
        <v/>
      </c>
      <c r="S197" s="175" t="str">
        <f>IF('Result Sheet'!BL200="","",IF('Result Sheet'!BL200="D","I",'Result Sheet'!BL200))</f>
        <v/>
      </c>
      <c r="T197" s="176" t="str">
        <f>IF('Result Sheet'!BM200="","",'Result Sheet'!BM200)</f>
        <v/>
      </c>
      <c r="U197" s="175" t="str">
        <f>IF('Result Sheet'!CD200="","",IF('Result Sheet'!CD200="D","I",'Result Sheet'!CD200))</f>
        <v/>
      </c>
      <c r="V197" s="176" t="str">
        <f>IF('Result Sheet'!CE200="","",'Result Sheet'!CE200)</f>
        <v/>
      </c>
      <c r="W197" s="177" t="str">
        <f>IF('Result Sheet'!DO200="","",'Result Sheet'!DO200)</f>
        <v/>
      </c>
      <c r="BQ197" s="178" t="str">
        <f>'Result Sheet'!G200</f>
        <v/>
      </c>
      <c r="BR197" s="179" t="str">
        <f t="shared" si="24"/>
        <v/>
      </c>
      <c r="BS197" s="179" t="str">
        <f t="shared" si="25"/>
        <v/>
      </c>
      <c r="BT197" s="179" t="str">
        <f t="shared" si="26"/>
        <v/>
      </c>
      <c r="BU197" s="179" t="str">
        <f t="shared" si="27"/>
        <v/>
      </c>
      <c r="BV197" s="179" t="str">
        <f t="shared" si="28"/>
        <v/>
      </c>
      <c r="BW197" s="179" t="str">
        <f t="shared" si="29"/>
        <v/>
      </c>
      <c r="BX197" s="179" t="str">
        <f t="shared" si="30"/>
        <v/>
      </c>
      <c r="BY197" s="179" t="str">
        <f t="shared" si="31"/>
        <v/>
      </c>
      <c r="BZ197" s="179" t="str">
        <f t="shared" si="32"/>
        <v/>
      </c>
      <c r="CA197" s="179" t="str">
        <f t="shared" si="33"/>
        <v/>
      </c>
      <c r="CB197" s="179" t="str">
        <f t="shared" si="34"/>
        <v/>
      </c>
      <c r="CC197" s="179" t="str">
        <f t="shared" si="35"/>
        <v/>
      </c>
      <c r="CD197" s="180"/>
    </row>
    <row r="198" spans="1:82" ht="15.95" customHeight="1">
      <c r="A198" s="167">
        <f>IF('Result Sheet'!A201="","",'Result Sheet'!A201)</f>
        <v>194</v>
      </c>
      <c r="B198" s="168" t="str">
        <f>IF('Result Sheet'!B201="","",'Result Sheet'!B201)</f>
        <v/>
      </c>
      <c r="C198" s="169" t="str">
        <f>IF('Result Sheet'!F201="","",'Result Sheet'!F201)</f>
        <v/>
      </c>
      <c r="D198" s="170" t="str">
        <f>IF('Result Sheet'!E201="","",'Result Sheet'!E201)</f>
        <v/>
      </c>
      <c r="E198" s="171" t="str">
        <f>IF('Result Sheet'!G201="","",'Result Sheet'!G201)</f>
        <v/>
      </c>
      <c r="F198" s="171" t="str">
        <f>IF('Result Sheet'!H201="","",'Result Sheet'!H201)</f>
        <v/>
      </c>
      <c r="G198" s="171" t="str">
        <f>IF('Result Sheet'!I201="","",'Result Sheet'!I201)</f>
        <v/>
      </c>
      <c r="H198" s="172" t="str">
        <f>IF('Result Sheet'!K201="","",'Result Sheet'!K201)</f>
        <v/>
      </c>
      <c r="I198" s="172" t="str">
        <f>IF('Result Sheet'!J201="","",'Result Sheet'!J201)</f>
        <v/>
      </c>
      <c r="J198" s="273" t="str">
        <f>IF('Result Sheet'!DM201="","",'Result Sheet'!DM201)</f>
        <v/>
      </c>
      <c r="K198" s="173" t="str">
        <f>IF('Result Sheet'!DI201="","",'Result Sheet'!DI201)</f>
        <v/>
      </c>
      <c r="L198" s="174" t="str">
        <f>IF('Result Sheet'!DJ201="","",'Result Sheet'!DJ201)</f>
        <v/>
      </c>
      <c r="M198" s="173" t="str">
        <f>IF('Result Sheet'!DK201="","",'Result Sheet'!DK201)</f>
        <v/>
      </c>
      <c r="N198" s="216" t="str">
        <f>IF('Result Sheet'!DP201="","",'Result Sheet'!DP201)</f>
        <v/>
      </c>
      <c r="O198" s="175" t="str">
        <f>IF('Result Sheet'!AB201="","",IF('Result Sheet'!AB201="D","I",'Result Sheet'!AB201))</f>
        <v/>
      </c>
      <c r="P198" s="176" t="str">
        <f>IF('Result Sheet'!AC201="","",'Result Sheet'!AC201)</f>
        <v/>
      </c>
      <c r="Q198" s="175" t="str">
        <f>IF('Result Sheet'!AT201="","",IF('Result Sheet'!AT201="D","I",'Result Sheet'!AT201))</f>
        <v/>
      </c>
      <c r="R198" s="176" t="str">
        <f>IF('Result Sheet'!AU201="","",'Result Sheet'!AU201)</f>
        <v/>
      </c>
      <c r="S198" s="175" t="str">
        <f>IF('Result Sheet'!BL201="","",IF('Result Sheet'!BL201="D","I",'Result Sheet'!BL201))</f>
        <v/>
      </c>
      <c r="T198" s="176" t="str">
        <f>IF('Result Sheet'!BM201="","",'Result Sheet'!BM201)</f>
        <v/>
      </c>
      <c r="U198" s="175" t="str">
        <f>IF('Result Sheet'!CD201="","",IF('Result Sheet'!CD201="D","I",'Result Sheet'!CD201))</f>
        <v/>
      </c>
      <c r="V198" s="176" t="str">
        <f>IF('Result Sheet'!CE201="","",'Result Sheet'!CE201)</f>
        <v/>
      </c>
      <c r="W198" s="177" t="str">
        <f>IF('Result Sheet'!DO201="","",'Result Sheet'!DO201)</f>
        <v/>
      </c>
      <c r="BQ198" s="178" t="str">
        <f>'Result Sheet'!G201</f>
        <v/>
      </c>
      <c r="BR198" s="179" t="str">
        <f t="shared" ref="BR198:BR204" si="36">IFERROR(IF(AND(N198="",J198=""),"",IF(AND(H198="SC",I198="M"),N198,"")),"")</f>
        <v/>
      </c>
      <c r="BS198" s="179" t="str">
        <f t="shared" ref="BS198:BS204" si="37">IFERROR(IF(AND(N198="",J198=""),"",IF(AND(H198="SC",I198="F"),N198,"")),"")</f>
        <v/>
      </c>
      <c r="BT198" s="179" t="str">
        <f t="shared" ref="BT198:BT204" si="38">IFERROR(IF(AND(N198="",J198=""),"",IF(AND(H198="ST",I198="M"),N198,"")),"")</f>
        <v/>
      </c>
      <c r="BU198" s="179" t="str">
        <f t="shared" ref="BU198:BU204" si="39">IFERROR(IF(AND(N198="",J198=""),"",IF(AND(H198="ST",I198="F"),N198,"")),"")</f>
        <v/>
      </c>
      <c r="BV198" s="179" t="str">
        <f t="shared" ref="BV198:BV204" si="40">IFERROR(IF(AND(N198="",J198=""),"",IF(AND(H198="OBC",I198="M"),N198,"")),"")</f>
        <v/>
      </c>
      <c r="BW198" s="179" t="str">
        <f t="shared" ref="BW198:BW204" si="41">IFERROR(IF(AND(N198="",J198=""),"",IF(AND(H198="OBC",I198="F"),N198,"")),"")</f>
        <v/>
      </c>
      <c r="BX198" s="179" t="str">
        <f t="shared" ref="BX198:BX204" si="42">IFERROR(IF(AND(N198="",J198=""),"",IF(AND(H198="GEN",I198="M"),N198,"")),"")</f>
        <v/>
      </c>
      <c r="BY198" s="179" t="str">
        <f t="shared" ref="BY198:BY204" si="43">IFERROR(IF(AND(N198="",J198=""),"",IF(AND(H198="GEN",I198="F"),N198,"")),"")</f>
        <v/>
      </c>
      <c r="BZ198" s="179" t="str">
        <f t="shared" ref="BZ198:BZ204" si="44">IFERROR(IF(AND(N198="",J198=""),"",IF(AND(H198="MIN",I198="M"),N198,"")),"")</f>
        <v/>
      </c>
      <c r="CA198" s="179" t="str">
        <f t="shared" ref="CA198:CA204" si="45">IFERROR(IF(AND(N198="",J198=""),"",IF(AND(H198="MIN",I198="M"),N198,"")),"")</f>
        <v/>
      </c>
      <c r="CB198" s="179" t="str">
        <f t="shared" ref="CB198:CB204" si="46">IFERROR(IF(AND(N198="",J198=""),"",IF(AND(H198="SBC",I198="M"),N198,"")),"")</f>
        <v/>
      </c>
      <c r="CC198" s="179" t="str">
        <f t="shared" ref="CC198:CC204" si="47">IFERROR(IF(AND(N198="",J198=""),"",IF(AND(H198="SBC",I198="F"),N198,"")),"")</f>
        <v/>
      </c>
      <c r="CD198" s="180"/>
    </row>
    <row r="199" spans="1:82" ht="15.95" customHeight="1">
      <c r="A199" s="167">
        <f>IF('Result Sheet'!A202="","",'Result Sheet'!A202)</f>
        <v>195</v>
      </c>
      <c r="B199" s="168" t="str">
        <f>IF('Result Sheet'!B202="","",'Result Sheet'!B202)</f>
        <v/>
      </c>
      <c r="C199" s="169" t="str">
        <f>IF('Result Sheet'!F202="","",'Result Sheet'!F202)</f>
        <v/>
      </c>
      <c r="D199" s="170" t="str">
        <f>IF('Result Sheet'!E202="","",'Result Sheet'!E202)</f>
        <v/>
      </c>
      <c r="E199" s="171" t="str">
        <f>IF('Result Sheet'!G202="","",'Result Sheet'!G202)</f>
        <v/>
      </c>
      <c r="F199" s="171" t="str">
        <f>IF('Result Sheet'!H202="","",'Result Sheet'!H202)</f>
        <v/>
      </c>
      <c r="G199" s="171" t="str">
        <f>IF('Result Sheet'!I202="","",'Result Sheet'!I202)</f>
        <v/>
      </c>
      <c r="H199" s="172" t="str">
        <f>IF('Result Sheet'!K202="","",'Result Sheet'!K202)</f>
        <v/>
      </c>
      <c r="I199" s="172" t="str">
        <f>IF('Result Sheet'!J202="","",'Result Sheet'!J202)</f>
        <v/>
      </c>
      <c r="J199" s="273" t="str">
        <f>IF('Result Sheet'!DM202="","",'Result Sheet'!DM202)</f>
        <v/>
      </c>
      <c r="K199" s="173" t="str">
        <f>IF('Result Sheet'!DI202="","",'Result Sheet'!DI202)</f>
        <v/>
      </c>
      <c r="L199" s="174" t="str">
        <f>IF('Result Sheet'!DJ202="","",'Result Sheet'!DJ202)</f>
        <v/>
      </c>
      <c r="M199" s="173" t="str">
        <f>IF('Result Sheet'!DK202="","",'Result Sheet'!DK202)</f>
        <v/>
      </c>
      <c r="N199" s="216" t="str">
        <f>IF('Result Sheet'!DP202="","",'Result Sheet'!DP202)</f>
        <v/>
      </c>
      <c r="O199" s="175" t="str">
        <f>IF('Result Sheet'!AB202="","",IF('Result Sheet'!AB202="D","I",'Result Sheet'!AB202))</f>
        <v/>
      </c>
      <c r="P199" s="176" t="str">
        <f>IF('Result Sheet'!AC202="","",'Result Sheet'!AC202)</f>
        <v/>
      </c>
      <c r="Q199" s="175" t="str">
        <f>IF('Result Sheet'!AT202="","",IF('Result Sheet'!AT202="D","I",'Result Sheet'!AT202))</f>
        <v/>
      </c>
      <c r="R199" s="176" t="str">
        <f>IF('Result Sheet'!AU202="","",'Result Sheet'!AU202)</f>
        <v/>
      </c>
      <c r="S199" s="175" t="str">
        <f>IF('Result Sheet'!BL202="","",IF('Result Sheet'!BL202="D","I",'Result Sheet'!BL202))</f>
        <v/>
      </c>
      <c r="T199" s="176" t="str">
        <f>IF('Result Sheet'!BM202="","",'Result Sheet'!BM202)</f>
        <v/>
      </c>
      <c r="U199" s="175" t="str">
        <f>IF('Result Sheet'!CD202="","",IF('Result Sheet'!CD202="D","I",'Result Sheet'!CD202))</f>
        <v/>
      </c>
      <c r="V199" s="176" t="str">
        <f>IF('Result Sheet'!CE202="","",'Result Sheet'!CE202)</f>
        <v/>
      </c>
      <c r="W199" s="177" t="str">
        <f>IF('Result Sheet'!DO202="","",'Result Sheet'!DO202)</f>
        <v/>
      </c>
      <c r="BQ199" s="178" t="str">
        <f>'Result Sheet'!G202</f>
        <v/>
      </c>
      <c r="BR199" s="179" t="str">
        <f t="shared" si="36"/>
        <v/>
      </c>
      <c r="BS199" s="179" t="str">
        <f t="shared" si="37"/>
        <v/>
      </c>
      <c r="BT199" s="179" t="str">
        <f t="shared" si="38"/>
        <v/>
      </c>
      <c r="BU199" s="179" t="str">
        <f t="shared" si="39"/>
        <v/>
      </c>
      <c r="BV199" s="179" t="str">
        <f t="shared" si="40"/>
        <v/>
      </c>
      <c r="BW199" s="179" t="str">
        <f t="shared" si="41"/>
        <v/>
      </c>
      <c r="BX199" s="179" t="str">
        <f t="shared" si="42"/>
        <v/>
      </c>
      <c r="BY199" s="179" t="str">
        <f t="shared" si="43"/>
        <v/>
      </c>
      <c r="BZ199" s="179" t="str">
        <f t="shared" si="44"/>
        <v/>
      </c>
      <c r="CA199" s="179" t="str">
        <f t="shared" si="45"/>
        <v/>
      </c>
      <c r="CB199" s="179" t="str">
        <f t="shared" si="46"/>
        <v/>
      </c>
      <c r="CC199" s="179" t="str">
        <f t="shared" si="47"/>
        <v/>
      </c>
      <c r="CD199" s="180"/>
    </row>
    <row r="200" spans="1:82" ht="15.95" customHeight="1">
      <c r="A200" s="167">
        <f>IF('Result Sheet'!A203="","",'Result Sheet'!A203)</f>
        <v>196</v>
      </c>
      <c r="B200" s="168" t="str">
        <f>IF('Result Sheet'!B203="","",'Result Sheet'!B203)</f>
        <v/>
      </c>
      <c r="C200" s="169" t="str">
        <f>IF('Result Sheet'!F203="","",'Result Sheet'!F203)</f>
        <v/>
      </c>
      <c r="D200" s="170" t="str">
        <f>IF('Result Sheet'!E203="","",'Result Sheet'!E203)</f>
        <v/>
      </c>
      <c r="E200" s="171" t="str">
        <f>IF('Result Sheet'!G203="","",'Result Sheet'!G203)</f>
        <v/>
      </c>
      <c r="F200" s="171" t="str">
        <f>IF('Result Sheet'!H203="","",'Result Sheet'!H203)</f>
        <v/>
      </c>
      <c r="G200" s="171" t="str">
        <f>IF('Result Sheet'!I203="","",'Result Sheet'!I203)</f>
        <v/>
      </c>
      <c r="H200" s="172" t="str">
        <f>IF('Result Sheet'!K203="","",'Result Sheet'!K203)</f>
        <v/>
      </c>
      <c r="I200" s="172" t="str">
        <f>IF('Result Sheet'!J203="","",'Result Sheet'!J203)</f>
        <v/>
      </c>
      <c r="J200" s="273" t="str">
        <f>IF('Result Sheet'!DM203="","",'Result Sheet'!DM203)</f>
        <v/>
      </c>
      <c r="K200" s="173" t="str">
        <f>IF('Result Sheet'!DI203="","",'Result Sheet'!DI203)</f>
        <v/>
      </c>
      <c r="L200" s="174" t="str">
        <f>IF('Result Sheet'!DJ203="","",'Result Sheet'!DJ203)</f>
        <v/>
      </c>
      <c r="M200" s="173" t="str">
        <f>IF('Result Sheet'!DK203="","",'Result Sheet'!DK203)</f>
        <v/>
      </c>
      <c r="N200" s="216" t="str">
        <f>IF('Result Sheet'!DP203="","",'Result Sheet'!DP203)</f>
        <v/>
      </c>
      <c r="O200" s="175" t="str">
        <f>IF('Result Sheet'!AB203="","",IF('Result Sheet'!AB203="D","I",'Result Sheet'!AB203))</f>
        <v/>
      </c>
      <c r="P200" s="176" t="str">
        <f>IF('Result Sheet'!AC203="","",'Result Sheet'!AC203)</f>
        <v/>
      </c>
      <c r="Q200" s="175" t="str">
        <f>IF('Result Sheet'!AT203="","",IF('Result Sheet'!AT203="D","I",'Result Sheet'!AT203))</f>
        <v/>
      </c>
      <c r="R200" s="176" t="str">
        <f>IF('Result Sheet'!AU203="","",'Result Sheet'!AU203)</f>
        <v/>
      </c>
      <c r="S200" s="175" t="str">
        <f>IF('Result Sheet'!BL203="","",IF('Result Sheet'!BL203="D","I",'Result Sheet'!BL203))</f>
        <v/>
      </c>
      <c r="T200" s="176" t="str">
        <f>IF('Result Sheet'!BM203="","",'Result Sheet'!BM203)</f>
        <v/>
      </c>
      <c r="U200" s="175" t="str">
        <f>IF('Result Sheet'!CD203="","",IF('Result Sheet'!CD203="D","I",'Result Sheet'!CD203))</f>
        <v/>
      </c>
      <c r="V200" s="176" t="str">
        <f>IF('Result Sheet'!CE203="","",'Result Sheet'!CE203)</f>
        <v/>
      </c>
      <c r="W200" s="177" t="str">
        <f>IF('Result Sheet'!DO203="","",'Result Sheet'!DO203)</f>
        <v/>
      </c>
      <c r="BQ200" s="178" t="str">
        <f>'Result Sheet'!G203</f>
        <v/>
      </c>
      <c r="BR200" s="179" t="str">
        <f t="shared" si="36"/>
        <v/>
      </c>
      <c r="BS200" s="179" t="str">
        <f t="shared" si="37"/>
        <v/>
      </c>
      <c r="BT200" s="179" t="str">
        <f t="shared" si="38"/>
        <v/>
      </c>
      <c r="BU200" s="179" t="str">
        <f t="shared" si="39"/>
        <v/>
      </c>
      <c r="BV200" s="179" t="str">
        <f t="shared" si="40"/>
        <v/>
      </c>
      <c r="BW200" s="179" t="str">
        <f t="shared" si="41"/>
        <v/>
      </c>
      <c r="BX200" s="179" t="str">
        <f t="shared" si="42"/>
        <v/>
      </c>
      <c r="BY200" s="179" t="str">
        <f t="shared" si="43"/>
        <v/>
      </c>
      <c r="BZ200" s="179" t="str">
        <f t="shared" si="44"/>
        <v/>
      </c>
      <c r="CA200" s="179" t="str">
        <f t="shared" si="45"/>
        <v/>
      </c>
      <c r="CB200" s="179" t="str">
        <f t="shared" si="46"/>
        <v/>
      </c>
      <c r="CC200" s="179" t="str">
        <f t="shared" si="47"/>
        <v/>
      </c>
      <c r="CD200" s="180"/>
    </row>
    <row r="201" spans="1:82" ht="15.95" customHeight="1">
      <c r="A201" s="167">
        <f>IF('Result Sheet'!A204="","",'Result Sheet'!A204)</f>
        <v>197</v>
      </c>
      <c r="B201" s="168" t="str">
        <f>IF('Result Sheet'!B204="","",'Result Sheet'!B204)</f>
        <v/>
      </c>
      <c r="C201" s="169" t="str">
        <f>IF('Result Sheet'!F204="","",'Result Sheet'!F204)</f>
        <v/>
      </c>
      <c r="D201" s="170" t="str">
        <f>IF('Result Sheet'!E204="","",'Result Sheet'!E204)</f>
        <v/>
      </c>
      <c r="E201" s="171" t="str">
        <f>IF('Result Sheet'!G204="","",'Result Sheet'!G204)</f>
        <v/>
      </c>
      <c r="F201" s="171" t="str">
        <f>IF('Result Sheet'!H204="","",'Result Sheet'!H204)</f>
        <v/>
      </c>
      <c r="G201" s="171" t="str">
        <f>IF('Result Sheet'!I204="","",'Result Sheet'!I204)</f>
        <v/>
      </c>
      <c r="H201" s="172" t="str">
        <f>IF('Result Sheet'!K204="","",'Result Sheet'!K204)</f>
        <v/>
      </c>
      <c r="I201" s="172" t="str">
        <f>IF('Result Sheet'!J204="","",'Result Sheet'!J204)</f>
        <v/>
      </c>
      <c r="J201" s="273" t="str">
        <f>IF('Result Sheet'!DM204="","",'Result Sheet'!DM204)</f>
        <v/>
      </c>
      <c r="K201" s="173" t="str">
        <f>IF('Result Sheet'!DI204="","",'Result Sheet'!DI204)</f>
        <v/>
      </c>
      <c r="L201" s="174" t="str">
        <f>IF('Result Sheet'!DJ204="","",'Result Sheet'!DJ204)</f>
        <v/>
      </c>
      <c r="M201" s="173" t="str">
        <f>IF('Result Sheet'!DK204="","",'Result Sheet'!DK204)</f>
        <v/>
      </c>
      <c r="N201" s="216" t="str">
        <f>IF('Result Sheet'!DP204="","",'Result Sheet'!DP204)</f>
        <v/>
      </c>
      <c r="O201" s="175" t="str">
        <f>IF('Result Sheet'!AB204="","",IF('Result Sheet'!AB204="D","I",'Result Sheet'!AB204))</f>
        <v/>
      </c>
      <c r="P201" s="176" t="str">
        <f>IF('Result Sheet'!AC204="","",'Result Sheet'!AC204)</f>
        <v/>
      </c>
      <c r="Q201" s="175" t="str">
        <f>IF('Result Sheet'!AT204="","",IF('Result Sheet'!AT204="D","I",'Result Sheet'!AT204))</f>
        <v/>
      </c>
      <c r="R201" s="176" t="str">
        <f>IF('Result Sheet'!AU204="","",'Result Sheet'!AU204)</f>
        <v/>
      </c>
      <c r="S201" s="175" t="str">
        <f>IF('Result Sheet'!BL204="","",IF('Result Sheet'!BL204="D","I",'Result Sheet'!BL204))</f>
        <v/>
      </c>
      <c r="T201" s="176" t="str">
        <f>IF('Result Sheet'!BM204="","",'Result Sheet'!BM204)</f>
        <v/>
      </c>
      <c r="U201" s="175" t="str">
        <f>IF('Result Sheet'!CD204="","",IF('Result Sheet'!CD204="D","I",'Result Sheet'!CD204))</f>
        <v/>
      </c>
      <c r="V201" s="176" t="str">
        <f>IF('Result Sheet'!CE204="","",'Result Sheet'!CE204)</f>
        <v/>
      </c>
      <c r="W201" s="177" t="str">
        <f>IF('Result Sheet'!DO204="","",'Result Sheet'!DO204)</f>
        <v/>
      </c>
      <c r="BQ201" s="178" t="str">
        <f>'Result Sheet'!G204</f>
        <v/>
      </c>
      <c r="BR201" s="179" t="str">
        <f t="shared" si="36"/>
        <v/>
      </c>
      <c r="BS201" s="179" t="str">
        <f t="shared" si="37"/>
        <v/>
      </c>
      <c r="BT201" s="179" t="str">
        <f t="shared" si="38"/>
        <v/>
      </c>
      <c r="BU201" s="179" t="str">
        <f t="shared" si="39"/>
        <v/>
      </c>
      <c r="BV201" s="179" t="str">
        <f t="shared" si="40"/>
        <v/>
      </c>
      <c r="BW201" s="179" t="str">
        <f t="shared" si="41"/>
        <v/>
      </c>
      <c r="BX201" s="179" t="str">
        <f t="shared" si="42"/>
        <v/>
      </c>
      <c r="BY201" s="179" t="str">
        <f t="shared" si="43"/>
        <v/>
      </c>
      <c r="BZ201" s="179" t="str">
        <f t="shared" si="44"/>
        <v/>
      </c>
      <c r="CA201" s="179" t="str">
        <f t="shared" si="45"/>
        <v/>
      </c>
      <c r="CB201" s="179" t="str">
        <f t="shared" si="46"/>
        <v/>
      </c>
      <c r="CC201" s="179" t="str">
        <f t="shared" si="47"/>
        <v/>
      </c>
      <c r="CD201" s="180"/>
    </row>
    <row r="202" spans="1:82" ht="15.95" customHeight="1">
      <c r="A202" s="167">
        <f>IF('Result Sheet'!A205="","",'Result Sheet'!A205)</f>
        <v>198</v>
      </c>
      <c r="B202" s="168" t="str">
        <f>IF('Result Sheet'!B205="","",'Result Sheet'!B205)</f>
        <v/>
      </c>
      <c r="C202" s="169" t="str">
        <f>IF('Result Sheet'!F205="","",'Result Sheet'!F205)</f>
        <v/>
      </c>
      <c r="D202" s="170" t="str">
        <f>IF('Result Sheet'!E205="","",'Result Sheet'!E205)</f>
        <v/>
      </c>
      <c r="E202" s="171" t="str">
        <f>IF('Result Sheet'!G205="","",'Result Sheet'!G205)</f>
        <v/>
      </c>
      <c r="F202" s="171" t="str">
        <f>IF('Result Sheet'!H205="","",'Result Sheet'!H205)</f>
        <v/>
      </c>
      <c r="G202" s="171" t="str">
        <f>IF('Result Sheet'!I205="","",'Result Sheet'!I205)</f>
        <v/>
      </c>
      <c r="H202" s="172" t="str">
        <f>IF('Result Sheet'!K205="","",'Result Sheet'!K205)</f>
        <v/>
      </c>
      <c r="I202" s="172" t="str">
        <f>IF('Result Sheet'!J205="","",'Result Sheet'!J205)</f>
        <v/>
      </c>
      <c r="J202" s="273" t="str">
        <f>IF('Result Sheet'!DM205="","",'Result Sheet'!DM205)</f>
        <v/>
      </c>
      <c r="K202" s="173" t="str">
        <f>IF('Result Sheet'!DI205="","",'Result Sheet'!DI205)</f>
        <v/>
      </c>
      <c r="L202" s="174" t="str">
        <f>IF('Result Sheet'!DJ205="","",'Result Sheet'!DJ205)</f>
        <v/>
      </c>
      <c r="M202" s="173" t="str">
        <f>IF('Result Sheet'!DK205="","",'Result Sheet'!DK205)</f>
        <v/>
      </c>
      <c r="N202" s="216" t="str">
        <f>IF('Result Sheet'!DP205="","",'Result Sheet'!DP205)</f>
        <v/>
      </c>
      <c r="O202" s="175" t="str">
        <f>IF('Result Sheet'!AB205="","",IF('Result Sheet'!AB205="D","I",'Result Sheet'!AB205))</f>
        <v/>
      </c>
      <c r="P202" s="176" t="str">
        <f>IF('Result Sheet'!AC205="","",'Result Sheet'!AC205)</f>
        <v/>
      </c>
      <c r="Q202" s="175" t="str">
        <f>IF('Result Sheet'!AT205="","",IF('Result Sheet'!AT205="D","I",'Result Sheet'!AT205))</f>
        <v/>
      </c>
      <c r="R202" s="176" t="str">
        <f>IF('Result Sheet'!AU205="","",'Result Sheet'!AU205)</f>
        <v/>
      </c>
      <c r="S202" s="175" t="str">
        <f>IF('Result Sheet'!BL205="","",IF('Result Sheet'!BL205="D","I",'Result Sheet'!BL205))</f>
        <v/>
      </c>
      <c r="T202" s="176" t="str">
        <f>IF('Result Sheet'!BM205="","",'Result Sheet'!BM205)</f>
        <v/>
      </c>
      <c r="U202" s="175" t="str">
        <f>IF('Result Sheet'!CD205="","",IF('Result Sheet'!CD205="D","I",'Result Sheet'!CD205))</f>
        <v/>
      </c>
      <c r="V202" s="176" t="str">
        <f>IF('Result Sheet'!CE205="","",'Result Sheet'!CE205)</f>
        <v/>
      </c>
      <c r="W202" s="177" t="str">
        <f>IF('Result Sheet'!DO205="","",'Result Sheet'!DO205)</f>
        <v/>
      </c>
      <c r="BQ202" s="178" t="str">
        <f>'Result Sheet'!G205</f>
        <v/>
      </c>
      <c r="BR202" s="179" t="str">
        <f t="shared" si="36"/>
        <v/>
      </c>
      <c r="BS202" s="179" t="str">
        <f t="shared" si="37"/>
        <v/>
      </c>
      <c r="BT202" s="179" t="str">
        <f t="shared" si="38"/>
        <v/>
      </c>
      <c r="BU202" s="179" t="str">
        <f t="shared" si="39"/>
        <v/>
      </c>
      <c r="BV202" s="179" t="str">
        <f t="shared" si="40"/>
        <v/>
      </c>
      <c r="BW202" s="179" t="str">
        <f t="shared" si="41"/>
        <v/>
      </c>
      <c r="BX202" s="179" t="str">
        <f t="shared" si="42"/>
        <v/>
      </c>
      <c r="BY202" s="179" t="str">
        <f t="shared" si="43"/>
        <v/>
      </c>
      <c r="BZ202" s="179" t="str">
        <f t="shared" si="44"/>
        <v/>
      </c>
      <c r="CA202" s="179" t="str">
        <f t="shared" si="45"/>
        <v/>
      </c>
      <c r="CB202" s="179" t="str">
        <f t="shared" si="46"/>
        <v/>
      </c>
      <c r="CC202" s="179" t="str">
        <f t="shared" si="47"/>
        <v/>
      </c>
      <c r="CD202" s="180"/>
    </row>
    <row r="203" spans="1:82" ht="15.95" customHeight="1">
      <c r="A203" s="167">
        <f>IF('Result Sheet'!A206="","",'Result Sheet'!A206)</f>
        <v>199</v>
      </c>
      <c r="B203" s="168" t="str">
        <f>IF('Result Sheet'!B206="","",'Result Sheet'!B206)</f>
        <v/>
      </c>
      <c r="C203" s="169" t="str">
        <f>IF('Result Sheet'!F206="","",'Result Sheet'!F206)</f>
        <v/>
      </c>
      <c r="D203" s="170" t="str">
        <f>IF('Result Sheet'!E206="","",'Result Sheet'!E206)</f>
        <v/>
      </c>
      <c r="E203" s="171" t="str">
        <f>IF('Result Sheet'!G206="","",'Result Sheet'!G206)</f>
        <v/>
      </c>
      <c r="F203" s="171" t="str">
        <f>IF('Result Sheet'!H206="","",'Result Sheet'!H206)</f>
        <v/>
      </c>
      <c r="G203" s="171" t="str">
        <f>IF('Result Sheet'!I206="","",'Result Sheet'!I206)</f>
        <v/>
      </c>
      <c r="H203" s="172" t="str">
        <f>IF('Result Sheet'!K206="","",'Result Sheet'!K206)</f>
        <v/>
      </c>
      <c r="I203" s="172" t="str">
        <f>IF('Result Sheet'!J206="","",'Result Sheet'!J206)</f>
        <v/>
      </c>
      <c r="J203" s="273" t="str">
        <f>IF('Result Sheet'!DM206="","",'Result Sheet'!DM206)</f>
        <v/>
      </c>
      <c r="K203" s="173" t="str">
        <f>IF('Result Sheet'!DI206="","",'Result Sheet'!DI206)</f>
        <v/>
      </c>
      <c r="L203" s="174" t="str">
        <f>IF('Result Sheet'!DJ206="","",'Result Sheet'!DJ206)</f>
        <v/>
      </c>
      <c r="M203" s="173" t="str">
        <f>IF('Result Sheet'!DK206="","",'Result Sheet'!DK206)</f>
        <v/>
      </c>
      <c r="N203" s="216" t="str">
        <f>IF('Result Sheet'!DP206="","",'Result Sheet'!DP206)</f>
        <v/>
      </c>
      <c r="O203" s="175" t="str">
        <f>IF('Result Sheet'!AB206="","",IF('Result Sheet'!AB206="D","I",'Result Sheet'!AB206))</f>
        <v/>
      </c>
      <c r="P203" s="176" t="str">
        <f>IF('Result Sheet'!AC206="","",'Result Sheet'!AC206)</f>
        <v/>
      </c>
      <c r="Q203" s="175" t="str">
        <f>IF('Result Sheet'!AT206="","",IF('Result Sheet'!AT206="D","I",'Result Sheet'!AT206))</f>
        <v/>
      </c>
      <c r="R203" s="176" t="str">
        <f>IF('Result Sheet'!AU206="","",'Result Sheet'!AU206)</f>
        <v/>
      </c>
      <c r="S203" s="175" t="str">
        <f>IF('Result Sheet'!BL206="","",IF('Result Sheet'!BL206="D","I",'Result Sheet'!BL206))</f>
        <v/>
      </c>
      <c r="T203" s="176" t="str">
        <f>IF('Result Sheet'!BM206="","",'Result Sheet'!BM206)</f>
        <v/>
      </c>
      <c r="U203" s="175" t="str">
        <f>IF('Result Sheet'!CD206="","",IF('Result Sheet'!CD206="D","I",'Result Sheet'!CD206))</f>
        <v/>
      </c>
      <c r="V203" s="176" t="str">
        <f>IF('Result Sheet'!CE206="","",'Result Sheet'!CE206)</f>
        <v/>
      </c>
      <c r="W203" s="177" t="str">
        <f>IF('Result Sheet'!DO206="","",'Result Sheet'!DO206)</f>
        <v/>
      </c>
      <c r="BQ203" s="178" t="str">
        <f>'Result Sheet'!G206</f>
        <v/>
      </c>
      <c r="BR203" s="179" t="str">
        <f t="shared" si="36"/>
        <v/>
      </c>
      <c r="BS203" s="179" t="str">
        <f t="shared" si="37"/>
        <v/>
      </c>
      <c r="BT203" s="179" t="str">
        <f t="shared" si="38"/>
        <v/>
      </c>
      <c r="BU203" s="179" t="str">
        <f t="shared" si="39"/>
        <v/>
      </c>
      <c r="BV203" s="179" t="str">
        <f t="shared" si="40"/>
        <v/>
      </c>
      <c r="BW203" s="179" t="str">
        <f t="shared" si="41"/>
        <v/>
      </c>
      <c r="BX203" s="179" t="str">
        <f t="shared" si="42"/>
        <v/>
      </c>
      <c r="BY203" s="179" t="str">
        <f t="shared" si="43"/>
        <v/>
      </c>
      <c r="BZ203" s="179" t="str">
        <f t="shared" si="44"/>
        <v/>
      </c>
      <c r="CA203" s="179" t="str">
        <f t="shared" si="45"/>
        <v/>
      </c>
      <c r="CB203" s="179" t="str">
        <f t="shared" si="46"/>
        <v/>
      </c>
      <c r="CC203" s="179" t="str">
        <f t="shared" si="47"/>
        <v/>
      </c>
      <c r="CD203" s="180"/>
    </row>
    <row r="204" spans="1:82" ht="15.95" customHeight="1">
      <c r="A204" s="167">
        <f>IF('Result Sheet'!A207="","",'Result Sheet'!A207)</f>
        <v>200</v>
      </c>
      <c r="B204" s="168" t="str">
        <f>IF('Result Sheet'!B207="","",'Result Sheet'!B207)</f>
        <v/>
      </c>
      <c r="C204" s="169" t="str">
        <f>IF('Result Sheet'!F207="","",'Result Sheet'!F207)</f>
        <v/>
      </c>
      <c r="D204" s="170" t="str">
        <f>IF('Result Sheet'!E207="","",'Result Sheet'!E207)</f>
        <v/>
      </c>
      <c r="E204" s="171" t="str">
        <f>IF('Result Sheet'!G207="","",'Result Sheet'!G207)</f>
        <v/>
      </c>
      <c r="F204" s="171" t="str">
        <f>IF('Result Sheet'!H207="","",'Result Sheet'!H207)</f>
        <v/>
      </c>
      <c r="G204" s="171" t="str">
        <f>IF('Result Sheet'!I207="","",'Result Sheet'!I207)</f>
        <v/>
      </c>
      <c r="H204" s="172" t="str">
        <f>IF('Result Sheet'!K207="","",'Result Sheet'!K207)</f>
        <v/>
      </c>
      <c r="I204" s="172" t="str">
        <f>IF('Result Sheet'!J207="","",'Result Sheet'!J207)</f>
        <v/>
      </c>
      <c r="J204" s="273" t="str">
        <f>IF('Result Sheet'!DM207="","",'Result Sheet'!DM207)</f>
        <v/>
      </c>
      <c r="K204" s="173" t="str">
        <f>IF('Result Sheet'!DI207="","",'Result Sheet'!DI207)</f>
        <v/>
      </c>
      <c r="L204" s="174" t="str">
        <f>IF('Result Sheet'!DJ207="","",'Result Sheet'!DJ207)</f>
        <v/>
      </c>
      <c r="M204" s="173" t="str">
        <f>IF('Result Sheet'!DK207="","",'Result Sheet'!DK207)</f>
        <v/>
      </c>
      <c r="N204" s="216" t="str">
        <f>IF('Result Sheet'!DP207="","",'Result Sheet'!DP207)</f>
        <v/>
      </c>
      <c r="O204" s="175" t="str">
        <f>IF('Result Sheet'!AB207="","",IF('Result Sheet'!AB207="D","I",'Result Sheet'!AB207))</f>
        <v/>
      </c>
      <c r="P204" s="176" t="str">
        <f>IF('Result Sheet'!AC207="","",'Result Sheet'!AC207)</f>
        <v/>
      </c>
      <c r="Q204" s="175" t="str">
        <f>IF('Result Sheet'!AT207="","",IF('Result Sheet'!AT207="D","I",'Result Sheet'!AT207))</f>
        <v/>
      </c>
      <c r="R204" s="176" t="str">
        <f>IF('Result Sheet'!AU207="","",'Result Sheet'!AU207)</f>
        <v/>
      </c>
      <c r="S204" s="175" t="str">
        <f>IF('Result Sheet'!BL207="","",IF('Result Sheet'!BL207="D","I",'Result Sheet'!BL207))</f>
        <v/>
      </c>
      <c r="T204" s="176" t="str">
        <f>IF('Result Sheet'!BM207="","",'Result Sheet'!BM207)</f>
        <v/>
      </c>
      <c r="U204" s="175" t="str">
        <f>IF('Result Sheet'!CD207="","",IF('Result Sheet'!CD207="D","I",'Result Sheet'!CD207))</f>
        <v/>
      </c>
      <c r="V204" s="176" t="str">
        <f>IF('Result Sheet'!CE207="","",'Result Sheet'!CE207)</f>
        <v/>
      </c>
      <c r="W204" s="177" t="str">
        <f>IF('Result Sheet'!DO207="","",'Result Sheet'!DO207)</f>
        <v/>
      </c>
      <c r="BQ204" s="178" t="str">
        <f>'Result Sheet'!G207</f>
        <v/>
      </c>
      <c r="BR204" s="179" t="str">
        <f t="shared" si="36"/>
        <v/>
      </c>
      <c r="BS204" s="179" t="str">
        <f t="shared" si="37"/>
        <v/>
      </c>
      <c r="BT204" s="179" t="str">
        <f t="shared" si="38"/>
        <v/>
      </c>
      <c r="BU204" s="179" t="str">
        <f t="shared" si="39"/>
        <v/>
      </c>
      <c r="BV204" s="179" t="str">
        <f t="shared" si="40"/>
        <v/>
      </c>
      <c r="BW204" s="179" t="str">
        <f t="shared" si="41"/>
        <v/>
      </c>
      <c r="BX204" s="179" t="str">
        <f t="shared" si="42"/>
        <v/>
      </c>
      <c r="BY204" s="179" t="str">
        <f t="shared" si="43"/>
        <v/>
      </c>
      <c r="BZ204" s="179" t="str">
        <f t="shared" si="44"/>
        <v/>
      </c>
      <c r="CA204" s="179" t="str">
        <f t="shared" si="45"/>
        <v/>
      </c>
      <c r="CB204" s="179" t="str">
        <f t="shared" si="46"/>
        <v/>
      </c>
      <c r="CC204" s="179" t="str">
        <f t="shared" si="47"/>
        <v/>
      </c>
      <c r="CD204" s="180"/>
    </row>
    <row r="205" spans="1:82" ht="16.5" thickBot="1">
      <c r="A205" s="810"/>
      <c r="B205" s="810"/>
      <c r="C205" s="810"/>
      <c r="D205" s="810"/>
      <c r="E205" s="810"/>
      <c r="F205" s="810"/>
      <c r="G205" s="811"/>
      <c r="H205" s="811"/>
      <c r="I205" s="811"/>
      <c r="J205" s="810"/>
      <c r="K205" s="810"/>
      <c r="L205" s="810"/>
      <c r="M205" s="810"/>
      <c r="N205" s="810"/>
      <c r="O205" s="810"/>
      <c r="P205" s="810"/>
      <c r="Q205" s="810"/>
      <c r="R205" s="810"/>
      <c r="S205" s="810"/>
      <c r="T205" s="810"/>
      <c r="U205" s="810"/>
      <c r="V205" s="810"/>
      <c r="W205" s="810"/>
      <c r="BQ205" s="833"/>
      <c r="BR205" s="834"/>
      <c r="BS205" s="834"/>
      <c r="BT205" s="834"/>
      <c r="BU205" s="834"/>
      <c r="BV205" s="834"/>
      <c r="BW205" s="834"/>
      <c r="BX205" s="834"/>
      <c r="BY205" s="834"/>
      <c r="BZ205" s="834"/>
      <c r="CA205" s="834"/>
      <c r="CB205" s="834"/>
      <c r="CC205" s="834"/>
      <c r="CD205" s="835"/>
    </row>
    <row r="206" spans="1:82" ht="21" customHeight="1" thickTop="1">
      <c r="A206" s="182"/>
      <c r="B206" s="183" t="s">
        <v>124</v>
      </c>
      <c r="C206" s="183"/>
      <c r="D206" s="836" t="str">
        <f>IF('Master sheet'!$D$14="Hindi","प्रविष्ठ कुल विद्यार्थी","No. of students appeared")</f>
        <v>प्रविष्ठ कुल विद्यार्थी</v>
      </c>
      <c r="E206" s="836"/>
      <c r="F206" s="185">
        <f>COUNTA(B5:B204)-COUNTIF(B5:B204,"nso")-COUNTBLANK(B5:B204)</f>
        <v>30</v>
      </c>
      <c r="G206" s="94"/>
      <c r="H206" s="837"/>
      <c r="I206" s="838"/>
      <c r="J206" s="839" t="str">
        <f>IF('Master sheet'!$D$14="Hindi","परिणाम तैयारकर्ता","Signature of the maker")</f>
        <v>परिणाम तैयारकर्ता</v>
      </c>
      <c r="K206" s="840"/>
      <c r="L206" s="841"/>
      <c r="M206" s="832" t="str">
        <f>CONCATENATE("( ",UPPER('Master sheet'!D19)," )")</f>
        <v>( YOGESH )</v>
      </c>
      <c r="N206" s="832"/>
      <c r="O206" s="832"/>
      <c r="P206" s="832"/>
      <c r="Q206" s="832"/>
      <c r="R206" s="832"/>
      <c r="S206" s="832" t="str">
        <f>CONCATENATE("( ",UPPER('Master sheet'!D15)," )")</f>
        <v>( USHA PALIYA )</v>
      </c>
      <c r="T206" s="832"/>
      <c r="U206" s="832"/>
      <c r="V206" s="832"/>
      <c r="W206" s="832"/>
      <c r="BQ206" s="184"/>
      <c r="BR206" s="842" t="str">
        <f>BQ1</f>
        <v>tkfrokj ifj.kke</v>
      </c>
      <c r="BS206" s="842"/>
      <c r="BT206" s="842"/>
      <c r="BU206" s="842"/>
      <c r="BV206" s="842"/>
      <c r="BW206" s="842"/>
      <c r="BX206" s="842"/>
      <c r="BY206" s="842"/>
      <c r="BZ206" s="842"/>
      <c r="CA206" s="842"/>
      <c r="CB206" s="842"/>
      <c r="CC206" s="842"/>
      <c r="CD206" s="843"/>
    </row>
    <row r="207" spans="1:82" ht="21">
      <c r="A207" s="182"/>
      <c r="B207" s="183" t="s">
        <v>124</v>
      </c>
      <c r="C207" s="183"/>
      <c r="D207" s="822" t="str">
        <f>IF('Master sheet'!$D$14="Hindi","ग्रेड 'ए'","Grade 'A'")</f>
        <v>ग्रेड 'ए'</v>
      </c>
      <c r="E207" s="822"/>
      <c r="F207" s="185">
        <f>COUNTIF(N5:N204,"A")</f>
        <v>0</v>
      </c>
      <c r="G207" s="186"/>
      <c r="H207" s="825"/>
      <c r="I207" s="824"/>
      <c r="J207" s="819"/>
      <c r="K207" s="820"/>
      <c r="L207" s="821"/>
      <c r="M207" s="829"/>
      <c r="N207" s="829"/>
      <c r="O207" s="829"/>
      <c r="P207" s="829"/>
      <c r="Q207" s="829"/>
      <c r="R207" s="829"/>
      <c r="S207" s="829"/>
      <c r="T207" s="829"/>
      <c r="U207" s="829"/>
      <c r="V207" s="829"/>
      <c r="W207" s="829"/>
      <c r="BQ207" s="187"/>
      <c r="BR207" s="188" t="str">
        <f t="shared" ref="BR207:CC207" si="48">BR3</f>
        <v>SC BOYS</v>
      </c>
      <c r="BS207" s="188" t="str">
        <f t="shared" si="48"/>
        <v>SC GIRLS</v>
      </c>
      <c r="BT207" s="188" t="str">
        <f t="shared" si="48"/>
        <v>ST BOYS</v>
      </c>
      <c r="BU207" s="188" t="str">
        <f t="shared" si="48"/>
        <v>ST GIRLS</v>
      </c>
      <c r="BV207" s="188" t="str">
        <f t="shared" si="48"/>
        <v>OBC BOYS</v>
      </c>
      <c r="BW207" s="188" t="str">
        <f t="shared" si="48"/>
        <v>OBC GIRLS</v>
      </c>
      <c r="BX207" s="188" t="str">
        <f t="shared" si="48"/>
        <v>GEN BOYS</v>
      </c>
      <c r="BY207" s="188" t="str">
        <f t="shared" si="48"/>
        <v>GEN GIRLS</v>
      </c>
      <c r="BZ207" s="188" t="str">
        <f t="shared" si="48"/>
        <v>MIN BOYS</v>
      </c>
      <c r="CA207" s="188" t="str">
        <f t="shared" si="48"/>
        <v>MIN GIRLS</v>
      </c>
      <c r="CB207" s="188" t="str">
        <f t="shared" si="48"/>
        <v>SBC BOYS</v>
      </c>
      <c r="CC207" s="188" t="str">
        <f t="shared" si="48"/>
        <v>SBC GIRLS</v>
      </c>
      <c r="CD207" s="189" t="s">
        <v>110</v>
      </c>
    </row>
    <row r="208" spans="1:82" ht="18.75" customHeight="1">
      <c r="A208" s="182"/>
      <c r="B208" s="183" t="s">
        <v>124</v>
      </c>
      <c r="C208" s="183"/>
      <c r="D208" s="822" t="str">
        <f>IF('Master sheet'!$D$14="Hindi","ग्रेड 'बी'","Grade 'B'")</f>
        <v>ग्रेड 'बी'</v>
      </c>
      <c r="E208" s="822"/>
      <c r="F208" s="190">
        <f>COUNTIF(N5:N204,"B")</f>
        <v>30</v>
      </c>
      <c r="G208" s="191"/>
      <c r="H208" s="823"/>
      <c r="I208" s="824"/>
      <c r="J208" s="819" t="str">
        <f>IF('Master sheet'!$D$14="Hindi","हस्ताक्षर कक्षाध्यापक","Signature of the class teacher")</f>
        <v>हस्ताक्षर कक्षाध्यापक</v>
      </c>
      <c r="K208" s="820"/>
      <c r="L208" s="821"/>
      <c r="M208" s="829" t="str">
        <f>CONCATENATE("( ",UPPER('Result Sheet'!DO211)," )")</f>
        <v>( ( PUSHPENDRA JAWRA ) )</v>
      </c>
      <c r="N208" s="829"/>
      <c r="O208" s="829"/>
      <c r="P208" s="829"/>
      <c r="Q208" s="829"/>
      <c r="R208" s="829"/>
      <c r="S208" s="829"/>
      <c r="T208" s="829"/>
      <c r="U208" s="829"/>
      <c r="V208" s="829"/>
      <c r="W208" s="829"/>
      <c r="BQ208" s="192" t="str">
        <f>'Teacher &amp; Cat. Wise Result'!A26</f>
        <v>ग्रेड 'ए'</v>
      </c>
      <c r="BR208" s="193">
        <f>COUNTIF(BR5:BR204,"A")</f>
        <v>0</v>
      </c>
      <c r="BS208" s="193">
        <f t="shared" ref="BS208:CC208" si="49">COUNTIF(BS5:BS204,"A")</f>
        <v>0</v>
      </c>
      <c r="BT208" s="193">
        <f t="shared" si="49"/>
        <v>0</v>
      </c>
      <c r="BU208" s="193">
        <f t="shared" si="49"/>
        <v>0</v>
      </c>
      <c r="BV208" s="193">
        <f t="shared" si="49"/>
        <v>0</v>
      </c>
      <c r="BW208" s="193">
        <f t="shared" si="49"/>
        <v>0</v>
      </c>
      <c r="BX208" s="193">
        <f t="shared" si="49"/>
        <v>0</v>
      </c>
      <c r="BY208" s="193">
        <f t="shared" si="49"/>
        <v>0</v>
      </c>
      <c r="BZ208" s="193">
        <f t="shared" si="49"/>
        <v>0</v>
      </c>
      <c r="CA208" s="193">
        <f t="shared" si="49"/>
        <v>0</v>
      </c>
      <c r="CB208" s="193">
        <f t="shared" si="49"/>
        <v>0</v>
      </c>
      <c r="CC208" s="193">
        <f t="shared" si="49"/>
        <v>0</v>
      </c>
      <c r="CD208" s="194">
        <f>SUM(BR208:CC208)</f>
        <v>0</v>
      </c>
    </row>
    <row r="209" spans="1:82" ht="18.75">
      <c r="A209" s="182"/>
      <c r="B209" s="183" t="s">
        <v>124</v>
      </c>
      <c r="C209" s="183"/>
      <c r="D209" s="822" t="str">
        <f>IF('Master sheet'!$D$14="Hindi","ग्रेड 'सी'","Grade 'C'")</f>
        <v>ग्रेड 'सी'</v>
      </c>
      <c r="E209" s="822"/>
      <c r="F209" s="195">
        <f>COUNTIF(N5:N204,"C")</f>
        <v>0</v>
      </c>
      <c r="G209" s="196"/>
      <c r="H209" s="823"/>
      <c r="I209" s="824"/>
      <c r="J209" s="819"/>
      <c r="K209" s="820"/>
      <c r="L209" s="821"/>
      <c r="M209" s="829"/>
      <c r="N209" s="829"/>
      <c r="O209" s="829"/>
      <c r="P209" s="829"/>
      <c r="Q209" s="829"/>
      <c r="R209" s="829"/>
      <c r="S209" s="829"/>
      <c r="T209" s="829"/>
      <c r="U209" s="829"/>
      <c r="V209" s="829"/>
      <c r="W209" s="829"/>
      <c r="BQ209" s="192" t="str">
        <f>'Teacher &amp; Cat. Wise Result'!A27</f>
        <v>ग्रेड 'बी'</v>
      </c>
      <c r="BR209" s="193">
        <f>COUNTIF(BR5:BR204,"B")</f>
        <v>2</v>
      </c>
      <c r="BS209" s="193">
        <f t="shared" ref="BS209:CC209" si="50">COUNTIF(BS5:BS204,"B")</f>
        <v>1</v>
      </c>
      <c r="BT209" s="193">
        <f t="shared" si="50"/>
        <v>0</v>
      </c>
      <c r="BU209" s="193">
        <f t="shared" si="50"/>
        <v>0</v>
      </c>
      <c r="BV209" s="193">
        <f t="shared" si="50"/>
        <v>15</v>
      </c>
      <c r="BW209" s="193">
        <f t="shared" si="50"/>
        <v>8</v>
      </c>
      <c r="BX209" s="193">
        <f t="shared" si="50"/>
        <v>1</v>
      </c>
      <c r="BY209" s="193">
        <f t="shared" si="50"/>
        <v>1</v>
      </c>
      <c r="BZ209" s="193">
        <f t="shared" si="50"/>
        <v>0</v>
      </c>
      <c r="CA209" s="193">
        <f t="shared" si="50"/>
        <v>0</v>
      </c>
      <c r="CB209" s="193">
        <f t="shared" si="50"/>
        <v>2</v>
      </c>
      <c r="CC209" s="193">
        <f t="shared" si="50"/>
        <v>0</v>
      </c>
      <c r="CD209" s="194">
        <f t="shared" ref="CD209:CD215" si="51">SUM(BR209:CC209)</f>
        <v>30</v>
      </c>
    </row>
    <row r="210" spans="1:82" ht="18.75" customHeight="1">
      <c r="A210" s="182"/>
      <c r="B210" s="183" t="s">
        <v>124</v>
      </c>
      <c r="C210" s="183"/>
      <c r="D210" s="822" t="str">
        <f>IF('Master sheet'!$D$14="Hindi","ग्रेड 'डी'","Grade 'D'")</f>
        <v>ग्रेड 'डी'</v>
      </c>
      <c r="E210" s="822"/>
      <c r="F210" s="197">
        <f>COUNTIF(N5:N204,"D")</f>
        <v>0</v>
      </c>
      <c r="G210" s="191"/>
      <c r="H210" s="844"/>
      <c r="I210" s="845"/>
      <c r="J210" s="819" t="str">
        <f>IF('Master sheet'!$D$14="Hindi","हस्ताक्षर जांचकर्ता","Signature of the checker")</f>
        <v>हस्ताक्षर जांचकर्ता</v>
      </c>
      <c r="K210" s="820"/>
      <c r="L210" s="821"/>
      <c r="M210" s="829" t="str">
        <f>CONCATENATE("( ",UPPER('Master sheet'!D18)," )")</f>
        <v>( RAKESH KUMAR )</v>
      </c>
      <c r="N210" s="829"/>
      <c r="O210" s="829"/>
      <c r="P210" s="829"/>
      <c r="Q210" s="829"/>
      <c r="R210" s="829"/>
      <c r="S210" s="829"/>
      <c r="T210" s="829"/>
      <c r="U210" s="829"/>
      <c r="V210" s="829"/>
      <c r="W210" s="829"/>
      <c r="BQ210" s="192" t="str">
        <f>'Teacher &amp; Cat. Wise Result'!A28</f>
        <v>ग्रेड 'सी'</v>
      </c>
      <c r="BR210" s="193">
        <f>COUNTIF(BR5:BR204,"C")</f>
        <v>0</v>
      </c>
      <c r="BS210" s="193">
        <f t="shared" ref="BS210:CC210" si="52">COUNTIF(BS5:BS204,"C")</f>
        <v>0</v>
      </c>
      <c r="BT210" s="193">
        <f t="shared" si="52"/>
        <v>0</v>
      </c>
      <c r="BU210" s="193">
        <f t="shared" si="52"/>
        <v>0</v>
      </c>
      <c r="BV210" s="193">
        <f t="shared" si="52"/>
        <v>0</v>
      </c>
      <c r="BW210" s="193">
        <f t="shared" si="52"/>
        <v>0</v>
      </c>
      <c r="BX210" s="193">
        <f t="shared" si="52"/>
        <v>0</v>
      </c>
      <c r="BY210" s="193">
        <f t="shared" si="52"/>
        <v>0</v>
      </c>
      <c r="BZ210" s="193">
        <f t="shared" si="52"/>
        <v>0</v>
      </c>
      <c r="CA210" s="193">
        <f t="shared" si="52"/>
        <v>0</v>
      </c>
      <c r="CB210" s="193">
        <f t="shared" si="52"/>
        <v>0</v>
      </c>
      <c r="CC210" s="193">
        <f t="shared" si="52"/>
        <v>0</v>
      </c>
      <c r="CD210" s="194">
        <f t="shared" si="51"/>
        <v>0</v>
      </c>
    </row>
    <row r="211" spans="1:82" ht="18.75" customHeight="1">
      <c r="A211" s="182"/>
      <c r="B211" s="183" t="s">
        <v>124</v>
      </c>
      <c r="C211" s="183"/>
      <c r="D211" s="822" t="str">
        <f>IF('Master sheet'!$D$14="Hindi","ग्रेड 'ई'","Grade 'E'")</f>
        <v>ग्रेड 'ई'</v>
      </c>
      <c r="E211" s="822"/>
      <c r="F211" s="185">
        <f>COUNTIF(N5:N204,"E")</f>
        <v>0</v>
      </c>
      <c r="G211" s="198"/>
      <c r="H211" s="825"/>
      <c r="I211" s="824"/>
      <c r="J211" s="819"/>
      <c r="K211" s="820"/>
      <c r="L211" s="821"/>
      <c r="M211" s="829"/>
      <c r="N211" s="829"/>
      <c r="O211" s="829"/>
      <c r="P211" s="829"/>
      <c r="Q211" s="829"/>
      <c r="R211" s="829"/>
      <c r="S211" s="829"/>
      <c r="T211" s="829"/>
      <c r="U211" s="829"/>
      <c r="V211" s="829"/>
      <c r="W211" s="829"/>
      <c r="BQ211" s="192" t="str">
        <f>'Teacher &amp; Cat. Wise Result'!A29</f>
        <v>ग्रेड 'डी'</v>
      </c>
      <c r="BR211" s="193">
        <f>COUNTIF(BR5:BR204,"D")</f>
        <v>0</v>
      </c>
      <c r="BS211" s="193">
        <f t="shared" ref="BS211:CC211" si="53">COUNTIF(BS5:BS204,"D")</f>
        <v>0</v>
      </c>
      <c r="BT211" s="193">
        <f t="shared" si="53"/>
        <v>0</v>
      </c>
      <c r="BU211" s="193">
        <f t="shared" si="53"/>
        <v>0</v>
      </c>
      <c r="BV211" s="193">
        <f t="shared" si="53"/>
        <v>0</v>
      </c>
      <c r="BW211" s="193">
        <f t="shared" si="53"/>
        <v>0</v>
      </c>
      <c r="BX211" s="193">
        <f t="shared" si="53"/>
        <v>0</v>
      </c>
      <c r="BY211" s="193">
        <f t="shared" si="53"/>
        <v>0</v>
      </c>
      <c r="BZ211" s="193">
        <f t="shared" si="53"/>
        <v>0</v>
      </c>
      <c r="CA211" s="193">
        <f t="shared" si="53"/>
        <v>0</v>
      </c>
      <c r="CB211" s="193">
        <f t="shared" si="53"/>
        <v>0</v>
      </c>
      <c r="CC211" s="193">
        <f t="shared" si="53"/>
        <v>0</v>
      </c>
      <c r="CD211" s="194">
        <f t="shared" si="51"/>
        <v>0</v>
      </c>
    </row>
    <row r="212" spans="1:82" ht="18.75" customHeight="1">
      <c r="A212" s="199"/>
      <c r="B212" s="200" t="s">
        <v>124</v>
      </c>
      <c r="C212" s="200"/>
      <c r="D212" s="822" t="str">
        <f>IF('Master sheet'!$D$14="Hindi","कुल उत्तीर्ण","Total Pass")</f>
        <v>कुल उत्तीर्ण</v>
      </c>
      <c r="E212" s="822"/>
      <c r="F212" s="185">
        <f>SUM(F207:F211)</f>
        <v>30</v>
      </c>
      <c r="G212" s="201"/>
      <c r="H212" s="830"/>
      <c r="I212" s="831"/>
      <c r="J212" s="819" t="str">
        <f>IF('Master sheet'!$D$14="Hindi","हस्ताक्षर परीक्षा प्रभारी","Signature of the exam. Incharge")</f>
        <v>हस्ताक्षर परीक्षा प्रभारी</v>
      </c>
      <c r="K212" s="820"/>
      <c r="L212" s="821"/>
      <c r="M212" s="829" t="str">
        <f>CONCATENATE("( ",UPPER('Master sheet'!D17)," )")</f>
        <v>( SURESH KUMAR )</v>
      </c>
      <c r="N212" s="829"/>
      <c r="O212" s="829"/>
      <c r="P212" s="829"/>
      <c r="Q212" s="829"/>
      <c r="R212" s="829"/>
      <c r="S212" s="826" t="str">
        <f>IF('Master sheet'!$D$14="Hindi","हस्ताक्षर मय सील मोहर संस्था प्रधान","Signature &amp; Seal of the Head of the Institution")</f>
        <v>हस्ताक्षर मय सील मोहर संस्था प्रधान</v>
      </c>
      <c r="T212" s="826"/>
      <c r="U212" s="826"/>
      <c r="V212" s="826"/>
      <c r="W212" s="826"/>
      <c r="BQ212" s="192" t="str">
        <f>'Teacher &amp; Cat. Wise Result'!A30</f>
        <v>ग्रेड 'ई'</v>
      </c>
      <c r="BR212" s="193">
        <f>COUNTIF(BR5:BR204,"E")</f>
        <v>0</v>
      </c>
      <c r="BS212" s="193">
        <f t="shared" ref="BS212:CC212" si="54">COUNTIF(BS5:BS204,"E")</f>
        <v>0</v>
      </c>
      <c r="BT212" s="193">
        <f t="shared" si="54"/>
        <v>0</v>
      </c>
      <c r="BU212" s="193">
        <f t="shared" si="54"/>
        <v>0</v>
      </c>
      <c r="BV212" s="193">
        <f t="shared" si="54"/>
        <v>0</v>
      </c>
      <c r="BW212" s="193">
        <f t="shared" si="54"/>
        <v>0</v>
      </c>
      <c r="BX212" s="193">
        <f t="shared" si="54"/>
        <v>0</v>
      </c>
      <c r="BY212" s="193">
        <f t="shared" si="54"/>
        <v>0</v>
      </c>
      <c r="BZ212" s="193">
        <f t="shared" si="54"/>
        <v>0</v>
      </c>
      <c r="CA212" s="193">
        <f t="shared" si="54"/>
        <v>0</v>
      </c>
      <c r="CB212" s="193">
        <f t="shared" si="54"/>
        <v>0</v>
      </c>
      <c r="CC212" s="193">
        <f t="shared" si="54"/>
        <v>0</v>
      </c>
      <c r="CD212" s="194">
        <f>SUM(BR212:CC212)</f>
        <v>0</v>
      </c>
    </row>
    <row r="213" spans="1:82" ht="19.5" customHeight="1">
      <c r="A213" s="182"/>
      <c r="B213" s="183" t="s">
        <v>124</v>
      </c>
      <c r="C213" s="183"/>
      <c r="D213" s="822" t="str">
        <f>IF('Master sheet'!$D$14="Hindi","उत्तीर्ण प्रतिशत","Pass percentage")</f>
        <v>उत्तीर्ण प्रतिशत</v>
      </c>
      <c r="E213" s="822"/>
      <c r="F213" s="215">
        <f>IF(F206=0,"",F212/F206*100)</f>
        <v>100</v>
      </c>
      <c r="G213" s="202"/>
      <c r="H213" s="827"/>
      <c r="I213" s="828"/>
      <c r="J213" s="819"/>
      <c r="K213" s="820"/>
      <c r="L213" s="821"/>
      <c r="M213" s="829"/>
      <c r="N213" s="829"/>
      <c r="O213" s="829"/>
      <c r="P213" s="829"/>
      <c r="Q213" s="829"/>
      <c r="R213" s="829"/>
      <c r="S213" s="826"/>
      <c r="T213" s="826"/>
      <c r="U213" s="826"/>
      <c r="V213" s="826"/>
      <c r="W213" s="826"/>
      <c r="BQ213" s="192" t="str">
        <f>'Teacher &amp; Cat. Wise Result'!A31</f>
        <v>कुल उत्तीर्ण</v>
      </c>
      <c r="BR213" s="203">
        <f>SUM(BR208,BR209,BR210,BR211,BR212)</f>
        <v>2</v>
      </c>
      <c r="BS213" s="203">
        <f t="shared" ref="BS213:CC213" si="55">SUM(BS208,BS209,BS210,BS211,BS212)</f>
        <v>1</v>
      </c>
      <c r="BT213" s="203">
        <f t="shared" si="55"/>
        <v>0</v>
      </c>
      <c r="BU213" s="203">
        <f t="shared" si="55"/>
        <v>0</v>
      </c>
      <c r="BV213" s="203">
        <f t="shared" si="55"/>
        <v>15</v>
      </c>
      <c r="BW213" s="203">
        <f t="shared" si="55"/>
        <v>8</v>
      </c>
      <c r="BX213" s="203">
        <f t="shared" si="55"/>
        <v>1</v>
      </c>
      <c r="BY213" s="203">
        <f t="shared" si="55"/>
        <v>1</v>
      </c>
      <c r="BZ213" s="203">
        <f t="shared" si="55"/>
        <v>0</v>
      </c>
      <c r="CA213" s="203">
        <f t="shared" si="55"/>
        <v>0</v>
      </c>
      <c r="CB213" s="203">
        <f t="shared" si="55"/>
        <v>2</v>
      </c>
      <c r="CC213" s="203">
        <f t="shared" si="55"/>
        <v>0</v>
      </c>
      <c r="CD213" s="194">
        <f t="shared" si="51"/>
        <v>30</v>
      </c>
    </row>
    <row r="214" spans="1:82" ht="15.75">
      <c r="BQ214" s="192" t="str">
        <f>'Teacher &amp; Cat. Wise Result'!A32</f>
        <v>पुनः परीक्षा</v>
      </c>
      <c r="BR214" s="193">
        <f>COUNTIF(BR5:BR204,"RE")</f>
        <v>0</v>
      </c>
      <c r="BS214" s="193">
        <f t="shared" ref="BS214:CC214" si="56">COUNTIF(BS5:BS204,"RE")</f>
        <v>0</v>
      </c>
      <c r="BT214" s="193">
        <f t="shared" si="56"/>
        <v>0</v>
      </c>
      <c r="BU214" s="193">
        <f t="shared" si="56"/>
        <v>0</v>
      </c>
      <c r="BV214" s="193">
        <f t="shared" si="56"/>
        <v>0</v>
      </c>
      <c r="BW214" s="193">
        <f t="shared" si="56"/>
        <v>0</v>
      </c>
      <c r="BX214" s="193">
        <f t="shared" si="56"/>
        <v>0</v>
      </c>
      <c r="BY214" s="193">
        <f t="shared" si="56"/>
        <v>0</v>
      </c>
      <c r="BZ214" s="193">
        <f t="shared" si="56"/>
        <v>0</v>
      </c>
      <c r="CA214" s="193">
        <f t="shared" si="56"/>
        <v>0</v>
      </c>
      <c r="CB214" s="193">
        <f t="shared" si="56"/>
        <v>0</v>
      </c>
      <c r="CC214" s="193">
        <f t="shared" si="56"/>
        <v>0</v>
      </c>
      <c r="CD214" s="194">
        <f>SUM(BR214:CC214)</f>
        <v>0</v>
      </c>
    </row>
    <row r="215" spans="1:82" ht="15.75">
      <c r="BQ215" s="192" t="str">
        <f>'Teacher &amp; Cat. Wise Result'!A33</f>
        <v>प्रविष्ठ कुल विद्यार्थी</v>
      </c>
      <c r="BR215" s="193">
        <f>SUM(BR213:BR214)</f>
        <v>2</v>
      </c>
      <c r="BS215" s="193">
        <f t="shared" ref="BS215:CC215" si="57">SUM(BS213:BS214)</f>
        <v>1</v>
      </c>
      <c r="BT215" s="193">
        <f t="shared" si="57"/>
        <v>0</v>
      </c>
      <c r="BU215" s="193">
        <f t="shared" si="57"/>
        <v>0</v>
      </c>
      <c r="BV215" s="193">
        <f t="shared" si="57"/>
        <v>15</v>
      </c>
      <c r="BW215" s="193">
        <f t="shared" si="57"/>
        <v>8</v>
      </c>
      <c r="BX215" s="193">
        <f t="shared" si="57"/>
        <v>1</v>
      </c>
      <c r="BY215" s="193">
        <f t="shared" si="57"/>
        <v>1</v>
      </c>
      <c r="BZ215" s="193">
        <f t="shared" si="57"/>
        <v>0</v>
      </c>
      <c r="CA215" s="193">
        <f t="shared" si="57"/>
        <v>0</v>
      </c>
      <c r="CB215" s="193">
        <f t="shared" si="57"/>
        <v>2</v>
      </c>
      <c r="CC215" s="193">
        <f t="shared" si="57"/>
        <v>0</v>
      </c>
      <c r="CD215" s="194">
        <f t="shared" si="51"/>
        <v>30</v>
      </c>
    </row>
    <row r="216" spans="1:82" ht="15.75">
      <c r="BQ216" s="192" t="str">
        <f>'Teacher &amp; Cat. Wise Result'!A34</f>
        <v>उत्तीर्ण प्रतिशत</v>
      </c>
      <c r="BR216" s="205">
        <f>IF(BR215=0,"",BR213/BR215*100)</f>
        <v>100</v>
      </c>
      <c r="BS216" s="205">
        <f t="shared" ref="BS216:CD216" si="58">IF(BS215=0,"",BS213/BS215*100)</f>
        <v>100</v>
      </c>
      <c r="BT216" s="205" t="str">
        <f t="shared" si="58"/>
        <v/>
      </c>
      <c r="BU216" s="205" t="str">
        <f t="shared" si="58"/>
        <v/>
      </c>
      <c r="BV216" s="205">
        <f t="shared" si="58"/>
        <v>100</v>
      </c>
      <c r="BW216" s="205">
        <f t="shared" si="58"/>
        <v>100</v>
      </c>
      <c r="BX216" s="205">
        <f t="shared" si="58"/>
        <v>100</v>
      </c>
      <c r="BY216" s="205">
        <f t="shared" si="58"/>
        <v>100</v>
      </c>
      <c r="BZ216" s="205" t="str">
        <f t="shared" si="58"/>
        <v/>
      </c>
      <c r="CA216" s="205" t="str">
        <f t="shared" si="58"/>
        <v/>
      </c>
      <c r="CB216" s="205">
        <f t="shared" si="58"/>
        <v>100</v>
      </c>
      <c r="CC216" s="205" t="str">
        <f t="shared" si="58"/>
        <v/>
      </c>
      <c r="CD216" s="205">
        <f t="shared" si="58"/>
        <v>100</v>
      </c>
    </row>
    <row r="217" spans="1:82" ht="16.5" thickBot="1">
      <c r="BQ217" s="192" t="e">
        <f>'Teacher &amp; Cat. Wise Result'!#REF!</f>
        <v>#REF!</v>
      </c>
      <c r="BR217" s="206">
        <f>COUNTIF(BR5:BR204,"NSO")</f>
        <v>0</v>
      </c>
      <c r="BS217" s="206">
        <f t="shared" ref="BS217:CC217" si="59">COUNTIF(BS5:BS204,"NSO")</f>
        <v>0</v>
      </c>
      <c r="BT217" s="206">
        <f t="shared" si="59"/>
        <v>0</v>
      </c>
      <c r="BU217" s="206">
        <f t="shared" si="59"/>
        <v>0</v>
      </c>
      <c r="BV217" s="206">
        <f t="shared" si="59"/>
        <v>0</v>
      </c>
      <c r="BW217" s="206">
        <f t="shared" si="59"/>
        <v>0</v>
      </c>
      <c r="BX217" s="206">
        <f t="shared" si="59"/>
        <v>0</v>
      </c>
      <c r="BY217" s="206">
        <f t="shared" si="59"/>
        <v>0</v>
      </c>
      <c r="BZ217" s="206">
        <f t="shared" si="59"/>
        <v>0</v>
      </c>
      <c r="CA217" s="206">
        <f t="shared" si="59"/>
        <v>0</v>
      </c>
      <c r="CB217" s="206">
        <f t="shared" si="59"/>
        <v>0</v>
      </c>
      <c r="CC217" s="206">
        <f t="shared" si="59"/>
        <v>0</v>
      </c>
      <c r="CD217" s="207">
        <f>SUM(BR217:CC217)</f>
        <v>0</v>
      </c>
    </row>
    <row r="218" spans="1:82" ht="15.75" thickTop="1"/>
    <row r="219" spans="1:82"/>
    <row r="220" spans="1:82"/>
    <row r="221" spans="1:82"/>
    <row r="222" spans="1:82"/>
    <row r="223" spans="1:82"/>
    <row r="224" spans="1:82"/>
    <row r="225"/>
    <row r="226"/>
    <row r="227"/>
    <row r="228"/>
    <row r="229"/>
    <row r="230"/>
    <row r="231"/>
    <row r="232"/>
    <row r="233"/>
    <row r="234"/>
    <row r="235"/>
    <row r="236"/>
    <row r="237"/>
    <row r="238"/>
    <row r="239"/>
    <row r="240"/>
    <row r="241"/>
    <row r="242"/>
    <row r="243"/>
    <row r="244"/>
  </sheetData>
  <sheetProtection password="D49F" sheet="1" objects="1" scenarios="1" formatCells="0" formatColumns="0" formatRows="0"/>
  <mergeCells count="55">
    <mergeCell ref="BQ1:CD2"/>
    <mergeCell ref="H2:I2"/>
    <mergeCell ref="W2:W3"/>
    <mergeCell ref="F2:F4"/>
    <mergeCell ref="G2:G4"/>
    <mergeCell ref="H3:H4"/>
    <mergeCell ref="I3:I4"/>
    <mergeCell ref="J3:J4"/>
    <mergeCell ref="S2:T3"/>
    <mergeCell ref="U2:V3"/>
    <mergeCell ref="M2:M4"/>
    <mergeCell ref="O2:P3"/>
    <mergeCell ref="Q2:R3"/>
    <mergeCell ref="K2:K3"/>
    <mergeCell ref="N1:W1"/>
    <mergeCell ref="N2:N4"/>
    <mergeCell ref="BQ205:CD205"/>
    <mergeCell ref="D206:E206"/>
    <mergeCell ref="H206:I206"/>
    <mergeCell ref="J206:L207"/>
    <mergeCell ref="S206:W211"/>
    <mergeCell ref="BR206:CD206"/>
    <mergeCell ref="D207:E207"/>
    <mergeCell ref="D210:E210"/>
    <mergeCell ref="H210:I210"/>
    <mergeCell ref="J210:L211"/>
    <mergeCell ref="D211:E211"/>
    <mergeCell ref="H211:I211"/>
    <mergeCell ref="M208:R209"/>
    <mergeCell ref="M210:R211"/>
    <mergeCell ref="D208:E208"/>
    <mergeCell ref="H208:I208"/>
    <mergeCell ref="J208:L209"/>
    <mergeCell ref="D209:E209"/>
    <mergeCell ref="H209:I209"/>
    <mergeCell ref="H207:I207"/>
    <mergeCell ref="S212:W213"/>
    <mergeCell ref="D213:E213"/>
    <mergeCell ref="H213:I213"/>
    <mergeCell ref="M212:R213"/>
    <mergeCell ref="D212:E212"/>
    <mergeCell ref="H212:I212"/>
    <mergeCell ref="J212:L213"/>
    <mergeCell ref="M206:R207"/>
    <mergeCell ref="AH15:AQ16"/>
    <mergeCell ref="AI17:AR17"/>
    <mergeCell ref="A1:M1"/>
    <mergeCell ref="A3:A4"/>
    <mergeCell ref="A205:W205"/>
    <mergeCell ref="B3:B4"/>
    <mergeCell ref="C3:C4"/>
    <mergeCell ref="D2:D4"/>
    <mergeCell ref="E2:E4"/>
    <mergeCell ref="L2:L4"/>
    <mergeCell ref="B2:C2"/>
  </mergeCells>
  <conditionalFormatting sqref="H208:I209 H211:I213 I3 J2 S212:T212 BR1:CD4 H207:J207 J209:J212 D2:H2 BR206:CD207 CD217 CD208:CD215 G206:I206 BQ1:BQ217 D5:I204 B3:C204 A2:A205 O5:W204">
    <cfRule type="cellIs" dxfId="30" priority="94" stopIfTrue="1" operator="equal">
      <formula>0</formula>
    </cfRule>
  </conditionalFormatting>
  <conditionalFormatting sqref="J214:J218 J2 S212:T212 J207:J212 G206:I206">
    <cfRule type="containsText" dxfId="29" priority="93" stopIfTrue="1" operator="containsText" text="iwjd">
      <formula>NOT(ISERROR(SEARCH("iwjd",G2)))</formula>
    </cfRule>
  </conditionalFormatting>
  <conditionalFormatting sqref="J5:J204">
    <cfRule type="containsText" dxfId="28" priority="92" stopIfTrue="1" operator="containsText" text="Re-Exam">
      <formula>NOT(ISERROR(SEARCH("Re-Exam",J5)))</formula>
    </cfRule>
  </conditionalFormatting>
  <conditionalFormatting sqref="H2:H3 I3">
    <cfRule type="containsText" dxfId="27" priority="90" stopIfTrue="1" operator="containsText" text="ST">
      <formula>NOT(ISERROR(SEARCH("ST",H2)))</formula>
    </cfRule>
    <cfRule type="containsText" dxfId="26" priority="91" stopIfTrue="1" operator="containsText" text="SC">
      <formula>NOT(ISERROR(SEARCH("SC",H2)))</formula>
    </cfRule>
  </conditionalFormatting>
  <conditionalFormatting sqref="H5:I204">
    <cfRule type="containsText" dxfId="25" priority="87" stopIfTrue="1" operator="containsText" text="OBC">
      <formula>NOT(ISERROR(SEARCH("OBC",H5)))</formula>
    </cfRule>
    <cfRule type="containsText" dxfId="24" priority="88" stopIfTrue="1" operator="containsText" text="ST">
      <formula>NOT(ISERROR(SEARCH("ST",H5)))</formula>
    </cfRule>
    <cfRule type="containsText" dxfId="23" priority="89" stopIfTrue="1" operator="containsText" text="SC">
      <formula>NOT(ISERROR(SEARCH("SC",H5)))</formula>
    </cfRule>
  </conditionalFormatting>
  <conditionalFormatting sqref="BR5:CD204 S5:V204">
    <cfRule type="containsText" dxfId="22" priority="85" stopIfTrue="1" operator="containsText" text="mRrh.kZ">
      <formula>NOT(ISERROR(SEARCH("mRrh.kZ",S5)))</formula>
    </cfRule>
    <cfRule type="containsText" dxfId="21" priority="86" stopIfTrue="1" operator="containsText" text="vuqRrh.kZ">
      <formula>NOT(ISERROR(SEARCH("vuqRrh.kZ",S5)))</formula>
    </cfRule>
  </conditionalFormatting>
  <conditionalFormatting sqref="BR208:CD217">
    <cfRule type="cellIs" dxfId="20" priority="84" operator="equal">
      <formula>0</formula>
    </cfRule>
  </conditionalFormatting>
  <conditionalFormatting sqref="BR5:CD204">
    <cfRule type="containsText" dxfId="19" priority="80" operator="containsText" text="iwjd">
      <formula>NOT(ISERROR(SEARCH("iwjd",BR5)))</formula>
    </cfRule>
    <cfRule type="containsText" dxfId="18" priority="81" operator="containsText" text="uke i`Fkd">
      <formula>NOT(ISERROR(SEARCH("uke i`Fkd",BR5)))</formula>
    </cfRule>
    <cfRule type="containsText" dxfId="17" priority="82" operator="containsText" text="iqu% ijh{k">
      <formula>NOT(ISERROR(SEARCH("iqu% ijh{k",BR5)))</formula>
    </cfRule>
    <cfRule type="containsText" dxfId="16" priority="83" operator="containsText" text="vuqRrh.kZ">
      <formula>NOT(ISERROR(SEARCH("vuqRrh.kZ",BR5)))</formula>
    </cfRule>
  </conditionalFormatting>
  <conditionalFormatting sqref="H2:H3 I3">
    <cfRule type="containsText" dxfId="15" priority="76" stopIfTrue="1" operator="containsText" text="ST">
      <formula>NOT(ISERROR(SEARCH("ST",H2)))</formula>
    </cfRule>
    <cfRule type="containsText" dxfId="14" priority="77" stopIfTrue="1" operator="containsText" text="SC">
      <formula>NOT(ISERROR(SEARCH("SC",H2)))</formula>
    </cfRule>
  </conditionalFormatting>
  <conditionalFormatting sqref="I5:I204">
    <cfRule type="expression" dxfId="13" priority="53">
      <formula>I5="F"</formula>
    </cfRule>
    <cfRule type="expression" dxfId="12" priority="54">
      <formula>I5="M"</formula>
    </cfRule>
  </conditionalFormatting>
  <conditionalFormatting sqref="L5:L204">
    <cfRule type="expression" dxfId="11" priority="50">
      <formula>L5=""</formula>
    </cfRule>
    <cfRule type="top10" dxfId="10" priority="51" rank="3"/>
    <cfRule type="top10" dxfId="9" priority="52" percent="1" rank="3"/>
  </conditionalFormatting>
  <conditionalFormatting sqref="J5:J204">
    <cfRule type="containsText" dxfId="8" priority="47" stopIfTrue="1" operator="containsText" text="कक्षा क्रमोन्नत">
      <formula>NOT(ISERROR(SEARCH("कक्षा क्रमोन्नत",J5)))</formula>
    </cfRule>
  </conditionalFormatting>
  <pageMargins left="0.7" right="0.2" top="0.25" bottom="0.25" header="0.3" footer="0.3"/>
  <pageSetup paperSize="9" scale="82" fitToHeight="5" orientation="landscape" r:id="rId1"/>
</worksheet>
</file>

<file path=xl/worksheets/sheet9.xml><?xml version="1.0" encoding="utf-8"?>
<worksheet xmlns="http://schemas.openxmlformats.org/spreadsheetml/2006/main" xmlns:r="http://schemas.openxmlformats.org/officeDocument/2006/relationships">
  <dimension ref="A1:AI339"/>
  <sheetViews>
    <sheetView showGridLines="0" view="pageBreakPreview" zoomScaleSheetLayoutView="100" workbookViewId="0">
      <selection activeCell="R17" sqref="R17"/>
    </sheetView>
  </sheetViews>
  <sheetFormatPr defaultRowHeight="15"/>
  <cols>
    <col min="1" max="1" width="2.875" style="98" customWidth="1"/>
    <col min="2" max="2" width="16.625" style="44" customWidth="1"/>
    <col min="3" max="8" width="4.375" style="44" customWidth="1"/>
    <col min="9" max="9" width="4.875" style="44" customWidth="1"/>
    <col min="10" max="10" width="4.375" style="44" customWidth="1"/>
    <col min="11" max="12" width="6.625" style="44" customWidth="1"/>
    <col min="13" max="14" width="4.375" style="44" customWidth="1"/>
    <col min="15" max="15" width="4.625" style="44" customWidth="1"/>
    <col min="16" max="16" width="6.25" style="44" customWidth="1"/>
    <col min="17" max="18" width="9" style="44"/>
    <col min="19" max="19" width="7.5" style="44" customWidth="1"/>
    <col min="20" max="20" width="11.375" style="44" customWidth="1"/>
    <col min="21" max="21" width="9" style="44"/>
    <col min="22" max="22" width="10.875" style="44" customWidth="1"/>
    <col min="23" max="23" width="6.125" style="44" customWidth="1"/>
    <col min="24" max="24" width="9" style="44"/>
    <col min="25" max="25" width="9" style="44" hidden="1" customWidth="1"/>
    <col min="26" max="26" width="0" style="44" hidden="1" customWidth="1"/>
    <col min="27" max="16384" width="9" style="44"/>
  </cols>
  <sheetData>
    <row r="1" spans="1:35" ht="24" customHeight="1">
      <c r="B1" s="939" t="str">
        <f>IF('Master sheet'!$D$14="Hindi","वार्षिक रिपोर्ट कार्ड ","Report Card")</f>
        <v xml:space="preserve">वार्षिक रिपोर्ट कार्ड </v>
      </c>
      <c r="C1" s="939"/>
      <c r="D1" s="939"/>
      <c r="E1" s="939"/>
      <c r="F1" s="939"/>
      <c r="G1" s="939"/>
      <c r="H1" s="939"/>
      <c r="I1" s="939"/>
      <c r="J1" s="939"/>
      <c r="K1" s="939"/>
      <c r="L1" s="939"/>
      <c r="M1" s="939"/>
      <c r="N1" s="939"/>
      <c r="O1" s="939"/>
      <c r="P1" s="939"/>
      <c r="S1" s="76"/>
      <c r="T1" s="76"/>
      <c r="U1" s="76"/>
      <c r="V1" s="76"/>
      <c r="W1" s="76"/>
    </row>
    <row r="2" spans="1:35" ht="21.75" customHeight="1" thickBot="1">
      <c r="B2" s="940" t="str">
        <f>IF('Master sheet'!$D$14="Hindi","शिक्षा विभाग, राजस्थान सरकार","Education Department, Rajasthan Government")</f>
        <v>शिक्षा विभाग, राजस्थान सरकार</v>
      </c>
      <c r="C2" s="940"/>
      <c r="D2" s="940"/>
      <c r="E2" s="940"/>
      <c r="F2" s="940"/>
      <c r="G2" s="940"/>
      <c r="H2" s="940"/>
      <c r="I2" s="940"/>
      <c r="J2" s="940"/>
      <c r="K2" s="940"/>
      <c r="L2" s="940"/>
      <c r="M2" s="940"/>
      <c r="N2" s="940"/>
      <c r="O2" s="940"/>
      <c r="P2" s="940"/>
      <c r="S2" s="76"/>
      <c r="T2" s="76"/>
      <c r="U2" s="77" t="s">
        <v>85</v>
      </c>
      <c r="V2" s="76"/>
      <c r="W2" s="76"/>
    </row>
    <row r="3" spans="1:35" s="99" customFormat="1" ht="24" customHeight="1" thickBot="1">
      <c r="A3" s="321"/>
      <c r="B3" s="941" t="str">
        <f>IF('Master sheet'!$D$14="Hindi","विद्यालय का नाम :-","School Name :- ")</f>
        <v>विद्यालय का नाम :-</v>
      </c>
      <c r="C3" s="941"/>
      <c r="D3" s="941"/>
      <c r="E3" s="942" t="str">
        <f>IF(AND(N8=""),"",IF('Master sheet'!$D$14="Hindi",'Master sheet'!$D$8,'Master sheet'!$D$7))</f>
        <v xml:space="preserve">महात्मा गाँधी राजकीय विद्यालय (अंग्रेजी माध्यम) बर, पाली </v>
      </c>
      <c r="F3" s="942"/>
      <c r="G3" s="942"/>
      <c r="H3" s="942"/>
      <c r="I3" s="942"/>
      <c r="J3" s="942"/>
      <c r="K3" s="942"/>
      <c r="L3" s="942"/>
      <c r="M3" s="942"/>
      <c r="N3" s="942"/>
      <c r="O3" s="942"/>
      <c r="P3" s="942"/>
      <c r="S3" s="311"/>
      <c r="T3" s="78"/>
      <c r="U3" s="77" t="s">
        <v>230</v>
      </c>
      <c r="V3" s="78"/>
      <c r="W3" s="311"/>
    </row>
    <row r="4" spans="1:35" ht="18.95" customHeight="1" thickBot="1">
      <c r="B4" s="319"/>
      <c r="C4" s="319"/>
      <c r="D4" s="319"/>
      <c r="E4" s="943" t="str">
        <f>IF(AND(N8=""),"",IF('Master sheet'!$D$14="Hindi",CONCATENATE("(विद्यालय मान्यता क्रमांक व वर्ष : ","  ",'Master sheet'!$D$6),CONCATENATE("(School Recognition Number &amp; Years : ","  ",'Master sheet'!$D$6)))</f>
        <v>(विद्यालय मान्यता क्रमांक व वर्ष :   शिक्षा/पाली/1995/2001</v>
      </c>
      <c r="F4" s="943"/>
      <c r="G4" s="943"/>
      <c r="H4" s="943"/>
      <c r="I4" s="943"/>
      <c r="J4" s="943"/>
      <c r="K4" s="943"/>
      <c r="L4" s="943"/>
      <c r="M4" s="943"/>
      <c r="N4" s="943"/>
      <c r="O4" s="943"/>
      <c r="P4" s="943"/>
      <c r="S4" s="76"/>
      <c r="T4" s="76"/>
      <c r="U4" s="76"/>
      <c r="V4" s="76"/>
      <c r="W4" s="76"/>
    </row>
    <row r="5" spans="1:35" ht="18.95" customHeight="1">
      <c r="B5" s="317" t="str">
        <f>IF('Master sheet'!$D$14="Hindi","कक्षा  :-","CLASS :- ")</f>
        <v>कक्षा  :-</v>
      </c>
      <c r="C5" s="944">
        <f>IFERROR(IF(AND(N8=""),"",VLOOKUP(N8,Marks,2,0)),"")</f>
        <v>2</v>
      </c>
      <c r="D5" s="944"/>
      <c r="E5" s="945" t="str">
        <f>IF('Master sheet'!$D$14="Hindi","सेक्शन :-","Section :- ")</f>
        <v>सेक्शन :-</v>
      </c>
      <c r="F5" s="945"/>
      <c r="G5" s="945"/>
      <c r="H5" s="944" t="str">
        <f>IFERROR(IF(AND(N8=""),"",VLOOKUP(N8,Marks,3,0)),"")</f>
        <v>A</v>
      </c>
      <c r="I5" s="944"/>
      <c r="J5" s="946" t="str">
        <f>IF('Master sheet'!$D$14="Hindi","सत्र :- ","Session :- ")</f>
        <v xml:space="preserve">सत्र :- </v>
      </c>
      <c r="K5" s="946"/>
      <c r="L5" s="946"/>
      <c r="M5" s="946"/>
      <c r="N5" s="916" t="str">
        <f>IF(AND(N8=""),"",'Marks Entry class 1st'!$I$2)</f>
        <v>2024-2025</v>
      </c>
      <c r="O5" s="916"/>
      <c r="P5" s="916"/>
      <c r="S5" s="76"/>
      <c r="T5" s="876" t="str">
        <f>IF('Master sheet'!$D$14="Hindi",Y9,Y8)</f>
        <v>आप एक साथ 10 मार्कशीट प्रिंट कर सकते है I उपर दो कॉलम दिए है , उसमे आप जो दस मार्कशीट प्रिंट करना चाहते है उनके प्रथम व उसका दसवां नामांक लिखकर प्रिंट ले सकते है I जैसेः 101 से 110 , 111 से 120 , 121 से 130 ...........</v>
      </c>
      <c r="U5" s="877"/>
      <c r="V5" s="878"/>
      <c r="W5" s="76"/>
      <c r="Y5" s="44">
        <f>IF(T3="",MIN('Result Sheet'!B8:B207),T3)</f>
        <v>201</v>
      </c>
      <c r="AH5" s="322" t="str">
        <f>N7</f>
        <v>28-10-2014</v>
      </c>
    </row>
    <row r="6" spans="1:35" ht="18.95" customHeight="1">
      <c r="B6" s="897" t="str">
        <f>IF('Master sheet'!$D$14="Hindi","विद्यार्थी का नाम :-","Student's Name :-")</f>
        <v>विद्यार्थी का नाम :-</v>
      </c>
      <c r="C6" s="897"/>
      <c r="D6" s="897"/>
      <c r="E6" s="898" t="str">
        <f>IFERROR(IF(AND(N8=""),"",VLOOKUP(N8,Marks,6,0)),"")</f>
        <v>AAKIFA BANO</v>
      </c>
      <c r="F6" s="898"/>
      <c r="G6" s="898"/>
      <c r="H6" s="898"/>
      <c r="I6" s="898"/>
      <c r="J6" s="899" t="str">
        <f>IF('Master sheet'!$D$14="Hindi","प्रवेशांक :","SR. NO. :")</f>
        <v>प्रवेशांक :</v>
      </c>
      <c r="K6" s="899"/>
      <c r="L6" s="899"/>
      <c r="M6" s="899"/>
      <c r="N6" s="917">
        <f>IFERROR(IF(AND(N8=""),"",VLOOKUP(N8,Marks,5,0)),"")</f>
        <v>936</v>
      </c>
      <c r="O6" s="917"/>
      <c r="P6" s="917"/>
      <c r="S6" s="76"/>
      <c r="T6" s="879"/>
      <c r="U6" s="880"/>
      <c r="V6" s="881"/>
      <c r="W6" s="76"/>
      <c r="Y6" s="44">
        <f>IF(V3="",MAX('Result Sheet'!B8:B207),V3)</f>
        <v>230</v>
      </c>
      <c r="AG6" s="44">
        <f>YEAR(AH5)</f>
        <v>2014</v>
      </c>
      <c r="AH6" s="44">
        <f>MONTH(AH5)</f>
        <v>10</v>
      </c>
      <c r="AI6" s="44">
        <f>DAY(AH5)</f>
        <v>28</v>
      </c>
    </row>
    <row r="7" spans="1:35" ht="18.95" customHeight="1">
      <c r="B7" s="897" t="str">
        <f>IF('Master sheet'!$D$14="Hindi","पिता का नाम :-","Father's Name :-")</f>
        <v>पिता का नाम :-</v>
      </c>
      <c r="C7" s="897"/>
      <c r="D7" s="897"/>
      <c r="E7" s="898" t="str">
        <f>IFERROR(IF(AND(N8=""),"",VLOOKUP(N8,Marks,7,0)),"")</f>
        <v>SHABBIR MOHAMMAD</v>
      </c>
      <c r="F7" s="898"/>
      <c r="G7" s="898"/>
      <c r="H7" s="898"/>
      <c r="I7" s="898"/>
      <c r="J7" s="899" t="str">
        <f>IF('Master sheet'!$D$14="Hindi","जन्म तिथि :","Date of Birth :")</f>
        <v>जन्म तिथि :</v>
      </c>
      <c r="K7" s="899"/>
      <c r="L7" s="899"/>
      <c r="M7" s="899"/>
      <c r="N7" s="900" t="str">
        <f>IFERROR(IF(AND(N8=""),"",VLOOKUP(N8,Marks,4,0)),"")</f>
        <v>28-10-2014</v>
      </c>
      <c r="O7" s="900"/>
      <c r="P7" s="900"/>
      <c r="S7" s="76"/>
      <c r="T7" s="879"/>
      <c r="U7" s="880"/>
      <c r="V7" s="881"/>
      <c r="W7" s="76"/>
      <c r="AG7" s="44" t="str">
        <f>IF(AG6=2000,"दो हजार",IF(AG6=2001,"दो हजार एक",IF(AG6=2002,"दो हजार दो",IF(AG6=2003,"दो हजार तीन",IF(AG6=2004,"दो हजार चार",IF(AG6=2005,"दो हजार पांच",IF(AG6=2006,"दो हजार छः",IF(AG6=2007,"दो हजार सात",IF(AG6=2008,"दो हजार आठ",IF(AG6=2009,"दो हजार नौ",IF(AG6=2010,"दो हजार दस",IF(AG6=2011,"दो हजार इग्यारह",IF(AG6=2012,"दो हजार बारह",IF(AG6=2013,"दो हजार तेरह",IF(AG6=2014,"दो हजार चौदह",IF(AG6=2015,"दो हजार पंद्रह",IF(AG6=2016,"दो हजार सोलह",IF(AG6=2017,"दो हजार सत्रह",IF(AG6=2018,"दो हजार अठारह",IF(AG6=2019,"दो हजार उन्नीस",IF(AG6=2020,"दो हजार बीस",IF(AG6=2021,"दो हजार इक्कीस",IF(AG6=2022,"दो हजार बाइस","")))))))))))))))))))))))</f>
        <v>दो हजार चौदह</v>
      </c>
      <c r="AH7" s="44" t="str">
        <f>IF(AH6=1,"जनवरी",IF(AH6=2,"फरवरी",IF(AH6=3,"मार्च",IF(AH6=4,"अप्रैल",IF(AH6=5,"मई",IF(AH6=6,"जून",IF(AH6=7,"जुलाई",IF(AH6=8,"अगस्त",IF(AH6=9,"सितम्बर",IF(AH6=10,"अक्टूबर",IF(AH6=11,"नवम्बर",IF(AH6=12,"दिसम्बर",""))))))))))))</f>
        <v>अक्टूबर</v>
      </c>
      <c r="AI7" s="44" t="str">
        <f>IF(AI6=1,"एक",IF(AI6=2,"दो",IF(AI6=3,"तीन",IF(AI6=4,"चार",IF(AI6=5,"पांच",IF(AI6=6,"छः",IF(AI6=7,"सात",IF(AI6=8,"आठ",IF(AI6=9,"नौ",IF(AI6=10,"दस",IF(AI6=11,"इग्यारह",IF(AI6=12,"बारह",IF(AI6=13,"तेरह",IF(AI6=14,"चौदह",IF(AI6=15,"पंद्रह",IF(AI6=16,"सोलह",IF(AI6=17,"सत्रह",IF(AI6=18,"अठारह",IF(AI6=19,"उन्नीस",IF(AI6=20,"बीस",IF(AI6=21,"इक्कीस",IF(AI6=22,"बाइस",IF(AI6=23,"तेईस",IF(AI6=24,"चौबीस",IF(AI6=25,"पचीस",IF(AI6=26,"छबीस",IF(AI6=27,"सताईस",IF(AI6=28,"अठाइस",IF(AI6=29,"उन्नतीस",IF(AI6=30,"तीस",IF(AI6=31,"इकतीस","")))))))))))))))))))))))))))))))</f>
        <v>अठाइस</v>
      </c>
    </row>
    <row r="8" spans="1:35" ht="18.95" customHeight="1">
      <c r="B8" s="897" t="str">
        <f>IF('Master sheet'!$D$14="Hindi","माता का नाम :-","Mother's Name :-")</f>
        <v>माता का नाम :-</v>
      </c>
      <c r="C8" s="897"/>
      <c r="D8" s="897"/>
      <c r="E8" s="898" t="str">
        <f>IFERROR(IF(AND(N8=""),"",VLOOKUP(N8,Marks,8,0)),"")</f>
        <v>HEENA KOUSER</v>
      </c>
      <c r="F8" s="898"/>
      <c r="G8" s="898"/>
      <c r="H8" s="898"/>
      <c r="I8" s="898"/>
      <c r="J8" s="899" t="str">
        <f>IF('Master sheet'!$D$14="Hindi","रोल नंबर :-","Roll No. :")</f>
        <v>रोल नंबर :-</v>
      </c>
      <c r="K8" s="899"/>
      <c r="L8" s="899"/>
      <c r="M8" s="899"/>
      <c r="N8" s="901">
        <f>IF(Y5="","",Y5)</f>
        <v>201</v>
      </c>
      <c r="O8" s="901"/>
      <c r="P8" s="901"/>
      <c r="S8" s="76"/>
      <c r="T8" s="879"/>
      <c r="U8" s="880"/>
      <c r="V8" s="881"/>
      <c r="W8" s="76"/>
      <c r="Y8" s="44" t="s">
        <v>241</v>
      </c>
      <c r="AH8" s="44" t="str">
        <f>CONCATENATE(AI7," ",AH7," ",AG7)</f>
        <v>अठाइस अक्टूबर दो हजार चौदह</v>
      </c>
    </row>
    <row r="9" spans="1:35" ht="18.95" customHeight="1" thickBot="1">
      <c r="B9" s="897" t="str">
        <f>IF('Master sheet'!$D$14="Hindi","जन्मतिथि शब्दों में :-","Date of Birth in Words :-")</f>
        <v>जन्मतिथि शब्दों में :-</v>
      </c>
      <c r="C9" s="897"/>
      <c r="D9" s="897"/>
      <c r="E9" s="898" t="str">
        <f>IFERROR(IF('Master sheet'!$D$14="Hindi",AH8,AH10),"")</f>
        <v>अठाइस अक्टूबर दो हजार चौदह</v>
      </c>
      <c r="F9" s="898"/>
      <c r="G9" s="898"/>
      <c r="H9" s="898"/>
      <c r="I9" s="898"/>
      <c r="J9" s="898"/>
      <c r="K9" s="898"/>
      <c r="L9" s="898"/>
      <c r="M9" s="898"/>
      <c r="N9" s="898"/>
      <c r="O9" s="898"/>
      <c r="P9" s="318"/>
      <c r="S9" s="76"/>
      <c r="T9" s="882"/>
      <c r="U9" s="883"/>
      <c r="V9" s="884"/>
      <c r="W9" s="76"/>
      <c r="Y9" s="44" t="s">
        <v>242</v>
      </c>
      <c r="AG9" s="44" t="str">
        <f>IF(AG6=1961,"NINETEEN SIXTY ONE",IF(AG6=1962,"NINETEEN SIXTY TWO",IF(AG6=1963,"NINETEEN SIXTY THREE",IF(AG6=1964,"NINETEEN SIXTY FOUR",IF(AG6=1965,"NINETEEN SIXTY FIVE",IF(AG6=1966,"NINETEEN SIXTY SIX",IF(AG6=1967,"NINETEEN SIXTY SEVEN",IF(AG6=1968,"NINETEEN SIXTY EIGHT",IF(AG6=1969,"NINETEEN SIXTY NINE",IF(AG6=1970,"NINETEEN SEVENTY",IF(AG6=1971,"NINETEEN SEVENTY ONE",IF(AG6=1972,"NINETEEN SEVENTY TWO",IF(AG6=1973,"NINETEEN SEVENTY THREE",IF(AG6=1974,"NINETEEN SEVENTY FOUR",IF(AG6=1975,"NINETEEN SEVENTY FIVE",IF(AG6=1976,"NINETEEN SEVENTY SIX",IF(AG6=1977,"NINETEEN SEVENTY SEVEN",IF(AG6=1978,"NINETEEN SEVENTY EIGHT",IF(AG6=1979,"NINETEEN SEVENTY NINE",IF(AG6=1980,"NINETEEN EIGHTY",IF(AG6=1981,"NINETEEN EIGHTY ONE",IF(AG6=1982,"NINETEEN EIGHTY TWO",IF(AG6=1983,"NINETEEN EIGHTY THREE",IF(AG6=1984,"NINETEEN EIGHTY FOUR",IF(AG6=1985,"NINETEEN EIGHTY FIVE",IF(AG6=1986,"NINETEEN EIGHTY SIX",IF(AG6=1987,"NINETEEN EIGHTY SEVEN",IF(AG6=1988,"NINETEEN EIGHTY EIGHT",IF(AG6=1989,"NINETEEN EIGHTY NINE",IF(AG6=1990,"NINETEEN NINETY",IF(AG6=1991,"NINETEEN NINETY ONE",IF(AG6=1992,"NINETEEN NINETY TWO",IF(AG6=1993,"NINETEEN NINETY THREE",IF(AG6=1994,"NINETEEN NINETY FOUR",IF(AG6=1995,"NINETEEN NINETY FIVE",IF(AG6=1996,"NINETEEN NINETY SIX",IF(AG6=1997,"NINETEEN NINETY SEVEN",IF(AG6=1998,"NINETEEN NINETY EIGHT",IF(AG6=1999,"NINETEEN NINETY NINE",IF(AG6=2000,"TWO THOUSAND",IF(AG6=2001,"TWO THOUSAND ONE",IF(AG6=2002,"TWO THOUSAND TWO",IF(AG6=2003,"TWO THOUSAND THREE",IF(AG6=2004,"TWO THOUSAND FOUR",IF(AG6=2005,"TWO THOUSAND FIVE",IF(AG6=2006,"TWO THOUSAND SIX",IF(AG6=2007,"TWO THOUSAND SEVEN",IF(AG6=2008,"TWO THOUSAND EIGHT",IF(AG6=2009,"TWO THOUSAND NINE",IF(AG6=2010,"TWO THOUSAND TEN",IF(AG6=2011,"TWO THOUSAND ELEVEN",IF(AG6=2012,"TWO THOUSAND TWELVE",IF(AG6=2013,"TWO THOUSAND THIRTEEN",IF(AG6=2014,"TWO THOUSAND FOURTEEN",IF(AG6=2015,"TWO THOUSAND FIFTEEN",IF(AG6=2016,"TWO THOUSAND SIXTEEN",IF(AG6=2017,"TWO THOUSAND SEVENTEEN",IF(AG6=2018,"TWO THOUSAND EIGHTEEN",IF(AG6=2019,"TWO THOUSAND NINETEEN",IF(AG6=2020,"TWO THOUSAND TWENTY",IF(AG6=2021,"TWO THOUSAND TWENTY ONE",IF(AG6=2022,"TWO THOUSAND TWENTY TWO",IF(AG6=2023,"TWO THOUSAND TWENTY THREE",IF(AG6=2024,"TWO THOUSAND TWENTY FOUR",IF(AG6=2025,"TWO THOUSAND TWENTY FIVE","")))))))))))))))))))))))))))))))))))))))))))))))))))))))))))))))))</f>
        <v>TWO THOUSAND FOURTEEN</v>
      </c>
      <c r="AH9" s="44" t="str">
        <f>IF(AH6=1,"JANUARY",IF(AH6=2,"FEBUARY", IF(AH6=3,"MARCH",IF(AH6=4,"APRIL",IF(AH6=5,"MAY",IF(AH6=6,"JUNE",IF(AH6=7,"JULY",IF(AH6=8,"AUGUST",IF(AH6=9,"SEPTEMBER",IF(AH6=10,"OCTOBER",IF(AH6=11,"NOVEMBER",IF(AH6=12,"DECEMBER",""))))))))))))</f>
        <v>OCTOBER</v>
      </c>
      <c r="AI9" s="44" t="str">
        <f>IF(AI6=1,"1ST",IF(AI6=2,"2ND", IF(AI6=3,"3RD",IF(AI6=4,"FOURTH",IF(AI6=5,"FIFTH",IF(AI6=6,"SIXTH",IF(AI6=7,"7TH",IF(AI6=8,"8TH",IF(AI6=9,"9TH",IF(AI6=10,"10TH",IF(AI6=11,"11TH",IF(AI6=12,"12TH",IF(AI6=13,"13TH",IF(AI6=14,"14TH",IF(AI6=15,"FIFTEEN",IF(AI6=16,"SIXTEEN",IF(AI6=17,"SEVENTEEN",IF(AI6=18,"EIGHTEEN",IF(AI6=19,"NINETEEN",IF(AI6=20,"TWENTY",IF(AI6=21,"TWENTY FIRST",IF(AI6=22,"TWENTY SECOND",IF(AI6=23,"TWENTY THIRD",IF(AI6=24,"TWENTY FOURTH",IF(AI6=25,"TWENTY FIFTH",IF(AI6=26,"TWENTY SIX",IF(AI6=27,"TWENTY SEVEN",IF(AI6=28,"TWENTY EIGHT",IF(AI6=29,"TWENTY NINE",IF(AI6=30,"THIRTY",IF(AI6=31,"THIRTY FIRST","")))))))))))))))))))))))))))))))</f>
        <v>TWENTY EIGHT</v>
      </c>
    </row>
    <row r="10" spans="1:35" ht="12.75" customHeight="1">
      <c r="B10" s="72"/>
      <c r="C10" s="72"/>
      <c r="D10" s="72"/>
      <c r="E10" s="73"/>
      <c r="F10" s="73"/>
      <c r="G10" s="73"/>
      <c r="H10" s="72"/>
      <c r="I10" s="72"/>
      <c r="J10" s="74"/>
      <c r="K10" s="74"/>
      <c r="L10" s="74"/>
      <c r="M10" s="45"/>
      <c r="N10" s="45"/>
      <c r="O10" s="45"/>
      <c r="P10" s="45"/>
      <c r="S10" s="76"/>
      <c r="T10" s="76"/>
      <c r="U10" s="76"/>
      <c r="V10" s="76"/>
      <c r="W10" s="76"/>
      <c r="AH10" s="44" t="str">
        <f>CONCATENATE(AH9," ",AI9,", ",AG9)</f>
        <v>OCTOBER TWENTY EIGHT, TWO THOUSAND FOURTEEN</v>
      </c>
    </row>
    <row r="11" spans="1:35" ht="25.5" customHeight="1">
      <c r="B11" s="620" t="str">
        <f>IF('Master sheet'!$D$14="Hindi","विषय","Subject")</f>
        <v>विषय</v>
      </c>
      <c r="C11" s="640" t="str">
        <f>IF('Master sheet'!$D$14="Hindi","अर्द्धवार्षिक","Half Yearly")</f>
        <v>अर्द्धवार्षिक</v>
      </c>
      <c r="D11" s="641"/>
      <c r="E11" s="641"/>
      <c r="F11" s="641"/>
      <c r="G11" s="930" t="str">
        <f>IF('Master sheet'!$D$14="Hindi","वार्षिक","Yearly")</f>
        <v>वार्षिक</v>
      </c>
      <c r="H11" s="931"/>
      <c r="I11" s="931"/>
      <c r="J11" s="932"/>
      <c r="K11" s="640" t="str">
        <f>IF('Master sheet'!$D$14="Hindi","सर्व योग","Grand Total")</f>
        <v>सर्व योग</v>
      </c>
      <c r="L11" s="641"/>
      <c r="M11" s="641"/>
      <c r="N11" s="642"/>
      <c r="O11" s="927" t="str">
        <f>IF('Master sheet'!$D$14="Hindi","ग्रेड","Grade")</f>
        <v>ग्रेड</v>
      </c>
      <c r="P11" s="892" t="str">
        <f>IF('Master sheet'!$D$14="Hindi","परिणाम","Results")</f>
        <v>परिणाम</v>
      </c>
    </row>
    <row r="12" spans="1:35" ht="102.75" customHeight="1">
      <c r="B12" s="620"/>
      <c r="C12" s="933" t="str">
        <f>IF('Master sheet'!$D$14="Hindi","लिखित","Written")</f>
        <v>लिखित</v>
      </c>
      <c r="D12" s="934"/>
      <c r="E12" s="933" t="str">
        <f>IF('Master sheet'!$D$14="Hindi","मौखिक","Oral")</f>
        <v>मौखिक</v>
      </c>
      <c r="F12" s="934"/>
      <c r="G12" s="933" t="str">
        <f>IF('Master sheet'!$D$14="Hindi","लिखित","Written")</f>
        <v>लिखित</v>
      </c>
      <c r="H12" s="934"/>
      <c r="I12" s="935" t="str">
        <f>IF('Master sheet'!$D$14="Hindi","मौखिक","Oral")</f>
        <v>मौखिक</v>
      </c>
      <c r="J12" s="935"/>
      <c r="K12" s="367" t="str">
        <f>IF('Master sheet'!$D$14="Hindi","लिखित","Written")</f>
        <v>लिखित</v>
      </c>
      <c r="L12" s="367" t="str">
        <f>IF('Master sheet'!$D$14="Hindi","मौखिक","Oral")</f>
        <v>मौखिक</v>
      </c>
      <c r="M12" s="936" t="str">
        <f>IF('Master sheet'!$D$14="Hindi","कुल विषय योग ","Subject Total")</f>
        <v xml:space="preserve">कुल विषय योग </v>
      </c>
      <c r="N12" s="937"/>
      <c r="O12" s="928"/>
      <c r="P12" s="893"/>
    </row>
    <row r="13" spans="1:35" ht="21" customHeight="1">
      <c r="B13" s="620"/>
      <c r="C13" s="904">
        <v>30</v>
      </c>
      <c r="D13" s="905"/>
      <c r="E13" s="904">
        <v>70</v>
      </c>
      <c r="F13" s="905"/>
      <c r="G13" s="904">
        <v>30</v>
      </c>
      <c r="H13" s="905"/>
      <c r="I13" s="904">
        <v>70</v>
      </c>
      <c r="J13" s="905"/>
      <c r="K13" s="382">
        <v>60</v>
      </c>
      <c r="L13" s="382">
        <v>140</v>
      </c>
      <c r="M13" s="904">
        <v>200</v>
      </c>
      <c r="N13" s="905"/>
      <c r="O13" s="929"/>
      <c r="P13" s="894"/>
    </row>
    <row r="14" spans="1:35" ht="21" customHeight="1">
      <c r="B14" s="303" t="str">
        <f>IF('Master sheet'!D$14="Hindi","हिंदी","Hindi")</f>
        <v>हिंदी</v>
      </c>
      <c r="C14" s="699">
        <f>IFERROR(IF(AND(N8=""),"",VLOOKUP(N8,Marks,15,0)),"")</f>
        <v>25</v>
      </c>
      <c r="D14" s="701"/>
      <c r="E14" s="699">
        <f>IFERROR(IF(AND(N8=""),"",VLOOKUP(N8,Marks,16,0)),"")</f>
        <v>62</v>
      </c>
      <c r="F14" s="701"/>
      <c r="G14" s="699">
        <f>IFERROR(IF(AND(N8=""),"",VLOOKUP(N8,Marks,19,0)),"")</f>
        <v>29</v>
      </c>
      <c r="H14" s="701"/>
      <c r="I14" s="699">
        <f>IFERROR(IF(AND(N8=""),"",VLOOKUP(N8,Marks,20,0)),"")</f>
        <v>25</v>
      </c>
      <c r="J14" s="701"/>
      <c r="K14" s="361">
        <f>IFERROR(IF(AND(N8=""),"",SUM(C14,G14)),"")</f>
        <v>54</v>
      </c>
      <c r="L14" s="361">
        <f>IFERROR(IF(AND(N8=""),"",SUM(E14,I14)),"")</f>
        <v>87</v>
      </c>
      <c r="M14" s="902">
        <f>IFERROR(IF(AND(N8=""),"",SUM(K14,L14)),"")</f>
        <v>141</v>
      </c>
      <c r="N14" s="903"/>
      <c r="O14" s="79" t="str">
        <f>IFERROR(IF(AND(N8=""),"",VLOOKUP(N8,Marks,28,0)),"")</f>
        <v>B</v>
      </c>
      <c r="P14" s="209" t="str">
        <f>IFERROR(IF(AND(N8=""),"",VLOOKUP(N8,Marks,26,0)),"")</f>
        <v>P</v>
      </c>
      <c r="T14" s="452" t="s">
        <v>268</v>
      </c>
    </row>
    <row r="15" spans="1:35" ht="21" customHeight="1">
      <c r="B15" s="303" t="str">
        <f>IF('Master sheet'!$D$14="Hindi","गणित","Maths")</f>
        <v>गणित</v>
      </c>
      <c r="C15" s="699">
        <f>IFERROR(IF(AND(N8=""),"",VLOOKUP(N8,Marks,51,0)),"")</f>
        <v>22</v>
      </c>
      <c r="D15" s="701"/>
      <c r="E15" s="699">
        <f>IFERROR(IF(AND(N8=""),"",VLOOKUP(N8,Marks,52,0)),"")</f>
        <v>64</v>
      </c>
      <c r="F15" s="701"/>
      <c r="G15" s="699">
        <f>IFERROR(IF(AND(N8=""),"",VLOOKUP(N8,Marks,55,0)),"")</f>
        <v>21</v>
      </c>
      <c r="H15" s="701"/>
      <c r="I15" s="699">
        <f>IFERROR(IF(AND(N8=""),"",VLOOKUP(N8,Marks,56,0)),"")</f>
        <v>56</v>
      </c>
      <c r="J15" s="701"/>
      <c r="K15" s="372">
        <f>IFERROR(IF(AND(N8=""),"",SUM(C15,G15)),"")</f>
        <v>43</v>
      </c>
      <c r="L15" s="372">
        <f>IFERROR(IF(AND(N8=""),"",SUM(E15,I15)),"")</f>
        <v>120</v>
      </c>
      <c r="M15" s="902">
        <f>IFERROR(IF(AND(N8=""),"",SUM(K15,L15)),"")</f>
        <v>163</v>
      </c>
      <c r="N15" s="903"/>
      <c r="O15" s="79" t="str">
        <f>IFERROR(IF(AND(N8=""),"",VLOOKUP(N8,Marks,64,0)),"")</f>
        <v>B</v>
      </c>
      <c r="P15" s="209" t="str">
        <f>IFERROR(IF(AND(N8=""),"",VLOOKUP(N8,Marks,62,0)),"")</f>
        <v>P</v>
      </c>
      <c r="T15" s="323" t="s">
        <v>235</v>
      </c>
    </row>
    <row r="16" spans="1:35" ht="21" customHeight="1">
      <c r="B16" s="384"/>
      <c r="C16" s="904">
        <v>15</v>
      </c>
      <c r="D16" s="905"/>
      <c r="E16" s="904">
        <v>35</v>
      </c>
      <c r="F16" s="905"/>
      <c r="G16" s="904">
        <v>15</v>
      </c>
      <c r="H16" s="905"/>
      <c r="I16" s="904">
        <v>35</v>
      </c>
      <c r="J16" s="905"/>
      <c r="K16" s="382">
        <v>30</v>
      </c>
      <c r="L16" s="382">
        <v>70</v>
      </c>
      <c r="M16" s="904">
        <v>100</v>
      </c>
      <c r="N16" s="905"/>
      <c r="O16" s="920"/>
      <c r="P16" s="921"/>
      <c r="T16" s="323"/>
    </row>
    <row r="17" spans="2:16" ht="21" customHeight="1">
      <c r="B17" s="303" t="str">
        <f>IF('Master sheet'!$D$14="Hindi","अंग्रेजी","English")</f>
        <v>अंग्रेजी</v>
      </c>
      <c r="C17" s="699">
        <f>IFERROR(IF(AND(N8=""),"",VLOOKUP(N8,Marks,33,0)),"")</f>
        <v>15</v>
      </c>
      <c r="D17" s="701"/>
      <c r="E17" s="699">
        <f>IFERROR(IF(AND(N8=""),"",VLOOKUP(N8,Marks,34,0)),"")</f>
        <v>30</v>
      </c>
      <c r="F17" s="701"/>
      <c r="G17" s="699">
        <f>IFERROR(IF(AND(N8=""),"",VLOOKUP(N8,Marks,37,0)),"")</f>
        <v>10</v>
      </c>
      <c r="H17" s="701"/>
      <c r="I17" s="699">
        <f>IFERROR(IF(AND(N8=""),"",VLOOKUP(N8,Marks,38,0)),"")</f>
        <v>30</v>
      </c>
      <c r="J17" s="701"/>
      <c r="K17" s="372">
        <f>IFERROR(IF(AND(N8=""),"",SUM(C17,G17)),"")</f>
        <v>25</v>
      </c>
      <c r="L17" s="372">
        <f>IFERROR(IF(AND(N8=""),"",SUM(E17,I17)),"")</f>
        <v>60</v>
      </c>
      <c r="M17" s="902">
        <f>IFERROR(IF(AND(N8=""),"",SUM(K17,L17)),"")</f>
        <v>85</v>
      </c>
      <c r="N17" s="903"/>
      <c r="O17" s="79" t="str">
        <f>IFERROR(IF(AND(N8=""),"",VLOOKUP(N8,Marks,46,0)),"")</f>
        <v>B</v>
      </c>
      <c r="P17" s="209" t="str">
        <f>IFERROR(IF(AND(N8=""),"",VLOOKUP(N8,Marks,44,0)),"")</f>
        <v>P</v>
      </c>
    </row>
    <row r="18" spans="2:16" ht="23.25" customHeight="1">
      <c r="B18" s="304" t="str">
        <f>IF('Master sheet'!$D$14="Hindi","कुल योग","Total")</f>
        <v>कुल योग</v>
      </c>
      <c r="C18" s="925">
        <f>IF(AND(N8=""),"",IF(AND(C14="",C15="",C17=""),"",SUM(C14,C15,C17)))</f>
        <v>62</v>
      </c>
      <c r="D18" s="926"/>
      <c r="E18" s="925">
        <f>IF(AND(N8=""),"",IF(AND(E14="",E15="",E17=""),"",SUM(E14,E15,E17)))</f>
        <v>156</v>
      </c>
      <c r="F18" s="926"/>
      <c r="G18" s="925">
        <f>IF(AND(N8=""),"",IF(AND(G14="",G15="",G17=""),"",SUM(G14,G15,G17)))</f>
        <v>60</v>
      </c>
      <c r="H18" s="926"/>
      <c r="I18" s="925">
        <f>IF(AND(N8=""),"",IF(AND(I14="",I15="",I17=""),"",SUM(I14,I15,I17)))</f>
        <v>111</v>
      </c>
      <c r="J18" s="926"/>
      <c r="K18" s="366">
        <f>IF(AND(N8=""),"",IF(AND(K14="",K15="",K17=""),"",SUM(K14,K15,K17)))</f>
        <v>122</v>
      </c>
      <c r="L18" s="366">
        <f>IF(AND(N8=""),"",IF(AND(L14="",L15="",L17=""),"",SUM(L14,L15,L17)))</f>
        <v>267</v>
      </c>
      <c r="M18" s="902">
        <f>IF(AND(N8=""),"",IF(AND(M14="",M15="",M17=""),"",SUM(M14,M15,M17)))</f>
        <v>389</v>
      </c>
      <c r="N18" s="903"/>
      <c r="O18" s="383" t="str">
        <f>IFERROR(IF(AND(N8=""),"",VLOOKUP(N8,Marks,119,0)),"")</f>
        <v>B</v>
      </c>
      <c r="P18" s="212"/>
    </row>
    <row r="19" spans="2:16" ht="23.25" customHeight="1">
      <c r="B19" s="385"/>
      <c r="C19" s="904">
        <v>50</v>
      </c>
      <c r="D19" s="922"/>
      <c r="E19" s="922"/>
      <c r="F19" s="905"/>
      <c r="G19" s="904">
        <v>50</v>
      </c>
      <c r="H19" s="922"/>
      <c r="I19" s="922"/>
      <c r="J19" s="905"/>
      <c r="K19" s="904">
        <v>100</v>
      </c>
      <c r="L19" s="922"/>
      <c r="M19" s="922"/>
      <c r="N19" s="905"/>
      <c r="O19" s="923"/>
      <c r="P19" s="924"/>
    </row>
    <row r="20" spans="2:16" ht="21" customHeight="1">
      <c r="B20" s="308" t="str">
        <f>IF('Master sheet'!$D$14="Hindi","पर्यावरण अध्ययन","EVS")</f>
        <v>पर्यावरण अध्ययन</v>
      </c>
      <c r="C20" s="699">
        <f>IFERROR(IF(AND(N8=""),"",VLOOKUP(N8,Marks,69,0)),"")</f>
        <v>45</v>
      </c>
      <c r="D20" s="700"/>
      <c r="E20" s="700"/>
      <c r="F20" s="701"/>
      <c r="G20" s="699">
        <f>IFERROR(IF(AND(N8=""),"",VLOOKUP(N8,Marks,73,0)),"")</f>
        <v>45</v>
      </c>
      <c r="H20" s="700"/>
      <c r="I20" s="700"/>
      <c r="J20" s="701"/>
      <c r="K20" s="925">
        <f>IFERROR(IF(AND(N8=""),"",SUM(C20,G20)),"")</f>
        <v>90</v>
      </c>
      <c r="L20" s="947"/>
      <c r="M20" s="947"/>
      <c r="N20" s="926"/>
      <c r="O20" s="79" t="str">
        <f>IFERROR(IF(AND(N8=""),"",VLOOKUP(N8,Marks,82,0)),"")</f>
        <v>A</v>
      </c>
      <c r="P20" s="209" t="str">
        <f>IFERROR(IF(AND(N8=""),"",VLOOKUP(N8,Marks,80,0)),"")</f>
        <v>P</v>
      </c>
    </row>
    <row r="21" spans="2:16" ht="12" customHeight="1">
      <c r="B21" s="895"/>
      <c r="C21" s="895"/>
      <c r="D21" s="895"/>
      <c r="E21" s="895"/>
      <c r="F21" s="895"/>
      <c r="G21" s="895"/>
      <c r="H21" s="895"/>
      <c r="I21" s="895"/>
      <c r="J21" s="895"/>
      <c r="K21" s="895"/>
      <c r="L21" s="895"/>
      <c r="M21" s="895"/>
      <c r="N21" s="895"/>
      <c r="O21" s="895"/>
      <c r="P21" s="895"/>
    </row>
    <row r="22" spans="2:16" ht="21" customHeight="1">
      <c r="B22" s="938" t="str">
        <f>IF('Master sheet'!$D$14="Hindi","अतिरिक्त विषय ","Extra Subject")</f>
        <v xml:space="preserve">अतिरिक्त विषय </v>
      </c>
      <c r="C22" s="938"/>
      <c r="D22" s="938"/>
      <c r="E22" s="938"/>
      <c r="F22" s="938"/>
      <c r="G22" s="938"/>
      <c r="H22" s="938"/>
      <c r="I22" s="938"/>
      <c r="J22" s="938"/>
      <c r="K22" s="938"/>
      <c r="L22" s="938"/>
      <c r="M22" s="938"/>
      <c r="N22" s="938"/>
      <c r="O22" s="938"/>
      <c r="P22" s="938"/>
    </row>
    <row r="23" spans="2:16" ht="21" customHeight="1">
      <c r="B23" s="358" t="str">
        <f>IF('Master sheet'!$D$14="Hindi","विषय","Subject")</f>
        <v>विषय</v>
      </c>
      <c r="C23" s="910" t="str">
        <f>IF('Master sheet'!$D$14="Hindi","पूर्णांक","M.M.")</f>
        <v>पूर्णांक</v>
      </c>
      <c r="D23" s="911"/>
      <c r="E23" s="910" t="str">
        <f>IF('Master sheet'!$D$14="Hindi","प्राप्तांक","Ob.M.")</f>
        <v>प्राप्तांक</v>
      </c>
      <c r="F23" s="911"/>
      <c r="G23" s="910" t="str">
        <f>IF('Master sheet'!$D$14="Hindi","ग्रेड","Grade")</f>
        <v>ग्रेड</v>
      </c>
      <c r="H23" s="911"/>
      <c r="I23" s="910" t="str">
        <f>IF('Master sheet'!$D$14="Hindi","विषय","Subject")</f>
        <v>विषय</v>
      </c>
      <c r="J23" s="911"/>
      <c r="K23" s="910" t="str">
        <f>IF('Master sheet'!$D$14="Hindi","पूर्णांक","M.M.")</f>
        <v>पूर्णांक</v>
      </c>
      <c r="L23" s="911"/>
      <c r="M23" s="910" t="str">
        <f>IF('Master sheet'!$D$14="Hindi","प्राप्तांक","Ob.M.")</f>
        <v>प्राप्तांक</v>
      </c>
      <c r="N23" s="911"/>
      <c r="O23" s="910" t="str">
        <f>IF('Master sheet'!$D$14="Hindi","ग्रेड","Grade")</f>
        <v>ग्रेड</v>
      </c>
      <c r="P23" s="911"/>
    </row>
    <row r="24" spans="2:16" ht="21" customHeight="1">
      <c r="B24" s="303" t="str">
        <f>IF(AND(N8=""),"",'Result Sheet'!$DA$4)</f>
        <v>COMPUTER</v>
      </c>
      <c r="C24" s="912">
        <f>IF(AND(N8=""),"",'Result Sheet'!$DC$7)</f>
        <v>100</v>
      </c>
      <c r="D24" s="912"/>
      <c r="E24" s="913">
        <f>IFERROR(IF(AND(N8=""),"",VLOOKUP(N8,Marks,106,0)),"")</f>
        <v>0</v>
      </c>
      <c r="F24" s="913"/>
      <c r="G24" s="914" t="str">
        <f>IFERROR(IF(AND(N8=""),"",VLOOKUP(N8,Marks,107,0)),"")</f>
        <v/>
      </c>
      <c r="H24" s="914"/>
      <c r="I24" s="915" t="str">
        <f>IF(AND(N8=""),"",'Result Sheet'!$DE$4)</f>
        <v>G.K.</v>
      </c>
      <c r="J24" s="915"/>
      <c r="K24" s="912">
        <f>IF(AND(N8=""),"",'Result Sheet'!$DG$7)</f>
        <v>100</v>
      </c>
      <c r="L24" s="912"/>
      <c r="M24" s="913">
        <f>IFERROR(IF(AND(N8=""),"",VLOOKUP(N8,Marks,110,0)),"")</f>
        <v>0</v>
      </c>
      <c r="N24" s="913"/>
      <c r="O24" s="914" t="str">
        <f>IFERROR(IF(AND(N8=""),"",VLOOKUP(N8,Marks,111,0)),"")</f>
        <v/>
      </c>
      <c r="P24" s="914"/>
    </row>
    <row r="25" spans="2:16" ht="21" customHeight="1">
      <c r="B25" s="896" t="str">
        <f>IF('Master sheet'!$D$14="Hindi","विषय","Subject")</f>
        <v>विषय</v>
      </c>
      <c r="C25" s="896"/>
      <c r="D25" s="918" t="str">
        <f>IF('Master sheet'!$D$14="Hindi","प्राप्तांक","Marks ")</f>
        <v>प्राप्तांक</v>
      </c>
      <c r="E25" s="919"/>
      <c r="F25" s="306" t="str">
        <f>IF('Master sheet'!$D$14="Hindi","ग्रेड","Grade")</f>
        <v>ग्रेड</v>
      </c>
      <c r="G25" s="896" t="str">
        <f>IF('Master sheet'!$D$14="Hindi","विषय","Subject")</f>
        <v>विषय</v>
      </c>
      <c r="H25" s="896"/>
      <c r="I25" s="918" t="str">
        <f>IF('Master sheet'!$D$14="Hindi","प्राप्तांक","Marks")</f>
        <v>प्राप्तांक</v>
      </c>
      <c r="J25" s="919"/>
      <c r="K25" s="306" t="str">
        <f>IF('Master sheet'!$D$14="Hindi","ग्रेड","Grade")</f>
        <v>ग्रेड</v>
      </c>
      <c r="L25" s="896" t="str">
        <f>IF('Master sheet'!$D$14="Hindi","विषय","Subject")</f>
        <v>विषय</v>
      </c>
      <c r="M25" s="896"/>
      <c r="N25" s="918" t="str">
        <f>IF('Master sheet'!$D$14="Hindi","प्राप्तांक","Marks")</f>
        <v>प्राप्तांक</v>
      </c>
      <c r="O25" s="919"/>
      <c r="P25" s="365" t="str">
        <f>IF('Master sheet'!$D$14="Hindi","ग्रेड","Grade")</f>
        <v>ग्रेड</v>
      </c>
    </row>
    <row r="26" spans="2:16" ht="21" customHeight="1">
      <c r="B26" s="906" t="str">
        <f>IF('Master sheet'!$D$14="Hindi","कार्यानुभव","WORK EXP.")</f>
        <v>कार्यानुभव</v>
      </c>
      <c r="C26" s="907"/>
      <c r="D26" s="907"/>
      <c r="E26" s="70">
        <f>IFERROR(IF(AND(N8=""),"",VLOOKUP(N8,Marks,85,0)),"")</f>
        <v>45</v>
      </c>
      <c r="F26" s="79" t="str">
        <f>IFERROR(IF(AND(N8=""),"",VLOOKUP(N8,Marks,89,0)),"")</f>
        <v>A</v>
      </c>
      <c r="G26" s="906" t="str">
        <f>IF('Master sheet'!$D$14="Hindi","कला शिक्षा","ART EDU.")</f>
        <v>कला शिक्षा</v>
      </c>
      <c r="H26" s="907"/>
      <c r="I26" s="907"/>
      <c r="J26" s="70">
        <f>IFERROR(IF(AND(N8=""),"",VLOOKUP(N8,Marks,92,0)),"")</f>
        <v>31</v>
      </c>
      <c r="K26" s="79" t="str">
        <f>IFERROR(IF(AND(N8=""),"",VLOOKUP(N8,Marks,96,0)),"")</f>
        <v>B</v>
      </c>
      <c r="L26" s="908" t="str">
        <f>IF('Master sheet'!$D$14="Hindi","स्वा. एवं शा. शिक्षा","HE.&amp;PH. EDU.")</f>
        <v>स्वा. एवं शा. शिक्षा</v>
      </c>
      <c r="M26" s="909"/>
      <c r="N26" s="909"/>
      <c r="O26" s="70">
        <f>IFERROR(IF(AND(N8=""),"",VLOOKUP(N8,Marks,99,0)),"")</f>
        <v>76</v>
      </c>
      <c r="P26" s="79" t="str">
        <f>IFERROR(IF(AND(N8=""),"",VLOOKUP(N8,Marks,103,0)),"")</f>
        <v>A</v>
      </c>
    </row>
    <row r="27" spans="2:16" ht="11.25" customHeight="1">
      <c r="B27" s="309"/>
      <c r="C27" s="309"/>
      <c r="D27" s="309"/>
      <c r="E27" s="315"/>
      <c r="F27" s="316"/>
      <c r="G27" s="309"/>
      <c r="H27" s="309"/>
      <c r="I27" s="309"/>
      <c r="J27" s="315"/>
      <c r="K27" s="316"/>
      <c r="L27" s="310"/>
      <c r="M27" s="310"/>
      <c r="N27" s="310"/>
      <c r="O27" s="315"/>
      <c r="P27" s="316"/>
    </row>
    <row r="28" spans="2:16" ht="21" customHeight="1">
      <c r="B28" s="885" t="str">
        <f>IF('Master sheet'!$D$14="Hindi","कुल कार्य दिवस :-","Total Meeting :-")</f>
        <v>कुल कार्य दिवस :-</v>
      </c>
      <c r="C28" s="885"/>
      <c r="D28" s="885"/>
      <c r="E28" s="886">
        <f>IFERROR(IF(AND(N8=""),"",VLOOKUP(N8,Marks,117,0)),"")</f>
        <v>220</v>
      </c>
      <c r="F28" s="886"/>
      <c r="G28" s="886"/>
      <c r="H28" s="886"/>
      <c r="I28" s="885" t="str">
        <f>IF('Master sheet'!$D$14="Hindi","कुल उपस्थिति :-","Total Attendance :-")</f>
        <v>कुल उपस्थिति :-</v>
      </c>
      <c r="J28" s="885"/>
      <c r="K28" s="885"/>
      <c r="L28" s="885"/>
      <c r="M28" s="887">
        <f>IFERROR(IF(AND(N8=""),"",VLOOKUP(N8,Marks,118,0)),"")</f>
        <v>28</v>
      </c>
      <c r="N28" s="887"/>
      <c r="O28" s="887"/>
      <c r="P28" s="887"/>
    </row>
    <row r="29" spans="2:16" ht="21" customHeight="1">
      <c r="B29" s="885" t="str">
        <f>IF('Master sheet'!$D$14="Hindi","परिणाम :-","Result :-")</f>
        <v>परिणाम :-</v>
      </c>
      <c r="C29" s="885"/>
      <c r="D29" s="885"/>
      <c r="E29" s="888" t="str">
        <f>IFERROR(IF(AND(N8=""),"",VLOOKUP(N8,Marks,116,0)),"")</f>
        <v>कक्षोंन्नति</v>
      </c>
      <c r="F29" s="888"/>
      <c r="G29" s="888"/>
      <c r="H29" s="888"/>
      <c r="I29" s="885" t="str">
        <f>IF('Master sheet'!$D$14="Hindi","परिणाम प्रतिशत में :-","Result in Percentage :-")</f>
        <v>परिणाम प्रतिशत में :-</v>
      </c>
      <c r="J29" s="885"/>
      <c r="K29" s="885"/>
      <c r="L29" s="885"/>
      <c r="M29" s="889">
        <f>IFERROR(IF(AND(N8=""),"",VLOOKUP(N8,Marks,113,0)),"")</f>
        <v>77.8</v>
      </c>
      <c r="N29" s="889"/>
      <c r="O29" s="889"/>
      <c r="P29" s="889"/>
    </row>
    <row r="30" spans="2:16" ht="21" customHeight="1">
      <c r="B30" s="885" t="str">
        <f>IF('Master sheet'!$D$14="Hindi","श्रेणी / ग्रेड :-","Division / Grade :-")</f>
        <v>श्रेणी / ग्रेड :-</v>
      </c>
      <c r="C30" s="885"/>
      <c r="D30" s="885"/>
      <c r="E30" s="210" t="str">
        <f>IFERROR(IF(AND(N8=""),"",VLOOKUP(N8,Marks,114,0)),"")</f>
        <v>I</v>
      </c>
      <c r="F30" s="211" t="s">
        <v>129</v>
      </c>
      <c r="G30" s="890" t="str">
        <f>IFERROR(IF(AND(N8=""),"",VLOOKUP(N8,Marks,119,0)),"")</f>
        <v>B</v>
      </c>
      <c r="H30" s="890"/>
      <c r="I30" s="885" t="str">
        <f>IF('Master sheet'!$D$14="Hindi","कक्षा में स्थान :-","Position in the Class :-")</f>
        <v>कक्षा में स्थान :-</v>
      </c>
      <c r="J30" s="885"/>
      <c r="K30" s="885"/>
      <c r="L30" s="885"/>
      <c r="M30" s="891">
        <f>IFERROR(IF(AND(N8=""),"",VLOOKUP(N8,Marks,115,0)),"")</f>
        <v>19.000000000000298</v>
      </c>
      <c r="N30" s="891"/>
      <c r="O30" s="891"/>
      <c r="P30" s="891"/>
    </row>
    <row r="31" spans="2:16" ht="21" customHeight="1">
      <c r="B31" s="871" t="str">
        <f>IF('Master sheet'!$D$14="Hindi","परीक्षा परिणाम घोषणा दिनांक :-","Result Declaration Date :-")</f>
        <v>परीक्षा परिणाम घोषणा दिनांक :-</v>
      </c>
      <c r="C31" s="871"/>
      <c r="D31" s="871"/>
      <c r="E31" s="872">
        <f>IFERROR(IF(AND(N8=""),"",'Master sheet'!$D$13),"")</f>
        <v>45793</v>
      </c>
      <c r="F31" s="872"/>
      <c r="G31" s="872"/>
      <c r="H31" s="362"/>
      <c r="I31" s="71"/>
      <c r="J31" s="71"/>
      <c r="K31" s="45"/>
      <c r="L31" s="71"/>
      <c r="M31" s="71"/>
      <c r="N31" s="71"/>
      <c r="O31" s="71"/>
      <c r="P31" s="71"/>
    </row>
    <row r="32" spans="2:16" ht="54" customHeight="1">
      <c r="B32" s="873" t="str">
        <f>IFERROR(IF(AND(N8=""),"",'Result Sheet'!$DO$211),"")</f>
        <v>( PUSHPENDRA JAWRA )</v>
      </c>
      <c r="C32" s="873"/>
      <c r="D32" s="873"/>
      <c r="E32" s="873"/>
      <c r="F32" s="874" t="str">
        <f>IF(AND(N8=""),"",CONCATENATE("(",'Master sheet'!$D$17," )"))</f>
        <v>(Suresh Kumar )</v>
      </c>
      <c r="G32" s="874"/>
      <c r="H32" s="874"/>
      <c r="I32" s="874"/>
      <c r="J32" s="874"/>
      <c r="K32" s="874" t="str">
        <f>IF(AND(N8=""),"",CONCATENATE("(",'Master sheet'!$D$15," )"))</f>
        <v>(USHA PALIYA )</v>
      </c>
      <c r="L32" s="874"/>
      <c r="M32" s="874"/>
      <c r="N32" s="874"/>
      <c r="O32" s="874"/>
      <c r="P32" s="874"/>
    </row>
    <row r="33" spans="1:35" ht="24.75" customHeight="1">
      <c r="B33" s="875" t="str">
        <f>IF('Master sheet'!$D$14="Hindi","हस्ताक्षर कक्षाध्यापक","Signature of the class teacher")</f>
        <v>हस्ताक्षर कक्षाध्यापक</v>
      </c>
      <c r="C33" s="875"/>
      <c r="D33" s="875"/>
      <c r="E33" s="875"/>
      <c r="F33" s="875" t="str">
        <f>IF('Master sheet'!$D$14="Hindi","हस्ताक्षर परीक्षा प्रभारी","Signature of the exam. Incharge")</f>
        <v>हस्ताक्षर परीक्षा प्रभारी</v>
      </c>
      <c r="G33" s="875"/>
      <c r="H33" s="875"/>
      <c r="I33" s="875"/>
      <c r="J33" s="875"/>
      <c r="K33" s="875" t="str">
        <f>IF('Master sheet'!$D$14="Hindi","हस्ताक्षर संस्था प्रधान","Head of Institute's Signature")</f>
        <v>हस्ताक्षर संस्था प्रधान</v>
      </c>
      <c r="L33" s="875"/>
      <c r="M33" s="875"/>
      <c r="N33" s="875"/>
      <c r="O33" s="875"/>
      <c r="P33" s="875"/>
    </row>
    <row r="34" spans="1:35">
      <c r="S34" s="45"/>
      <c r="T34" s="45"/>
      <c r="U34" s="45"/>
      <c r="V34" s="45"/>
      <c r="W34" s="45"/>
      <c r="X34" s="45"/>
    </row>
    <row r="35" spans="1:35" ht="22.5" customHeight="1">
      <c r="A35" s="98">
        <f>IF(N42="","",1)</f>
        <v>1</v>
      </c>
      <c r="B35" s="939" t="str">
        <f>IF('Master sheet'!$D$14="Hindi","वार्षिक रिपोर्ट कार्ड ","Report Card")</f>
        <v xml:space="preserve">वार्षिक रिपोर्ट कार्ड </v>
      </c>
      <c r="C35" s="939"/>
      <c r="D35" s="939"/>
      <c r="E35" s="939"/>
      <c r="F35" s="939"/>
      <c r="G35" s="939"/>
      <c r="H35" s="939"/>
      <c r="I35" s="939"/>
      <c r="J35" s="939"/>
      <c r="K35" s="939"/>
      <c r="L35" s="939"/>
      <c r="M35" s="939"/>
      <c r="N35" s="939"/>
      <c r="O35" s="939"/>
      <c r="P35" s="939"/>
      <c r="S35" s="312"/>
      <c r="T35" s="312"/>
      <c r="U35" s="312"/>
      <c r="V35" s="312"/>
      <c r="W35" s="312"/>
      <c r="X35" s="45"/>
    </row>
    <row r="36" spans="1:35" ht="21.75" customHeight="1">
      <c r="A36" s="98">
        <f>IF(N42="","",A35+1)</f>
        <v>2</v>
      </c>
      <c r="B36" s="940" t="str">
        <f>IF('Master sheet'!$D$14="Hindi","शिक्षा विभाग, राजस्थान सरकार","Education Department, Rajasthan Government")</f>
        <v>शिक्षा विभाग, राजस्थान सरकार</v>
      </c>
      <c r="C36" s="940"/>
      <c r="D36" s="940"/>
      <c r="E36" s="940"/>
      <c r="F36" s="940"/>
      <c r="G36" s="940"/>
      <c r="H36" s="940"/>
      <c r="I36" s="940"/>
      <c r="J36" s="940"/>
      <c r="K36" s="940"/>
      <c r="L36" s="940"/>
      <c r="M36" s="940"/>
      <c r="N36" s="940"/>
      <c r="O36" s="940"/>
      <c r="P36" s="940"/>
      <c r="S36" s="312"/>
      <c r="T36" s="312"/>
      <c r="U36" s="313"/>
      <c r="V36" s="312"/>
      <c r="W36" s="312"/>
      <c r="X36" s="45"/>
    </row>
    <row r="37" spans="1:35" s="99" customFormat="1" ht="24" customHeight="1">
      <c r="A37" s="98">
        <f>IF(N42="","",A36+1)</f>
        <v>3</v>
      </c>
      <c r="B37" s="941" t="str">
        <f>IF('Master sheet'!$D$14="Hindi","विद्यालय का नाम :-","School Name :- ")</f>
        <v>विद्यालय का नाम :-</v>
      </c>
      <c r="C37" s="941"/>
      <c r="D37" s="941"/>
      <c r="E37" s="942" t="str">
        <f>IF(AND(N42=""),"",IF('Master sheet'!$D$14="Hindi",'Master sheet'!$D$8,'Master sheet'!$D$7))</f>
        <v xml:space="preserve">महात्मा गाँधी राजकीय विद्यालय (अंग्रेजी माध्यम) बर, पाली </v>
      </c>
      <c r="F37" s="942"/>
      <c r="G37" s="942"/>
      <c r="H37" s="942"/>
      <c r="I37" s="942"/>
      <c r="J37" s="942"/>
      <c r="K37" s="942"/>
      <c r="L37" s="942"/>
      <c r="M37" s="942"/>
      <c r="N37" s="942"/>
      <c r="O37" s="942"/>
      <c r="P37" s="942"/>
      <c r="S37" s="314"/>
      <c r="T37" s="324"/>
      <c r="U37" s="313"/>
      <c r="V37" s="324"/>
      <c r="W37" s="314"/>
      <c r="X37" s="325"/>
    </row>
    <row r="38" spans="1:35" ht="18.95" customHeight="1">
      <c r="A38" s="98">
        <f>IF(N42="","",A37+1)</f>
        <v>4</v>
      </c>
      <c r="B38" s="319"/>
      <c r="C38" s="319"/>
      <c r="D38" s="319"/>
      <c r="E38" s="943" t="str">
        <f>IF(AND(N42=""),"",IF('Master sheet'!$D$14="Hindi",CONCATENATE("(विद्यालय मान्यता क्रमांक व वर्ष : ","  ",'Master sheet'!$D$6),CONCATENATE("(School Recognition Number &amp; Years : ","  ",'Master sheet'!$D$6)))</f>
        <v>(विद्यालय मान्यता क्रमांक व वर्ष :   शिक्षा/पाली/1995/2001</v>
      </c>
      <c r="F38" s="943"/>
      <c r="G38" s="943"/>
      <c r="H38" s="943"/>
      <c r="I38" s="943"/>
      <c r="J38" s="943"/>
      <c r="K38" s="943"/>
      <c r="L38" s="943"/>
      <c r="M38" s="943"/>
      <c r="N38" s="943"/>
      <c r="O38" s="943"/>
      <c r="P38" s="943"/>
      <c r="S38" s="312"/>
      <c r="T38" s="312"/>
      <c r="U38" s="312"/>
      <c r="V38" s="312"/>
      <c r="W38" s="312"/>
      <c r="X38" s="45"/>
    </row>
    <row r="39" spans="1:35" ht="18.95" customHeight="1">
      <c r="A39" s="98">
        <f>IF(N42="","",A38+1)</f>
        <v>5</v>
      </c>
      <c r="B39" s="317" t="str">
        <f>IF('Master sheet'!$D$14="Hindi","कक्षा  :-","CLASS :- ")</f>
        <v>कक्षा  :-</v>
      </c>
      <c r="C39" s="944">
        <f>IFERROR(IF(AND(N42=""),"",VLOOKUP(N42,Marks,2,0)),"")</f>
        <v>2</v>
      </c>
      <c r="D39" s="944"/>
      <c r="E39" s="945" t="str">
        <f>IF('Master sheet'!$D$14="Hindi","सेक्शन :-","Section :- ")</f>
        <v>सेक्शन :-</v>
      </c>
      <c r="F39" s="945"/>
      <c r="G39" s="945"/>
      <c r="H39" s="944" t="str">
        <f>IFERROR(IF(AND(N42=""),"",VLOOKUP(N42,Marks,3,0)),"")</f>
        <v>A</v>
      </c>
      <c r="I39" s="944"/>
      <c r="J39" s="946" t="str">
        <f>IF('Master sheet'!$D$14="Hindi","सत्र :- ","Session :- ")</f>
        <v xml:space="preserve">सत्र :- </v>
      </c>
      <c r="K39" s="946"/>
      <c r="L39" s="946"/>
      <c r="M39" s="946"/>
      <c r="N39" s="916" t="str">
        <f>IF(AND(N42=""),"",'Marks Entry class 1st'!$I$2)</f>
        <v>2024-2025</v>
      </c>
      <c r="O39" s="916"/>
      <c r="P39" s="916"/>
      <c r="S39" s="312"/>
      <c r="T39" s="312"/>
      <c r="U39" s="312"/>
      <c r="V39" s="312"/>
      <c r="W39" s="312"/>
      <c r="X39" s="45"/>
      <c r="AH39" s="322">
        <f>N41</f>
        <v>42005</v>
      </c>
    </row>
    <row r="40" spans="1:35" ht="18.95" customHeight="1">
      <c r="A40" s="98">
        <f>IF(N42="","",A39+1)</f>
        <v>6</v>
      </c>
      <c r="B40" s="897" t="str">
        <f>IF('Master sheet'!$D$14="Hindi","विद्यार्थी का नाम :-","Student's Name :-")</f>
        <v>विद्यार्थी का नाम :-</v>
      </c>
      <c r="C40" s="897"/>
      <c r="D40" s="897"/>
      <c r="E40" s="898" t="str">
        <f>IFERROR(IF(AND(N42=""),"",VLOOKUP(N42,Marks,6,0)),"")</f>
        <v>ANUJ GIRI</v>
      </c>
      <c r="F40" s="898"/>
      <c r="G40" s="898"/>
      <c r="H40" s="898"/>
      <c r="I40" s="898"/>
      <c r="J40" s="899" t="str">
        <f>IF('Master sheet'!$D$14="Hindi","प्रवेशांक :","SR. NO. :")</f>
        <v>प्रवेशांक :</v>
      </c>
      <c r="K40" s="899"/>
      <c r="L40" s="899"/>
      <c r="M40" s="899"/>
      <c r="N40" s="917">
        <f>IFERROR(IF(AND(N42=""),"",VLOOKUP(N42,Marks,5,0)),"")</f>
        <v>944</v>
      </c>
      <c r="O40" s="917"/>
      <c r="P40" s="917"/>
      <c r="S40" s="312"/>
      <c r="T40" s="312"/>
      <c r="U40" s="312"/>
      <c r="V40" s="312"/>
      <c r="W40" s="312"/>
      <c r="X40" s="45"/>
      <c r="AG40" s="44">
        <f>YEAR(AH39)</f>
        <v>2015</v>
      </c>
      <c r="AH40" s="44">
        <f>MONTH(AH39)</f>
        <v>1</v>
      </c>
      <c r="AI40" s="44">
        <f>DAY(AH39)</f>
        <v>1</v>
      </c>
    </row>
    <row r="41" spans="1:35" ht="18.95" customHeight="1">
      <c r="A41" s="98">
        <f>IF(N42="","",A40+1)</f>
        <v>7</v>
      </c>
      <c r="B41" s="897" t="str">
        <f>IF('Master sheet'!$D$14="Hindi","पिता का नाम :-","Father's Name :-")</f>
        <v>पिता का नाम :-</v>
      </c>
      <c r="C41" s="897"/>
      <c r="D41" s="897"/>
      <c r="E41" s="898" t="str">
        <f>IFERROR(IF(AND(N42=""),"",VLOOKUP(N42,Marks,7,0)),"")</f>
        <v>BHAGWAT GIRI</v>
      </c>
      <c r="F41" s="898"/>
      <c r="G41" s="898"/>
      <c r="H41" s="898"/>
      <c r="I41" s="898"/>
      <c r="J41" s="899" t="str">
        <f>IF('Master sheet'!$D$14="Hindi","जन्म तिथि :","Date of Birth :")</f>
        <v>जन्म तिथि :</v>
      </c>
      <c r="K41" s="899"/>
      <c r="L41" s="899"/>
      <c r="M41" s="899"/>
      <c r="N41" s="900">
        <f>IFERROR(IF(AND(N42=""),"",VLOOKUP(N42,Marks,4,0)),"")</f>
        <v>42005</v>
      </c>
      <c r="O41" s="900"/>
      <c r="P41" s="900"/>
      <c r="S41" s="45"/>
      <c r="T41" s="45"/>
      <c r="U41" s="45"/>
      <c r="V41" s="45"/>
      <c r="W41" s="45"/>
      <c r="X41" s="45"/>
      <c r="AG41" s="44" t="str">
        <f>IF(AG40=2000,"दो हजार",IF(AG40=2001,"दो हजार एक",IF(AG40=2002,"दो हजार दो",IF(AG40=2003,"दो हजार तीन",IF(AG40=2004,"दो हजार चार",IF(AG40=2005,"दो हजार पांच",IF(AG40=2006,"दो हजार छः",IF(AG40=2007,"दो हजार सात",IF(AG40=2008,"दो हजार आठ",IF(AG40=2009,"दो हजार नौ",IF(AG40=2010,"दो हजार दस",IF(AG40=2011,"दो हजार इग्यारह",IF(AG40=2012,"दो हजार बारह",IF(AG40=2013,"दो हजार तेरह",IF(AG40=2014,"दो हजार चौदह",IF(AG40=2015,"दो हजार पंद्रह",IF(AG40=2016,"दो हजार सोलह",IF(AG40=2017,"दो हजार सत्रह",IF(AG40=2018,"दो हजार अठारह",IF(AG40=2019,"दो हजार उन्नीस",IF(AG40=2020,"दो हजार बीस",IF(AG40=2021,"दो हजार इक्कीस",IF(AG40=2022,"दो हजार बाइस","")))))))))))))))))))))))</f>
        <v>दो हजार पंद्रह</v>
      </c>
      <c r="AH41" s="44" t="str">
        <f>IF(AH40=1,"जनवरी",IF(AH40=2,"फरवरी",IF(AH40=3,"मार्च",IF(AH40=4,"अप्रैल",IF(AH40=5,"मई",IF(AH40=6,"जून",IF(AH40=7,"जुलाई",IF(AH40=8,"अगस्त",IF(AH40=9,"सितम्बर",IF(AH40=10,"अक्टूबर",IF(AH40=11,"नवम्बर",IF(AH40=12,"दिसम्बर",""))))))))))))</f>
        <v>जनवरी</v>
      </c>
      <c r="AI41" s="44" t="str">
        <f>IF(AI40=1,"एक",IF(AI40=2,"दो",IF(AI40=3,"तीन",IF(AI40=4,"चार",IF(AI40=5,"पांच",IF(AI40=6,"छः",IF(AI40=7,"सात",IF(AI40=8,"आठ",IF(AI40=9,"नौ",IF(AI40=10,"दस",IF(AI40=11,"इग्यारह",IF(AI40=12,"बारह",IF(AI40=13,"तेरह",IF(AI40=14,"चौदह",IF(AI40=15,"पंद्रह",IF(AI40=16,"सोलह",IF(AI40=17,"सत्रह",IF(AI40=18,"अठारह",IF(AI40=19,"उन्नीस",IF(AI40=20,"बीस",IF(AI40=21,"इक्कीस",IF(AI40=22,"बाइस",IF(AI40=23,"तेईस",IF(AI40=24,"चौबीस",IF(AI40=25,"पचीस",IF(AI40=26,"छबीस",IF(AI40=27,"सताईस",IF(AI40=28,"अठाइस",IF(AI40=29,"उन्नतीस",IF(AI40=30,"तीस",IF(AI40=31,"इकतीस","")))))))))))))))))))))))))))))))</f>
        <v>एक</v>
      </c>
    </row>
    <row r="42" spans="1:35" ht="18.95" customHeight="1">
      <c r="A42" s="98">
        <f>IF(N42="","",A41+1)</f>
        <v>8</v>
      </c>
      <c r="B42" s="897" t="str">
        <f>IF('Master sheet'!$D$14="Hindi","माता का नाम :-","Mother's Name :-")</f>
        <v>माता का नाम :-</v>
      </c>
      <c r="C42" s="897"/>
      <c r="D42" s="897"/>
      <c r="E42" s="898" t="str">
        <f>IFERROR(IF(AND(N42=""),"",VLOOKUP(N42,Marks,8,0)),"")</f>
        <v>KANTA DEVI</v>
      </c>
      <c r="F42" s="898"/>
      <c r="G42" s="898"/>
      <c r="H42" s="898"/>
      <c r="I42" s="898"/>
      <c r="J42" s="899" t="str">
        <f>IF('Master sheet'!$D$14="Hindi","रोल नंबर :-","Roll No. :")</f>
        <v>रोल नंबर :-</v>
      </c>
      <c r="K42" s="899"/>
      <c r="L42" s="899"/>
      <c r="M42" s="899"/>
      <c r="N42" s="901">
        <f>IF(N8="","",IF(AND(N8+1&gt;$Y$6),"",N8+1))</f>
        <v>202</v>
      </c>
      <c r="O42" s="901"/>
      <c r="P42" s="901"/>
      <c r="AH42" s="44" t="str">
        <f>CONCATENATE(AI41," ",AH41," ",AG41)</f>
        <v>एक जनवरी दो हजार पंद्रह</v>
      </c>
    </row>
    <row r="43" spans="1:35" ht="18.95" customHeight="1">
      <c r="A43" s="98">
        <f>IF(N42="","",A42+1)</f>
        <v>9</v>
      </c>
      <c r="B43" s="897" t="str">
        <f>IF('Master sheet'!$D$14="Hindi","जन्मतिथि शब्दों में :-","Date of Birth in Words :-")</f>
        <v>जन्मतिथि शब्दों में :-</v>
      </c>
      <c r="C43" s="897"/>
      <c r="D43" s="897"/>
      <c r="E43" s="898" t="str">
        <f>IFERROR(IF('Master sheet'!$D$14="Hindi",AH42,AH44),"")</f>
        <v>एक जनवरी दो हजार पंद्रह</v>
      </c>
      <c r="F43" s="898"/>
      <c r="G43" s="898"/>
      <c r="H43" s="898"/>
      <c r="I43" s="898"/>
      <c r="J43" s="898"/>
      <c r="K43" s="898"/>
      <c r="L43" s="898"/>
      <c r="M43" s="898"/>
      <c r="N43" s="898"/>
      <c r="O43" s="898"/>
      <c r="P43" s="318"/>
      <c r="AG43" s="44" t="str">
        <f>IF(AG40=1961,"NINETEEN SIXTY ONE",IF(AG40=1962,"NINETEEN SIXTY TWO",IF(AG40=1963,"NINETEEN SIXTY THREE",IF(AG40=1964,"NINETEEN SIXTY FOUR",IF(AG40=1965,"NINETEEN SIXTY FIVE",IF(AG40=1966,"NINETEEN SIXTY SIX",IF(AG40=1967,"NINETEEN SIXTY SEVEN",IF(AG40=1968,"NINETEEN SIXTY EIGHT",IF(AG40=1969,"NINETEEN SIXTY NINE",IF(AG40=1970,"NINETEEN SEVENTY",IF(AG40=1971,"NINETEEN SEVENTY ONE",IF(AG40=1972,"NINETEEN SEVENTY TWO",IF(AG40=1973,"NINETEEN SEVENTY THREE",IF(AG40=1974,"NINETEEN SEVENTY FOUR",IF(AG40=1975,"NINETEEN SEVENTY FIVE",IF(AG40=1976,"NINETEEN SEVENTY SIX",IF(AG40=1977,"NINETEEN SEVENTY SEVEN",IF(AG40=1978,"NINETEEN SEVENTY EIGHT",IF(AG40=1979,"NINETEEN SEVENTY NINE",IF(AG40=1980,"NINETEEN EIGHTY",IF(AG40=1981,"NINETEEN EIGHTY ONE",IF(AG40=1982,"NINETEEN EIGHTY TWO",IF(AG40=1983,"NINETEEN EIGHTY THREE",IF(AG40=1984,"NINETEEN EIGHTY FOUR",IF(AG40=1985,"NINETEEN EIGHTY FIVE",IF(AG40=1986,"NINETEEN EIGHTY SIX",IF(AG40=1987,"NINETEEN EIGHTY SEVEN",IF(AG40=1988,"NINETEEN EIGHTY EIGHT",IF(AG40=1989,"NINETEEN EIGHTY NINE",IF(AG40=1990,"NINETEEN NINETY",IF(AG40=1991,"NINETEEN NINETY ONE",IF(AG40=1992,"NINETEEN NINETY TWO",IF(AG40=1993,"NINETEEN NINETY THREE",IF(AG40=1994,"NINETEEN NINETY FOUR",IF(AG40=1995,"NINETEEN NINETY FIVE",IF(AG40=1996,"NINETEEN NINETY SIX",IF(AG40=1997,"NINETEEN NINETY SEVEN",IF(AG40=1998,"NINETEEN NINETY EIGHT",IF(AG40=1999,"NINETEEN NINETY NINE",IF(AG40=2000,"TWO THOUSAND",IF(AG40=2001,"TWO THOUSAND ONE",IF(AG40=2002,"TWO THOUSAND TWO",IF(AG40=2003,"TWO THOUSAND THREE",IF(AG40=2004,"TWO THOUSAND FOUR",IF(AG40=2005,"TWO THOUSAND FIVE",IF(AG40=2006,"TWO THOUSAND SIX",IF(AG40=2007,"TWO THOUSAND SEVEN",IF(AG40=2008,"TWO THOUSAND EIGHT",IF(AG40=2009,"TWO THOUSAND NINE",IF(AG40=2010,"TWO THOUSAND TEN",IF(AG40=2011,"TWO THOUSAND ELEVEN",IF(AG40=2012,"TWO THOUSAND TWELVE",IF(AG40=2013,"TWO THOUSAND THIRTEEN",IF(AG40=2014,"TWO THOUSAND FOURTEEN",IF(AG40=2015,"TWO THOUSAND FIFTEEN",IF(AG40=2016,"TWO THOUSAND SIXTEEN",IF(AG40=2017,"TWO THOUSAND SEVENTEEN",IF(AG40=2018,"TWO THOUSAND EIGHTEEN",IF(AG40=2019,"TWO THOUSAND NINETEEN",IF(AG40=2020,"TWO THOUSAND TWENTY",IF(AG40=2021,"TWO THOUSAND TWENTY ONE",IF(AG40=2022,"TWO THOUSAND TWENTY TWO",IF(AG40=2023,"TWO THOUSAND TWENTY THREE",IF(AG40=2024,"TWO THOUSAND TWENTY FOUR",IF(AG40=2025,"TWO THOUSAND TWENTY FIVE","")))))))))))))))))))))))))))))))))))))))))))))))))))))))))))))))))</f>
        <v>TWO THOUSAND FIFTEEN</v>
      </c>
      <c r="AH43" s="44" t="str">
        <f>IF(AH40=1,"JANUARY",IF(AH40=2,"FEBUARY", IF(AH40=3,"MARCH",IF(AH40=4,"APRIL",IF(AH40=5,"MAY",IF(AH40=6,"JUNE",IF(AH40=7,"JULY",IF(AH40=8,"AUGUST",IF(AH40=9,"SEPTEMBER",IF(AH40=10,"OCTOBER",IF(AH40=11,"NOVEMBER",IF(AH40=12,"DECEMBER",""))))))))))))</f>
        <v>JANUARY</v>
      </c>
      <c r="AI43" s="44" t="str">
        <f>IF(AI40=1,"1ST",IF(AI40=2,"2ND", IF(AI40=3,"3RD",IF(AI40=4,"FOURTH",IF(AI40=5,"FIFTH",IF(AI40=6,"SIXTH",IF(AI40=7,"7TH",IF(AI40=8,"8TH",IF(AI40=9,"9TH",IF(AI40=10,"10TH",IF(AI40=11,"11TH",IF(AI40=12,"12TH",IF(AI40=13,"13TH",IF(AI40=14,"14TH",IF(AI40=15,"FIFTEEN",IF(AI40=16,"SIXTEEN",IF(AI40=17,"SEVENTEEN",IF(AI40=18,"EIGHTEEN",IF(AI40=19,"NINETEEN",IF(AI40=20,"TWENTY",IF(AI40=21,"TWENTY FIRST",IF(AI40=22,"TWENTY SECOND",IF(AI40=23,"TWENTY THIRD",IF(AI40=24,"TWENTY FOURTH",IF(AI40=25,"TWENTY FIFTH",IF(AI40=26,"TWENTY SIX",IF(AI40=27,"TWENTY SEVEN",IF(AI40=28,"TWENTY EIGHT",IF(AI40=29,"TWENTY NINE",IF(AI40=30,"THIRTY",IF(AI40=31,"THIRTY FIRST","")))))))))))))))))))))))))))))))</f>
        <v>1ST</v>
      </c>
    </row>
    <row r="44" spans="1:35" ht="10.5" customHeight="1">
      <c r="A44" s="98">
        <f>IF(N42="","",A43+1)</f>
        <v>10</v>
      </c>
      <c r="B44" s="72"/>
      <c r="C44" s="72"/>
      <c r="D44" s="72"/>
      <c r="E44" s="73"/>
      <c r="F44" s="73"/>
      <c r="G44" s="73"/>
      <c r="H44" s="72"/>
      <c r="I44" s="72"/>
      <c r="J44" s="74"/>
      <c r="K44" s="74"/>
      <c r="L44" s="74"/>
      <c r="M44" s="45"/>
      <c r="N44" s="45"/>
      <c r="O44" s="45"/>
      <c r="P44" s="45"/>
      <c r="AH44" s="44" t="str">
        <f>CONCATENATE(AH43," ",AI43,", ",AG43)</f>
        <v>JANUARY 1ST, TWO THOUSAND FIFTEEN</v>
      </c>
    </row>
    <row r="45" spans="1:35" ht="25.5" customHeight="1">
      <c r="A45" s="98">
        <f>IF(N42="","",A44+1)</f>
        <v>11</v>
      </c>
      <c r="B45" s="620" t="str">
        <f>IF('Master sheet'!$D$14="Hindi","विषय","Subject")</f>
        <v>विषय</v>
      </c>
      <c r="C45" s="640" t="str">
        <f>IF('Master sheet'!$D$14="Hindi","अर्द्धवार्षिक","Half Yearly")</f>
        <v>अर्द्धवार्षिक</v>
      </c>
      <c r="D45" s="641"/>
      <c r="E45" s="641"/>
      <c r="F45" s="641"/>
      <c r="G45" s="930" t="str">
        <f>IF('Master sheet'!$D$14="Hindi","वार्षिक","Yearly")</f>
        <v>वार्षिक</v>
      </c>
      <c r="H45" s="931"/>
      <c r="I45" s="931"/>
      <c r="J45" s="932"/>
      <c r="K45" s="640" t="str">
        <f>IF('Master sheet'!$D$14="Hindi","सर्व योग","Grand Total")</f>
        <v>सर्व योग</v>
      </c>
      <c r="L45" s="641"/>
      <c r="M45" s="641"/>
      <c r="N45" s="642"/>
      <c r="O45" s="927" t="str">
        <f>IF('Master sheet'!$D$14="Hindi","ग्रेड","Grade")</f>
        <v>ग्रेड</v>
      </c>
      <c r="P45" s="892" t="str">
        <f>IF('Master sheet'!$D$14="Hindi","परिणाम","Results")</f>
        <v>परिणाम</v>
      </c>
    </row>
    <row r="46" spans="1:35" ht="102.75" customHeight="1">
      <c r="A46" s="98">
        <f>IF(N42="","",A45+1)</f>
        <v>12</v>
      </c>
      <c r="B46" s="620"/>
      <c r="C46" s="933" t="str">
        <f>IF('Master sheet'!$D$14="Hindi","लिखित","Written")</f>
        <v>लिखित</v>
      </c>
      <c r="D46" s="934"/>
      <c r="E46" s="933" t="str">
        <f>IF('Master sheet'!$D$14="Hindi","मौखिक","Oral")</f>
        <v>मौखिक</v>
      </c>
      <c r="F46" s="934"/>
      <c r="G46" s="933" t="str">
        <f>IF('Master sheet'!$D$14="Hindi","लिखित","Written")</f>
        <v>लिखित</v>
      </c>
      <c r="H46" s="934"/>
      <c r="I46" s="935" t="str">
        <f>IF('Master sheet'!$D$14="Hindi","मौखिक","Oral")</f>
        <v>मौखिक</v>
      </c>
      <c r="J46" s="935"/>
      <c r="K46" s="367" t="str">
        <f>IF('Master sheet'!$D$14="Hindi","लिखित","Written")</f>
        <v>लिखित</v>
      </c>
      <c r="L46" s="367" t="str">
        <f>IF('Master sheet'!$D$14="Hindi","मौखिक","Oral")</f>
        <v>मौखिक</v>
      </c>
      <c r="M46" s="936" t="str">
        <f>IF('Master sheet'!$D$14="Hindi","कुल विषय योग ","Subject Total")</f>
        <v xml:space="preserve">कुल विषय योग </v>
      </c>
      <c r="N46" s="937"/>
      <c r="O46" s="928"/>
      <c r="P46" s="893"/>
    </row>
    <row r="47" spans="1:35" ht="21" customHeight="1">
      <c r="A47" s="98">
        <f>IF(N42="","",A46+1)</f>
        <v>13</v>
      </c>
      <c r="B47" s="620"/>
      <c r="C47" s="904">
        <v>30</v>
      </c>
      <c r="D47" s="905"/>
      <c r="E47" s="904">
        <v>70</v>
      </c>
      <c r="F47" s="905"/>
      <c r="G47" s="904">
        <v>30</v>
      </c>
      <c r="H47" s="905"/>
      <c r="I47" s="904">
        <v>70</v>
      </c>
      <c r="J47" s="905"/>
      <c r="K47" s="382">
        <v>60</v>
      </c>
      <c r="L47" s="382">
        <v>140</v>
      </c>
      <c r="M47" s="904">
        <v>200</v>
      </c>
      <c r="N47" s="905"/>
      <c r="O47" s="929"/>
      <c r="P47" s="894"/>
    </row>
    <row r="48" spans="1:35" ht="21" customHeight="1">
      <c r="A48" s="98">
        <f>IF(N42="","",A47+1)</f>
        <v>14</v>
      </c>
      <c r="B48" s="303" t="str">
        <f>IF('Master sheet'!D$14="Hindi","हिंदी","Hindi")</f>
        <v>हिंदी</v>
      </c>
      <c r="C48" s="699">
        <f>IFERROR(IF(AND(N42=""),"",VLOOKUP(N42,Marks,15,0)),"")</f>
        <v>20</v>
      </c>
      <c r="D48" s="701"/>
      <c r="E48" s="699">
        <f>IFERROR(IF(AND(N42=""),"",VLOOKUP(N42,Marks,16,0)),"")</f>
        <v>63</v>
      </c>
      <c r="F48" s="701"/>
      <c r="G48" s="699">
        <f>IFERROR(IF(AND(N42=""),"",VLOOKUP(N42,Marks,19,0)),"")</f>
        <v>21</v>
      </c>
      <c r="H48" s="701"/>
      <c r="I48" s="699">
        <f>IFERROR(IF(AND(N42=""),"",VLOOKUP(N42,Marks,20,0)),"")</f>
        <v>20</v>
      </c>
      <c r="J48" s="701"/>
      <c r="K48" s="372">
        <f>IFERROR(IF(AND(N42=""),"",SUM(C48,G48)),"")</f>
        <v>41</v>
      </c>
      <c r="L48" s="372">
        <f>IFERROR(IF(AND(N42=""),"",SUM(E48,I48)),"")</f>
        <v>83</v>
      </c>
      <c r="M48" s="902">
        <f>IFERROR(IF(AND(N42=""),"",SUM(K48,L48)),"")</f>
        <v>124</v>
      </c>
      <c r="N48" s="903"/>
      <c r="O48" s="79" t="str">
        <f>IFERROR(IF(AND(N42=""),"",VLOOKUP(N42,Marks,28,0)),"")</f>
        <v>C</v>
      </c>
      <c r="P48" s="209" t="str">
        <f>IFERROR(IF(AND(N42=""),"",VLOOKUP(N42,Marks,26,0)),"")</f>
        <v>P</v>
      </c>
    </row>
    <row r="49" spans="1:20" ht="21" customHeight="1">
      <c r="A49" s="98">
        <f>IF(N42="","",A48+1)</f>
        <v>15</v>
      </c>
      <c r="B49" s="303" t="str">
        <f>IF('Master sheet'!$D$14="Hindi","गणित","Maths")</f>
        <v>गणित</v>
      </c>
      <c r="C49" s="699">
        <f>IFERROR(IF(AND(N42=""),"",VLOOKUP(N42,Marks,51,0)),"")</f>
        <v>23</v>
      </c>
      <c r="D49" s="701"/>
      <c r="E49" s="699">
        <f>IFERROR(IF(AND(N42=""),"",VLOOKUP(N42,Marks,52,0)),"")</f>
        <v>65</v>
      </c>
      <c r="F49" s="701"/>
      <c r="G49" s="699">
        <f>IFERROR(IF(AND(N42=""),"",VLOOKUP(N42,Marks,55,0)),"")</f>
        <v>22</v>
      </c>
      <c r="H49" s="701"/>
      <c r="I49" s="699">
        <f>IFERROR(IF(AND(N42=""),"",VLOOKUP(N42,Marks,56,0)),"")</f>
        <v>60</v>
      </c>
      <c r="J49" s="701"/>
      <c r="K49" s="372">
        <f>IFERROR(IF(AND(N42=""),"",SUM(C49,G49)),"")</f>
        <v>45</v>
      </c>
      <c r="L49" s="372">
        <f>IFERROR(IF(AND(N42=""),"",SUM(E49,I49)),"")</f>
        <v>125</v>
      </c>
      <c r="M49" s="902">
        <f>IFERROR(IF(AND(N42=""),"",SUM(K49,L49)),"")</f>
        <v>170</v>
      </c>
      <c r="N49" s="903"/>
      <c r="O49" s="79" t="str">
        <f>IFERROR(IF(AND(N42=""),"",VLOOKUP(N42,Marks,64,0)),"")</f>
        <v>B</v>
      </c>
      <c r="P49" s="209" t="str">
        <f>IFERROR(IF(AND(N42=""),"",VLOOKUP(N42,Marks,62,0)),"")</f>
        <v>P</v>
      </c>
      <c r="T49" s="323"/>
    </row>
    <row r="50" spans="1:20" ht="21" customHeight="1">
      <c r="A50" s="98">
        <f>IF(N42="","",A49+1)</f>
        <v>16</v>
      </c>
      <c r="B50" s="384"/>
      <c r="C50" s="904">
        <v>15</v>
      </c>
      <c r="D50" s="905"/>
      <c r="E50" s="904">
        <v>35</v>
      </c>
      <c r="F50" s="905"/>
      <c r="G50" s="904">
        <v>15</v>
      </c>
      <c r="H50" s="905"/>
      <c r="I50" s="904">
        <v>35</v>
      </c>
      <c r="J50" s="905"/>
      <c r="K50" s="382">
        <v>30</v>
      </c>
      <c r="L50" s="382">
        <v>70</v>
      </c>
      <c r="M50" s="904">
        <v>100</v>
      </c>
      <c r="N50" s="905"/>
      <c r="O50" s="920"/>
      <c r="P50" s="921"/>
      <c r="T50" s="323"/>
    </row>
    <row r="51" spans="1:20" ht="21" customHeight="1">
      <c r="A51" s="98">
        <f>IF(N42="","",A50+1)</f>
        <v>17</v>
      </c>
      <c r="B51" s="303" t="str">
        <f>IF('Master sheet'!$D$14="Hindi","अंग्रेजी","English")</f>
        <v>अंग्रेजी</v>
      </c>
      <c r="C51" s="699">
        <f>IFERROR(IF(AND(N42=""),"",VLOOKUP(N42,Marks,33,0)),"")</f>
        <v>12</v>
      </c>
      <c r="D51" s="701"/>
      <c r="E51" s="699">
        <f>IFERROR(IF(AND(N42=""),"",VLOOKUP(N42,Marks,34,0)),"")</f>
        <v>31</v>
      </c>
      <c r="F51" s="701"/>
      <c r="G51" s="699">
        <f>IFERROR(IF(AND(N42=""),"",VLOOKUP(N42,Marks,37,0)),"")</f>
        <v>10</v>
      </c>
      <c r="H51" s="701"/>
      <c r="I51" s="699">
        <f>IFERROR(IF(AND(N42=""),"",VLOOKUP(N42,Marks,38,0)),"")</f>
        <v>31</v>
      </c>
      <c r="J51" s="701"/>
      <c r="K51" s="372">
        <f>IFERROR(IF(AND(N42=""),"",SUM(C51,G51)),"")</f>
        <v>22</v>
      </c>
      <c r="L51" s="372">
        <f>IFERROR(IF(AND(N42=""),"",SUM(E51,I51)),"")</f>
        <v>62</v>
      </c>
      <c r="M51" s="902">
        <f>IFERROR(IF(AND(N42=""),"",SUM(K51,L51)),"")</f>
        <v>84</v>
      </c>
      <c r="N51" s="903"/>
      <c r="O51" s="79" t="str">
        <f>IFERROR(IF(AND(N42=""),"",VLOOKUP(N42,Marks,46,0)),"")</f>
        <v>B</v>
      </c>
      <c r="P51" s="209" t="str">
        <f>IFERROR(IF(AND(N42=""),"",VLOOKUP(N42,Marks,44,0)),"")</f>
        <v>P</v>
      </c>
    </row>
    <row r="52" spans="1:20" ht="23.25" customHeight="1">
      <c r="A52" s="98">
        <f>IF(N42="","",A51+1)</f>
        <v>18</v>
      </c>
      <c r="B52" s="304" t="str">
        <f>IF('Master sheet'!$D$14="Hindi","कुल योग","Total")</f>
        <v>कुल योग</v>
      </c>
      <c r="C52" s="925">
        <f>IF(AND(N42=""),"",IF(AND(C48="",C49="",C51=""),"",SUM(C48,C49,C51)))</f>
        <v>55</v>
      </c>
      <c r="D52" s="926"/>
      <c r="E52" s="925">
        <f>IF(AND(N42=""),"",IF(AND(E48="",E49="",E51=""),"",SUM(E48,E49,E51)))</f>
        <v>159</v>
      </c>
      <c r="F52" s="926"/>
      <c r="G52" s="925">
        <f>IF(AND(N42=""),"",IF(AND(G48="",G49="",G51=""),"",SUM(G48,G49,G51)))</f>
        <v>53</v>
      </c>
      <c r="H52" s="926"/>
      <c r="I52" s="925">
        <f>IF(AND(N42=""),"",IF(AND(I48="",I49="",I51=""),"",SUM(I48,I49,I51)))</f>
        <v>111</v>
      </c>
      <c r="J52" s="926"/>
      <c r="K52" s="373">
        <f>IF(AND(N42=""),"",IF(AND(K48="",K49="",K51=""),"",SUM(K48,K49,K51)))</f>
        <v>108</v>
      </c>
      <c r="L52" s="373">
        <f>IF(AND(N42=""),"",IF(AND(L48="",L49="",L51=""),"",SUM(L48,L49,L51)))</f>
        <v>270</v>
      </c>
      <c r="M52" s="902">
        <f>IF(AND(N42=""),"",IF(AND(M48="",M49="",M51=""),"",SUM(M48,M49,M51)))</f>
        <v>378</v>
      </c>
      <c r="N52" s="903"/>
      <c r="O52" s="383" t="str">
        <f>IFERROR(IF(AND(N42=""),"",VLOOKUP(N42,Marks,119,0)),"")</f>
        <v>B</v>
      </c>
      <c r="P52" s="212"/>
    </row>
    <row r="53" spans="1:20" ht="23.25" customHeight="1">
      <c r="A53" s="98">
        <f>IF(N42="","",A52+1)</f>
        <v>19</v>
      </c>
      <c r="B53" s="385"/>
      <c r="C53" s="904">
        <v>50</v>
      </c>
      <c r="D53" s="922"/>
      <c r="E53" s="922"/>
      <c r="F53" s="905"/>
      <c r="G53" s="904">
        <v>50</v>
      </c>
      <c r="H53" s="922"/>
      <c r="I53" s="922"/>
      <c r="J53" s="905"/>
      <c r="K53" s="904">
        <v>100</v>
      </c>
      <c r="L53" s="922"/>
      <c r="M53" s="922"/>
      <c r="N53" s="905"/>
      <c r="O53" s="923"/>
      <c r="P53" s="924"/>
    </row>
    <row r="54" spans="1:20" ht="21" customHeight="1">
      <c r="A54" s="98">
        <f>IF(N42="","",A53+1)</f>
        <v>20</v>
      </c>
      <c r="B54" s="308" t="str">
        <f>IF('Master sheet'!$D$14="Hindi","पर्यावरण अध्ययन","EVS")</f>
        <v>पर्यावरण अध्ययन</v>
      </c>
      <c r="C54" s="699">
        <f>IFERROR(IF(AND(N42=""),"",VLOOKUP(N42,Marks,69,0)),"")</f>
        <v>45</v>
      </c>
      <c r="D54" s="700"/>
      <c r="E54" s="700"/>
      <c r="F54" s="701"/>
      <c r="G54" s="699">
        <f>IFERROR(IF(AND(N42=""),"",VLOOKUP(N42,Marks,73,0)),"")</f>
        <v>14</v>
      </c>
      <c r="H54" s="700"/>
      <c r="I54" s="700"/>
      <c r="J54" s="701"/>
      <c r="K54" s="925">
        <f>IFERROR(IF(AND(N42=""),"",SUM(C54,G54)),"")</f>
        <v>59</v>
      </c>
      <c r="L54" s="947"/>
      <c r="M54" s="947"/>
      <c r="N54" s="926"/>
      <c r="O54" s="79" t="str">
        <f>IFERROR(IF(AND(N42=""),"",VLOOKUP(N42,Marks,82,0)),"")</f>
        <v>C</v>
      </c>
      <c r="P54" s="209" t="str">
        <f>IFERROR(IF(AND(N42=""),"",VLOOKUP(N42,Marks,80,0)),"")</f>
        <v>P</v>
      </c>
    </row>
    <row r="55" spans="1:20" ht="12" customHeight="1">
      <c r="A55" s="98">
        <f>IF(N42="","",A54+1)</f>
        <v>21</v>
      </c>
      <c r="B55" s="895"/>
      <c r="C55" s="895"/>
      <c r="D55" s="895"/>
      <c r="E55" s="895"/>
      <c r="F55" s="895"/>
      <c r="G55" s="895"/>
      <c r="H55" s="895"/>
      <c r="I55" s="895"/>
      <c r="J55" s="895"/>
      <c r="K55" s="895"/>
      <c r="L55" s="895"/>
      <c r="M55" s="895"/>
      <c r="N55" s="895"/>
      <c r="O55" s="895"/>
      <c r="P55" s="895"/>
    </row>
    <row r="56" spans="1:20" ht="21" customHeight="1">
      <c r="A56" s="98">
        <f>IF(N42="","",A55+1)</f>
        <v>22</v>
      </c>
      <c r="B56" s="938" t="str">
        <f>IF('Master sheet'!$D$14="Hindi","अतिरिक्त विषय ","Extra Subject")</f>
        <v xml:space="preserve">अतिरिक्त विषय </v>
      </c>
      <c r="C56" s="938"/>
      <c r="D56" s="938"/>
      <c r="E56" s="938"/>
      <c r="F56" s="938"/>
      <c r="G56" s="938"/>
      <c r="H56" s="938"/>
      <c r="I56" s="938"/>
      <c r="J56" s="938"/>
      <c r="K56" s="938"/>
      <c r="L56" s="938"/>
      <c r="M56" s="938"/>
      <c r="N56" s="938"/>
      <c r="O56" s="938"/>
      <c r="P56" s="938"/>
    </row>
    <row r="57" spans="1:20" ht="21" customHeight="1">
      <c r="A57" s="98">
        <f>IF(N42="","",A56+1)</f>
        <v>23</v>
      </c>
      <c r="B57" s="358" t="str">
        <f>IF('Master sheet'!$D$14="Hindi","विषय","Subject")</f>
        <v>विषय</v>
      </c>
      <c r="C57" s="910" t="str">
        <f>IF('Master sheet'!$D$14="Hindi","पूर्णांक","M.M.")</f>
        <v>पूर्णांक</v>
      </c>
      <c r="D57" s="911"/>
      <c r="E57" s="910" t="str">
        <f>IF('Master sheet'!$D$14="Hindi","प्राप्तांक","Ob.M.")</f>
        <v>प्राप्तांक</v>
      </c>
      <c r="F57" s="911"/>
      <c r="G57" s="910" t="str">
        <f>IF('Master sheet'!$D$14="Hindi","ग्रेड","Grade")</f>
        <v>ग्रेड</v>
      </c>
      <c r="H57" s="911"/>
      <c r="I57" s="910" t="str">
        <f>IF('Master sheet'!$D$14="Hindi","विषय","Subject")</f>
        <v>विषय</v>
      </c>
      <c r="J57" s="911"/>
      <c r="K57" s="910" t="str">
        <f>IF('Master sheet'!$D$14="Hindi","पूर्णांक","M.M.")</f>
        <v>पूर्णांक</v>
      </c>
      <c r="L57" s="911"/>
      <c r="M57" s="910" t="str">
        <f>IF('Master sheet'!$D$14="Hindi","प्राप्तांक","Ob.M.")</f>
        <v>प्राप्तांक</v>
      </c>
      <c r="N57" s="911"/>
      <c r="O57" s="910" t="str">
        <f>IF('Master sheet'!$D$14="Hindi","ग्रेड","Grade")</f>
        <v>ग्रेड</v>
      </c>
      <c r="P57" s="911"/>
    </row>
    <row r="58" spans="1:20" ht="21" customHeight="1">
      <c r="A58" s="98">
        <f>IF(N42="","",A57+1)</f>
        <v>24</v>
      </c>
      <c r="B58" s="303" t="str">
        <f>IF(AND(N42=""),"",'Result Sheet'!$DA$4)</f>
        <v>COMPUTER</v>
      </c>
      <c r="C58" s="912">
        <f>IF(AND(N42=""),"",'Result Sheet'!$DC$7)</f>
        <v>100</v>
      </c>
      <c r="D58" s="912"/>
      <c r="E58" s="913">
        <f>IFERROR(IF(AND(N42=""),"",VLOOKUP(N42,Marks,106,0)),"")</f>
        <v>0</v>
      </c>
      <c r="F58" s="913"/>
      <c r="G58" s="914" t="str">
        <f>IFERROR(IF(AND(N42=""),"",VLOOKUP(N42,Marks,107,0)),"")</f>
        <v/>
      </c>
      <c r="H58" s="914"/>
      <c r="I58" s="915" t="str">
        <f>IF(AND(N42=""),"",'Result Sheet'!$DE$4)</f>
        <v>G.K.</v>
      </c>
      <c r="J58" s="915"/>
      <c r="K58" s="912">
        <f>IF(AND(N42=""),"",'Result Sheet'!$DG$7)</f>
        <v>100</v>
      </c>
      <c r="L58" s="912"/>
      <c r="M58" s="913">
        <f>IFERROR(IF(AND(N42=""),"",VLOOKUP(N42,Marks,110,0)),"")</f>
        <v>0</v>
      </c>
      <c r="N58" s="913"/>
      <c r="O58" s="914" t="str">
        <f>IFERROR(IF(AND(N42=""),"",VLOOKUP(N42,Marks,111,0)),"")</f>
        <v/>
      </c>
      <c r="P58" s="914"/>
    </row>
    <row r="59" spans="1:20" ht="21" customHeight="1">
      <c r="A59" s="98">
        <f>IF(N42="","",A58+1)</f>
        <v>25</v>
      </c>
      <c r="B59" s="896" t="str">
        <f>IF('Master sheet'!$D$14="Hindi","विषय","Subject")</f>
        <v>विषय</v>
      </c>
      <c r="C59" s="896"/>
      <c r="D59" s="918" t="str">
        <f>IF('Master sheet'!$D$14="Hindi","प्राप्तांक","Marks ")</f>
        <v>प्राप्तांक</v>
      </c>
      <c r="E59" s="919"/>
      <c r="F59" s="306" t="str">
        <f>IF('Master sheet'!$D$14="Hindi","ग्रेड","Grade")</f>
        <v>ग्रेड</v>
      </c>
      <c r="G59" s="896" t="str">
        <f>IF('Master sheet'!$D$14="Hindi","विषय","Subject")</f>
        <v>विषय</v>
      </c>
      <c r="H59" s="896"/>
      <c r="I59" s="918" t="str">
        <f>IF('Master sheet'!$D$14="Hindi","प्राप्तांक","Marks")</f>
        <v>प्राप्तांक</v>
      </c>
      <c r="J59" s="919"/>
      <c r="K59" s="306" t="str">
        <f>IF('Master sheet'!$D$14="Hindi","ग्रेड","Grade")</f>
        <v>ग्रेड</v>
      </c>
      <c r="L59" s="896" t="str">
        <f>IF('Master sheet'!$D$14="Hindi","विषय","Subject")</f>
        <v>विषय</v>
      </c>
      <c r="M59" s="896"/>
      <c r="N59" s="918" t="str">
        <f>IF('Master sheet'!$D$14="Hindi","प्राप्तांक","Marks")</f>
        <v>प्राप्तांक</v>
      </c>
      <c r="O59" s="919"/>
      <c r="P59" s="365" t="str">
        <f>IF('Master sheet'!$D$14="Hindi","ग्रेड","Grade")</f>
        <v>ग्रेड</v>
      </c>
    </row>
    <row r="60" spans="1:20" ht="21" customHeight="1">
      <c r="A60" s="98">
        <f>IF(N42="","",A59+1)</f>
        <v>26</v>
      </c>
      <c r="B60" s="906" t="str">
        <f>IF('Master sheet'!$D$14="Hindi","कार्यानुभव","WORK EXP.")</f>
        <v>कार्यानुभव</v>
      </c>
      <c r="C60" s="907"/>
      <c r="D60" s="907"/>
      <c r="E60" s="70">
        <f>IFERROR(IF(AND(N42=""),"",VLOOKUP(N42,Marks,85,0)),"")</f>
        <v>44</v>
      </c>
      <c r="F60" s="79" t="str">
        <f>IFERROR(IF(AND(N42=""),"",VLOOKUP(N42,Marks,89,0)),"")</f>
        <v>A</v>
      </c>
      <c r="G60" s="906" t="str">
        <f>IF('Master sheet'!$D$14="Hindi","कला शिक्षा","ART EDU.")</f>
        <v>कला शिक्षा</v>
      </c>
      <c r="H60" s="907"/>
      <c r="I60" s="907"/>
      <c r="J60" s="70">
        <f>IFERROR(IF(AND(N42=""),"",VLOOKUP(N42,Marks,92,0)),"")</f>
        <v>32</v>
      </c>
      <c r="K60" s="79" t="str">
        <f>IFERROR(IF(AND(N42=""),"",VLOOKUP(N42,Marks,96,0)),"")</f>
        <v>B</v>
      </c>
      <c r="L60" s="908" t="str">
        <f>IF('Master sheet'!$D$14="Hindi","स्वा. एवं शा. शिक्षा","HE.&amp;PH. EDU.")</f>
        <v>स्वा. एवं शा. शिक्षा</v>
      </c>
      <c r="M60" s="909"/>
      <c r="N60" s="909"/>
      <c r="O60" s="70">
        <f>IFERROR(IF(AND(N42=""),"",VLOOKUP(N42,Marks,99,0)),"")</f>
        <v>67</v>
      </c>
      <c r="P60" s="79" t="str">
        <f>IFERROR(IF(AND(N42=""),"",VLOOKUP(N42,Marks,103,0)),"")</f>
        <v>B</v>
      </c>
    </row>
    <row r="61" spans="1:20" ht="9" customHeight="1">
      <c r="A61" s="98">
        <f>IF(N42="","",A60+1)</f>
        <v>27</v>
      </c>
      <c r="B61" s="309"/>
      <c r="C61" s="309"/>
      <c r="D61" s="309"/>
      <c r="E61" s="315"/>
      <c r="F61" s="316"/>
      <c r="G61" s="309"/>
      <c r="H61" s="309"/>
      <c r="I61" s="309"/>
      <c r="J61" s="315"/>
      <c r="K61" s="316"/>
      <c r="L61" s="310"/>
      <c r="M61" s="310"/>
      <c r="N61" s="310"/>
      <c r="O61" s="315"/>
      <c r="P61" s="316"/>
    </row>
    <row r="62" spans="1:20" ht="21" customHeight="1">
      <c r="A62" s="98">
        <f>IF(N42="","",A61+1)</f>
        <v>28</v>
      </c>
      <c r="B62" s="885" t="str">
        <f>IF('Master sheet'!$D$14="Hindi","कुल कार्य दिवस :-","Total Meeting :-")</f>
        <v>कुल कार्य दिवस :-</v>
      </c>
      <c r="C62" s="885"/>
      <c r="D62" s="885"/>
      <c r="E62" s="886">
        <f>IFERROR(IF(AND(N42=""),"",VLOOKUP(N42,Marks,117,0)),"")</f>
        <v>220</v>
      </c>
      <c r="F62" s="886"/>
      <c r="G62" s="886"/>
      <c r="H62" s="886"/>
      <c r="I62" s="885" t="str">
        <f>IF('Master sheet'!$D$14="Hindi","कुल उपस्थिति :-","Total Attendance :-")</f>
        <v>कुल उपस्थिति :-</v>
      </c>
      <c r="J62" s="885"/>
      <c r="K62" s="885"/>
      <c r="L62" s="885"/>
      <c r="M62" s="887">
        <f>IFERROR(IF(AND(N42=""),"",VLOOKUP(N42,Marks,118,0)),"")</f>
        <v>24</v>
      </c>
      <c r="N62" s="887"/>
      <c r="O62" s="887"/>
      <c r="P62" s="887"/>
    </row>
    <row r="63" spans="1:20" ht="21" customHeight="1">
      <c r="A63" s="98">
        <f>IF(N42="","",A62+1)</f>
        <v>29</v>
      </c>
      <c r="B63" s="885" t="str">
        <f>IF('Master sheet'!$D$14="Hindi","परिणाम :-","Result :-")</f>
        <v>परिणाम :-</v>
      </c>
      <c r="C63" s="885"/>
      <c r="D63" s="885"/>
      <c r="E63" s="888" t="str">
        <f>IFERROR(IF(AND(N42=""),"",VLOOKUP(N42,Marks,116,0)),"")</f>
        <v>कक्षोंन्नति</v>
      </c>
      <c r="F63" s="888"/>
      <c r="G63" s="888"/>
      <c r="H63" s="888"/>
      <c r="I63" s="885" t="str">
        <f>IF('Master sheet'!$D$14="Hindi","परिणाम प्रतिशत में :-","Result in Percentage :-")</f>
        <v>परिणाम प्रतिशत में :-</v>
      </c>
      <c r="J63" s="885"/>
      <c r="K63" s="885"/>
      <c r="L63" s="885"/>
      <c r="M63" s="889">
        <f>IFERROR(IF(AND(N42=""),"",VLOOKUP(N42,Marks,113,0)),"")</f>
        <v>75.599999999999994</v>
      </c>
      <c r="N63" s="889"/>
      <c r="O63" s="889"/>
      <c r="P63" s="889"/>
    </row>
    <row r="64" spans="1:20" ht="21" customHeight="1">
      <c r="A64" s="98">
        <f>IF(N42="","",A63+1)</f>
        <v>30</v>
      </c>
      <c r="B64" s="885" t="str">
        <f>IF('Master sheet'!$D$14="Hindi","श्रेणी / ग्रेड :-","Division / Grade :-")</f>
        <v>श्रेणी / ग्रेड :-</v>
      </c>
      <c r="C64" s="885"/>
      <c r="D64" s="885"/>
      <c r="E64" s="210" t="str">
        <f>IFERROR(IF(AND(N42=""),"",VLOOKUP(N42,Marks,114,0)),"")</f>
        <v>I</v>
      </c>
      <c r="F64" s="211" t="s">
        <v>129</v>
      </c>
      <c r="G64" s="890" t="str">
        <f>IFERROR(IF(AND(N42=""),"",VLOOKUP(N42,Marks,119,0)),"")</f>
        <v>B</v>
      </c>
      <c r="H64" s="890"/>
      <c r="I64" s="885" t="str">
        <f>IF('Master sheet'!$D$14="Hindi","कक्षा में स्थान :-","Position in the Class :-")</f>
        <v>कक्षा में स्थान :-</v>
      </c>
      <c r="J64" s="885"/>
      <c r="K64" s="885"/>
      <c r="L64" s="885"/>
      <c r="M64" s="891">
        <f>IFERROR(IF(AND(N42=""),"",VLOOKUP(N42,Marks,115,0)),"")</f>
        <v>21.000000000000298</v>
      </c>
      <c r="N64" s="891"/>
      <c r="O64" s="891"/>
      <c r="P64" s="891"/>
    </row>
    <row r="65" spans="1:35" ht="21" customHeight="1">
      <c r="A65" s="98">
        <f>IF(N42="","",A64+1)</f>
        <v>31</v>
      </c>
      <c r="B65" s="871" t="str">
        <f>IF('Master sheet'!$D$14="Hindi","परीक्षा परिणाम घोषणा दिनांक :-","Result Declaration Date :-")</f>
        <v>परीक्षा परिणाम घोषणा दिनांक :-</v>
      </c>
      <c r="C65" s="871"/>
      <c r="D65" s="871"/>
      <c r="E65" s="872">
        <f>IFERROR(IF(AND(N42=""),"",'Master sheet'!$D$13),"")</f>
        <v>45793</v>
      </c>
      <c r="F65" s="872"/>
      <c r="G65" s="872"/>
      <c r="H65" s="362"/>
      <c r="I65" s="71"/>
      <c r="J65" s="71"/>
      <c r="K65" s="45"/>
      <c r="L65" s="71"/>
      <c r="M65" s="71"/>
      <c r="N65" s="71"/>
      <c r="O65" s="71"/>
      <c r="P65" s="71"/>
    </row>
    <row r="66" spans="1:35" ht="54" customHeight="1">
      <c r="A66" s="98">
        <f>IF(N42="","",A65+1)</f>
        <v>32</v>
      </c>
      <c r="B66" s="873" t="str">
        <f>IFERROR(IF(AND(N42=""),"",'Result Sheet'!$DO$211),"")</f>
        <v>( PUSHPENDRA JAWRA )</v>
      </c>
      <c r="C66" s="873"/>
      <c r="D66" s="873"/>
      <c r="E66" s="873"/>
      <c r="F66" s="874" t="str">
        <f>IF(AND(N42=""),"",CONCATENATE("(",'Master sheet'!$D$17," )"))</f>
        <v>(Suresh Kumar )</v>
      </c>
      <c r="G66" s="874"/>
      <c r="H66" s="874"/>
      <c r="I66" s="874"/>
      <c r="J66" s="874"/>
      <c r="K66" s="874" t="str">
        <f>IF(AND(N42=""),"",CONCATENATE("(",'Master sheet'!$D$15," )"))</f>
        <v>(USHA PALIYA )</v>
      </c>
      <c r="L66" s="874"/>
      <c r="M66" s="874"/>
      <c r="N66" s="874"/>
      <c r="O66" s="874"/>
      <c r="P66" s="874"/>
    </row>
    <row r="67" spans="1:35" ht="24.75" customHeight="1">
      <c r="A67" s="98">
        <f>IF(N42="","",A66+1)</f>
        <v>33</v>
      </c>
      <c r="B67" s="875" t="str">
        <f>IF('Master sheet'!$D$14="Hindi","हस्ताक्षर कक्षाध्यापक","Signature of the class teacher")</f>
        <v>हस्ताक्षर कक्षाध्यापक</v>
      </c>
      <c r="C67" s="875"/>
      <c r="D67" s="875"/>
      <c r="E67" s="875"/>
      <c r="F67" s="875" t="str">
        <f>IF('Master sheet'!$D$14="Hindi","हस्ताक्षर परीक्षा प्रभारी","Signature of the exam. Incharge")</f>
        <v>हस्ताक्षर परीक्षा प्रभारी</v>
      </c>
      <c r="G67" s="875"/>
      <c r="H67" s="875"/>
      <c r="I67" s="875"/>
      <c r="J67" s="875"/>
      <c r="K67" s="875" t="str">
        <f>IF('Master sheet'!$D$14="Hindi","हस्ताक्षर संस्था प्रधान","Head of Institute's Signature")</f>
        <v>हस्ताक्षर संस्था प्रधान</v>
      </c>
      <c r="L67" s="875"/>
      <c r="M67" s="875"/>
      <c r="N67" s="875"/>
      <c r="O67" s="875"/>
      <c r="P67" s="875"/>
    </row>
    <row r="69" spans="1:35" ht="23.25" customHeight="1">
      <c r="A69" s="98">
        <f>IF(N76="","",1)</f>
        <v>1</v>
      </c>
      <c r="B69" s="939" t="str">
        <f>IF('Master sheet'!$D$14="Hindi","वार्षिक रिपोर्ट कार्ड ","Report Card")</f>
        <v xml:space="preserve">वार्षिक रिपोर्ट कार्ड </v>
      </c>
      <c r="C69" s="939"/>
      <c r="D69" s="939"/>
      <c r="E69" s="939"/>
      <c r="F69" s="939"/>
      <c r="G69" s="939"/>
      <c r="H69" s="939"/>
      <c r="I69" s="939"/>
      <c r="J69" s="939"/>
      <c r="K69" s="939"/>
      <c r="L69" s="939"/>
      <c r="M69" s="939"/>
      <c r="N69" s="939"/>
      <c r="O69" s="939"/>
      <c r="P69" s="939"/>
      <c r="S69" s="312"/>
      <c r="T69" s="312"/>
      <c r="U69" s="312"/>
      <c r="V69" s="312"/>
      <c r="W69" s="312"/>
      <c r="X69" s="45"/>
    </row>
    <row r="70" spans="1:35" ht="18.95" customHeight="1">
      <c r="A70" s="98">
        <f>IF(N76="","",A69+1)</f>
        <v>2</v>
      </c>
      <c r="B70" s="940" t="str">
        <f>IF('Master sheet'!$D$14="Hindi","शिक्षा विभाग, राजस्थान सरकार","Education Department, Rajasthan Government")</f>
        <v>शिक्षा विभाग, राजस्थान सरकार</v>
      </c>
      <c r="C70" s="940"/>
      <c r="D70" s="940"/>
      <c r="E70" s="940"/>
      <c r="F70" s="940"/>
      <c r="G70" s="940"/>
      <c r="H70" s="940"/>
      <c r="I70" s="940"/>
      <c r="J70" s="940"/>
      <c r="K70" s="940"/>
      <c r="L70" s="940"/>
      <c r="M70" s="940"/>
      <c r="N70" s="940"/>
      <c r="O70" s="940"/>
      <c r="P70" s="940"/>
      <c r="S70" s="312"/>
      <c r="T70" s="312"/>
      <c r="U70" s="313"/>
      <c r="V70" s="312"/>
      <c r="W70" s="312"/>
      <c r="X70" s="45"/>
    </row>
    <row r="71" spans="1:35" s="99" customFormat="1" ht="24" customHeight="1">
      <c r="A71" s="98">
        <f>IF(N76="","",A70+1)</f>
        <v>3</v>
      </c>
      <c r="B71" s="941" t="str">
        <f>IF('Master sheet'!$D$14="Hindi","विद्यालय का नाम :-","School Name :- ")</f>
        <v>विद्यालय का नाम :-</v>
      </c>
      <c r="C71" s="941"/>
      <c r="D71" s="941"/>
      <c r="E71" s="942" t="str">
        <f>IF(AND(N76=""),"",IF('Master sheet'!$D$14="Hindi",'Master sheet'!$D$8,'Master sheet'!$D$7))</f>
        <v xml:space="preserve">महात्मा गाँधी राजकीय विद्यालय (अंग्रेजी माध्यम) बर, पाली </v>
      </c>
      <c r="F71" s="942"/>
      <c r="G71" s="942"/>
      <c r="H71" s="942"/>
      <c r="I71" s="942"/>
      <c r="J71" s="942"/>
      <c r="K71" s="942"/>
      <c r="L71" s="942"/>
      <c r="M71" s="942"/>
      <c r="N71" s="942"/>
      <c r="O71" s="942"/>
      <c r="P71" s="942"/>
      <c r="S71" s="314"/>
      <c r="T71" s="324"/>
      <c r="U71" s="313"/>
      <c r="V71" s="324"/>
      <c r="W71" s="314"/>
      <c r="X71" s="325"/>
    </row>
    <row r="72" spans="1:35" ht="18.95" customHeight="1">
      <c r="A72" s="98">
        <f>IF(N76="","",A71+1)</f>
        <v>4</v>
      </c>
      <c r="B72" s="319"/>
      <c r="C72" s="319"/>
      <c r="D72" s="319"/>
      <c r="E72" s="943" t="str">
        <f>IF(AND(N76=""),"",IF('Master sheet'!$D$14="Hindi",CONCATENATE("(विद्यालय मान्यता क्रमांक व वर्ष : ","  ",'Master sheet'!$D$6),CONCATENATE("(School Recognition Number &amp; Years : ","  ",'Master sheet'!$D$6)))</f>
        <v>(विद्यालय मान्यता क्रमांक व वर्ष :   शिक्षा/पाली/1995/2001</v>
      </c>
      <c r="F72" s="943"/>
      <c r="G72" s="943"/>
      <c r="H72" s="943"/>
      <c r="I72" s="943"/>
      <c r="J72" s="943"/>
      <c r="K72" s="943"/>
      <c r="L72" s="943"/>
      <c r="M72" s="943"/>
      <c r="N72" s="943"/>
      <c r="O72" s="943"/>
      <c r="P72" s="943"/>
      <c r="S72" s="312"/>
      <c r="T72" s="312"/>
      <c r="U72" s="312"/>
      <c r="V72" s="312"/>
      <c r="W72" s="312"/>
      <c r="X72" s="45"/>
    </row>
    <row r="73" spans="1:35" ht="18.95" customHeight="1">
      <c r="A73" s="98">
        <f>IF(N76="","",A72+1)</f>
        <v>5</v>
      </c>
      <c r="B73" s="317" t="str">
        <f>IF('Master sheet'!$D$14="Hindi","कक्षा  :-","CLASS :- ")</f>
        <v>कक्षा  :-</v>
      </c>
      <c r="C73" s="944">
        <f>IFERROR(IF(AND(N76=""),"",VLOOKUP(N76,Marks,2,0)),"")</f>
        <v>2</v>
      </c>
      <c r="D73" s="944"/>
      <c r="E73" s="945" t="str">
        <f>IF('Master sheet'!$D$14="Hindi","सेक्शन :-","Section :- ")</f>
        <v>सेक्शन :-</v>
      </c>
      <c r="F73" s="945"/>
      <c r="G73" s="945"/>
      <c r="H73" s="944" t="str">
        <f>IFERROR(IF(AND(N76=""),"",VLOOKUP(N76,Marks,3,0)),"")</f>
        <v>A</v>
      </c>
      <c r="I73" s="944"/>
      <c r="J73" s="946" t="str">
        <f>IF('Master sheet'!$D$14="Hindi","सत्र :- ","Session :- ")</f>
        <v xml:space="preserve">सत्र :- </v>
      </c>
      <c r="K73" s="946"/>
      <c r="L73" s="946"/>
      <c r="M73" s="946"/>
      <c r="N73" s="916" t="str">
        <f>IF(AND(N76=""),"",'Marks Entry class 1st'!$I$2)</f>
        <v>2024-2025</v>
      </c>
      <c r="O73" s="916"/>
      <c r="P73" s="916"/>
      <c r="S73" s="312"/>
      <c r="T73" s="312"/>
      <c r="U73" s="312"/>
      <c r="V73" s="312"/>
      <c r="W73" s="312"/>
      <c r="X73" s="45"/>
      <c r="AH73" s="322">
        <f>N75</f>
        <v>42348</v>
      </c>
    </row>
    <row r="74" spans="1:35" ht="18.95" customHeight="1">
      <c r="A74" s="98">
        <f>IF(N76="","",A73+1)</f>
        <v>6</v>
      </c>
      <c r="B74" s="897" t="str">
        <f>IF('Master sheet'!$D$14="Hindi","विद्यार्थी का नाम :-","Student's Name :-")</f>
        <v>विद्यार्थी का नाम :-</v>
      </c>
      <c r="C74" s="897"/>
      <c r="D74" s="897"/>
      <c r="E74" s="898" t="str">
        <f>IFERROR(IF(AND(N76=""),"",VLOOKUP(N76,Marks,6,0)),"")</f>
        <v>ARMAN HUSSAIN</v>
      </c>
      <c r="F74" s="898"/>
      <c r="G74" s="898"/>
      <c r="H74" s="898"/>
      <c r="I74" s="898"/>
      <c r="J74" s="899" t="str">
        <f>IF('Master sheet'!$D$14="Hindi","प्रवेशांक :","SR. NO. :")</f>
        <v>प्रवेशांक :</v>
      </c>
      <c r="K74" s="899"/>
      <c r="L74" s="899"/>
      <c r="M74" s="899"/>
      <c r="N74" s="917">
        <f>IFERROR(IF(AND(N76=""),"",VLOOKUP(N76,Marks,5,0)),"")</f>
        <v>934</v>
      </c>
      <c r="O74" s="917"/>
      <c r="P74" s="917"/>
      <c r="S74" s="312"/>
      <c r="T74" s="312"/>
      <c r="U74" s="312"/>
      <c r="V74" s="312"/>
      <c r="W74" s="312"/>
      <c r="X74" s="45"/>
      <c r="AG74" s="44">
        <f>YEAR(AH73)</f>
        <v>2015</v>
      </c>
      <c r="AH74" s="44">
        <f>MONTH(AH73)</f>
        <v>12</v>
      </c>
      <c r="AI74" s="44">
        <f>DAY(AH73)</f>
        <v>10</v>
      </c>
    </row>
    <row r="75" spans="1:35" ht="18.95" customHeight="1">
      <c r="A75" s="98">
        <f>IF(N76="","",A74+1)</f>
        <v>7</v>
      </c>
      <c r="B75" s="897" t="str">
        <f>IF('Master sheet'!$D$14="Hindi","पिता का नाम :-","Father's Name :-")</f>
        <v>पिता का नाम :-</v>
      </c>
      <c r="C75" s="897"/>
      <c r="D75" s="897"/>
      <c r="E75" s="898" t="str">
        <f>IFERROR(IF(AND(N76=""),"",VLOOKUP(N76,Marks,7,0)),"")</f>
        <v>AARIF HUSSAIN</v>
      </c>
      <c r="F75" s="898"/>
      <c r="G75" s="898"/>
      <c r="H75" s="898"/>
      <c r="I75" s="898"/>
      <c r="J75" s="899" t="str">
        <f>IF('Master sheet'!$D$14="Hindi","जन्म तिथि :","Date of Birth :")</f>
        <v>जन्म तिथि :</v>
      </c>
      <c r="K75" s="899"/>
      <c r="L75" s="899"/>
      <c r="M75" s="899"/>
      <c r="N75" s="900">
        <f>IFERROR(IF(AND(N76=""),"",VLOOKUP(N76,Marks,4,0)),"")</f>
        <v>42348</v>
      </c>
      <c r="O75" s="900"/>
      <c r="P75" s="900"/>
      <c r="S75" s="45"/>
      <c r="T75" s="45"/>
      <c r="U75" s="45"/>
      <c r="V75" s="45"/>
      <c r="W75" s="45"/>
      <c r="X75" s="45"/>
      <c r="AG75" s="44" t="str">
        <f>IF(AG74=2000,"दो हजार",IF(AG74=2001,"दो हजार एक",IF(AG74=2002,"दो हजार दो",IF(AG74=2003,"दो हजार तीन",IF(AG74=2004,"दो हजार चार",IF(AG74=2005,"दो हजार पांच",IF(AG74=2006,"दो हजार छः",IF(AG74=2007,"दो हजार सात",IF(AG74=2008,"दो हजार आठ",IF(AG74=2009,"दो हजार नौ",IF(AG74=2010,"दो हजार दस",IF(AG74=2011,"दो हजार इग्यारह",IF(AG74=2012,"दो हजार बारह",IF(AG74=2013,"दो हजार तेरह",IF(AG74=2014,"दो हजार चौदह",IF(AG74=2015,"दो हजार पंद्रह",IF(AG74=2016,"दो हजार सोलह",IF(AG74=2017,"दो हजार सत्रह",IF(AG74=2018,"दो हजार अठारह",IF(AG74=2019,"दो हजार उन्नीस",IF(AG74=2020,"दो हजार बीस",IF(AG74=2021,"दो हजार इक्कीस",IF(AG74=2022,"दो हजार बाइस","")))))))))))))))))))))))</f>
        <v>दो हजार पंद्रह</v>
      </c>
      <c r="AH75" s="44" t="str">
        <f>IF(AH74=1,"जनवरी",IF(AH74=2,"फरवरी",IF(AH74=3,"मार्च",IF(AH74=4,"अप्रैल",IF(AH74=5,"मई",IF(AH74=6,"जून",IF(AH74=7,"जुलाई",IF(AH74=8,"अगस्त",IF(AH74=9,"सितम्बर",IF(AH74=10,"अक्टूबर",IF(AH74=11,"नवम्बर",IF(AH74=12,"दिसम्बर",""))))))))))))</f>
        <v>दिसम्बर</v>
      </c>
      <c r="AI75" s="44" t="str">
        <f>IF(AI74=1,"एक",IF(AI74=2,"दो",IF(AI74=3,"तीन",IF(AI74=4,"चार",IF(AI74=5,"पांच",IF(AI74=6,"छः",IF(AI74=7,"सात",IF(AI74=8,"आठ",IF(AI74=9,"नौ",IF(AI74=10,"दस",IF(AI74=11,"इग्यारह",IF(AI74=12,"बारह",IF(AI74=13,"तेरह",IF(AI74=14,"चौदह",IF(AI74=15,"पंद्रह",IF(AI74=16,"सोलह",IF(AI74=17,"सत्रह",IF(AI74=18,"अठारह",IF(AI74=19,"उन्नीस",IF(AI74=20,"बीस",IF(AI74=21,"इक्कीस",IF(AI74=22,"बाइस",IF(AI74=23,"तेईस",IF(AI74=24,"चौबीस",IF(AI74=25,"पचीस",IF(AI74=26,"छबीस",IF(AI74=27,"सताईस",IF(AI74=28,"अठाइस",IF(AI74=29,"उन्नतीस",IF(AI74=30,"तीस",IF(AI74=31,"इकतीस","")))))))))))))))))))))))))))))))</f>
        <v>दस</v>
      </c>
    </row>
    <row r="76" spans="1:35" ht="18.95" customHeight="1">
      <c r="A76" s="98">
        <f>IF(N76="","",A75+1)</f>
        <v>8</v>
      </c>
      <c r="B76" s="897" t="str">
        <f>IF('Master sheet'!$D$14="Hindi","माता का नाम :-","Mother's Name :-")</f>
        <v>माता का नाम :-</v>
      </c>
      <c r="C76" s="897"/>
      <c r="D76" s="897"/>
      <c r="E76" s="898" t="str">
        <f>IFERROR(IF(AND(N76=""),"",VLOOKUP(N76,Marks,8,0)),"")</f>
        <v>SALMA BANO</v>
      </c>
      <c r="F76" s="898"/>
      <c r="G76" s="898"/>
      <c r="H76" s="898"/>
      <c r="I76" s="898"/>
      <c r="J76" s="899" t="str">
        <f>IF('Master sheet'!$D$14="Hindi","रोल नंबर :-","Roll No. :")</f>
        <v>रोल नंबर :-</v>
      </c>
      <c r="K76" s="899"/>
      <c r="L76" s="899"/>
      <c r="M76" s="899"/>
      <c r="N76" s="901">
        <f>IF(N42="","",IF(AND(N42+1&gt;$Y$6),"",N42+1))</f>
        <v>203</v>
      </c>
      <c r="O76" s="901"/>
      <c r="P76" s="901"/>
      <c r="AH76" s="44" t="str">
        <f>CONCATENATE(AI75," ",AH75," ",AG75)</f>
        <v>दस दिसम्बर दो हजार पंद्रह</v>
      </c>
    </row>
    <row r="77" spans="1:35" ht="18.95" customHeight="1">
      <c r="A77" s="98">
        <f>IF(N76="","",A76+1)</f>
        <v>9</v>
      </c>
      <c r="B77" s="897" t="str">
        <f>IF('Master sheet'!$D$14="Hindi","जन्मतिथि शब्दों में :-","Date of Birth in Words :-")</f>
        <v>जन्मतिथि शब्दों में :-</v>
      </c>
      <c r="C77" s="897"/>
      <c r="D77" s="897"/>
      <c r="E77" s="898" t="str">
        <f>IFERROR(IF('Master sheet'!$D$14="Hindi",AH76,AH78),"")</f>
        <v>दस दिसम्बर दो हजार पंद्रह</v>
      </c>
      <c r="F77" s="898"/>
      <c r="G77" s="898"/>
      <c r="H77" s="898"/>
      <c r="I77" s="898"/>
      <c r="J77" s="898"/>
      <c r="K77" s="898"/>
      <c r="L77" s="898"/>
      <c r="M77" s="898"/>
      <c r="N77" s="898"/>
      <c r="O77" s="898"/>
      <c r="P77" s="318"/>
      <c r="AG77" s="44" t="str">
        <f>IF(AG74=1961,"NINETEEN SIXTY ONE",IF(AG74=1962,"NINETEEN SIXTY TWO",IF(AG74=1963,"NINETEEN SIXTY THREE",IF(AG74=1964,"NINETEEN SIXTY FOUR",IF(AG74=1965,"NINETEEN SIXTY FIVE",IF(AG74=1966,"NINETEEN SIXTY SIX",IF(AG74=1967,"NINETEEN SIXTY SEVEN",IF(AG74=1968,"NINETEEN SIXTY EIGHT",IF(AG74=1969,"NINETEEN SIXTY NINE",IF(AG74=1970,"NINETEEN SEVENTY",IF(AG74=1971,"NINETEEN SEVENTY ONE",IF(AG74=1972,"NINETEEN SEVENTY TWO",IF(AG74=1973,"NINETEEN SEVENTY THREE",IF(AG74=1974,"NINETEEN SEVENTY FOUR",IF(AG74=1975,"NINETEEN SEVENTY FIVE",IF(AG74=1976,"NINETEEN SEVENTY SIX",IF(AG74=1977,"NINETEEN SEVENTY SEVEN",IF(AG74=1978,"NINETEEN SEVENTY EIGHT",IF(AG74=1979,"NINETEEN SEVENTY NINE",IF(AG74=1980,"NINETEEN EIGHTY",IF(AG74=1981,"NINETEEN EIGHTY ONE",IF(AG74=1982,"NINETEEN EIGHTY TWO",IF(AG74=1983,"NINETEEN EIGHTY THREE",IF(AG74=1984,"NINETEEN EIGHTY FOUR",IF(AG74=1985,"NINETEEN EIGHTY FIVE",IF(AG74=1986,"NINETEEN EIGHTY SIX",IF(AG74=1987,"NINETEEN EIGHTY SEVEN",IF(AG74=1988,"NINETEEN EIGHTY EIGHT",IF(AG74=1989,"NINETEEN EIGHTY NINE",IF(AG74=1990,"NINETEEN NINETY",IF(AG74=1991,"NINETEEN NINETY ONE",IF(AG74=1992,"NINETEEN NINETY TWO",IF(AG74=1993,"NINETEEN NINETY THREE",IF(AG74=1994,"NINETEEN NINETY FOUR",IF(AG74=1995,"NINETEEN NINETY FIVE",IF(AG74=1996,"NINETEEN NINETY SIX",IF(AG74=1997,"NINETEEN NINETY SEVEN",IF(AG74=1998,"NINETEEN NINETY EIGHT",IF(AG74=1999,"NINETEEN NINETY NINE",IF(AG74=2000,"TWO THOUSAND",IF(AG74=2001,"TWO THOUSAND ONE",IF(AG74=2002,"TWO THOUSAND TWO",IF(AG74=2003,"TWO THOUSAND THREE",IF(AG74=2004,"TWO THOUSAND FOUR",IF(AG74=2005,"TWO THOUSAND FIVE",IF(AG74=2006,"TWO THOUSAND SIX",IF(AG74=2007,"TWO THOUSAND SEVEN",IF(AG74=2008,"TWO THOUSAND EIGHT",IF(AG74=2009,"TWO THOUSAND NINE",IF(AG74=2010,"TWO THOUSAND TEN",IF(AG74=2011,"TWO THOUSAND ELEVEN",IF(AG74=2012,"TWO THOUSAND TWELVE",IF(AG74=2013,"TWO THOUSAND THIRTEEN",IF(AG74=2014,"TWO THOUSAND FOURTEEN",IF(AG74=2015,"TWO THOUSAND FIFTEEN",IF(AG74=2016,"TWO THOUSAND SIXTEEN",IF(AG74=2017,"TWO THOUSAND SEVENTEEN",IF(AG74=2018,"TWO THOUSAND EIGHTEEN",IF(AG74=2019,"TWO THOUSAND NINETEEN",IF(AG74=2020,"TWO THOUSAND TWENTY",IF(AG74=2021,"TWO THOUSAND TWENTY ONE",IF(AG74=2022,"TWO THOUSAND TWENTY TWO",IF(AG74=2023,"TWO THOUSAND TWENTY THREE",IF(AG74=2024,"TWO THOUSAND TWENTY FOUR",IF(AG74=2025,"TWO THOUSAND TWENTY FIVE","")))))))))))))))))))))))))))))))))))))))))))))))))))))))))))))))))</f>
        <v>TWO THOUSAND FIFTEEN</v>
      </c>
      <c r="AH77" s="44" t="str">
        <f>IF(AH74=1,"JANUARY",IF(AH74=2,"FEBUARY", IF(AH74=3,"MARCH",IF(AH74=4,"APRIL",IF(AH74=5,"MAY",IF(AH74=6,"JUNE",IF(AH74=7,"JULY",IF(AH74=8,"AUGUST",IF(AH74=9,"SEPTEMBER",IF(AH74=10,"OCTOBER",IF(AH74=11,"NOVEMBER",IF(AH74=12,"DECEMBER",""))))))))))))</f>
        <v>DECEMBER</v>
      </c>
      <c r="AI77" s="44" t="str">
        <f>IF(AI74=1,"1ST",IF(AI74=2,"2ND", IF(AI74=3,"3RD",IF(AI74=4,"FOURTH",IF(AI74=5,"FIFTH",IF(AI74=6,"SIXTH",IF(AI74=7,"7TH",IF(AI74=8,"8TH",IF(AI74=9,"9TH",IF(AI74=10,"10TH",IF(AI74=11,"11TH",IF(AI74=12,"12TH",IF(AI74=13,"13TH",IF(AI74=14,"14TH",IF(AI74=15,"FIFTEEN",IF(AI74=16,"SIXTEEN",IF(AI74=17,"SEVENTEEN",IF(AI74=18,"EIGHTEEN",IF(AI74=19,"NINETEEN",IF(AI74=20,"TWENTY",IF(AI74=21,"TWENTY FIRST",IF(AI74=22,"TWENTY SECOND",IF(AI74=23,"TWENTY THIRD",IF(AI74=24,"TWENTY FOURTH",IF(AI74=25,"TWENTY FIFTH",IF(AI74=26,"TWENTY SIX",IF(AI74=27,"TWENTY SEVEN",IF(AI74=28,"TWENTY EIGHT",IF(AI74=29,"TWENTY NINE",IF(AI74=30,"THIRTY",IF(AI74=31,"THIRTY FIRST","")))))))))))))))))))))))))))))))</f>
        <v>10TH</v>
      </c>
    </row>
    <row r="78" spans="1:35" ht="12" customHeight="1">
      <c r="A78" s="98">
        <f>IF(N76="","",A77+1)</f>
        <v>10</v>
      </c>
      <c r="B78" s="72"/>
      <c r="C78" s="72"/>
      <c r="D78" s="72"/>
      <c r="E78" s="73"/>
      <c r="F78" s="73"/>
      <c r="G78" s="73"/>
      <c r="H78" s="72"/>
      <c r="I78" s="72"/>
      <c r="J78" s="74"/>
      <c r="K78" s="74"/>
      <c r="L78" s="74"/>
      <c r="M78" s="45"/>
      <c r="N78" s="45"/>
      <c r="O78" s="45"/>
      <c r="P78" s="45"/>
      <c r="AH78" s="44" t="str">
        <f>CONCATENATE(AH77," ",AI77,", ",AG77)</f>
        <v>DECEMBER 10TH, TWO THOUSAND FIFTEEN</v>
      </c>
    </row>
    <row r="79" spans="1:35" ht="25.5" customHeight="1">
      <c r="A79" s="98">
        <f>IF(N76="","",A78+1)</f>
        <v>11</v>
      </c>
      <c r="B79" s="620" t="str">
        <f>IF('Master sheet'!$D$14="Hindi","विषय","Subject")</f>
        <v>विषय</v>
      </c>
      <c r="C79" s="640" t="str">
        <f>IF('Master sheet'!$D$14="Hindi","अर्द्धवार्षिक","Half Yearly")</f>
        <v>अर्द्धवार्षिक</v>
      </c>
      <c r="D79" s="641"/>
      <c r="E79" s="641"/>
      <c r="F79" s="641"/>
      <c r="G79" s="930" t="str">
        <f>IF('Master sheet'!$D$14="Hindi","वार्षिक","Yearly")</f>
        <v>वार्षिक</v>
      </c>
      <c r="H79" s="931"/>
      <c r="I79" s="931"/>
      <c r="J79" s="932"/>
      <c r="K79" s="640" t="str">
        <f>IF('Master sheet'!$D$14="Hindi","सर्व योग","Grand Total")</f>
        <v>सर्व योग</v>
      </c>
      <c r="L79" s="641"/>
      <c r="M79" s="641"/>
      <c r="N79" s="642"/>
      <c r="O79" s="927" t="str">
        <f>IF('Master sheet'!$D$14="Hindi","ग्रेड","Grade")</f>
        <v>ग्रेड</v>
      </c>
      <c r="P79" s="892" t="str">
        <f>IF('Master sheet'!$D$14="Hindi","परिणाम","Results")</f>
        <v>परिणाम</v>
      </c>
    </row>
    <row r="80" spans="1:35" ht="102.75" customHeight="1">
      <c r="A80" s="98">
        <f>IF(N76="","",A79+1)</f>
        <v>12</v>
      </c>
      <c r="B80" s="620"/>
      <c r="C80" s="933" t="str">
        <f>IF('Master sheet'!$D$14="Hindi","लिखित","Written")</f>
        <v>लिखित</v>
      </c>
      <c r="D80" s="934"/>
      <c r="E80" s="933" t="str">
        <f>IF('Master sheet'!$D$14="Hindi","मौखिक","Oral")</f>
        <v>मौखिक</v>
      </c>
      <c r="F80" s="934"/>
      <c r="G80" s="933" t="str">
        <f>IF('Master sheet'!$D$14="Hindi","लिखित","Written")</f>
        <v>लिखित</v>
      </c>
      <c r="H80" s="934"/>
      <c r="I80" s="935" t="str">
        <f>IF('Master sheet'!$D$14="Hindi","मौखिक","Oral")</f>
        <v>मौखिक</v>
      </c>
      <c r="J80" s="935"/>
      <c r="K80" s="367" t="str">
        <f>IF('Master sheet'!$D$14="Hindi","लिखित","Written")</f>
        <v>लिखित</v>
      </c>
      <c r="L80" s="367" t="str">
        <f>IF('Master sheet'!$D$14="Hindi","मौखिक","Oral")</f>
        <v>मौखिक</v>
      </c>
      <c r="M80" s="936" t="str">
        <f>IF('Master sheet'!$D$14="Hindi","कुल विषय योग ","Subject Total")</f>
        <v xml:space="preserve">कुल विषय योग </v>
      </c>
      <c r="N80" s="937"/>
      <c r="O80" s="928"/>
      <c r="P80" s="893"/>
    </row>
    <row r="81" spans="1:20" ht="21" customHeight="1">
      <c r="A81" s="98">
        <f>IF(N76="","",A80+1)</f>
        <v>13</v>
      </c>
      <c r="B81" s="620"/>
      <c r="C81" s="904">
        <v>30</v>
      </c>
      <c r="D81" s="905"/>
      <c r="E81" s="904">
        <v>70</v>
      </c>
      <c r="F81" s="905"/>
      <c r="G81" s="904">
        <v>30</v>
      </c>
      <c r="H81" s="905"/>
      <c r="I81" s="904">
        <v>70</v>
      </c>
      <c r="J81" s="905"/>
      <c r="K81" s="382">
        <v>60</v>
      </c>
      <c r="L81" s="382">
        <v>140</v>
      </c>
      <c r="M81" s="904">
        <v>200</v>
      </c>
      <c r="N81" s="905"/>
      <c r="O81" s="929"/>
      <c r="P81" s="894"/>
    </row>
    <row r="82" spans="1:20" ht="21" customHeight="1">
      <c r="A82" s="98">
        <f>IF(N76="","",A81+1)</f>
        <v>14</v>
      </c>
      <c r="B82" s="303" t="str">
        <f>IF('Master sheet'!D$14="Hindi","हिंदी","Hindi")</f>
        <v>हिंदी</v>
      </c>
      <c r="C82" s="699">
        <f>IFERROR(IF(AND(N76=""),"",VLOOKUP(N76,Marks,15,0)),"")</f>
        <v>21</v>
      </c>
      <c r="D82" s="701"/>
      <c r="E82" s="699">
        <f>IFERROR(IF(AND(N76=""),"",VLOOKUP(N76,Marks,16,0)),"")</f>
        <v>69</v>
      </c>
      <c r="F82" s="701"/>
      <c r="G82" s="699">
        <f>IFERROR(IF(AND(N76=""),"",VLOOKUP(N76,Marks,19,0)),"")</f>
        <v>27</v>
      </c>
      <c r="H82" s="701"/>
      <c r="I82" s="699">
        <f>IFERROR(IF(AND(N76=""),"",VLOOKUP(N76,Marks,20,0)),"")</f>
        <v>21</v>
      </c>
      <c r="J82" s="701"/>
      <c r="K82" s="372">
        <f>IFERROR(IF(AND(N76=""),"",SUM(C82,G82)),"")</f>
        <v>48</v>
      </c>
      <c r="L82" s="372">
        <f>IFERROR(IF(AND(N76=""),"",SUM(E82,I82)),"")</f>
        <v>90</v>
      </c>
      <c r="M82" s="902">
        <f>IFERROR(IF(AND(N76=""),"",SUM(K82,L82)),"")</f>
        <v>138</v>
      </c>
      <c r="N82" s="903"/>
      <c r="O82" s="79" t="str">
        <f>IFERROR(IF(AND(N76=""),"",VLOOKUP(N76,Marks,28,0)),"")</f>
        <v>C</v>
      </c>
      <c r="P82" s="209" t="str">
        <f>IFERROR(IF(AND(N76=""),"",VLOOKUP(N76,Marks,26,0)),"")</f>
        <v>P</v>
      </c>
    </row>
    <row r="83" spans="1:20" ht="21" customHeight="1">
      <c r="A83" s="98">
        <f>IF(N76="","",A82+1)</f>
        <v>15</v>
      </c>
      <c r="B83" s="303" t="str">
        <f>IF('Master sheet'!$D$14="Hindi","गणित","Maths")</f>
        <v>गणित</v>
      </c>
      <c r="C83" s="699">
        <f>IFERROR(IF(AND(N76=""),"",VLOOKUP(N76,Marks,51,0)),"")</f>
        <v>24</v>
      </c>
      <c r="D83" s="701"/>
      <c r="E83" s="699">
        <f>IFERROR(IF(AND(N76=""),"",VLOOKUP(N76,Marks,52,0)),"")</f>
        <v>62</v>
      </c>
      <c r="F83" s="701"/>
      <c r="G83" s="699">
        <f>IFERROR(IF(AND(N76=""),"",VLOOKUP(N76,Marks,55,0)),"")</f>
        <v>23</v>
      </c>
      <c r="H83" s="701"/>
      <c r="I83" s="699">
        <f>IFERROR(IF(AND(N76=""),"",VLOOKUP(N76,Marks,56,0)),"")</f>
        <v>62</v>
      </c>
      <c r="J83" s="701"/>
      <c r="K83" s="372">
        <f>IFERROR(IF(AND(N76=""),"",SUM(C83,G83)),"")</f>
        <v>47</v>
      </c>
      <c r="L83" s="372">
        <f>IFERROR(IF(AND(N76=""),"",SUM(E83,I83)),"")</f>
        <v>124</v>
      </c>
      <c r="M83" s="902">
        <f>IFERROR(IF(AND(N76=""),"",SUM(K83,L83)),"")</f>
        <v>171</v>
      </c>
      <c r="N83" s="903"/>
      <c r="O83" s="79" t="str">
        <f>IFERROR(IF(AND(N76=""),"",VLOOKUP(N76,Marks,64,0)),"")</f>
        <v>A</v>
      </c>
      <c r="P83" s="209" t="str">
        <f>IFERROR(IF(AND(N76=""),"",VLOOKUP(N76,Marks,62,0)),"")</f>
        <v>P</v>
      </c>
      <c r="T83" s="323"/>
    </row>
    <row r="84" spans="1:20" ht="21" customHeight="1">
      <c r="A84" s="98">
        <f>IF(N76="","",A83+1)</f>
        <v>16</v>
      </c>
      <c r="B84" s="384"/>
      <c r="C84" s="904">
        <v>15</v>
      </c>
      <c r="D84" s="905"/>
      <c r="E84" s="904">
        <v>35</v>
      </c>
      <c r="F84" s="905"/>
      <c r="G84" s="904">
        <v>15</v>
      </c>
      <c r="H84" s="905"/>
      <c r="I84" s="904">
        <v>35</v>
      </c>
      <c r="J84" s="905"/>
      <c r="K84" s="382">
        <v>30</v>
      </c>
      <c r="L84" s="382">
        <v>70</v>
      </c>
      <c r="M84" s="904">
        <v>100</v>
      </c>
      <c r="N84" s="905"/>
      <c r="O84" s="920"/>
      <c r="P84" s="921"/>
      <c r="T84" s="323"/>
    </row>
    <row r="85" spans="1:20" ht="21" customHeight="1">
      <c r="A85" s="98">
        <f>IF(N76="","",A84+1)</f>
        <v>17</v>
      </c>
      <c r="B85" s="303" t="str">
        <f>IF('Master sheet'!$D$14="Hindi","अंग्रेजी","English")</f>
        <v>अंग्रेजी</v>
      </c>
      <c r="C85" s="699">
        <f>IFERROR(IF(AND(N76=""),"",VLOOKUP(N76,Marks,33,0)),"")</f>
        <v>13</v>
      </c>
      <c r="D85" s="701"/>
      <c r="E85" s="699">
        <f>IFERROR(IF(AND(N76=""),"",VLOOKUP(N76,Marks,34,0)),"")</f>
        <v>30</v>
      </c>
      <c r="F85" s="701"/>
      <c r="G85" s="699">
        <f>IFERROR(IF(AND(N76=""),"",VLOOKUP(N76,Marks,37,0)),"")</f>
        <v>11</v>
      </c>
      <c r="H85" s="701"/>
      <c r="I85" s="699">
        <f>IFERROR(IF(AND(N76=""),"",VLOOKUP(N76,Marks,38,0)),"")</f>
        <v>32</v>
      </c>
      <c r="J85" s="701"/>
      <c r="K85" s="372">
        <f>IFERROR(IF(AND(N76=""),"",SUM(C85,G85)),"")</f>
        <v>24</v>
      </c>
      <c r="L85" s="372">
        <f>IFERROR(IF(AND(N76=""),"",SUM(E85,I85)),"")</f>
        <v>62</v>
      </c>
      <c r="M85" s="902">
        <f>IFERROR(IF(AND(N76=""),"",SUM(K85,L85)),"")</f>
        <v>86</v>
      </c>
      <c r="N85" s="903"/>
      <c r="O85" s="79" t="str">
        <f>IFERROR(IF(AND(N76=""),"",VLOOKUP(N76,Marks,46,0)),"")</f>
        <v>A</v>
      </c>
      <c r="P85" s="209" t="str">
        <f>IFERROR(IF(AND(N76=""),"",VLOOKUP(N76,Marks,44,0)),"")</f>
        <v>P</v>
      </c>
    </row>
    <row r="86" spans="1:20" ht="23.25" customHeight="1">
      <c r="A86" s="98">
        <f>IF(N76="","",A85+1)</f>
        <v>18</v>
      </c>
      <c r="B86" s="304" t="str">
        <f>IF('Master sheet'!$D$14="Hindi","कुल योग","Total")</f>
        <v>कुल योग</v>
      </c>
      <c r="C86" s="925">
        <f>IF(AND(N76=""),"",IF(AND(C82="",C83="",C85=""),"",SUM(C82,C83,C85)))</f>
        <v>58</v>
      </c>
      <c r="D86" s="926"/>
      <c r="E86" s="925">
        <f>IF(AND(N76=""),"",IF(AND(E82="",E83="",E85=""),"",SUM(E82,E83,E85)))</f>
        <v>161</v>
      </c>
      <c r="F86" s="926"/>
      <c r="G86" s="925">
        <f>IF(AND(N76=""),"",IF(AND(G82="",G83="",G85=""),"",SUM(G82,G83,G85)))</f>
        <v>61</v>
      </c>
      <c r="H86" s="926"/>
      <c r="I86" s="925">
        <f>IF(AND(N76=""),"",IF(AND(I82="",I83="",I85=""),"",SUM(I82,I83,I85)))</f>
        <v>115</v>
      </c>
      <c r="J86" s="926"/>
      <c r="K86" s="373">
        <f>IF(AND(N76=""),"",IF(AND(K82="",K83="",K85=""),"",SUM(K82,K83,K85)))</f>
        <v>119</v>
      </c>
      <c r="L86" s="373">
        <f>IF(AND(N76=""),"",IF(AND(L82="",L83="",L85=""),"",SUM(L82,L83,L85)))</f>
        <v>276</v>
      </c>
      <c r="M86" s="902">
        <f>IF(AND(N76=""),"",IF(AND(M82="",M83="",M85=""),"",SUM(M82,M83,M85)))</f>
        <v>395</v>
      </c>
      <c r="N86" s="903"/>
      <c r="O86" s="383" t="str">
        <f>IFERROR(IF(AND(N76=""),"",VLOOKUP(N76,Marks,119,0)),"")</f>
        <v>B</v>
      </c>
      <c r="P86" s="212"/>
    </row>
    <row r="87" spans="1:20" ht="23.25" customHeight="1">
      <c r="A87" s="98">
        <f>IF(N76="","",A86+1)</f>
        <v>19</v>
      </c>
      <c r="B87" s="385"/>
      <c r="C87" s="904">
        <v>50</v>
      </c>
      <c r="D87" s="922"/>
      <c r="E87" s="922"/>
      <c r="F87" s="905"/>
      <c r="G87" s="904">
        <v>50</v>
      </c>
      <c r="H87" s="922"/>
      <c r="I87" s="922"/>
      <c r="J87" s="905"/>
      <c r="K87" s="904">
        <v>100</v>
      </c>
      <c r="L87" s="922"/>
      <c r="M87" s="922"/>
      <c r="N87" s="905"/>
      <c r="O87" s="923"/>
      <c r="P87" s="924"/>
    </row>
    <row r="88" spans="1:20" ht="21" customHeight="1">
      <c r="A88" s="98">
        <f>IF(N76="","",A87+1)</f>
        <v>20</v>
      </c>
      <c r="B88" s="308" t="str">
        <f>IF('Master sheet'!$D$14="Hindi","पर्यावरण अध्ययन","EVS")</f>
        <v>पर्यावरण अध्ययन</v>
      </c>
      <c r="C88" s="699">
        <f>IFERROR(IF(AND(N76=""),"",VLOOKUP(N76,Marks,69,0)),"")</f>
        <v>45</v>
      </c>
      <c r="D88" s="700"/>
      <c r="E88" s="700"/>
      <c r="F88" s="701"/>
      <c r="G88" s="699">
        <f>IFERROR(IF(AND(N76=""),"",VLOOKUP(N76,Marks,73,0)),"")</f>
        <v>45</v>
      </c>
      <c r="H88" s="700"/>
      <c r="I88" s="700"/>
      <c r="J88" s="701"/>
      <c r="K88" s="925">
        <f>IFERROR(IF(AND(N76=""),"",SUM(C88,G88)),"")</f>
        <v>90</v>
      </c>
      <c r="L88" s="947"/>
      <c r="M88" s="947"/>
      <c r="N88" s="926"/>
      <c r="O88" s="79" t="str">
        <f>IFERROR(IF(AND(N76=""),"",VLOOKUP(N76,Marks,82,0)),"")</f>
        <v>A</v>
      </c>
      <c r="P88" s="209" t="str">
        <f>IFERROR(IF(AND(N76=""),"",VLOOKUP(N76,Marks,80,0)),"")</f>
        <v>P</v>
      </c>
    </row>
    <row r="89" spans="1:20" ht="12" customHeight="1">
      <c r="A89" s="98">
        <f>IF(N76="","",A88+1)</f>
        <v>21</v>
      </c>
      <c r="B89" s="895"/>
      <c r="C89" s="895"/>
      <c r="D89" s="895"/>
      <c r="E89" s="895"/>
      <c r="F89" s="895"/>
      <c r="G89" s="895"/>
      <c r="H89" s="895"/>
      <c r="I89" s="895"/>
      <c r="J89" s="895"/>
      <c r="K89" s="895"/>
      <c r="L89" s="895"/>
      <c r="M89" s="895"/>
      <c r="N89" s="895"/>
      <c r="O89" s="895"/>
      <c r="P89" s="895"/>
    </row>
    <row r="90" spans="1:20" ht="21" customHeight="1">
      <c r="A90" s="98">
        <f>IF(N76="","",A89+1)</f>
        <v>22</v>
      </c>
      <c r="B90" s="938" t="str">
        <f>IF('Master sheet'!$D$14="Hindi","अतिरिक्त विषय ","Extra Subject")</f>
        <v xml:space="preserve">अतिरिक्त विषय </v>
      </c>
      <c r="C90" s="938"/>
      <c r="D90" s="938"/>
      <c r="E90" s="938"/>
      <c r="F90" s="938"/>
      <c r="G90" s="938"/>
      <c r="H90" s="938"/>
      <c r="I90" s="938"/>
      <c r="J90" s="938"/>
      <c r="K90" s="938"/>
      <c r="L90" s="938"/>
      <c r="M90" s="938"/>
      <c r="N90" s="938"/>
      <c r="O90" s="938"/>
      <c r="P90" s="938"/>
    </row>
    <row r="91" spans="1:20" ht="21" customHeight="1">
      <c r="A91" s="98">
        <f>IF(N76="","",A90+1)</f>
        <v>23</v>
      </c>
      <c r="B91" s="358" t="str">
        <f>IF('Master sheet'!$D$14="Hindi","विषय","Subject")</f>
        <v>विषय</v>
      </c>
      <c r="C91" s="910" t="str">
        <f>IF('Master sheet'!$D$14="Hindi","पूर्णांक","M.M.")</f>
        <v>पूर्णांक</v>
      </c>
      <c r="D91" s="911"/>
      <c r="E91" s="910" t="str">
        <f>IF('Master sheet'!$D$14="Hindi","प्राप्तांक","Ob.M.")</f>
        <v>प्राप्तांक</v>
      </c>
      <c r="F91" s="911"/>
      <c r="G91" s="910" t="str">
        <f>IF('Master sheet'!$D$14="Hindi","ग्रेड","Grade")</f>
        <v>ग्रेड</v>
      </c>
      <c r="H91" s="911"/>
      <c r="I91" s="910" t="str">
        <f>IF('Master sheet'!$D$14="Hindi","विषय","Subject")</f>
        <v>विषय</v>
      </c>
      <c r="J91" s="911"/>
      <c r="K91" s="910" t="str">
        <f>IF('Master sheet'!$D$14="Hindi","पूर्णांक","M.M.")</f>
        <v>पूर्णांक</v>
      </c>
      <c r="L91" s="911"/>
      <c r="M91" s="910" t="str">
        <f>IF('Master sheet'!$D$14="Hindi","प्राप्तांक","Ob.M.")</f>
        <v>प्राप्तांक</v>
      </c>
      <c r="N91" s="911"/>
      <c r="O91" s="910" t="str">
        <f>IF('Master sheet'!$D$14="Hindi","ग्रेड","Grade")</f>
        <v>ग्रेड</v>
      </c>
      <c r="P91" s="911"/>
    </row>
    <row r="92" spans="1:20" ht="21" customHeight="1">
      <c r="A92" s="98">
        <f>IF(N76="","",A91+1)</f>
        <v>24</v>
      </c>
      <c r="B92" s="303" t="str">
        <f>IF(AND(N76=""),"",'Result Sheet'!$DA$4)</f>
        <v>COMPUTER</v>
      </c>
      <c r="C92" s="912">
        <f>IF(AND(N76=""),"",'Result Sheet'!$DC$7)</f>
        <v>100</v>
      </c>
      <c r="D92" s="912"/>
      <c r="E92" s="913">
        <f>IFERROR(IF(AND(N76=""),"",VLOOKUP(N76,Marks,106,0)),"")</f>
        <v>0</v>
      </c>
      <c r="F92" s="913"/>
      <c r="G92" s="914" t="str">
        <f>IFERROR(IF(AND(N76=""),"",VLOOKUP(N76,Marks,107,0)),"")</f>
        <v/>
      </c>
      <c r="H92" s="914"/>
      <c r="I92" s="915" t="str">
        <f>IF(AND(N76=""),"",'Result Sheet'!$DE$4)</f>
        <v>G.K.</v>
      </c>
      <c r="J92" s="915"/>
      <c r="K92" s="912">
        <f>IF(AND(N76=""),"",'Result Sheet'!$DG$7)</f>
        <v>100</v>
      </c>
      <c r="L92" s="912"/>
      <c r="M92" s="913">
        <f>IFERROR(IF(AND(N76=""),"",VLOOKUP(N76,Marks,110,0)),"")</f>
        <v>0</v>
      </c>
      <c r="N92" s="913"/>
      <c r="O92" s="914" t="str">
        <f>IFERROR(IF(AND(N76=""),"",VLOOKUP(N76,Marks,111,0)),"")</f>
        <v/>
      </c>
      <c r="P92" s="914"/>
    </row>
    <row r="93" spans="1:20" ht="21" customHeight="1">
      <c r="A93" s="98">
        <f>IF(N76="","",A92+1)</f>
        <v>25</v>
      </c>
      <c r="B93" s="896" t="str">
        <f>IF('Master sheet'!$D$14="Hindi","विषय","Subject")</f>
        <v>विषय</v>
      </c>
      <c r="C93" s="896"/>
      <c r="D93" s="918" t="str">
        <f>IF('Master sheet'!$D$14="Hindi","प्राप्तांक","Marks ")</f>
        <v>प्राप्तांक</v>
      </c>
      <c r="E93" s="919"/>
      <c r="F93" s="306" t="str">
        <f>IF('Master sheet'!$D$14="Hindi","ग्रेड","Grade")</f>
        <v>ग्रेड</v>
      </c>
      <c r="G93" s="896" t="str">
        <f>IF('Master sheet'!$D$14="Hindi","विषय","Subject")</f>
        <v>विषय</v>
      </c>
      <c r="H93" s="896"/>
      <c r="I93" s="918" t="str">
        <f>IF('Master sheet'!$D$14="Hindi","प्राप्तांक","Marks")</f>
        <v>प्राप्तांक</v>
      </c>
      <c r="J93" s="919"/>
      <c r="K93" s="306" t="str">
        <f>IF('Master sheet'!$D$14="Hindi","ग्रेड","Grade")</f>
        <v>ग्रेड</v>
      </c>
      <c r="L93" s="896" t="str">
        <f>IF('Master sheet'!$D$14="Hindi","विषय","Subject")</f>
        <v>विषय</v>
      </c>
      <c r="M93" s="896"/>
      <c r="N93" s="918" t="str">
        <f>IF('Master sheet'!$D$14="Hindi","प्राप्तांक","Marks")</f>
        <v>प्राप्तांक</v>
      </c>
      <c r="O93" s="919"/>
      <c r="P93" s="365" t="str">
        <f>IF('Master sheet'!$D$14="Hindi","ग्रेड","Grade")</f>
        <v>ग्रेड</v>
      </c>
    </row>
    <row r="94" spans="1:20" ht="21" customHeight="1">
      <c r="A94" s="98">
        <f>IF(N76="","",A93+1)</f>
        <v>26</v>
      </c>
      <c r="B94" s="906" t="str">
        <f>IF('Master sheet'!$D$14="Hindi","कार्यानुभव","WORK EXP.")</f>
        <v>कार्यानुभव</v>
      </c>
      <c r="C94" s="907"/>
      <c r="D94" s="907"/>
      <c r="E94" s="70">
        <f>IFERROR(IF(AND(N76=""),"",VLOOKUP(N76,Marks,85,0)),"")</f>
        <v>18</v>
      </c>
      <c r="F94" s="79" t="str">
        <f>IFERROR(IF(AND(N76=""),"",VLOOKUP(N76,Marks,89,0)),"")</f>
        <v/>
      </c>
      <c r="G94" s="906" t="str">
        <f>IF('Master sheet'!$D$14="Hindi","कला शिक्षा","ART EDU.")</f>
        <v>कला शिक्षा</v>
      </c>
      <c r="H94" s="907"/>
      <c r="I94" s="907"/>
      <c r="J94" s="70">
        <f>IFERROR(IF(AND(N76=""),"",VLOOKUP(N76,Marks,92,0)),"")</f>
        <v>32</v>
      </c>
      <c r="K94" s="79" t="str">
        <f>IFERROR(IF(AND(N76=""),"",VLOOKUP(N76,Marks,96,0)),"")</f>
        <v>B</v>
      </c>
      <c r="L94" s="908" t="str">
        <f>IF('Master sheet'!$D$14="Hindi","स्वा. एवं शा. शिक्षा","HE.&amp;PH. EDU.")</f>
        <v>स्वा. एवं शा. शिक्षा</v>
      </c>
      <c r="M94" s="909"/>
      <c r="N94" s="909"/>
      <c r="O94" s="70">
        <f>IFERROR(IF(AND(N76=""),"",VLOOKUP(N76,Marks,99,0)),"")</f>
        <v>81</v>
      </c>
      <c r="P94" s="79" t="str">
        <f>IFERROR(IF(AND(N76=""),"",VLOOKUP(N76,Marks,103,0)),"")</f>
        <v>A</v>
      </c>
    </row>
    <row r="95" spans="1:20" ht="9" customHeight="1">
      <c r="A95" s="98">
        <f>IF(N76="","",A94+1)</f>
        <v>27</v>
      </c>
      <c r="B95" s="309"/>
      <c r="C95" s="309"/>
      <c r="D95" s="309"/>
      <c r="E95" s="363"/>
      <c r="F95" s="364"/>
      <c r="G95" s="309"/>
      <c r="H95" s="309"/>
      <c r="I95" s="309"/>
      <c r="J95" s="363"/>
      <c r="K95" s="364"/>
      <c r="L95" s="310"/>
      <c r="M95" s="310"/>
      <c r="N95" s="310"/>
      <c r="O95" s="363"/>
      <c r="P95" s="364"/>
    </row>
    <row r="96" spans="1:20" ht="21" customHeight="1">
      <c r="A96" s="98">
        <f>IF(N76="","",A95+1)</f>
        <v>28</v>
      </c>
      <c r="B96" s="885" t="str">
        <f>IF('Master sheet'!$D$14="Hindi","कुल कार्य दिवस :-","Total Meeting :-")</f>
        <v>कुल कार्य दिवस :-</v>
      </c>
      <c r="C96" s="885"/>
      <c r="D96" s="885"/>
      <c r="E96" s="886">
        <f>IFERROR(IF(AND(N76=""),"",VLOOKUP(N76,Marks,117,0)),"")</f>
        <v>220</v>
      </c>
      <c r="F96" s="886"/>
      <c r="G96" s="886"/>
      <c r="H96" s="886"/>
      <c r="I96" s="885" t="str">
        <f>IF('Master sheet'!$D$14="Hindi","कुल उपस्थिति :-","Total Attendance :-")</f>
        <v>कुल उपस्थिति :-</v>
      </c>
      <c r="J96" s="885"/>
      <c r="K96" s="885"/>
      <c r="L96" s="885"/>
      <c r="M96" s="887">
        <f>IFERROR(IF(AND(N76=""),"",VLOOKUP(N76,Marks,118,0)),"")</f>
        <v>36</v>
      </c>
      <c r="N96" s="887"/>
      <c r="O96" s="887"/>
      <c r="P96" s="887"/>
    </row>
    <row r="97" spans="1:35" ht="21" customHeight="1">
      <c r="A97" s="98">
        <f>IF(N76="","",A96+1)</f>
        <v>29</v>
      </c>
      <c r="B97" s="885" t="str">
        <f>IF('Master sheet'!$D$14="Hindi","परिणाम :-","Result :-")</f>
        <v>परिणाम :-</v>
      </c>
      <c r="C97" s="885"/>
      <c r="D97" s="885"/>
      <c r="E97" s="888" t="str">
        <f>IFERROR(IF(AND(N76=""),"",VLOOKUP(N76,Marks,116,0)),"")</f>
        <v>कक्षोंन्नति</v>
      </c>
      <c r="F97" s="888"/>
      <c r="G97" s="888"/>
      <c r="H97" s="888"/>
      <c r="I97" s="885" t="str">
        <f>IF('Master sheet'!$D$14="Hindi","परिणाम प्रतिशत में :-","Result in Percentage :-")</f>
        <v>परिणाम प्रतिशत में :-</v>
      </c>
      <c r="J97" s="885"/>
      <c r="K97" s="885"/>
      <c r="L97" s="885"/>
      <c r="M97" s="889">
        <f>IFERROR(IF(AND(N76=""),"",VLOOKUP(N76,Marks,113,0)),"")</f>
        <v>79</v>
      </c>
      <c r="N97" s="889"/>
      <c r="O97" s="889"/>
      <c r="P97" s="889"/>
    </row>
    <row r="98" spans="1:35" ht="21" customHeight="1">
      <c r="A98" s="98">
        <f>IF(N76="","",A97+1)</f>
        <v>30</v>
      </c>
      <c r="B98" s="885" t="str">
        <f>IF('Master sheet'!$D$14="Hindi","श्रेणी / ग्रेड :-","Division / Grade :-")</f>
        <v>श्रेणी / ग्रेड :-</v>
      </c>
      <c r="C98" s="885"/>
      <c r="D98" s="885"/>
      <c r="E98" s="210" t="str">
        <f>IFERROR(IF(AND(N76=""),"",VLOOKUP(N76,Marks,114,0)),"")</f>
        <v>I</v>
      </c>
      <c r="F98" s="211" t="s">
        <v>129</v>
      </c>
      <c r="G98" s="890" t="str">
        <f>IFERROR(IF(AND(N76=""),"",VLOOKUP(N76,Marks,119,0)),"")</f>
        <v>B</v>
      </c>
      <c r="H98" s="890"/>
      <c r="I98" s="885" t="str">
        <f>IF('Master sheet'!$D$14="Hindi","कक्षा में स्थान :-","Position in the Class :-")</f>
        <v>कक्षा में स्थान :-</v>
      </c>
      <c r="J98" s="885"/>
      <c r="K98" s="885"/>
      <c r="L98" s="885"/>
      <c r="M98" s="891">
        <f>IFERROR(IF(AND(N76=""),"",VLOOKUP(N76,Marks,115,0)),"")</f>
        <v>17.000000000000298</v>
      </c>
      <c r="N98" s="891"/>
      <c r="O98" s="891"/>
      <c r="P98" s="891"/>
    </row>
    <row r="99" spans="1:35" ht="21" customHeight="1">
      <c r="A99" s="98">
        <f>IF(N76="","",A98+1)</f>
        <v>31</v>
      </c>
      <c r="B99" s="871" t="str">
        <f>IF('Master sheet'!$D$14="Hindi","परीक्षा परिणाम घोषणा दिनांक :-","Result Declaration Date :-")</f>
        <v>परीक्षा परिणाम घोषणा दिनांक :-</v>
      </c>
      <c r="C99" s="871"/>
      <c r="D99" s="871"/>
      <c r="E99" s="872">
        <f>IFERROR(IF(AND(N76=""),"",'Master sheet'!$D$13),"")</f>
        <v>45793</v>
      </c>
      <c r="F99" s="872"/>
      <c r="G99" s="872"/>
      <c r="H99" s="362"/>
      <c r="I99" s="71"/>
      <c r="J99" s="71"/>
      <c r="K99" s="45"/>
      <c r="L99" s="71"/>
      <c r="M99" s="71"/>
      <c r="N99" s="71"/>
      <c r="O99" s="71"/>
      <c r="P99" s="71"/>
    </row>
    <row r="100" spans="1:35" ht="54" customHeight="1">
      <c r="A100" s="98">
        <f>IF(N76="","",A99+1)</f>
        <v>32</v>
      </c>
      <c r="B100" s="873" t="str">
        <f>IFERROR(IF(AND(N76=""),"",'Result Sheet'!$DO$211),"")</f>
        <v>( PUSHPENDRA JAWRA )</v>
      </c>
      <c r="C100" s="873"/>
      <c r="D100" s="873"/>
      <c r="E100" s="873"/>
      <c r="F100" s="874" t="str">
        <f>IF(AND(N76=""),"",CONCATENATE("(",'Master sheet'!$D$17," )"))</f>
        <v>(Suresh Kumar )</v>
      </c>
      <c r="G100" s="874"/>
      <c r="H100" s="874"/>
      <c r="I100" s="874"/>
      <c r="J100" s="874"/>
      <c r="K100" s="874" t="str">
        <f>IF(AND(N76=""),"",CONCATENATE("(",'Master sheet'!$D$15," )"))</f>
        <v>(USHA PALIYA )</v>
      </c>
      <c r="L100" s="874"/>
      <c r="M100" s="874"/>
      <c r="N100" s="874"/>
      <c r="O100" s="874"/>
      <c r="P100" s="874"/>
    </row>
    <row r="101" spans="1:35" ht="24.75" customHeight="1">
      <c r="A101" s="98">
        <f>IF(N76="","",A100+1)</f>
        <v>33</v>
      </c>
      <c r="B101" s="875" t="str">
        <f>IF('Master sheet'!$D$14="Hindi","हस्ताक्षर कक्षाध्यापक","Signature of the class teacher")</f>
        <v>हस्ताक्षर कक्षाध्यापक</v>
      </c>
      <c r="C101" s="875"/>
      <c r="D101" s="875"/>
      <c r="E101" s="875"/>
      <c r="F101" s="875" t="str">
        <f>IF('Master sheet'!$D$14="Hindi","हस्ताक्षर परीक्षा प्रभारी","Signature of the exam. Incharge")</f>
        <v>हस्ताक्षर परीक्षा प्रभारी</v>
      </c>
      <c r="G101" s="875"/>
      <c r="H101" s="875"/>
      <c r="I101" s="875"/>
      <c r="J101" s="875"/>
      <c r="K101" s="875" t="str">
        <f>IF('Master sheet'!$D$14="Hindi","हस्ताक्षर संस्था प्रधान","Head of Institute's Signature")</f>
        <v>हस्ताक्षर संस्था प्रधान</v>
      </c>
      <c r="L101" s="875"/>
      <c r="M101" s="875"/>
      <c r="N101" s="875"/>
      <c r="O101" s="875"/>
      <c r="P101" s="875"/>
    </row>
    <row r="103" spans="1:35" ht="21" customHeight="1">
      <c r="A103" s="98">
        <f>IF(N110="","",1)</f>
        <v>1</v>
      </c>
      <c r="B103" s="939" t="str">
        <f>IF('Master sheet'!$D$14="Hindi","वार्षिक रिपोर्ट कार्ड ","Report Card")</f>
        <v xml:space="preserve">वार्षिक रिपोर्ट कार्ड </v>
      </c>
      <c r="C103" s="939"/>
      <c r="D103" s="939"/>
      <c r="E103" s="939"/>
      <c r="F103" s="939"/>
      <c r="G103" s="939"/>
      <c r="H103" s="939"/>
      <c r="I103" s="939"/>
      <c r="J103" s="939"/>
      <c r="K103" s="939"/>
      <c r="L103" s="939"/>
      <c r="M103" s="939"/>
      <c r="N103" s="939"/>
      <c r="O103" s="939"/>
      <c r="P103" s="939"/>
      <c r="S103" s="312"/>
      <c r="T103" s="312"/>
      <c r="U103" s="312"/>
      <c r="V103" s="312"/>
      <c r="W103" s="312"/>
      <c r="X103" s="45"/>
    </row>
    <row r="104" spans="1:35" ht="18.95" customHeight="1">
      <c r="A104" s="98">
        <f>IF(N110="","",A103+1)</f>
        <v>2</v>
      </c>
      <c r="B104" s="940" t="str">
        <f>IF('Master sheet'!$D$14="Hindi","शिक्षा विभाग, राजस्थान सरकार","Education Department, Rajasthan Government")</f>
        <v>शिक्षा विभाग, राजस्थान सरकार</v>
      </c>
      <c r="C104" s="940"/>
      <c r="D104" s="940"/>
      <c r="E104" s="940"/>
      <c r="F104" s="940"/>
      <c r="G104" s="940"/>
      <c r="H104" s="940"/>
      <c r="I104" s="940"/>
      <c r="J104" s="940"/>
      <c r="K104" s="940"/>
      <c r="L104" s="940"/>
      <c r="M104" s="940"/>
      <c r="N104" s="940"/>
      <c r="O104" s="940"/>
      <c r="P104" s="940"/>
      <c r="S104" s="312"/>
      <c r="T104" s="312"/>
      <c r="U104" s="313"/>
      <c r="V104" s="312"/>
      <c r="W104" s="312"/>
      <c r="X104" s="45"/>
    </row>
    <row r="105" spans="1:35" s="99" customFormat="1" ht="24" customHeight="1">
      <c r="A105" s="98">
        <f>IF(N110="","",A104+1)</f>
        <v>3</v>
      </c>
      <c r="B105" s="941" t="str">
        <f>IF('Master sheet'!$D$14="Hindi","विद्यालय का नाम :-","School Name :- ")</f>
        <v>विद्यालय का नाम :-</v>
      </c>
      <c r="C105" s="941"/>
      <c r="D105" s="941"/>
      <c r="E105" s="942" t="str">
        <f>IF(AND(N110=""),"",IF('Master sheet'!$D$14="Hindi",'Master sheet'!$D$8,'Master sheet'!$D$7))</f>
        <v xml:space="preserve">महात्मा गाँधी राजकीय विद्यालय (अंग्रेजी माध्यम) बर, पाली </v>
      </c>
      <c r="F105" s="942"/>
      <c r="G105" s="942"/>
      <c r="H105" s="942"/>
      <c r="I105" s="942"/>
      <c r="J105" s="942"/>
      <c r="K105" s="942"/>
      <c r="L105" s="942"/>
      <c r="M105" s="942"/>
      <c r="N105" s="942"/>
      <c r="O105" s="942"/>
      <c r="P105" s="942"/>
      <c r="S105" s="314"/>
      <c r="T105" s="324"/>
      <c r="U105" s="313"/>
      <c r="V105" s="324"/>
      <c r="W105" s="314"/>
      <c r="X105" s="325"/>
    </row>
    <row r="106" spans="1:35" ht="18.95" customHeight="1">
      <c r="A106" s="98">
        <f>IF(N110="","",A105+1)</f>
        <v>4</v>
      </c>
      <c r="B106" s="319"/>
      <c r="C106" s="319"/>
      <c r="D106" s="319"/>
      <c r="E106" s="943" t="str">
        <f>IF(AND(N110=""),"",IF('Master sheet'!$D$14="Hindi",CONCATENATE("(विद्यालय मान्यता क्रमांक व वर्ष : ","  ",'Master sheet'!$D$6),CONCATENATE("(School Recognition Number &amp; Years : ","  ",'Master sheet'!$D$6)))</f>
        <v>(विद्यालय मान्यता क्रमांक व वर्ष :   शिक्षा/पाली/1995/2001</v>
      </c>
      <c r="F106" s="943"/>
      <c r="G106" s="943"/>
      <c r="H106" s="943"/>
      <c r="I106" s="943"/>
      <c r="J106" s="943"/>
      <c r="K106" s="943"/>
      <c r="L106" s="943"/>
      <c r="M106" s="943"/>
      <c r="N106" s="943"/>
      <c r="O106" s="943"/>
      <c r="P106" s="943"/>
      <c r="S106" s="312"/>
      <c r="T106" s="312"/>
      <c r="U106" s="312"/>
      <c r="V106" s="312"/>
      <c r="W106" s="312"/>
      <c r="X106" s="45"/>
    </row>
    <row r="107" spans="1:35" ht="18.95" customHeight="1">
      <c r="A107" s="98">
        <f>IF(N110="","",A106+1)</f>
        <v>5</v>
      </c>
      <c r="B107" s="317" t="str">
        <f>IF('Master sheet'!$D$14="Hindi","कक्षा  :-","CLASS :- ")</f>
        <v>कक्षा  :-</v>
      </c>
      <c r="C107" s="944">
        <f>IFERROR(IF(AND(N110=""),"",VLOOKUP(N110,Marks,2,0)),"")</f>
        <v>2</v>
      </c>
      <c r="D107" s="944"/>
      <c r="E107" s="945" t="str">
        <f>IF('Master sheet'!$D$14="Hindi","सेक्शन :-","Section :- ")</f>
        <v>सेक्शन :-</v>
      </c>
      <c r="F107" s="945"/>
      <c r="G107" s="945"/>
      <c r="H107" s="944" t="str">
        <f>IFERROR(IF(AND(N110=""),"",VLOOKUP(N110,Marks,3,0)),"")</f>
        <v>A</v>
      </c>
      <c r="I107" s="944"/>
      <c r="J107" s="946" t="str">
        <f>IF('Master sheet'!$D$14="Hindi","सत्र :- ","Session :- ")</f>
        <v xml:space="preserve">सत्र :- </v>
      </c>
      <c r="K107" s="946"/>
      <c r="L107" s="946"/>
      <c r="M107" s="946"/>
      <c r="N107" s="916" t="str">
        <f>IF(AND(N110=""),"",'Marks Entry class 1st'!$I$2)</f>
        <v>2024-2025</v>
      </c>
      <c r="O107" s="916"/>
      <c r="P107" s="916"/>
      <c r="S107" s="312"/>
      <c r="T107" s="312"/>
      <c r="U107" s="312"/>
      <c r="V107" s="312"/>
      <c r="W107" s="312"/>
      <c r="X107" s="45"/>
      <c r="AH107" s="322">
        <f>N109</f>
        <v>42491</v>
      </c>
    </row>
    <row r="108" spans="1:35" ht="18.95" customHeight="1">
      <c r="A108" s="98">
        <f>IF(N110="","",A107+1)</f>
        <v>6</v>
      </c>
      <c r="B108" s="897" t="str">
        <f>IF('Master sheet'!$D$14="Hindi","विद्यार्थी का नाम :-","Student's Name :-")</f>
        <v>विद्यार्थी का नाम :-</v>
      </c>
      <c r="C108" s="897"/>
      <c r="D108" s="897"/>
      <c r="E108" s="898" t="str">
        <f>IFERROR(IF(AND(N110=""),"",VLOOKUP(N110,Marks,6,0)),"")</f>
        <v>ARMAN SHAH</v>
      </c>
      <c r="F108" s="898"/>
      <c r="G108" s="898"/>
      <c r="H108" s="898"/>
      <c r="I108" s="898"/>
      <c r="J108" s="899" t="str">
        <f>IF('Master sheet'!$D$14="Hindi","प्रवेशांक :","SR. NO. :")</f>
        <v>प्रवेशांक :</v>
      </c>
      <c r="K108" s="899"/>
      <c r="L108" s="899"/>
      <c r="M108" s="899"/>
      <c r="N108" s="917">
        <f>IFERROR(IF(AND(N110=""),"",VLOOKUP(N110,Marks,5,0)),"")</f>
        <v>926</v>
      </c>
      <c r="O108" s="917"/>
      <c r="P108" s="917"/>
      <c r="S108" s="312"/>
      <c r="T108" s="312"/>
      <c r="U108" s="312"/>
      <c r="V108" s="312"/>
      <c r="W108" s="312"/>
      <c r="X108" s="45"/>
      <c r="AG108" s="44">
        <f>YEAR(AH107)</f>
        <v>2016</v>
      </c>
      <c r="AH108" s="44">
        <f>MONTH(AH107)</f>
        <v>5</v>
      </c>
      <c r="AI108" s="44">
        <f>DAY(AH107)</f>
        <v>1</v>
      </c>
    </row>
    <row r="109" spans="1:35" ht="18.95" customHeight="1">
      <c r="A109" s="98">
        <f>IF(N110="","",A108+1)</f>
        <v>7</v>
      </c>
      <c r="B109" s="897" t="str">
        <f>IF('Master sheet'!$D$14="Hindi","पिता का नाम :-","Father's Name :-")</f>
        <v>पिता का नाम :-</v>
      </c>
      <c r="C109" s="897"/>
      <c r="D109" s="897"/>
      <c r="E109" s="898" t="str">
        <f>IFERROR(IF(AND(N110=""),"",VLOOKUP(N110,Marks,7,0)),"")</f>
        <v>JAKIR SHAH</v>
      </c>
      <c r="F109" s="898"/>
      <c r="G109" s="898"/>
      <c r="H109" s="898"/>
      <c r="I109" s="898"/>
      <c r="J109" s="899" t="str">
        <f>IF('Master sheet'!$D$14="Hindi","जन्म तिथि :","Date of Birth :")</f>
        <v>जन्म तिथि :</v>
      </c>
      <c r="K109" s="899"/>
      <c r="L109" s="899"/>
      <c r="M109" s="899"/>
      <c r="N109" s="900">
        <f>IFERROR(IF(AND(N110=""),"",VLOOKUP(N110,Marks,4,0)),"")</f>
        <v>42491</v>
      </c>
      <c r="O109" s="900"/>
      <c r="P109" s="900"/>
      <c r="S109" s="45"/>
      <c r="T109" s="45"/>
      <c r="U109" s="45"/>
      <c r="V109" s="45"/>
      <c r="W109" s="45"/>
      <c r="X109" s="45"/>
      <c r="AG109" s="44" t="str">
        <f>IF(AG108=2000,"दो हजार",IF(AG108=2001,"दो हजार एक",IF(AG108=2002,"दो हजार दो",IF(AG108=2003,"दो हजार तीन",IF(AG108=2004,"दो हजार चार",IF(AG108=2005,"दो हजार पांच",IF(AG108=2006,"दो हजार छः",IF(AG108=2007,"दो हजार सात",IF(AG108=2008,"दो हजार आठ",IF(AG108=2009,"दो हजार नौ",IF(AG108=2010,"दो हजार दस",IF(AG108=2011,"दो हजार इग्यारह",IF(AG108=2012,"दो हजार बारह",IF(AG108=2013,"दो हजार तेरह",IF(AG108=2014,"दो हजार चौदह",IF(AG108=2015,"दो हजार पंद्रह",IF(AG108=2016,"दो हजार सोलह",IF(AG108=2017,"दो हजार सत्रह",IF(AG108=2018,"दो हजार अठारह",IF(AG108=2019,"दो हजार उन्नीस",IF(AG108=2020,"दो हजार बीस",IF(AG108=2021,"दो हजार इक्कीस",IF(AG108=2022,"दो हजार बाइस","")))))))))))))))))))))))</f>
        <v>दो हजार सोलह</v>
      </c>
      <c r="AH109" s="44" t="str">
        <f>IF(AH108=1,"जनवरी",IF(AH108=2,"फरवरी",IF(AH108=3,"मार्च",IF(AH108=4,"अप्रैल",IF(AH108=5,"मई",IF(AH108=6,"जून",IF(AH108=7,"जुलाई",IF(AH108=8,"अगस्त",IF(AH108=9,"सितम्बर",IF(AH108=10,"अक्टूबर",IF(AH108=11,"नवम्बर",IF(AH108=12,"दिसम्बर",""))))))))))))</f>
        <v>मई</v>
      </c>
      <c r="AI109" s="44" t="str">
        <f>IF(AI108=1,"एक",IF(AI108=2,"दो",IF(AI108=3,"तीन",IF(AI108=4,"चार",IF(AI108=5,"पांच",IF(AI108=6,"छः",IF(AI108=7,"सात",IF(AI108=8,"आठ",IF(AI108=9,"नौ",IF(AI108=10,"दस",IF(AI108=11,"इग्यारह",IF(AI108=12,"बारह",IF(AI108=13,"तेरह",IF(AI108=14,"चौदह",IF(AI108=15,"पंद्रह",IF(AI108=16,"सोलह",IF(AI108=17,"सत्रह",IF(AI108=18,"अठारह",IF(AI108=19,"उन्नीस",IF(AI108=20,"बीस",IF(AI108=21,"इक्कीस",IF(AI108=22,"बाइस",IF(AI108=23,"तेईस",IF(AI108=24,"चौबीस",IF(AI108=25,"पचीस",IF(AI108=26,"छबीस",IF(AI108=27,"सताईस",IF(AI108=28,"अठाइस",IF(AI108=29,"उन्नतीस",IF(AI108=30,"तीस",IF(AI108=31,"इकतीस","")))))))))))))))))))))))))))))))</f>
        <v>एक</v>
      </c>
    </row>
    <row r="110" spans="1:35" ht="18.95" customHeight="1">
      <c r="A110" s="98">
        <f>IF(N110="","",A109+1)</f>
        <v>8</v>
      </c>
      <c r="B110" s="897" t="str">
        <f>IF('Master sheet'!$D$14="Hindi","माता का नाम :-","Mother's Name :-")</f>
        <v>माता का नाम :-</v>
      </c>
      <c r="C110" s="897"/>
      <c r="D110" s="897"/>
      <c r="E110" s="898" t="str">
        <f>IFERROR(IF(AND(N110=""),"",VLOOKUP(N110,Marks,8,0)),"")</f>
        <v>HEENA BANU</v>
      </c>
      <c r="F110" s="898"/>
      <c r="G110" s="898"/>
      <c r="H110" s="898"/>
      <c r="I110" s="898"/>
      <c r="J110" s="899" t="str">
        <f>IF('Master sheet'!$D$14="Hindi","रोल नंबर :-","Roll No. :")</f>
        <v>रोल नंबर :-</v>
      </c>
      <c r="K110" s="899"/>
      <c r="L110" s="899"/>
      <c r="M110" s="899"/>
      <c r="N110" s="901">
        <f>IF(N76="","",IF(AND(N76+1&gt;$Y$6),"",N76+1))</f>
        <v>204</v>
      </c>
      <c r="O110" s="901"/>
      <c r="P110" s="901"/>
      <c r="AH110" s="44" t="str">
        <f>CONCATENATE(AI109," ",AH109," ",AG109)</f>
        <v>एक मई दो हजार सोलह</v>
      </c>
    </row>
    <row r="111" spans="1:35" ht="18.95" customHeight="1">
      <c r="A111" s="98">
        <f>IF(N110="","",A110+1)</f>
        <v>9</v>
      </c>
      <c r="B111" s="897" t="str">
        <f>IF('Master sheet'!$D$14="Hindi","जन्मतिथि शब्दों में :-","Date of Birth in Words :-")</f>
        <v>जन्मतिथि शब्दों में :-</v>
      </c>
      <c r="C111" s="897"/>
      <c r="D111" s="897"/>
      <c r="E111" s="898" t="str">
        <f>IFERROR(IF('Master sheet'!$D$14="Hindi",AH110,AH112),"")</f>
        <v>एक मई दो हजार सोलह</v>
      </c>
      <c r="F111" s="898"/>
      <c r="G111" s="898"/>
      <c r="H111" s="898"/>
      <c r="I111" s="898"/>
      <c r="J111" s="898"/>
      <c r="K111" s="898"/>
      <c r="L111" s="898"/>
      <c r="M111" s="898"/>
      <c r="N111" s="898"/>
      <c r="O111" s="898"/>
      <c r="P111" s="318"/>
      <c r="AG111" s="44" t="str">
        <f>IF(AG108=1961,"NINETEEN SIXTY ONE",IF(AG108=1962,"NINETEEN SIXTY TWO",IF(AG108=1963,"NINETEEN SIXTY THREE",IF(AG108=1964,"NINETEEN SIXTY FOUR",IF(AG108=1965,"NINETEEN SIXTY FIVE",IF(AG108=1966,"NINETEEN SIXTY SIX",IF(AG108=1967,"NINETEEN SIXTY SEVEN",IF(AG108=1968,"NINETEEN SIXTY EIGHT",IF(AG108=1969,"NINETEEN SIXTY NINE",IF(AG108=1970,"NINETEEN SEVENTY",IF(AG108=1971,"NINETEEN SEVENTY ONE",IF(AG108=1972,"NINETEEN SEVENTY TWO",IF(AG108=1973,"NINETEEN SEVENTY THREE",IF(AG108=1974,"NINETEEN SEVENTY FOUR",IF(AG108=1975,"NINETEEN SEVENTY FIVE",IF(AG108=1976,"NINETEEN SEVENTY SIX",IF(AG108=1977,"NINETEEN SEVENTY SEVEN",IF(AG108=1978,"NINETEEN SEVENTY EIGHT",IF(AG108=1979,"NINETEEN SEVENTY NINE",IF(AG108=1980,"NINETEEN EIGHTY",IF(AG108=1981,"NINETEEN EIGHTY ONE",IF(AG108=1982,"NINETEEN EIGHTY TWO",IF(AG108=1983,"NINETEEN EIGHTY THREE",IF(AG108=1984,"NINETEEN EIGHTY FOUR",IF(AG108=1985,"NINETEEN EIGHTY FIVE",IF(AG108=1986,"NINETEEN EIGHTY SIX",IF(AG108=1987,"NINETEEN EIGHTY SEVEN",IF(AG108=1988,"NINETEEN EIGHTY EIGHT",IF(AG108=1989,"NINETEEN EIGHTY NINE",IF(AG108=1990,"NINETEEN NINETY",IF(AG108=1991,"NINETEEN NINETY ONE",IF(AG108=1992,"NINETEEN NINETY TWO",IF(AG108=1993,"NINETEEN NINETY THREE",IF(AG108=1994,"NINETEEN NINETY FOUR",IF(AG108=1995,"NINETEEN NINETY FIVE",IF(AG108=1996,"NINETEEN NINETY SIX",IF(AG108=1997,"NINETEEN NINETY SEVEN",IF(AG108=1998,"NINETEEN NINETY EIGHT",IF(AG108=1999,"NINETEEN NINETY NINE",IF(AG108=2000,"TWO THOUSAND",IF(AG108=2001,"TWO THOUSAND ONE",IF(AG108=2002,"TWO THOUSAND TWO",IF(AG108=2003,"TWO THOUSAND THREE",IF(AG108=2004,"TWO THOUSAND FOUR",IF(AG108=2005,"TWO THOUSAND FIVE",IF(AG108=2006,"TWO THOUSAND SIX",IF(AG108=2007,"TWO THOUSAND SEVEN",IF(AG108=2008,"TWO THOUSAND EIGHT",IF(AG108=2009,"TWO THOUSAND NINE",IF(AG108=2010,"TWO THOUSAND TEN",IF(AG108=2011,"TWO THOUSAND ELEVEN",IF(AG108=2012,"TWO THOUSAND TWELVE",IF(AG108=2013,"TWO THOUSAND THIRTEEN",IF(AG108=2014,"TWO THOUSAND FOURTEEN",IF(AG108=2015,"TWO THOUSAND FIFTEEN",IF(AG108=2016,"TWO THOUSAND SIXTEEN",IF(AG108=2017,"TWO THOUSAND SEVENTEEN",IF(AG108=2018,"TWO THOUSAND EIGHTEEN",IF(AG108=2019,"TWO THOUSAND NINETEEN",IF(AG108=2020,"TWO THOUSAND TWENTY",IF(AG108=2021,"TWO THOUSAND TWENTY ONE",IF(AG108=2022,"TWO THOUSAND TWENTY TWO",IF(AG108=2023,"TWO THOUSAND TWENTY THREE",IF(AG108=2024,"TWO THOUSAND TWENTY FOUR",IF(AG108=2025,"TWO THOUSAND TWENTY FIVE","")))))))))))))))))))))))))))))))))))))))))))))))))))))))))))))))))</f>
        <v>TWO THOUSAND SIXTEEN</v>
      </c>
      <c r="AH111" s="44" t="str">
        <f>IF(AH108=1,"JANUARY",IF(AH108=2,"FEBUARY", IF(AH108=3,"MARCH",IF(AH108=4,"APRIL",IF(AH108=5,"MAY",IF(AH108=6,"JUNE",IF(AH108=7,"JULY",IF(AH108=8,"AUGUST",IF(AH108=9,"SEPTEMBER",IF(AH108=10,"OCTOBER",IF(AH108=11,"NOVEMBER",IF(AH108=12,"DECEMBER",""))))))))))))</f>
        <v>MAY</v>
      </c>
      <c r="AI111" s="44" t="str">
        <f>IF(AI108=1,"1ST",IF(AI108=2,"2ND", IF(AI108=3,"3RD",IF(AI108=4,"FOURTH",IF(AI108=5,"FIFTH",IF(AI108=6,"SIXTH",IF(AI108=7,"7TH",IF(AI108=8,"8TH",IF(AI108=9,"9TH",IF(AI108=10,"10TH",IF(AI108=11,"11TH",IF(AI108=12,"12TH",IF(AI108=13,"13TH",IF(AI108=14,"14TH",IF(AI108=15,"FIFTEEN",IF(AI108=16,"SIXTEEN",IF(AI108=17,"SEVENTEEN",IF(AI108=18,"EIGHTEEN",IF(AI108=19,"NINETEEN",IF(AI108=20,"TWENTY",IF(AI108=21,"TWENTY FIRST",IF(AI108=22,"TWENTY SECOND",IF(AI108=23,"TWENTY THIRD",IF(AI108=24,"TWENTY FOURTH",IF(AI108=25,"TWENTY FIFTH",IF(AI108=26,"TWENTY SIX",IF(AI108=27,"TWENTY SEVEN",IF(AI108=28,"TWENTY EIGHT",IF(AI108=29,"TWENTY NINE",IF(AI108=30,"THIRTY",IF(AI108=31,"THIRTY FIRST","")))))))))))))))))))))))))))))))</f>
        <v>1ST</v>
      </c>
    </row>
    <row r="112" spans="1:35" ht="18.75">
      <c r="A112" s="98">
        <f>IF(N110="","",A111+1)</f>
        <v>10</v>
      </c>
      <c r="B112" s="72"/>
      <c r="C112" s="72"/>
      <c r="D112" s="72"/>
      <c r="E112" s="73"/>
      <c r="F112" s="73"/>
      <c r="G112" s="73"/>
      <c r="H112" s="72"/>
      <c r="I112" s="72"/>
      <c r="J112" s="74"/>
      <c r="K112" s="74"/>
      <c r="L112" s="74"/>
      <c r="M112" s="45"/>
      <c r="N112" s="45"/>
      <c r="O112" s="45"/>
      <c r="P112" s="45"/>
      <c r="AH112" s="44" t="str">
        <f>CONCATENATE(AH111," ",AI111,", ",AG111)</f>
        <v>MAY 1ST, TWO THOUSAND SIXTEEN</v>
      </c>
    </row>
    <row r="113" spans="1:20" ht="25.5" customHeight="1">
      <c r="A113" s="98">
        <f>IF(N110="","",A112+1)</f>
        <v>11</v>
      </c>
      <c r="B113" s="620" t="str">
        <f>IF('Master sheet'!$D$14="Hindi","विषय","Subject")</f>
        <v>विषय</v>
      </c>
      <c r="C113" s="640" t="str">
        <f>IF('Master sheet'!$D$14="Hindi","अर्द्धवार्षिक","Half Yearly")</f>
        <v>अर्द्धवार्षिक</v>
      </c>
      <c r="D113" s="641"/>
      <c r="E113" s="641"/>
      <c r="F113" s="641"/>
      <c r="G113" s="930" t="str">
        <f>IF('Master sheet'!$D$14="Hindi","वार्षिक","Yearly")</f>
        <v>वार्षिक</v>
      </c>
      <c r="H113" s="931"/>
      <c r="I113" s="931"/>
      <c r="J113" s="932"/>
      <c r="K113" s="640" t="str">
        <f>IF('Master sheet'!$D$14="Hindi","सर्व योग","Grand Total")</f>
        <v>सर्व योग</v>
      </c>
      <c r="L113" s="641"/>
      <c r="M113" s="641"/>
      <c r="N113" s="642"/>
      <c r="O113" s="927" t="str">
        <f>IF('Master sheet'!$D$14="Hindi","ग्रेड","Grade")</f>
        <v>ग्रेड</v>
      </c>
      <c r="P113" s="892" t="str">
        <f>IF('Master sheet'!$D$14="Hindi","परिणाम","Results")</f>
        <v>परिणाम</v>
      </c>
    </row>
    <row r="114" spans="1:20" ht="102.75" customHeight="1">
      <c r="A114" s="98">
        <f>IF(N110="","",A113+1)</f>
        <v>12</v>
      </c>
      <c r="B114" s="620"/>
      <c r="C114" s="933" t="str">
        <f>IF('Master sheet'!$D$14="Hindi","लिखित","Written")</f>
        <v>लिखित</v>
      </c>
      <c r="D114" s="934"/>
      <c r="E114" s="933" t="str">
        <f>IF('Master sheet'!$D$14="Hindi","मौखिक","Oral")</f>
        <v>मौखिक</v>
      </c>
      <c r="F114" s="934"/>
      <c r="G114" s="933" t="str">
        <f>IF('Master sheet'!$D$14="Hindi","लिखित","Written")</f>
        <v>लिखित</v>
      </c>
      <c r="H114" s="934"/>
      <c r="I114" s="935" t="str">
        <f>IF('Master sheet'!$D$14="Hindi","मौखिक","Oral")</f>
        <v>मौखिक</v>
      </c>
      <c r="J114" s="935"/>
      <c r="K114" s="367" t="str">
        <f>IF('Master sheet'!$D$14="Hindi","लिखित","Written")</f>
        <v>लिखित</v>
      </c>
      <c r="L114" s="367" t="str">
        <f>IF('Master sheet'!$D$14="Hindi","मौखिक","Oral")</f>
        <v>मौखिक</v>
      </c>
      <c r="M114" s="936" t="str">
        <f>IF('Master sheet'!$D$14="Hindi","कुल विषय योग ","Subject Total")</f>
        <v xml:space="preserve">कुल विषय योग </v>
      </c>
      <c r="N114" s="937"/>
      <c r="O114" s="928"/>
      <c r="P114" s="893"/>
    </row>
    <row r="115" spans="1:20" ht="21" customHeight="1">
      <c r="A115" s="98">
        <f>IF(N110="","",A114+1)</f>
        <v>13</v>
      </c>
      <c r="B115" s="620"/>
      <c r="C115" s="904">
        <v>30</v>
      </c>
      <c r="D115" s="905"/>
      <c r="E115" s="904">
        <v>70</v>
      </c>
      <c r="F115" s="905"/>
      <c r="G115" s="904">
        <v>30</v>
      </c>
      <c r="H115" s="905"/>
      <c r="I115" s="904">
        <v>70</v>
      </c>
      <c r="J115" s="905"/>
      <c r="K115" s="382">
        <v>60</v>
      </c>
      <c r="L115" s="382">
        <v>140</v>
      </c>
      <c r="M115" s="904">
        <v>200</v>
      </c>
      <c r="N115" s="905"/>
      <c r="O115" s="929"/>
      <c r="P115" s="894"/>
    </row>
    <row r="116" spans="1:20" ht="21" customHeight="1">
      <c r="A116" s="98">
        <f>IF(N110="","",A115+1)</f>
        <v>14</v>
      </c>
      <c r="B116" s="303" t="str">
        <f>IF('Master sheet'!D$14="Hindi","हिंदी","Hindi")</f>
        <v>हिंदी</v>
      </c>
      <c r="C116" s="699">
        <f>IFERROR(IF(AND(N110=""),"",VLOOKUP(N110,Marks,15,0)),"")</f>
        <v>23</v>
      </c>
      <c r="D116" s="701"/>
      <c r="E116" s="699">
        <f>IFERROR(IF(AND(N110=""),"",VLOOKUP(N110,Marks,16,0)),"")</f>
        <v>68</v>
      </c>
      <c r="F116" s="701"/>
      <c r="G116" s="699">
        <f>IFERROR(IF(AND(N110=""),"",VLOOKUP(N110,Marks,19,0)),"")</f>
        <v>25</v>
      </c>
      <c r="H116" s="701"/>
      <c r="I116" s="699">
        <f>IFERROR(IF(AND(N110=""),"",VLOOKUP(N110,Marks,20,0)),"")</f>
        <v>24</v>
      </c>
      <c r="J116" s="701"/>
      <c r="K116" s="372">
        <f>IFERROR(IF(AND(N110=""),"",SUM(C116,G116)),"")</f>
        <v>48</v>
      </c>
      <c r="L116" s="372">
        <f>IFERROR(IF(AND(N110=""),"",SUM(E116,I116)),"")</f>
        <v>92</v>
      </c>
      <c r="M116" s="902">
        <f>IFERROR(IF(AND(N110=""),"",SUM(K116,L116)),"")</f>
        <v>140</v>
      </c>
      <c r="N116" s="903"/>
      <c r="O116" s="79" t="str">
        <f>IFERROR(IF(AND(N110=""),"",VLOOKUP(N110,Marks,28,0)),"")</f>
        <v>C</v>
      </c>
      <c r="P116" s="209" t="str">
        <f>IFERROR(IF(AND(N110=""),"",VLOOKUP(N110,Marks,26,0)),"")</f>
        <v>P</v>
      </c>
    </row>
    <row r="117" spans="1:20" ht="21" customHeight="1">
      <c r="A117" s="98">
        <f>IF(N110="","",A116+1)</f>
        <v>15</v>
      </c>
      <c r="B117" s="303" t="str">
        <f>IF('Master sheet'!$D$14="Hindi","गणित","Maths")</f>
        <v>गणित</v>
      </c>
      <c r="C117" s="699">
        <f>IFERROR(IF(AND(N110=""),"",VLOOKUP(N110,Marks,51,0)),"")</f>
        <v>25</v>
      </c>
      <c r="D117" s="701"/>
      <c r="E117" s="699">
        <f>IFERROR(IF(AND(N110=""),"",VLOOKUP(N110,Marks,52,0)),"")</f>
        <v>61</v>
      </c>
      <c r="F117" s="701"/>
      <c r="G117" s="699">
        <f>IFERROR(IF(AND(N110=""),"",VLOOKUP(N110,Marks,55,0)),"")</f>
        <v>25</v>
      </c>
      <c r="H117" s="701"/>
      <c r="I117" s="699">
        <f>IFERROR(IF(AND(N110=""),"",VLOOKUP(N110,Marks,56,0)),"")</f>
        <v>63</v>
      </c>
      <c r="J117" s="701"/>
      <c r="K117" s="372">
        <f>IFERROR(IF(AND(N110=""),"",SUM(C117,G117)),"")</f>
        <v>50</v>
      </c>
      <c r="L117" s="372">
        <f>IFERROR(IF(AND(N110=""),"",SUM(E117,I117)),"")</f>
        <v>124</v>
      </c>
      <c r="M117" s="902">
        <f>IFERROR(IF(AND(N110=""),"",SUM(K117,L117)),"")</f>
        <v>174</v>
      </c>
      <c r="N117" s="903"/>
      <c r="O117" s="79" t="str">
        <f>IFERROR(IF(AND(N110=""),"",VLOOKUP(N110,Marks,64,0)),"")</f>
        <v>A</v>
      </c>
      <c r="P117" s="209" t="str">
        <f>IFERROR(IF(AND(N110=""),"",VLOOKUP(N110,Marks,62,0)),"")</f>
        <v>P</v>
      </c>
      <c r="T117" s="323"/>
    </row>
    <row r="118" spans="1:20" ht="21" customHeight="1">
      <c r="A118" s="98">
        <f>IF(N110="","",A117+1)</f>
        <v>16</v>
      </c>
      <c r="B118" s="384"/>
      <c r="C118" s="904">
        <v>15</v>
      </c>
      <c r="D118" s="905"/>
      <c r="E118" s="904">
        <v>35</v>
      </c>
      <c r="F118" s="905"/>
      <c r="G118" s="904">
        <v>15</v>
      </c>
      <c r="H118" s="905"/>
      <c r="I118" s="904">
        <v>35</v>
      </c>
      <c r="J118" s="905"/>
      <c r="K118" s="382">
        <v>30</v>
      </c>
      <c r="L118" s="382">
        <v>70</v>
      </c>
      <c r="M118" s="904">
        <v>100</v>
      </c>
      <c r="N118" s="905"/>
      <c r="O118" s="920"/>
      <c r="P118" s="921"/>
      <c r="T118" s="323"/>
    </row>
    <row r="119" spans="1:20" ht="21" customHeight="1">
      <c r="A119" s="98">
        <f>IF(N110="","",A118+1)</f>
        <v>17</v>
      </c>
      <c r="B119" s="303" t="str">
        <f>IF('Master sheet'!$D$14="Hindi","अंग्रेजी","English")</f>
        <v>अंग्रेजी</v>
      </c>
      <c r="C119" s="699">
        <f>IFERROR(IF(AND(N110=""),"",VLOOKUP(N110,Marks,33,0)),"")</f>
        <v>14</v>
      </c>
      <c r="D119" s="701"/>
      <c r="E119" s="699">
        <f>IFERROR(IF(AND(N110=""),"",VLOOKUP(N110,Marks,34,0)),"")</f>
        <v>32</v>
      </c>
      <c r="F119" s="701"/>
      <c r="G119" s="699">
        <f>IFERROR(IF(AND(N110=""),"",VLOOKUP(N110,Marks,37,0)),"")</f>
        <v>12</v>
      </c>
      <c r="H119" s="701"/>
      <c r="I119" s="699">
        <f>IFERROR(IF(AND(N110=""),"",VLOOKUP(N110,Marks,38,0)),"")</f>
        <v>30</v>
      </c>
      <c r="J119" s="701"/>
      <c r="K119" s="372">
        <f>IFERROR(IF(AND(N110=""),"",SUM(C119,G119)),"")</f>
        <v>26</v>
      </c>
      <c r="L119" s="372">
        <f>IFERROR(IF(AND(N110=""),"",SUM(E119,I119)),"")</f>
        <v>62</v>
      </c>
      <c r="M119" s="902">
        <f>IFERROR(IF(AND(N110=""),"",SUM(K119,L119)),"")</f>
        <v>88</v>
      </c>
      <c r="N119" s="903"/>
      <c r="O119" s="79" t="str">
        <f>IFERROR(IF(AND(N110=""),"",VLOOKUP(N110,Marks,46,0)),"")</f>
        <v>A</v>
      </c>
      <c r="P119" s="209" t="str">
        <f>IFERROR(IF(AND(N110=""),"",VLOOKUP(N110,Marks,44,0)),"")</f>
        <v>P</v>
      </c>
    </row>
    <row r="120" spans="1:20" ht="23.25" customHeight="1">
      <c r="A120" s="98">
        <f>IF(N110="","",A119+1)</f>
        <v>18</v>
      </c>
      <c r="B120" s="304" t="str">
        <f>IF('Master sheet'!$D$14="Hindi","कुल योग","Total")</f>
        <v>कुल योग</v>
      </c>
      <c r="C120" s="925">
        <f>IF(AND(N110=""),"",IF(AND(C116="",C117="",C119=""),"",SUM(C116,C117,C119)))</f>
        <v>62</v>
      </c>
      <c r="D120" s="926"/>
      <c r="E120" s="925">
        <f>IF(AND(N110=""),"",IF(AND(E116="",E117="",E119=""),"",SUM(E116,E117,E119)))</f>
        <v>161</v>
      </c>
      <c r="F120" s="926"/>
      <c r="G120" s="925">
        <f>IF(AND(N110=""),"",IF(AND(G116="",G117="",G119=""),"",SUM(G116,G117,G119)))</f>
        <v>62</v>
      </c>
      <c r="H120" s="926"/>
      <c r="I120" s="925">
        <f>IF(AND(N110=""),"",IF(AND(I116="",I117="",I119=""),"",SUM(I116,I117,I119)))</f>
        <v>117</v>
      </c>
      <c r="J120" s="926"/>
      <c r="K120" s="373">
        <f>IF(AND(N110=""),"",IF(AND(K116="",K117="",K119=""),"",SUM(K116,K117,K119)))</f>
        <v>124</v>
      </c>
      <c r="L120" s="373">
        <f>IF(AND(N110=""),"",IF(AND(L116="",L117="",L119=""),"",SUM(L116,L117,L119)))</f>
        <v>278</v>
      </c>
      <c r="M120" s="902">
        <f>IF(AND(N110=""),"",IF(AND(M116="",M117="",M119=""),"",SUM(M116,M117,M119)))</f>
        <v>402</v>
      </c>
      <c r="N120" s="903"/>
      <c r="O120" s="383" t="str">
        <f>IFERROR(IF(AND(N110=""),"",VLOOKUP(N110,Marks,119,0)),"")</f>
        <v>B</v>
      </c>
      <c r="P120" s="212"/>
    </row>
    <row r="121" spans="1:20" ht="23.25" customHeight="1">
      <c r="A121" s="98">
        <f>IF(N110="","",A120+1)</f>
        <v>19</v>
      </c>
      <c r="B121" s="385"/>
      <c r="C121" s="904">
        <v>50</v>
      </c>
      <c r="D121" s="922"/>
      <c r="E121" s="922"/>
      <c r="F121" s="905"/>
      <c r="G121" s="904">
        <v>50</v>
      </c>
      <c r="H121" s="922"/>
      <c r="I121" s="922"/>
      <c r="J121" s="905"/>
      <c r="K121" s="904">
        <v>100</v>
      </c>
      <c r="L121" s="922"/>
      <c r="M121" s="922"/>
      <c r="N121" s="905"/>
      <c r="O121" s="923"/>
      <c r="P121" s="924"/>
    </row>
    <row r="122" spans="1:20" ht="21" customHeight="1">
      <c r="A122" s="98">
        <f>IF(N110="","",A121+1)</f>
        <v>20</v>
      </c>
      <c r="B122" s="308" t="str">
        <f>IF('Master sheet'!$D$14="Hindi","पर्यावरण अध्ययन","EVS")</f>
        <v>पर्यावरण अध्ययन</v>
      </c>
      <c r="C122" s="699">
        <f>IFERROR(IF(AND(N110=""),"",VLOOKUP(N110,Marks,69,0)),"")</f>
        <v>45</v>
      </c>
      <c r="D122" s="700"/>
      <c r="E122" s="700"/>
      <c r="F122" s="701"/>
      <c r="G122" s="699">
        <f>IFERROR(IF(AND(N110=""),"",VLOOKUP(N110,Marks,73,0)),"")</f>
        <v>48</v>
      </c>
      <c r="H122" s="700"/>
      <c r="I122" s="700"/>
      <c r="J122" s="701"/>
      <c r="K122" s="925">
        <f>IFERROR(IF(AND(N110=""),"",SUM(C122,G122)),"")</f>
        <v>93</v>
      </c>
      <c r="L122" s="947"/>
      <c r="M122" s="947"/>
      <c r="N122" s="926"/>
      <c r="O122" s="79" t="str">
        <f>IFERROR(IF(AND(N110=""),"",VLOOKUP(N110,Marks,82,0)),"")</f>
        <v>A</v>
      </c>
      <c r="P122" s="209" t="str">
        <f>IFERROR(IF(AND(N110=""),"",VLOOKUP(N110,Marks,80,0)),"")</f>
        <v>P</v>
      </c>
    </row>
    <row r="123" spans="1:20" ht="12" customHeight="1">
      <c r="A123" s="98">
        <f>IF(N110="","",A122+1)</f>
        <v>21</v>
      </c>
      <c r="B123" s="895"/>
      <c r="C123" s="895"/>
      <c r="D123" s="895"/>
      <c r="E123" s="895"/>
      <c r="F123" s="895"/>
      <c r="G123" s="895"/>
      <c r="H123" s="895"/>
      <c r="I123" s="895"/>
      <c r="J123" s="895"/>
      <c r="K123" s="895"/>
      <c r="L123" s="895"/>
      <c r="M123" s="895"/>
      <c r="N123" s="895"/>
      <c r="O123" s="895"/>
      <c r="P123" s="895"/>
    </row>
    <row r="124" spans="1:20" ht="21" customHeight="1">
      <c r="A124" s="98">
        <f>IF(N110="","",A123+1)</f>
        <v>22</v>
      </c>
      <c r="B124" s="938" t="str">
        <f>IF('Master sheet'!$D$14="Hindi","अतिरिक्त विषय ","Extra Subject")</f>
        <v xml:space="preserve">अतिरिक्त विषय </v>
      </c>
      <c r="C124" s="938"/>
      <c r="D124" s="938"/>
      <c r="E124" s="938"/>
      <c r="F124" s="938"/>
      <c r="G124" s="938"/>
      <c r="H124" s="938"/>
      <c r="I124" s="938"/>
      <c r="J124" s="938"/>
      <c r="K124" s="938"/>
      <c r="L124" s="938"/>
      <c r="M124" s="938"/>
      <c r="N124" s="938"/>
      <c r="O124" s="938"/>
      <c r="P124" s="938"/>
    </row>
    <row r="125" spans="1:20" ht="21" customHeight="1">
      <c r="A125" s="98">
        <f>IF(N110="","",A124+1)</f>
        <v>23</v>
      </c>
      <c r="B125" s="358" t="str">
        <f>IF('Master sheet'!$D$14="Hindi","विषय","Subject")</f>
        <v>विषय</v>
      </c>
      <c r="C125" s="910" t="str">
        <f>IF('Master sheet'!$D$14="Hindi","पूर्णांक","M.M.")</f>
        <v>पूर्णांक</v>
      </c>
      <c r="D125" s="911"/>
      <c r="E125" s="910" t="str">
        <f>IF('Master sheet'!$D$14="Hindi","प्राप्तांक","Ob.M.")</f>
        <v>प्राप्तांक</v>
      </c>
      <c r="F125" s="911"/>
      <c r="G125" s="910" t="str">
        <f>IF('Master sheet'!$D$14="Hindi","ग्रेड","Grade")</f>
        <v>ग्रेड</v>
      </c>
      <c r="H125" s="911"/>
      <c r="I125" s="910" t="str">
        <f>IF('Master sheet'!$D$14="Hindi","विषय","Subject")</f>
        <v>विषय</v>
      </c>
      <c r="J125" s="911"/>
      <c r="K125" s="910" t="str">
        <f>IF('Master sheet'!$D$14="Hindi","पूर्णांक","M.M.")</f>
        <v>पूर्णांक</v>
      </c>
      <c r="L125" s="911"/>
      <c r="M125" s="910" t="str">
        <f>IF('Master sheet'!$D$14="Hindi","प्राप्तांक","Ob.M.")</f>
        <v>प्राप्तांक</v>
      </c>
      <c r="N125" s="911"/>
      <c r="O125" s="910" t="str">
        <f>IF('Master sheet'!$D$14="Hindi","ग्रेड","Grade")</f>
        <v>ग्रेड</v>
      </c>
      <c r="P125" s="911"/>
    </row>
    <row r="126" spans="1:20" ht="21" customHeight="1">
      <c r="A126" s="98">
        <f>IF(N110="","",A125+1)</f>
        <v>24</v>
      </c>
      <c r="B126" s="303" t="str">
        <f>IF(AND(N110=""),"",'Result Sheet'!$DA$4)</f>
        <v>COMPUTER</v>
      </c>
      <c r="C126" s="912">
        <f>IF(AND(N110=""),"",'Result Sheet'!$DC$7)</f>
        <v>100</v>
      </c>
      <c r="D126" s="912"/>
      <c r="E126" s="913">
        <f>IFERROR(IF(AND(N110=""),"",VLOOKUP(N110,Marks,106,0)),"")</f>
        <v>0</v>
      </c>
      <c r="F126" s="913"/>
      <c r="G126" s="914" t="str">
        <f>IFERROR(IF(AND(N110=""),"",VLOOKUP(N110,Marks,107,0)),"")</f>
        <v/>
      </c>
      <c r="H126" s="914"/>
      <c r="I126" s="915" t="str">
        <f>IF(AND(N110=""),"",'Result Sheet'!$DE$4)</f>
        <v>G.K.</v>
      </c>
      <c r="J126" s="915"/>
      <c r="K126" s="912">
        <f>IF(AND(N110=""),"",'Result Sheet'!$DG$7)</f>
        <v>100</v>
      </c>
      <c r="L126" s="912"/>
      <c r="M126" s="913">
        <f>IFERROR(IF(AND(N110=""),"",VLOOKUP(N110,Marks,110,0)),"")</f>
        <v>0</v>
      </c>
      <c r="N126" s="913"/>
      <c r="O126" s="914" t="str">
        <f>IFERROR(IF(AND(N110=""),"",VLOOKUP(N110,Marks,111,0)),"")</f>
        <v/>
      </c>
      <c r="P126" s="914"/>
    </row>
    <row r="127" spans="1:20" ht="21" customHeight="1">
      <c r="A127" s="98">
        <f>IF(N110="","",A126+1)</f>
        <v>25</v>
      </c>
      <c r="B127" s="896" t="str">
        <f>IF('Master sheet'!$D$14="Hindi","विषय","Subject")</f>
        <v>विषय</v>
      </c>
      <c r="C127" s="896"/>
      <c r="D127" s="918" t="str">
        <f>IF('Master sheet'!$D$14="Hindi","प्राप्तांक","Marks ")</f>
        <v>प्राप्तांक</v>
      </c>
      <c r="E127" s="919"/>
      <c r="F127" s="306" t="str">
        <f>IF('Master sheet'!$D$14="Hindi","ग्रेड","Grade")</f>
        <v>ग्रेड</v>
      </c>
      <c r="G127" s="896" t="str">
        <f>IF('Master sheet'!$D$14="Hindi","विषय","Subject")</f>
        <v>विषय</v>
      </c>
      <c r="H127" s="896"/>
      <c r="I127" s="918" t="str">
        <f>IF('Master sheet'!$D$14="Hindi","प्राप्तांक","Marks")</f>
        <v>प्राप्तांक</v>
      </c>
      <c r="J127" s="919"/>
      <c r="K127" s="306" t="str">
        <f>IF('Master sheet'!$D$14="Hindi","ग्रेड","Grade")</f>
        <v>ग्रेड</v>
      </c>
      <c r="L127" s="896" t="str">
        <f>IF('Master sheet'!$D$14="Hindi","विषय","Subject")</f>
        <v>विषय</v>
      </c>
      <c r="M127" s="896"/>
      <c r="N127" s="918" t="str">
        <f>IF('Master sheet'!$D$14="Hindi","प्राप्तांक","Marks")</f>
        <v>प्राप्तांक</v>
      </c>
      <c r="O127" s="919"/>
      <c r="P127" s="365" t="str">
        <f>IF('Master sheet'!$D$14="Hindi","ग्रेड","Grade")</f>
        <v>ग्रेड</v>
      </c>
    </row>
    <row r="128" spans="1:20" ht="21" customHeight="1">
      <c r="A128" s="98">
        <f>IF(N110="","",A127+1)</f>
        <v>26</v>
      </c>
      <c r="B128" s="906" t="str">
        <f>IF('Master sheet'!$D$14="Hindi","कार्यानुभव","WORK EXP.")</f>
        <v>कार्यानुभव</v>
      </c>
      <c r="C128" s="907"/>
      <c r="D128" s="907"/>
      <c r="E128" s="70">
        <f>IFERROR(IF(AND(N110=""),"",VLOOKUP(N110,Marks,85,0)),"")</f>
        <v>20</v>
      </c>
      <c r="F128" s="79" t="str">
        <f>IFERROR(IF(AND(N110=""),"",VLOOKUP(N110,Marks,89,0)),"")</f>
        <v/>
      </c>
      <c r="G128" s="906" t="str">
        <f>IF('Master sheet'!$D$14="Hindi","कला शिक्षा","ART EDU.")</f>
        <v>कला शिक्षा</v>
      </c>
      <c r="H128" s="907"/>
      <c r="I128" s="907"/>
      <c r="J128" s="70">
        <f>IFERROR(IF(AND(N110=""),"",VLOOKUP(N110,Marks,92,0)),"")</f>
        <v>36</v>
      </c>
      <c r="K128" s="79" t="str">
        <f>IFERROR(IF(AND(N110=""),"",VLOOKUP(N110,Marks,96,0)),"")</f>
        <v>B</v>
      </c>
      <c r="L128" s="908" t="str">
        <f>IF('Master sheet'!$D$14="Hindi","स्वा. एवं शा. शिक्षा","HE.&amp;PH. EDU.")</f>
        <v>स्वा. एवं शा. शिक्षा</v>
      </c>
      <c r="M128" s="909"/>
      <c r="N128" s="909"/>
      <c r="O128" s="70">
        <f>IFERROR(IF(AND(N110=""),"",VLOOKUP(N110,Marks,99,0)),"")</f>
        <v>82</v>
      </c>
      <c r="P128" s="79" t="str">
        <f>IFERROR(IF(AND(N110=""),"",VLOOKUP(N110,Marks,103,0)),"")</f>
        <v>A</v>
      </c>
    </row>
    <row r="129" spans="1:35" ht="9" customHeight="1">
      <c r="A129" s="98">
        <f>IF(N110="","",A128+1)</f>
        <v>27</v>
      </c>
      <c r="B129" s="309"/>
      <c r="C129" s="309"/>
      <c r="D129" s="309"/>
      <c r="E129" s="363"/>
      <c r="F129" s="364"/>
      <c r="G129" s="309"/>
      <c r="H129" s="309"/>
      <c r="I129" s="309"/>
      <c r="J129" s="363"/>
      <c r="K129" s="364"/>
      <c r="L129" s="310"/>
      <c r="M129" s="310"/>
      <c r="N129" s="310"/>
      <c r="O129" s="363"/>
      <c r="P129" s="364"/>
    </row>
    <row r="130" spans="1:35" ht="21" customHeight="1">
      <c r="A130" s="98">
        <f>IF(N110="","",A129+1)</f>
        <v>28</v>
      </c>
      <c r="B130" s="885" t="str">
        <f>IF('Master sheet'!$D$14="Hindi","कुल कार्य दिवस :-","Total Meeting :-")</f>
        <v>कुल कार्य दिवस :-</v>
      </c>
      <c r="C130" s="885"/>
      <c r="D130" s="885"/>
      <c r="E130" s="886">
        <f>IFERROR(IF(AND(N110=""),"",VLOOKUP(N110,Marks,117,0)),"")</f>
        <v>220</v>
      </c>
      <c r="F130" s="886"/>
      <c r="G130" s="886"/>
      <c r="H130" s="886"/>
      <c r="I130" s="885" t="str">
        <f>IF('Master sheet'!$D$14="Hindi","कुल उपस्थिति :-","Total Attendance :-")</f>
        <v>कुल उपस्थिति :-</v>
      </c>
      <c r="J130" s="885"/>
      <c r="K130" s="885"/>
      <c r="L130" s="885"/>
      <c r="M130" s="887">
        <f>IFERROR(IF(AND(N110=""),"",VLOOKUP(N110,Marks,118,0)),"")</f>
        <v>36</v>
      </c>
      <c r="N130" s="887"/>
      <c r="O130" s="887"/>
      <c r="P130" s="887"/>
    </row>
    <row r="131" spans="1:35" ht="21" customHeight="1">
      <c r="A131" s="98">
        <f>IF(N110="","",A130+1)</f>
        <v>29</v>
      </c>
      <c r="B131" s="885" t="str">
        <f>IF('Master sheet'!$D$14="Hindi","परिणाम :-","Result :-")</f>
        <v>परिणाम :-</v>
      </c>
      <c r="C131" s="885"/>
      <c r="D131" s="885"/>
      <c r="E131" s="888" t="str">
        <f>IFERROR(IF(AND(N110=""),"",VLOOKUP(N110,Marks,116,0)),"")</f>
        <v>कक्षोंन्नति</v>
      </c>
      <c r="F131" s="888"/>
      <c r="G131" s="888"/>
      <c r="H131" s="888"/>
      <c r="I131" s="885" t="str">
        <f>IF('Master sheet'!$D$14="Hindi","परिणाम प्रतिशत में :-","Result in Percentage :-")</f>
        <v>परिणाम प्रतिशत में :-</v>
      </c>
      <c r="J131" s="885"/>
      <c r="K131" s="885"/>
      <c r="L131" s="885"/>
      <c r="M131" s="889">
        <f>IFERROR(IF(AND(N110=""),"",VLOOKUP(N110,Marks,113,0)),"")</f>
        <v>80.400000000000006</v>
      </c>
      <c r="N131" s="889"/>
      <c r="O131" s="889"/>
      <c r="P131" s="889"/>
    </row>
    <row r="132" spans="1:35" ht="21" customHeight="1">
      <c r="A132" s="98">
        <f>IF(N110="","",A131+1)</f>
        <v>30</v>
      </c>
      <c r="B132" s="885" t="str">
        <f>IF('Master sheet'!$D$14="Hindi","श्रेणी / ग्रेड :-","Division / Grade :-")</f>
        <v>श्रेणी / ग्रेड :-</v>
      </c>
      <c r="C132" s="885"/>
      <c r="D132" s="885"/>
      <c r="E132" s="210" t="str">
        <f>IFERROR(IF(AND(N110=""),"",VLOOKUP(N110,Marks,114,0)),"")</f>
        <v>I</v>
      </c>
      <c r="F132" s="211" t="s">
        <v>129</v>
      </c>
      <c r="G132" s="890" t="str">
        <f>IFERROR(IF(AND(N110=""),"",VLOOKUP(N110,Marks,119,0)),"")</f>
        <v>B</v>
      </c>
      <c r="H132" s="890"/>
      <c r="I132" s="885" t="str">
        <f>IF('Master sheet'!$D$14="Hindi","कक्षा में स्थान :-","Position in the Class :-")</f>
        <v>कक्षा में स्थान :-</v>
      </c>
      <c r="J132" s="885"/>
      <c r="K132" s="885"/>
      <c r="L132" s="885"/>
      <c r="M132" s="891">
        <f>IFERROR(IF(AND(N110=""),"",VLOOKUP(N110,Marks,115,0)),"")</f>
        <v>12.999999999999996</v>
      </c>
      <c r="N132" s="891"/>
      <c r="O132" s="891"/>
      <c r="P132" s="891"/>
    </row>
    <row r="133" spans="1:35" ht="21" customHeight="1">
      <c r="A133" s="98">
        <f>IF(N110="","",A132+1)</f>
        <v>31</v>
      </c>
      <c r="B133" s="871" t="str">
        <f>IF('Master sheet'!$D$14="Hindi","परीक्षा परिणाम घोषणा दिनांक :-","Result Declaration Date :-")</f>
        <v>परीक्षा परिणाम घोषणा दिनांक :-</v>
      </c>
      <c r="C133" s="871"/>
      <c r="D133" s="871"/>
      <c r="E133" s="872">
        <f>IFERROR(IF(AND(N110=""),"",'Master sheet'!$D$13),"")</f>
        <v>45793</v>
      </c>
      <c r="F133" s="872"/>
      <c r="G133" s="872"/>
      <c r="H133" s="400"/>
      <c r="I133" s="71"/>
      <c r="J133" s="71"/>
      <c r="K133" s="45"/>
      <c r="L133" s="71"/>
      <c r="M133" s="71"/>
      <c r="N133" s="71"/>
      <c r="O133" s="71"/>
      <c r="P133" s="71"/>
    </row>
    <row r="134" spans="1:35" ht="54" customHeight="1">
      <c r="A134" s="98">
        <f>IF(N110="","",A133+1)</f>
        <v>32</v>
      </c>
      <c r="B134" s="873" t="str">
        <f>IFERROR(IF(AND(N110=""),"",'Result Sheet'!$DO$211),"")</f>
        <v>( PUSHPENDRA JAWRA )</v>
      </c>
      <c r="C134" s="873"/>
      <c r="D134" s="873"/>
      <c r="E134" s="873"/>
      <c r="F134" s="874" t="str">
        <f>IF(AND(N110=""),"",CONCATENATE("(",'Master sheet'!$D$17," )"))</f>
        <v>(Suresh Kumar )</v>
      </c>
      <c r="G134" s="874"/>
      <c r="H134" s="874"/>
      <c r="I134" s="874"/>
      <c r="J134" s="874"/>
      <c r="K134" s="874" t="str">
        <f>IF(AND(N110=""),"",CONCATENATE("(",'Master sheet'!$D$15," )"))</f>
        <v>(USHA PALIYA )</v>
      </c>
      <c r="L134" s="874"/>
      <c r="M134" s="874"/>
      <c r="N134" s="874"/>
      <c r="O134" s="874"/>
      <c r="P134" s="874"/>
    </row>
    <row r="135" spans="1:35" ht="24.75" customHeight="1">
      <c r="A135" s="98">
        <f>IF(N110="","",A134+1)</f>
        <v>33</v>
      </c>
      <c r="B135" s="875" t="str">
        <f>IF('Master sheet'!$D$14="Hindi","हस्ताक्षर कक्षाध्यापक","Signature of the class teacher")</f>
        <v>हस्ताक्षर कक्षाध्यापक</v>
      </c>
      <c r="C135" s="875"/>
      <c r="D135" s="875"/>
      <c r="E135" s="875"/>
      <c r="F135" s="875" t="str">
        <f>IF('Master sheet'!$D$14="Hindi","हस्ताक्षर परीक्षा प्रभारी","Signature of the exam. Incharge")</f>
        <v>हस्ताक्षर परीक्षा प्रभारी</v>
      </c>
      <c r="G135" s="875"/>
      <c r="H135" s="875"/>
      <c r="I135" s="875"/>
      <c r="J135" s="875"/>
      <c r="K135" s="875" t="str">
        <f>IF('Master sheet'!$D$14="Hindi","हस्ताक्षर संस्था प्रधान","Head of Institute's Signature")</f>
        <v>हस्ताक्षर संस्था प्रधान</v>
      </c>
      <c r="L135" s="875"/>
      <c r="M135" s="875"/>
      <c r="N135" s="875"/>
      <c r="O135" s="875"/>
      <c r="P135" s="875"/>
    </row>
    <row r="137" spans="1:35" ht="23.25" customHeight="1">
      <c r="A137" s="98">
        <f>IF(N144="","",1)</f>
        <v>1</v>
      </c>
      <c r="B137" s="939" t="str">
        <f>IF('Master sheet'!$D$14="Hindi","वार्षिक रिपोर्ट कार्ड ","Report Card")</f>
        <v xml:space="preserve">वार्षिक रिपोर्ट कार्ड </v>
      </c>
      <c r="C137" s="939"/>
      <c r="D137" s="939"/>
      <c r="E137" s="939"/>
      <c r="F137" s="939"/>
      <c r="G137" s="939"/>
      <c r="H137" s="939"/>
      <c r="I137" s="939"/>
      <c r="J137" s="939"/>
      <c r="K137" s="939"/>
      <c r="L137" s="939"/>
      <c r="M137" s="939"/>
      <c r="N137" s="939"/>
      <c r="O137" s="939"/>
      <c r="P137" s="939"/>
      <c r="S137" s="312"/>
      <c r="T137" s="312"/>
      <c r="U137" s="312"/>
      <c r="V137" s="312"/>
      <c r="W137" s="312"/>
      <c r="X137" s="45"/>
    </row>
    <row r="138" spans="1:35" ht="18.95" customHeight="1">
      <c r="A138" s="98">
        <f>IF(N144="","",A137+1)</f>
        <v>2</v>
      </c>
      <c r="B138" s="940" t="str">
        <f>IF('Master sheet'!$D$14="Hindi","शिक्षा विभाग, राजस्थान सरकार","Education Department, Rajasthan Government")</f>
        <v>शिक्षा विभाग, राजस्थान सरकार</v>
      </c>
      <c r="C138" s="940"/>
      <c r="D138" s="940"/>
      <c r="E138" s="940"/>
      <c r="F138" s="940"/>
      <c r="G138" s="940"/>
      <c r="H138" s="940"/>
      <c r="I138" s="940"/>
      <c r="J138" s="940"/>
      <c r="K138" s="940"/>
      <c r="L138" s="940"/>
      <c r="M138" s="940"/>
      <c r="N138" s="940"/>
      <c r="O138" s="940"/>
      <c r="P138" s="940"/>
      <c r="S138" s="312"/>
      <c r="T138" s="312"/>
      <c r="U138" s="313"/>
      <c r="V138" s="312"/>
      <c r="W138" s="312"/>
      <c r="X138" s="45"/>
    </row>
    <row r="139" spans="1:35" s="99" customFormat="1" ht="24" customHeight="1">
      <c r="A139" s="98">
        <f>IF(N144="","",A138+1)</f>
        <v>3</v>
      </c>
      <c r="B139" s="941" t="str">
        <f>IF('Master sheet'!$D$14="Hindi","विद्यालय का नाम :-","School Name :- ")</f>
        <v>विद्यालय का नाम :-</v>
      </c>
      <c r="C139" s="941"/>
      <c r="D139" s="941"/>
      <c r="E139" s="942" t="str">
        <f>IF(AND(N144=""),"",IF('Master sheet'!$D$14="Hindi",'Master sheet'!$D$8,'Master sheet'!$D$7))</f>
        <v xml:space="preserve">महात्मा गाँधी राजकीय विद्यालय (अंग्रेजी माध्यम) बर, पाली </v>
      </c>
      <c r="F139" s="942"/>
      <c r="G139" s="942"/>
      <c r="H139" s="942"/>
      <c r="I139" s="942"/>
      <c r="J139" s="942"/>
      <c r="K139" s="942"/>
      <c r="L139" s="942"/>
      <c r="M139" s="942"/>
      <c r="N139" s="942"/>
      <c r="O139" s="942"/>
      <c r="P139" s="942"/>
      <c r="S139" s="314"/>
      <c r="T139" s="324"/>
      <c r="U139" s="313"/>
      <c r="V139" s="324"/>
      <c r="W139" s="314"/>
      <c r="X139" s="325"/>
    </row>
    <row r="140" spans="1:35" ht="18.95" customHeight="1">
      <c r="A140" s="98">
        <f>IF(N144="","",A139+1)</f>
        <v>4</v>
      </c>
      <c r="B140" s="319"/>
      <c r="C140" s="319"/>
      <c r="D140" s="319"/>
      <c r="E140" s="943" t="str">
        <f>IF(AND(N144=""),"",IF('Master sheet'!$D$14="Hindi",CONCATENATE("(विद्यालय मान्यता क्रमांक व वर्ष : ","  ",'Master sheet'!$D$6),CONCATENATE("(School Recognition Number &amp; Years : ","  ",'Master sheet'!$D$6)))</f>
        <v>(विद्यालय मान्यता क्रमांक व वर्ष :   शिक्षा/पाली/1995/2001</v>
      </c>
      <c r="F140" s="943"/>
      <c r="G140" s="943"/>
      <c r="H140" s="943"/>
      <c r="I140" s="943"/>
      <c r="J140" s="943"/>
      <c r="K140" s="943"/>
      <c r="L140" s="943"/>
      <c r="M140" s="943"/>
      <c r="N140" s="943"/>
      <c r="O140" s="943"/>
      <c r="P140" s="943"/>
      <c r="S140" s="312"/>
      <c r="T140" s="312"/>
      <c r="U140" s="312"/>
      <c r="V140" s="312"/>
      <c r="W140" s="312"/>
      <c r="X140" s="45"/>
    </row>
    <row r="141" spans="1:35" ht="18.95" customHeight="1">
      <c r="A141" s="98">
        <f>IF(N144="","",A140+1)</f>
        <v>5</v>
      </c>
      <c r="B141" s="317" t="str">
        <f>IF('Master sheet'!$D$14="Hindi","कक्षा  :-","CLASS :- ")</f>
        <v>कक्षा  :-</v>
      </c>
      <c r="C141" s="944">
        <f>IFERROR(IF(AND(N144=""),"",VLOOKUP(N144,Marks,2,0)),"")</f>
        <v>2</v>
      </c>
      <c r="D141" s="944"/>
      <c r="E141" s="945" t="str">
        <f>IF('Master sheet'!$D$14="Hindi","सेक्शन :-","Section :- ")</f>
        <v>सेक्शन :-</v>
      </c>
      <c r="F141" s="945"/>
      <c r="G141" s="945"/>
      <c r="H141" s="944" t="str">
        <f>IFERROR(IF(AND(N144=""),"",VLOOKUP(N144,Marks,3,0)),"")</f>
        <v>A</v>
      </c>
      <c r="I141" s="944"/>
      <c r="J141" s="946" t="str">
        <f>IF('Master sheet'!$D$14="Hindi","सत्र :- ","Session :- ")</f>
        <v xml:space="preserve">सत्र :- </v>
      </c>
      <c r="K141" s="946"/>
      <c r="L141" s="946"/>
      <c r="M141" s="946"/>
      <c r="N141" s="916" t="str">
        <f>IF(AND(N144=""),"",'Marks Entry class 1st'!$I$2)</f>
        <v>2024-2025</v>
      </c>
      <c r="O141" s="916"/>
      <c r="P141" s="916"/>
      <c r="S141" s="312"/>
      <c r="T141" s="312"/>
      <c r="U141" s="312"/>
      <c r="V141" s="312"/>
      <c r="W141" s="312"/>
      <c r="X141" s="45"/>
      <c r="AH141" s="322" t="str">
        <f>N143</f>
        <v>25-08-2015</v>
      </c>
    </row>
    <row r="142" spans="1:35" ht="18.95" customHeight="1">
      <c r="A142" s="98">
        <f>IF(N144="","",A141+1)</f>
        <v>6</v>
      </c>
      <c r="B142" s="897" t="str">
        <f>IF('Master sheet'!$D$14="Hindi","विद्यार्थी का नाम :-","Student's Name :-")</f>
        <v>विद्यार्थी का नाम :-</v>
      </c>
      <c r="C142" s="897"/>
      <c r="D142" s="897"/>
      <c r="E142" s="898" t="str">
        <f>IFERROR(IF(AND(N144=""),"",VLOOKUP(N144,Marks,6,0)),"")</f>
        <v>BHAVYANSH SINGH CHOUHAN</v>
      </c>
      <c r="F142" s="898"/>
      <c r="G142" s="898"/>
      <c r="H142" s="898"/>
      <c r="I142" s="898"/>
      <c r="J142" s="899" t="str">
        <f>IF('Master sheet'!$D$14="Hindi","प्रवेशांक :","SR. NO. :")</f>
        <v>प्रवेशांक :</v>
      </c>
      <c r="K142" s="899"/>
      <c r="L142" s="899"/>
      <c r="M142" s="899"/>
      <c r="N142" s="917">
        <f>IFERROR(IF(AND(N144=""),"",VLOOKUP(N144,Marks,5,0)),"")</f>
        <v>951</v>
      </c>
      <c r="O142" s="917"/>
      <c r="P142" s="917"/>
      <c r="S142" s="312"/>
      <c r="T142" s="312"/>
      <c r="U142" s="312"/>
      <c r="V142" s="312"/>
      <c r="W142" s="312"/>
      <c r="X142" s="45"/>
      <c r="AG142" s="44">
        <f>YEAR(AH141)</f>
        <v>2015</v>
      </c>
      <c r="AH142" s="44">
        <f>MONTH(AH141)</f>
        <v>8</v>
      </c>
      <c r="AI142" s="44">
        <f>DAY(AH141)</f>
        <v>25</v>
      </c>
    </row>
    <row r="143" spans="1:35" ht="18.95" customHeight="1">
      <c r="A143" s="98">
        <f>IF(N144="","",A142+1)</f>
        <v>7</v>
      </c>
      <c r="B143" s="897" t="str">
        <f>IF('Master sheet'!$D$14="Hindi","पिता का नाम :-","Father's Name :-")</f>
        <v>पिता का नाम :-</v>
      </c>
      <c r="C143" s="897"/>
      <c r="D143" s="897"/>
      <c r="E143" s="898" t="str">
        <f>IFERROR(IF(AND(N144=""),"",VLOOKUP(N144,Marks,7,0)),"")</f>
        <v>AJIT SINGH</v>
      </c>
      <c r="F143" s="898"/>
      <c r="G143" s="898"/>
      <c r="H143" s="898"/>
      <c r="I143" s="898"/>
      <c r="J143" s="899" t="str">
        <f>IF('Master sheet'!$D$14="Hindi","जन्म तिथि :","Date of Birth :")</f>
        <v>जन्म तिथि :</v>
      </c>
      <c r="K143" s="899"/>
      <c r="L143" s="899"/>
      <c r="M143" s="899"/>
      <c r="N143" s="900" t="str">
        <f>IFERROR(IF(AND(N144=""),"",VLOOKUP(N144,Marks,4,0)),"")</f>
        <v>25-08-2015</v>
      </c>
      <c r="O143" s="900"/>
      <c r="P143" s="900"/>
      <c r="S143" s="45"/>
      <c r="T143" s="45"/>
      <c r="U143" s="45"/>
      <c r="V143" s="45"/>
      <c r="W143" s="45"/>
      <c r="X143" s="45"/>
      <c r="AG143" s="44" t="str">
        <f>IF(AG142=2000,"दो हजार",IF(AG142=2001,"दो हजार एक",IF(AG142=2002,"दो हजार दो",IF(AG142=2003,"दो हजार तीन",IF(AG142=2004,"दो हजार चार",IF(AG142=2005,"दो हजार पांच",IF(AG142=2006,"दो हजार छः",IF(AG142=2007,"दो हजार सात",IF(AG142=2008,"दो हजार आठ",IF(AG142=2009,"दो हजार नौ",IF(AG142=2010,"दो हजार दस",IF(AG142=2011,"दो हजार इग्यारह",IF(AG142=2012,"दो हजार बारह",IF(AG142=2013,"दो हजार तेरह",IF(AG142=2014,"दो हजार चौदह",IF(AG142=2015,"दो हजार पंद्रह",IF(AG142=2016,"दो हजार सोलह",IF(AG142=2017,"दो हजार सत्रह",IF(AG142=2018,"दो हजार अठारह",IF(AG142=2019,"दो हजार उन्नीस",IF(AG142=2020,"दो हजार बीस",IF(AG142=2021,"दो हजार इक्कीस",IF(AG142=2022,"दो हजार बाइस","")))))))))))))))))))))))</f>
        <v>दो हजार पंद्रह</v>
      </c>
      <c r="AH143" s="44" t="str">
        <f>IF(AH142=1,"जनवरी",IF(AH142=2,"फरवरी",IF(AH142=3,"मार्च",IF(AH142=4,"अप्रैल",IF(AH142=5,"मई",IF(AH142=6,"जून",IF(AH142=7,"जुलाई",IF(AH142=8,"अगस्त",IF(AH142=9,"सितम्बर",IF(AH142=10,"अक्टूबर",IF(AH142=11,"नवम्बर",IF(AH142=12,"दिसम्बर",""))))))))))))</f>
        <v>अगस्त</v>
      </c>
      <c r="AI143" s="44" t="str">
        <f>IF(AI142=1,"एक",IF(AI142=2,"दो",IF(AI142=3,"तीन",IF(AI142=4,"चार",IF(AI142=5,"पांच",IF(AI142=6,"छः",IF(AI142=7,"सात",IF(AI142=8,"आठ",IF(AI142=9,"नौ",IF(AI142=10,"दस",IF(AI142=11,"इग्यारह",IF(AI142=12,"बारह",IF(AI142=13,"तेरह",IF(AI142=14,"चौदह",IF(AI142=15,"पंद्रह",IF(AI142=16,"सोलह",IF(AI142=17,"सत्रह",IF(AI142=18,"अठारह",IF(AI142=19,"उन्नीस",IF(AI142=20,"बीस",IF(AI142=21,"इक्कीस",IF(AI142=22,"बाइस",IF(AI142=23,"तेईस",IF(AI142=24,"चौबीस",IF(AI142=25,"पचीस",IF(AI142=26,"छबीस",IF(AI142=27,"सताईस",IF(AI142=28,"अठाइस",IF(AI142=29,"उन्नतीस",IF(AI142=30,"तीस",IF(AI142=31,"इकतीस","")))))))))))))))))))))))))))))))</f>
        <v>पचीस</v>
      </c>
    </row>
    <row r="144" spans="1:35" ht="18.95" customHeight="1">
      <c r="A144" s="98">
        <f>IF(N144="","",A143+1)</f>
        <v>8</v>
      </c>
      <c r="B144" s="897" t="str">
        <f>IF('Master sheet'!$D$14="Hindi","माता का नाम :-","Mother's Name :-")</f>
        <v>माता का नाम :-</v>
      </c>
      <c r="C144" s="897"/>
      <c r="D144" s="897"/>
      <c r="E144" s="898" t="str">
        <f>IFERROR(IF(AND(N144=""),"",VLOOKUP(N144,Marks,8,0)),"")</f>
        <v>MEENA</v>
      </c>
      <c r="F144" s="898"/>
      <c r="G144" s="898"/>
      <c r="H144" s="898"/>
      <c r="I144" s="898"/>
      <c r="J144" s="899" t="str">
        <f>IF('Master sheet'!$D$14="Hindi","रोल नंबर :-","Roll No. :")</f>
        <v>रोल नंबर :-</v>
      </c>
      <c r="K144" s="899"/>
      <c r="L144" s="899"/>
      <c r="M144" s="899"/>
      <c r="N144" s="901">
        <f>IF(N110="","",IF(AND(N110+1&gt;$Y$6),"",N110+1))</f>
        <v>205</v>
      </c>
      <c r="O144" s="901"/>
      <c r="P144" s="901"/>
      <c r="AH144" s="44" t="str">
        <f>CONCATENATE(AI143," ",AH143," ",AG143)</f>
        <v>पचीस अगस्त दो हजार पंद्रह</v>
      </c>
    </row>
    <row r="145" spans="1:35" ht="18.95" customHeight="1">
      <c r="A145" s="98">
        <f>IF(N144="","",A144+1)</f>
        <v>9</v>
      </c>
      <c r="B145" s="897" t="str">
        <f>IF('Master sheet'!$D$14="Hindi","जन्मतिथि शब्दों में :-","Date of Birth in Words :-")</f>
        <v>जन्मतिथि शब्दों में :-</v>
      </c>
      <c r="C145" s="897"/>
      <c r="D145" s="897"/>
      <c r="E145" s="898" t="str">
        <f>IFERROR(IF('Master sheet'!$D$14="Hindi",AH144,AH146),"")</f>
        <v>पचीस अगस्त दो हजार पंद्रह</v>
      </c>
      <c r="F145" s="898"/>
      <c r="G145" s="898"/>
      <c r="H145" s="898"/>
      <c r="I145" s="898"/>
      <c r="J145" s="898"/>
      <c r="K145" s="898"/>
      <c r="L145" s="898"/>
      <c r="M145" s="898"/>
      <c r="N145" s="898"/>
      <c r="O145" s="898"/>
      <c r="P145" s="318"/>
      <c r="AG145" s="44" t="str">
        <f>IF(AG142=1961,"NINETEEN SIXTY ONE",IF(AG142=1962,"NINETEEN SIXTY TWO",IF(AG142=1963,"NINETEEN SIXTY THREE",IF(AG142=1964,"NINETEEN SIXTY FOUR",IF(AG142=1965,"NINETEEN SIXTY FIVE",IF(AG142=1966,"NINETEEN SIXTY SIX",IF(AG142=1967,"NINETEEN SIXTY SEVEN",IF(AG142=1968,"NINETEEN SIXTY EIGHT",IF(AG142=1969,"NINETEEN SIXTY NINE",IF(AG142=1970,"NINETEEN SEVENTY",IF(AG142=1971,"NINETEEN SEVENTY ONE",IF(AG142=1972,"NINETEEN SEVENTY TWO",IF(AG142=1973,"NINETEEN SEVENTY THREE",IF(AG142=1974,"NINETEEN SEVENTY FOUR",IF(AG142=1975,"NINETEEN SEVENTY FIVE",IF(AG142=1976,"NINETEEN SEVENTY SIX",IF(AG142=1977,"NINETEEN SEVENTY SEVEN",IF(AG142=1978,"NINETEEN SEVENTY EIGHT",IF(AG142=1979,"NINETEEN SEVENTY NINE",IF(AG142=1980,"NINETEEN EIGHTY",IF(AG142=1981,"NINETEEN EIGHTY ONE",IF(AG142=1982,"NINETEEN EIGHTY TWO",IF(AG142=1983,"NINETEEN EIGHTY THREE",IF(AG142=1984,"NINETEEN EIGHTY FOUR",IF(AG142=1985,"NINETEEN EIGHTY FIVE",IF(AG142=1986,"NINETEEN EIGHTY SIX",IF(AG142=1987,"NINETEEN EIGHTY SEVEN",IF(AG142=1988,"NINETEEN EIGHTY EIGHT",IF(AG142=1989,"NINETEEN EIGHTY NINE",IF(AG142=1990,"NINETEEN NINETY",IF(AG142=1991,"NINETEEN NINETY ONE",IF(AG142=1992,"NINETEEN NINETY TWO",IF(AG142=1993,"NINETEEN NINETY THREE",IF(AG142=1994,"NINETEEN NINETY FOUR",IF(AG142=1995,"NINETEEN NINETY FIVE",IF(AG142=1996,"NINETEEN NINETY SIX",IF(AG142=1997,"NINETEEN NINETY SEVEN",IF(AG142=1998,"NINETEEN NINETY EIGHT",IF(AG142=1999,"NINETEEN NINETY NINE",IF(AG142=2000,"TWO THOUSAND",IF(AG142=2001,"TWO THOUSAND ONE",IF(AG142=2002,"TWO THOUSAND TWO",IF(AG142=2003,"TWO THOUSAND THREE",IF(AG142=2004,"TWO THOUSAND FOUR",IF(AG142=2005,"TWO THOUSAND FIVE",IF(AG142=2006,"TWO THOUSAND SIX",IF(AG142=2007,"TWO THOUSAND SEVEN",IF(AG142=2008,"TWO THOUSAND EIGHT",IF(AG142=2009,"TWO THOUSAND NINE",IF(AG142=2010,"TWO THOUSAND TEN",IF(AG142=2011,"TWO THOUSAND ELEVEN",IF(AG142=2012,"TWO THOUSAND TWELVE",IF(AG142=2013,"TWO THOUSAND THIRTEEN",IF(AG142=2014,"TWO THOUSAND FOURTEEN",IF(AG142=2015,"TWO THOUSAND FIFTEEN",IF(AG142=2016,"TWO THOUSAND SIXTEEN",IF(AG142=2017,"TWO THOUSAND SEVENTEEN",IF(AG142=2018,"TWO THOUSAND EIGHTEEN",IF(AG142=2019,"TWO THOUSAND NINETEEN",IF(AG142=2020,"TWO THOUSAND TWENTY",IF(AG142=2021,"TWO THOUSAND TWENTY ONE",IF(AG142=2022,"TWO THOUSAND TWENTY TWO",IF(AG142=2023,"TWO THOUSAND TWENTY THREE",IF(AG142=2024,"TWO THOUSAND TWENTY FOUR",IF(AG142=2025,"TWO THOUSAND TWENTY FIVE","")))))))))))))))))))))))))))))))))))))))))))))))))))))))))))))))))</f>
        <v>TWO THOUSAND FIFTEEN</v>
      </c>
      <c r="AH145" s="44" t="str">
        <f>IF(AH142=1,"JANUARY",IF(AH142=2,"FEBUARY", IF(AH142=3,"MARCH",IF(AH142=4,"APRIL",IF(AH142=5,"MAY",IF(AH142=6,"JUNE",IF(AH142=7,"JULY",IF(AH142=8,"AUGUST",IF(AH142=9,"SEPTEMBER",IF(AH142=10,"OCTOBER",IF(AH142=11,"NOVEMBER",IF(AH142=12,"DECEMBER",""))))))))))))</f>
        <v>AUGUST</v>
      </c>
      <c r="AI145" s="44" t="str">
        <f>IF(AI142=1,"1ST",IF(AI142=2,"2ND", IF(AI142=3,"3RD",IF(AI142=4,"FOURTH",IF(AI142=5,"FIFTH",IF(AI142=6,"SIXTH",IF(AI142=7,"7TH",IF(AI142=8,"8TH",IF(AI142=9,"9TH",IF(AI142=10,"10TH",IF(AI142=11,"11TH",IF(AI142=12,"12TH",IF(AI142=13,"13TH",IF(AI142=14,"14TH",IF(AI142=15,"FIFTEEN",IF(AI142=16,"SIXTEEN",IF(AI142=17,"SEVENTEEN",IF(AI142=18,"EIGHTEEN",IF(AI142=19,"NINETEEN",IF(AI142=20,"TWENTY",IF(AI142=21,"TWENTY FIRST",IF(AI142=22,"TWENTY SECOND",IF(AI142=23,"TWENTY THIRD",IF(AI142=24,"TWENTY FOURTH",IF(AI142=25,"TWENTY FIFTH",IF(AI142=26,"TWENTY SIX",IF(AI142=27,"TWENTY SEVEN",IF(AI142=28,"TWENTY EIGHT",IF(AI142=29,"TWENTY NINE",IF(AI142=30,"THIRTY",IF(AI142=31,"THIRTY FIRST","")))))))))))))))))))))))))))))))</f>
        <v>TWENTY FIFTH</v>
      </c>
    </row>
    <row r="146" spans="1:35" ht="12" customHeight="1">
      <c r="A146" s="98">
        <f>IF(N144="","",A145+1)</f>
        <v>10</v>
      </c>
      <c r="B146" s="72"/>
      <c r="C146" s="72"/>
      <c r="D146" s="72"/>
      <c r="E146" s="73"/>
      <c r="F146" s="73"/>
      <c r="G146" s="73"/>
      <c r="H146" s="72"/>
      <c r="I146" s="72"/>
      <c r="J146" s="74"/>
      <c r="K146" s="74"/>
      <c r="L146" s="74"/>
      <c r="M146" s="45"/>
      <c r="N146" s="45"/>
      <c r="O146" s="45"/>
      <c r="P146" s="45"/>
      <c r="AH146" s="44" t="str">
        <f>CONCATENATE(AH145," ",AI145,", ",AG145)</f>
        <v>AUGUST TWENTY FIFTH, TWO THOUSAND FIFTEEN</v>
      </c>
    </row>
    <row r="147" spans="1:35" ht="25.5" customHeight="1">
      <c r="A147" s="98">
        <f>IF(N144="","",A146+1)</f>
        <v>11</v>
      </c>
      <c r="B147" s="620" t="str">
        <f>IF('Master sheet'!$D$14="Hindi","विषय","Subject")</f>
        <v>विषय</v>
      </c>
      <c r="C147" s="640" t="str">
        <f>IF('Master sheet'!$D$14="Hindi","अर्द्धवार्षिक","Half Yearly")</f>
        <v>अर्द्धवार्षिक</v>
      </c>
      <c r="D147" s="641"/>
      <c r="E147" s="641"/>
      <c r="F147" s="641"/>
      <c r="G147" s="930" t="str">
        <f>IF('Master sheet'!$D$14="Hindi","वार्षिक","Yearly")</f>
        <v>वार्षिक</v>
      </c>
      <c r="H147" s="931"/>
      <c r="I147" s="931"/>
      <c r="J147" s="932"/>
      <c r="K147" s="640" t="str">
        <f>IF('Master sheet'!$D$14="Hindi","सर्व योग","Grand Total")</f>
        <v>सर्व योग</v>
      </c>
      <c r="L147" s="641"/>
      <c r="M147" s="641"/>
      <c r="N147" s="642"/>
      <c r="O147" s="927" t="str">
        <f>IF('Master sheet'!$D$14="Hindi","ग्रेड","Grade")</f>
        <v>ग्रेड</v>
      </c>
      <c r="P147" s="892" t="str">
        <f>IF('Master sheet'!$D$14="Hindi","परिणाम","Results")</f>
        <v>परिणाम</v>
      </c>
    </row>
    <row r="148" spans="1:35" ht="102.75" customHeight="1">
      <c r="A148" s="98">
        <f>IF(N144="","",A147+1)</f>
        <v>12</v>
      </c>
      <c r="B148" s="620"/>
      <c r="C148" s="933" t="str">
        <f>IF('Master sheet'!$D$14="Hindi","लिखित","Written")</f>
        <v>लिखित</v>
      </c>
      <c r="D148" s="934"/>
      <c r="E148" s="933" t="str">
        <f>IF('Master sheet'!$D$14="Hindi","मौखिक","Oral")</f>
        <v>मौखिक</v>
      </c>
      <c r="F148" s="934"/>
      <c r="G148" s="933" t="str">
        <f>IF('Master sheet'!$D$14="Hindi","लिखित","Written")</f>
        <v>लिखित</v>
      </c>
      <c r="H148" s="934"/>
      <c r="I148" s="935" t="str">
        <f>IF('Master sheet'!$D$14="Hindi","मौखिक","Oral")</f>
        <v>मौखिक</v>
      </c>
      <c r="J148" s="935"/>
      <c r="K148" s="367" t="str">
        <f>IF('Master sheet'!$D$14="Hindi","लिखित","Written")</f>
        <v>लिखित</v>
      </c>
      <c r="L148" s="367" t="str">
        <f>IF('Master sheet'!$D$14="Hindi","मौखिक","Oral")</f>
        <v>मौखिक</v>
      </c>
      <c r="M148" s="936" t="str">
        <f>IF('Master sheet'!$D$14="Hindi","कुल विषय योग ","Subject Total")</f>
        <v xml:space="preserve">कुल विषय योग </v>
      </c>
      <c r="N148" s="937"/>
      <c r="O148" s="928"/>
      <c r="P148" s="893"/>
    </row>
    <row r="149" spans="1:35" ht="21" customHeight="1">
      <c r="A149" s="98">
        <f>IF(N144="","",A148+1)</f>
        <v>13</v>
      </c>
      <c r="B149" s="620"/>
      <c r="C149" s="904">
        <v>30</v>
      </c>
      <c r="D149" s="905"/>
      <c r="E149" s="904">
        <v>70</v>
      </c>
      <c r="F149" s="905"/>
      <c r="G149" s="904">
        <v>30</v>
      </c>
      <c r="H149" s="905"/>
      <c r="I149" s="904">
        <v>70</v>
      </c>
      <c r="J149" s="905"/>
      <c r="K149" s="382">
        <v>60</v>
      </c>
      <c r="L149" s="382">
        <v>140</v>
      </c>
      <c r="M149" s="904">
        <v>200</v>
      </c>
      <c r="N149" s="905"/>
      <c r="O149" s="929"/>
      <c r="P149" s="894"/>
    </row>
    <row r="150" spans="1:35" ht="21" customHeight="1">
      <c r="A150" s="98">
        <f>IF(N144="","",A149+1)</f>
        <v>14</v>
      </c>
      <c r="B150" s="303" t="str">
        <f>IF('Master sheet'!D$14="Hindi","हिंदी","Hindi")</f>
        <v>हिंदी</v>
      </c>
      <c r="C150" s="699">
        <f>IFERROR(IF(AND(N144=""),"",VLOOKUP(N144,Marks,15,0)),"")</f>
        <v>25</v>
      </c>
      <c r="D150" s="701"/>
      <c r="E150" s="699">
        <f>IFERROR(IF(AND(N144=""),"",VLOOKUP(N144,Marks,16,0)),"")</f>
        <v>67</v>
      </c>
      <c r="F150" s="701"/>
      <c r="G150" s="699">
        <f>IFERROR(IF(AND(N144=""),"",VLOOKUP(N144,Marks,19,0)),"")</f>
        <v>26</v>
      </c>
      <c r="H150" s="701"/>
      <c r="I150" s="699">
        <f>IFERROR(IF(AND(N144=""),"",VLOOKUP(N144,Marks,20,0)),"")</f>
        <v>21</v>
      </c>
      <c r="J150" s="701"/>
      <c r="K150" s="372">
        <f>IFERROR(IF(AND(N144=""),"",SUM(C150,G150)),"")</f>
        <v>51</v>
      </c>
      <c r="L150" s="372">
        <f>IFERROR(IF(AND(N144=""),"",SUM(E150,I150)),"")</f>
        <v>88</v>
      </c>
      <c r="M150" s="902">
        <f>IFERROR(IF(AND(N144=""),"",SUM(K150,L150)),"")</f>
        <v>139</v>
      </c>
      <c r="N150" s="903"/>
      <c r="O150" s="79" t="str">
        <f>IFERROR(IF(AND(N144=""),"",VLOOKUP(N144,Marks,28,0)),"")</f>
        <v>C</v>
      </c>
      <c r="P150" s="209" t="str">
        <f>IFERROR(IF(AND(N144=""),"",VLOOKUP(N144,Marks,26,0)),"")</f>
        <v>P</v>
      </c>
    </row>
    <row r="151" spans="1:35" ht="21" customHeight="1">
      <c r="A151" s="98">
        <f>IF(N144="","",A150+1)</f>
        <v>15</v>
      </c>
      <c r="B151" s="303" t="str">
        <f>IF('Master sheet'!$D$14="Hindi","गणित","Maths")</f>
        <v>गणित</v>
      </c>
      <c r="C151" s="699">
        <f>IFERROR(IF(AND(N144=""),"",VLOOKUP(N144,Marks,51,0)),"")</f>
        <v>26</v>
      </c>
      <c r="D151" s="701"/>
      <c r="E151" s="699">
        <f>IFERROR(IF(AND(N144=""),"",VLOOKUP(N144,Marks,52,0)),"")</f>
        <v>64</v>
      </c>
      <c r="F151" s="701"/>
      <c r="G151" s="699">
        <f>IFERROR(IF(AND(N144=""),"",VLOOKUP(N144,Marks,55,0)),"")</f>
        <v>24</v>
      </c>
      <c r="H151" s="701"/>
      <c r="I151" s="699">
        <f>IFERROR(IF(AND(N144=""),"",VLOOKUP(N144,Marks,56,0)),"")</f>
        <v>65</v>
      </c>
      <c r="J151" s="701"/>
      <c r="K151" s="372">
        <f>IFERROR(IF(AND(N144=""),"",SUM(C151,G151)),"")</f>
        <v>50</v>
      </c>
      <c r="L151" s="372">
        <f>IFERROR(IF(AND(N144=""),"",SUM(E151,I151)),"")</f>
        <v>129</v>
      </c>
      <c r="M151" s="902">
        <f>IFERROR(IF(AND(N144=""),"",SUM(K151,L151)),"")</f>
        <v>179</v>
      </c>
      <c r="N151" s="903"/>
      <c r="O151" s="79" t="str">
        <f>IFERROR(IF(AND(N144=""),"",VLOOKUP(N144,Marks,64,0)),"")</f>
        <v>A</v>
      </c>
      <c r="P151" s="209" t="str">
        <f>IFERROR(IF(AND(N144=""),"",VLOOKUP(N144,Marks,62,0)),"")</f>
        <v>P</v>
      </c>
      <c r="T151" s="323"/>
    </row>
    <row r="152" spans="1:35" ht="21" customHeight="1">
      <c r="A152" s="98">
        <f>IF(N144="","",A151+1)</f>
        <v>16</v>
      </c>
      <c r="B152" s="384"/>
      <c r="C152" s="904">
        <v>15</v>
      </c>
      <c r="D152" s="905"/>
      <c r="E152" s="904">
        <v>35</v>
      </c>
      <c r="F152" s="905"/>
      <c r="G152" s="904">
        <v>15</v>
      </c>
      <c r="H152" s="905"/>
      <c r="I152" s="904">
        <v>35</v>
      </c>
      <c r="J152" s="905"/>
      <c r="K152" s="382">
        <v>30</v>
      </c>
      <c r="L152" s="382">
        <v>70</v>
      </c>
      <c r="M152" s="904">
        <v>100</v>
      </c>
      <c r="N152" s="905"/>
      <c r="O152" s="920"/>
      <c r="P152" s="921"/>
      <c r="T152" s="323"/>
    </row>
    <row r="153" spans="1:35" ht="21" customHeight="1">
      <c r="A153" s="98">
        <f>IF(N144="","",A152+1)</f>
        <v>17</v>
      </c>
      <c r="B153" s="303" t="str">
        <f>IF('Master sheet'!$D$14="Hindi","अंग्रेजी","English")</f>
        <v>अंग्रेजी</v>
      </c>
      <c r="C153" s="699">
        <f>IFERROR(IF(AND(N144=""),"",VLOOKUP(N144,Marks,33,0)),"")</f>
        <v>15</v>
      </c>
      <c r="D153" s="701"/>
      <c r="E153" s="699">
        <f>IFERROR(IF(AND(N144=""),"",VLOOKUP(N144,Marks,34,0)),"")</f>
        <v>31</v>
      </c>
      <c r="F153" s="701"/>
      <c r="G153" s="699">
        <f>IFERROR(IF(AND(N144=""),"",VLOOKUP(N144,Marks,37,0)),"")</f>
        <v>12</v>
      </c>
      <c r="H153" s="701"/>
      <c r="I153" s="699">
        <f>IFERROR(IF(AND(N144=""),"",VLOOKUP(N144,Marks,38,0)),"")</f>
        <v>32</v>
      </c>
      <c r="J153" s="701"/>
      <c r="K153" s="372">
        <f>IFERROR(IF(AND(N144=""),"",SUM(C153,G153)),"")</f>
        <v>27</v>
      </c>
      <c r="L153" s="372">
        <f>IFERROR(IF(AND(N144=""),"",SUM(E153,I153)),"")</f>
        <v>63</v>
      </c>
      <c r="M153" s="902">
        <f>IFERROR(IF(AND(N144=""),"",SUM(K153,L153)),"")</f>
        <v>90</v>
      </c>
      <c r="N153" s="903"/>
      <c r="O153" s="79" t="str">
        <f>IFERROR(IF(AND(N144=""),"",VLOOKUP(N144,Marks,46,0)),"")</f>
        <v>A</v>
      </c>
      <c r="P153" s="209" t="str">
        <f>IFERROR(IF(AND(N144=""),"",VLOOKUP(N144,Marks,44,0)),"")</f>
        <v>P</v>
      </c>
    </row>
    <row r="154" spans="1:35" ht="23.25" customHeight="1">
      <c r="A154" s="98">
        <f>IF(N144="","",A153+1)</f>
        <v>18</v>
      </c>
      <c r="B154" s="304" t="str">
        <f>IF('Master sheet'!$D$14="Hindi","कुल योग","Total")</f>
        <v>कुल योग</v>
      </c>
      <c r="C154" s="925">
        <f>IF(AND(N144=""),"",IF(AND(C150="",C151="",C153=""),"",SUM(C150,C151,C153)))</f>
        <v>66</v>
      </c>
      <c r="D154" s="926"/>
      <c r="E154" s="925">
        <f>IF(AND(N144=""),"",IF(AND(E150="",E151="",E153=""),"",SUM(E150,E151,E153)))</f>
        <v>162</v>
      </c>
      <c r="F154" s="926"/>
      <c r="G154" s="925">
        <f>IF(AND(N144=""),"",IF(AND(G150="",G151="",G153=""),"",SUM(G150,G151,G153)))</f>
        <v>62</v>
      </c>
      <c r="H154" s="926"/>
      <c r="I154" s="925">
        <f>IF(AND(N144=""),"",IF(AND(I150="",I151="",I153=""),"",SUM(I150,I151,I153)))</f>
        <v>118</v>
      </c>
      <c r="J154" s="926"/>
      <c r="K154" s="373">
        <f>IF(AND(N144=""),"",IF(AND(K150="",K151="",K153=""),"",SUM(K150,K151,K153)))</f>
        <v>128</v>
      </c>
      <c r="L154" s="373">
        <f>IF(AND(N144=""),"",IF(AND(L150="",L151="",L153=""),"",SUM(L150,L151,L153)))</f>
        <v>280</v>
      </c>
      <c r="M154" s="902">
        <f>IF(AND(N144=""),"",IF(AND(M150="",M151="",M153=""),"",SUM(M150,M151,M153)))</f>
        <v>408</v>
      </c>
      <c r="N154" s="903"/>
      <c r="O154" s="383" t="str">
        <f>IFERROR(IF(AND(N144=""),"",VLOOKUP(N144,Marks,119,0)),"")</f>
        <v>B</v>
      </c>
      <c r="P154" s="212"/>
    </row>
    <row r="155" spans="1:35" ht="23.25" customHeight="1">
      <c r="A155" s="98">
        <f>IF(N144="","",A154+1)</f>
        <v>19</v>
      </c>
      <c r="B155" s="385"/>
      <c r="C155" s="904">
        <v>50</v>
      </c>
      <c r="D155" s="922"/>
      <c r="E155" s="922"/>
      <c r="F155" s="905"/>
      <c r="G155" s="904">
        <v>50</v>
      </c>
      <c r="H155" s="922"/>
      <c r="I155" s="922"/>
      <c r="J155" s="905"/>
      <c r="K155" s="904">
        <v>100</v>
      </c>
      <c r="L155" s="922"/>
      <c r="M155" s="922"/>
      <c r="N155" s="905"/>
      <c r="O155" s="923"/>
      <c r="P155" s="924"/>
    </row>
    <row r="156" spans="1:35" ht="21" customHeight="1">
      <c r="A156" s="98">
        <f>IF(N144="","",A155+1)</f>
        <v>20</v>
      </c>
      <c r="B156" s="308" t="str">
        <f>IF('Master sheet'!$D$14="Hindi","पर्यावरण अध्ययन","EVS")</f>
        <v>पर्यावरण अध्ययन</v>
      </c>
      <c r="C156" s="699">
        <f>IFERROR(IF(AND(N144=""),"",VLOOKUP(N144,Marks,69,0)),"")</f>
        <v>45</v>
      </c>
      <c r="D156" s="700"/>
      <c r="E156" s="700"/>
      <c r="F156" s="701"/>
      <c r="G156" s="699">
        <f>IFERROR(IF(AND(N144=""),"",VLOOKUP(N144,Marks,73,0)),"")</f>
        <v>48</v>
      </c>
      <c r="H156" s="700"/>
      <c r="I156" s="700"/>
      <c r="J156" s="701"/>
      <c r="K156" s="925">
        <f>IFERROR(IF(AND(N144=""),"",SUM(C156,G156)),"")</f>
        <v>93</v>
      </c>
      <c r="L156" s="947"/>
      <c r="M156" s="947"/>
      <c r="N156" s="926"/>
      <c r="O156" s="79" t="str">
        <f>IFERROR(IF(AND(N144=""),"",VLOOKUP(N144,Marks,82,0)),"")</f>
        <v>A</v>
      </c>
      <c r="P156" s="209" t="str">
        <f>IFERROR(IF(AND(N144=""),"",VLOOKUP(N144,Marks,80,0)),"")</f>
        <v>P</v>
      </c>
    </row>
    <row r="157" spans="1:35" ht="12" customHeight="1">
      <c r="A157" s="98">
        <f>IF(N144="","",A156+1)</f>
        <v>21</v>
      </c>
      <c r="B157" s="895"/>
      <c r="C157" s="895"/>
      <c r="D157" s="895"/>
      <c r="E157" s="895"/>
      <c r="F157" s="895"/>
      <c r="G157" s="895"/>
      <c r="H157" s="895"/>
      <c r="I157" s="895"/>
      <c r="J157" s="895"/>
      <c r="K157" s="895"/>
      <c r="L157" s="895"/>
      <c r="M157" s="895"/>
      <c r="N157" s="895"/>
      <c r="O157" s="895"/>
      <c r="P157" s="895"/>
    </row>
    <row r="158" spans="1:35" ht="21" customHeight="1">
      <c r="A158" s="98">
        <f>IF(N144="","",A157+1)</f>
        <v>22</v>
      </c>
      <c r="B158" s="938" t="str">
        <f>IF('Master sheet'!$D$14="Hindi","अतिरिक्त विषय ","Extra Subject")</f>
        <v xml:space="preserve">अतिरिक्त विषय </v>
      </c>
      <c r="C158" s="938"/>
      <c r="D158" s="938"/>
      <c r="E158" s="938"/>
      <c r="F158" s="938"/>
      <c r="G158" s="938"/>
      <c r="H158" s="938"/>
      <c r="I158" s="938"/>
      <c r="J158" s="938"/>
      <c r="K158" s="938"/>
      <c r="L158" s="938"/>
      <c r="M158" s="938"/>
      <c r="N158" s="938"/>
      <c r="O158" s="938"/>
      <c r="P158" s="938"/>
    </row>
    <row r="159" spans="1:35" ht="21" customHeight="1">
      <c r="A159" s="98">
        <f>IF(N144="","",A158+1)</f>
        <v>23</v>
      </c>
      <c r="B159" s="358" t="str">
        <f>IF('Master sheet'!$D$14="Hindi","विषय","Subject")</f>
        <v>विषय</v>
      </c>
      <c r="C159" s="910" t="str">
        <f>IF('Master sheet'!$D$14="Hindi","पूर्णांक","M.M.")</f>
        <v>पूर्णांक</v>
      </c>
      <c r="D159" s="911"/>
      <c r="E159" s="910" t="str">
        <f>IF('Master sheet'!$D$14="Hindi","प्राप्तांक","Ob.M.")</f>
        <v>प्राप्तांक</v>
      </c>
      <c r="F159" s="911"/>
      <c r="G159" s="910" t="str">
        <f>IF('Master sheet'!$D$14="Hindi","ग्रेड","Grade")</f>
        <v>ग्रेड</v>
      </c>
      <c r="H159" s="911"/>
      <c r="I159" s="910" t="str">
        <f>IF('Master sheet'!$D$14="Hindi","विषय","Subject")</f>
        <v>विषय</v>
      </c>
      <c r="J159" s="911"/>
      <c r="K159" s="910" t="str">
        <f>IF('Master sheet'!$D$14="Hindi","पूर्णांक","M.M.")</f>
        <v>पूर्णांक</v>
      </c>
      <c r="L159" s="911"/>
      <c r="M159" s="910" t="str">
        <f>IF('Master sheet'!$D$14="Hindi","प्राप्तांक","Ob.M.")</f>
        <v>प्राप्तांक</v>
      </c>
      <c r="N159" s="911"/>
      <c r="O159" s="910" t="str">
        <f>IF('Master sheet'!$D$14="Hindi","ग्रेड","Grade")</f>
        <v>ग्रेड</v>
      </c>
      <c r="P159" s="911"/>
    </row>
    <row r="160" spans="1:35" ht="21" customHeight="1">
      <c r="A160" s="98">
        <f>IF(N144="","",A159+1)</f>
        <v>24</v>
      </c>
      <c r="B160" s="303" t="str">
        <f>IF(AND(N144=""),"",'Result Sheet'!$DA$4)</f>
        <v>COMPUTER</v>
      </c>
      <c r="C160" s="912">
        <f>IF(AND(N144=""),"",'Result Sheet'!$DC$7)</f>
        <v>100</v>
      </c>
      <c r="D160" s="912"/>
      <c r="E160" s="913">
        <f>IFERROR(IF(AND(N144=""),"",VLOOKUP(N144,Marks,106,0)),"")</f>
        <v>0</v>
      </c>
      <c r="F160" s="913"/>
      <c r="G160" s="914" t="str">
        <f>IFERROR(IF(AND(N144=""),"",VLOOKUP(N144,Marks,107,0)),"")</f>
        <v/>
      </c>
      <c r="H160" s="914"/>
      <c r="I160" s="915" t="str">
        <f>IF(AND(N144=""),"",'Result Sheet'!$DE$4)</f>
        <v>G.K.</v>
      </c>
      <c r="J160" s="915"/>
      <c r="K160" s="912">
        <f>IF(AND(N144=""),"",'Result Sheet'!$DG$7)</f>
        <v>100</v>
      </c>
      <c r="L160" s="912"/>
      <c r="M160" s="913">
        <f>IFERROR(IF(AND(N144=""),"",VLOOKUP(N144,Marks,110,0)),"")</f>
        <v>0</v>
      </c>
      <c r="N160" s="913"/>
      <c r="O160" s="914" t="str">
        <f>IFERROR(IF(AND(N144=""),"",VLOOKUP(N144,Marks,111,0)),"")</f>
        <v/>
      </c>
      <c r="P160" s="914"/>
    </row>
    <row r="161" spans="1:35" ht="21" customHeight="1">
      <c r="A161" s="98">
        <f>IF(N144="","",A160+1)</f>
        <v>25</v>
      </c>
      <c r="B161" s="896" t="str">
        <f>IF('Master sheet'!$D$14="Hindi","विषय","Subject")</f>
        <v>विषय</v>
      </c>
      <c r="C161" s="896"/>
      <c r="D161" s="918" t="str">
        <f>IF('Master sheet'!$D$14="Hindi","प्राप्तांक","Marks ")</f>
        <v>प्राप्तांक</v>
      </c>
      <c r="E161" s="919"/>
      <c r="F161" s="306" t="str">
        <f>IF('Master sheet'!$D$14="Hindi","ग्रेड","Grade")</f>
        <v>ग्रेड</v>
      </c>
      <c r="G161" s="896" t="str">
        <f>IF('Master sheet'!$D$14="Hindi","विषय","Subject")</f>
        <v>विषय</v>
      </c>
      <c r="H161" s="896"/>
      <c r="I161" s="918" t="str">
        <f>IF('Master sheet'!$D$14="Hindi","प्राप्तांक","Marks")</f>
        <v>प्राप्तांक</v>
      </c>
      <c r="J161" s="919"/>
      <c r="K161" s="306" t="str">
        <f>IF('Master sheet'!$D$14="Hindi","ग्रेड","Grade")</f>
        <v>ग्रेड</v>
      </c>
      <c r="L161" s="896" t="str">
        <f>IF('Master sheet'!$D$14="Hindi","विषय","Subject")</f>
        <v>विषय</v>
      </c>
      <c r="M161" s="896"/>
      <c r="N161" s="918" t="str">
        <f>IF('Master sheet'!$D$14="Hindi","प्राप्तांक","Marks")</f>
        <v>प्राप्तांक</v>
      </c>
      <c r="O161" s="919"/>
      <c r="P161" s="365" t="str">
        <f>IF('Master sheet'!$D$14="Hindi","ग्रेड","Grade")</f>
        <v>ग्रेड</v>
      </c>
    </row>
    <row r="162" spans="1:35" ht="21" customHeight="1">
      <c r="A162" s="98">
        <f>IF(N144="","",A161+1)</f>
        <v>26</v>
      </c>
      <c r="B162" s="906" t="str">
        <f>IF('Master sheet'!$D$14="Hindi","कार्यानुभव","WORK EXP.")</f>
        <v>कार्यानुभव</v>
      </c>
      <c r="C162" s="907"/>
      <c r="D162" s="907"/>
      <c r="E162" s="70">
        <f>IFERROR(IF(AND(N144=""),"",VLOOKUP(N144,Marks,85,0)),"")</f>
        <v>46</v>
      </c>
      <c r="F162" s="79" t="str">
        <f>IFERROR(IF(AND(N144=""),"",VLOOKUP(N144,Marks,89,0)),"")</f>
        <v>A+</v>
      </c>
      <c r="G162" s="906" t="str">
        <f>IF('Master sheet'!$D$14="Hindi","कला शिक्षा","ART EDU.")</f>
        <v>कला शिक्षा</v>
      </c>
      <c r="H162" s="907"/>
      <c r="I162" s="907"/>
      <c r="J162" s="70">
        <f>IFERROR(IF(AND(N144=""),"",VLOOKUP(N144,Marks,92,0)),"")</f>
        <v>35</v>
      </c>
      <c r="K162" s="79" t="str">
        <f>IFERROR(IF(AND(N144=""),"",VLOOKUP(N144,Marks,96,0)),"")</f>
        <v>B</v>
      </c>
      <c r="L162" s="908" t="str">
        <f>IF('Master sheet'!$D$14="Hindi","स्वा. एवं शा. शिक्षा","HE.&amp;PH. EDU.")</f>
        <v>स्वा. एवं शा. शिक्षा</v>
      </c>
      <c r="M162" s="909"/>
      <c r="N162" s="909"/>
      <c r="O162" s="70">
        <f>IFERROR(IF(AND(N144=""),"",VLOOKUP(N144,Marks,99,0)),"")</f>
        <v>83</v>
      </c>
      <c r="P162" s="79" t="str">
        <f>IFERROR(IF(AND(N144=""),"",VLOOKUP(N144,Marks,103,0)),"")</f>
        <v>A</v>
      </c>
    </row>
    <row r="163" spans="1:35" ht="9" customHeight="1">
      <c r="A163" s="98">
        <f>IF(N144="","",A162+1)</f>
        <v>27</v>
      </c>
      <c r="B163" s="309"/>
      <c r="C163" s="309"/>
      <c r="D163" s="309"/>
      <c r="E163" s="363"/>
      <c r="F163" s="364"/>
      <c r="G163" s="309"/>
      <c r="H163" s="309"/>
      <c r="I163" s="309"/>
      <c r="J163" s="363"/>
      <c r="K163" s="364"/>
      <c r="L163" s="310"/>
      <c r="M163" s="310"/>
      <c r="N163" s="310"/>
      <c r="O163" s="363"/>
      <c r="P163" s="364"/>
    </row>
    <row r="164" spans="1:35" ht="21" customHeight="1">
      <c r="A164" s="98">
        <f>IF(N144="","",A163+1)</f>
        <v>28</v>
      </c>
      <c r="B164" s="885" t="str">
        <f>IF('Master sheet'!$D$14="Hindi","कुल कार्य दिवस :-","Total Meeting :-")</f>
        <v>कुल कार्य दिवस :-</v>
      </c>
      <c r="C164" s="885"/>
      <c r="D164" s="885"/>
      <c r="E164" s="886">
        <f>IFERROR(IF(AND(N144=""),"",VLOOKUP(N144,Marks,117,0)),"")</f>
        <v>220</v>
      </c>
      <c r="F164" s="886"/>
      <c r="G164" s="886"/>
      <c r="H164" s="886"/>
      <c r="I164" s="885" t="str">
        <f>IF('Master sheet'!$D$14="Hindi","कुल उपस्थिति :-","Total Attendance :-")</f>
        <v>कुल उपस्थिति :-</v>
      </c>
      <c r="J164" s="885"/>
      <c r="K164" s="885"/>
      <c r="L164" s="885"/>
      <c r="M164" s="887">
        <f>IFERROR(IF(AND(N144=""),"",VLOOKUP(N144,Marks,118,0)),"")</f>
        <v>0</v>
      </c>
      <c r="N164" s="887"/>
      <c r="O164" s="887"/>
      <c r="P164" s="887"/>
    </row>
    <row r="165" spans="1:35" ht="21" customHeight="1">
      <c r="A165" s="98">
        <f>IF(N144="","",A164+1)</f>
        <v>29</v>
      </c>
      <c r="B165" s="885" t="str">
        <f>IF('Master sheet'!$D$14="Hindi","परिणाम :-","Result :-")</f>
        <v>परिणाम :-</v>
      </c>
      <c r="C165" s="885"/>
      <c r="D165" s="885"/>
      <c r="E165" s="888" t="str">
        <f>IFERROR(IF(AND(N144=""),"",VLOOKUP(N144,Marks,116,0)),"")</f>
        <v>कक्षोंन्नति</v>
      </c>
      <c r="F165" s="888"/>
      <c r="G165" s="888"/>
      <c r="H165" s="888"/>
      <c r="I165" s="885" t="str">
        <f>IF('Master sheet'!$D$14="Hindi","परिणाम प्रतिशत में :-","Result in Percentage :-")</f>
        <v>परिणाम प्रतिशत में :-</v>
      </c>
      <c r="J165" s="885"/>
      <c r="K165" s="885"/>
      <c r="L165" s="885"/>
      <c r="M165" s="889">
        <f>IFERROR(IF(AND(N144=""),"",VLOOKUP(N144,Marks,113,0)),"")</f>
        <v>81.599999999999994</v>
      </c>
      <c r="N165" s="889"/>
      <c r="O165" s="889"/>
      <c r="P165" s="889"/>
    </row>
    <row r="166" spans="1:35" ht="21" customHeight="1">
      <c r="A166" s="98">
        <f>IF(N144="","",A165+1)</f>
        <v>30</v>
      </c>
      <c r="B166" s="885" t="str">
        <f>IF('Master sheet'!$D$14="Hindi","श्रेणी / ग्रेड :-","Division / Grade :-")</f>
        <v>श्रेणी / ग्रेड :-</v>
      </c>
      <c r="C166" s="885"/>
      <c r="D166" s="885"/>
      <c r="E166" s="210" t="str">
        <f>IFERROR(IF(AND(N144=""),"",VLOOKUP(N144,Marks,114,0)),"")</f>
        <v>I</v>
      </c>
      <c r="F166" s="211" t="s">
        <v>129</v>
      </c>
      <c r="G166" s="890" t="str">
        <f>IFERROR(IF(AND(N144=""),"",VLOOKUP(N144,Marks,119,0)),"")</f>
        <v>B</v>
      </c>
      <c r="H166" s="890"/>
      <c r="I166" s="885" t="str">
        <f>IF('Master sheet'!$D$14="Hindi","कक्षा में स्थान :-","Position in the Class :-")</f>
        <v>कक्षा में स्थान :-</v>
      </c>
      <c r="J166" s="885"/>
      <c r="K166" s="885"/>
      <c r="L166" s="885"/>
      <c r="M166" s="891">
        <f>IFERROR(IF(AND(N144=""),"",VLOOKUP(N144,Marks,115,0)),"")</f>
        <v>7.9999999999999964</v>
      </c>
      <c r="N166" s="891"/>
      <c r="O166" s="891"/>
      <c r="P166" s="891"/>
    </row>
    <row r="167" spans="1:35" ht="21" customHeight="1">
      <c r="A167" s="98">
        <f>IF(N144="","",A166+1)</f>
        <v>31</v>
      </c>
      <c r="B167" s="871" t="str">
        <f>IF('Master sheet'!$D$14="Hindi","परीक्षा परिणाम घोषणा दिनांक :-","Result Declaration Date :-")</f>
        <v>परीक्षा परिणाम घोषणा दिनांक :-</v>
      </c>
      <c r="C167" s="871"/>
      <c r="D167" s="871"/>
      <c r="E167" s="872">
        <f>IFERROR(IF(AND(N144=""),"",'Master sheet'!$D$13),"")</f>
        <v>45793</v>
      </c>
      <c r="F167" s="872"/>
      <c r="G167" s="872"/>
      <c r="H167" s="400"/>
      <c r="I167" s="71"/>
      <c r="J167" s="71"/>
      <c r="K167" s="45"/>
      <c r="L167" s="71"/>
      <c r="M167" s="71"/>
      <c r="N167" s="71"/>
      <c r="O167" s="71"/>
      <c r="P167" s="71"/>
    </row>
    <row r="168" spans="1:35" ht="54" customHeight="1">
      <c r="A168" s="98">
        <f>IF(N144="","",A167+1)</f>
        <v>32</v>
      </c>
      <c r="B168" s="873" t="str">
        <f>IFERROR(IF(AND(N144=""),"",'Result Sheet'!$DO$211),"")</f>
        <v>( PUSHPENDRA JAWRA )</v>
      </c>
      <c r="C168" s="873"/>
      <c r="D168" s="873"/>
      <c r="E168" s="873"/>
      <c r="F168" s="874" t="str">
        <f>IF(AND(N144=""),"",CONCATENATE("(",'Master sheet'!$D$17," )"))</f>
        <v>(Suresh Kumar )</v>
      </c>
      <c r="G168" s="874"/>
      <c r="H168" s="874"/>
      <c r="I168" s="874"/>
      <c r="J168" s="874"/>
      <c r="K168" s="874" t="str">
        <f>IF(AND(N144=""),"",CONCATENATE("(",'Master sheet'!$D$15," )"))</f>
        <v>(USHA PALIYA )</v>
      </c>
      <c r="L168" s="874"/>
      <c r="M168" s="874"/>
      <c r="N168" s="874"/>
      <c r="O168" s="874"/>
      <c r="P168" s="874"/>
    </row>
    <row r="169" spans="1:35" ht="24.75" customHeight="1">
      <c r="A169" s="98">
        <f>IF(N144="","",A168+1)</f>
        <v>33</v>
      </c>
      <c r="B169" s="875" t="str">
        <f>IF('Master sheet'!$D$14="Hindi","हस्ताक्षर कक्षाध्यापक","Signature of the class teacher")</f>
        <v>हस्ताक्षर कक्षाध्यापक</v>
      </c>
      <c r="C169" s="875"/>
      <c r="D169" s="875"/>
      <c r="E169" s="875"/>
      <c r="F169" s="875" t="str">
        <f>IF('Master sheet'!$D$14="Hindi","हस्ताक्षर परीक्षा प्रभारी","Signature of the exam. Incharge")</f>
        <v>हस्ताक्षर परीक्षा प्रभारी</v>
      </c>
      <c r="G169" s="875"/>
      <c r="H169" s="875"/>
      <c r="I169" s="875"/>
      <c r="J169" s="875"/>
      <c r="K169" s="875" t="str">
        <f>IF('Master sheet'!$D$14="Hindi","हस्ताक्षर संस्था प्रधान","Head of Institute's Signature")</f>
        <v>हस्ताक्षर संस्था प्रधान</v>
      </c>
      <c r="L169" s="875"/>
      <c r="M169" s="875"/>
      <c r="N169" s="875"/>
      <c r="O169" s="875"/>
      <c r="P169" s="875"/>
    </row>
    <row r="171" spans="1:35" ht="21.75" customHeight="1">
      <c r="A171" s="98">
        <f>IF(N178="","",1)</f>
        <v>1</v>
      </c>
      <c r="B171" s="939" t="str">
        <f>IF('Master sheet'!$D$14="Hindi","वार्षिक रिपोर्ट कार्ड ","Report Card")</f>
        <v xml:space="preserve">वार्षिक रिपोर्ट कार्ड </v>
      </c>
      <c r="C171" s="939"/>
      <c r="D171" s="939"/>
      <c r="E171" s="939"/>
      <c r="F171" s="939"/>
      <c r="G171" s="939"/>
      <c r="H171" s="939"/>
      <c r="I171" s="939"/>
      <c r="J171" s="939"/>
      <c r="K171" s="939"/>
      <c r="L171" s="939"/>
      <c r="M171" s="939"/>
      <c r="N171" s="939"/>
      <c r="O171" s="939"/>
      <c r="P171" s="939"/>
      <c r="S171" s="312"/>
      <c r="T171" s="312"/>
      <c r="U171" s="312"/>
      <c r="V171" s="312"/>
      <c r="W171" s="312"/>
      <c r="X171" s="45"/>
    </row>
    <row r="172" spans="1:35" ht="18.95" customHeight="1">
      <c r="A172" s="98">
        <f>IF(N178="","",A171+1)</f>
        <v>2</v>
      </c>
      <c r="B172" s="940" t="str">
        <f>IF('Master sheet'!$D$14="Hindi","शिक्षा विभाग, राजस्थान सरकार","Education Department, Rajasthan Government")</f>
        <v>शिक्षा विभाग, राजस्थान सरकार</v>
      </c>
      <c r="C172" s="940"/>
      <c r="D172" s="940"/>
      <c r="E172" s="940"/>
      <c r="F172" s="940"/>
      <c r="G172" s="940"/>
      <c r="H172" s="940"/>
      <c r="I172" s="940"/>
      <c r="J172" s="940"/>
      <c r="K172" s="940"/>
      <c r="L172" s="940"/>
      <c r="M172" s="940"/>
      <c r="N172" s="940"/>
      <c r="O172" s="940"/>
      <c r="P172" s="940"/>
      <c r="S172" s="312"/>
      <c r="T172" s="312"/>
      <c r="U172" s="313"/>
      <c r="V172" s="312"/>
      <c r="W172" s="312"/>
      <c r="X172" s="45"/>
    </row>
    <row r="173" spans="1:35" s="99" customFormat="1" ht="24" customHeight="1">
      <c r="A173" s="98">
        <f>IF(N178="","",A172+1)</f>
        <v>3</v>
      </c>
      <c r="B173" s="941" t="str">
        <f>IF('Master sheet'!$D$14="Hindi","विद्यालय का नाम :-","School Name :- ")</f>
        <v>विद्यालय का नाम :-</v>
      </c>
      <c r="C173" s="941"/>
      <c r="D173" s="941"/>
      <c r="E173" s="942" t="str">
        <f>IF(AND(N178=""),"",IF('Master sheet'!$D$14="Hindi",'Master sheet'!$D$8,'Master sheet'!$D$7))</f>
        <v xml:space="preserve">महात्मा गाँधी राजकीय विद्यालय (अंग्रेजी माध्यम) बर, पाली </v>
      </c>
      <c r="F173" s="942"/>
      <c r="G173" s="942"/>
      <c r="H173" s="942"/>
      <c r="I173" s="942"/>
      <c r="J173" s="942"/>
      <c r="K173" s="942"/>
      <c r="L173" s="942"/>
      <c r="M173" s="942"/>
      <c r="N173" s="942"/>
      <c r="O173" s="942"/>
      <c r="P173" s="942"/>
      <c r="S173" s="314"/>
      <c r="T173" s="324"/>
      <c r="U173" s="313"/>
      <c r="V173" s="324"/>
      <c r="W173" s="314"/>
      <c r="X173" s="325"/>
    </row>
    <row r="174" spans="1:35" ht="18.95" customHeight="1">
      <c r="A174" s="98">
        <f>IF(N178="","",A173+1)</f>
        <v>4</v>
      </c>
      <c r="B174" s="319"/>
      <c r="C174" s="319"/>
      <c r="D174" s="319"/>
      <c r="E174" s="943" t="str">
        <f>IF(AND(N178=""),"",IF('Master sheet'!$D$14="Hindi",CONCATENATE("(विद्यालय मान्यता क्रमांक व वर्ष : ","  ",'Master sheet'!$D$6),CONCATENATE("(School Recognition Number &amp; Years : ","  ",'Master sheet'!$D$6)))</f>
        <v>(विद्यालय मान्यता क्रमांक व वर्ष :   शिक्षा/पाली/1995/2001</v>
      </c>
      <c r="F174" s="943"/>
      <c r="G174" s="943"/>
      <c r="H174" s="943"/>
      <c r="I174" s="943"/>
      <c r="J174" s="943"/>
      <c r="K174" s="943"/>
      <c r="L174" s="943"/>
      <c r="M174" s="943"/>
      <c r="N174" s="943"/>
      <c r="O174" s="943"/>
      <c r="P174" s="943"/>
      <c r="S174" s="312"/>
      <c r="T174" s="312"/>
      <c r="U174" s="312"/>
      <c r="V174" s="312"/>
      <c r="W174" s="312"/>
      <c r="X174" s="45"/>
    </row>
    <row r="175" spans="1:35" ht="18.95" customHeight="1">
      <c r="A175" s="98">
        <f>IF(N178="","",A174+1)</f>
        <v>5</v>
      </c>
      <c r="B175" s="317" t="str">
        <f>IF('Master sheet'!$D$14="Hindi","कक्षा  :-","CLASS :- ")</f>
        <v>कक्षा  :-</v>
      </c>
      <c r="C175" s="944">
        <f>IFERROR(IF(AND(N178=""),"",VLOOKUP(N178,Marks,2,0)),"")</f>
        <v>2</v>
      </c>
      <c r="D175" s="944"/>
      <c r="E175" s="945" t="str">
        <f>IF('Master sheet'!$D$14="Hindi","सेक्शन :-","Section :- ")</f>
        <v>सेक्शन :-</v>
      </c>
      <c r="F175" s="945"/>
      <c r="G175" s="945"/>
      <c r="H175" s="944" t="str">
        <f>IFERROR(IF(AND(N178=""),"",VLOOKUP(N178,Marks,3,0)),"")</f>
        <v>A</v>
      </c>
      <c r="I175" s="944"/>
      <c r="J175" s="946" t="str">
        <f>IF('Master sheet'!$D$14="Hindi","सत्र :- ","Session :- ")</f>
        <v xml:space="preserve">सत्र :- </v>
      </c>
      <c r="K175" s="946"/>
      <c r="L175" s="946"/>
      <c r="M175" s="946"/>
      <c r="N175" s="916" t="str">
        <f>IF(AND(N178=""),"",'Marks Entry class 1st'!$I$2)</f>
        <v>2024-2025</v>
      </c>
      <c r="O175" s="916"/>
      <c r="P175" s="916"/>
      <c r="S175" s="312"/>
      <c r="T175" s="312"/>
      <c r="U175" s="312"/>
      <c r="V175" s="312"/>
      <c r="W175" s="312"/>
      <c r="X175" s="45"/>
      <c r="AH175" s="322" t="str">
        <f>N177</f>
        <v>16-06-2014</v>
      </c>
    </row>
    <row r="176" spans="1:35" ht="18.95" customHeight="1">
      <c r="A176" s="98">
        <f>IF(N178="","",A175+1)</f>
        <v>6</v>
      </c>
      <c r="B176" s="897" t="str">
        <f>IF('Master sheet'!$D$14="Hindi","विद्यार्थी का नाम :-","Student's Name :-")</f>
        <v>विद्यार्थी का नाम :-</v>
      </c>
      <c r="C176" s="897"/>
      <c r="D176" s="897"/>
      <c r="E176" s="898" t="str">
        <f>IFERROR(IF(AND(N178=""),"",VLOOKUP(N178,Marks,6,0)),"")</f>
        <v>BHUMIKA BAGRI</v>
      </c>
      <c r="F176" s="898"/>
      <c r="G176" s="898"/>
      <c r="H176" s="898"/>
      <c r="I176" s="898"/>
      <c r="J176" s="899" t="str">
        <f>IF('Master sheet'!$D$14="Hindi","प्रवेशांक :","SR. NO. :")</f>
        <v>प्रवेशांक :</v>
      </c>
      <c r="K176" s="899"/>
      <c r="L176" s="899"/>
      <c r="M176" s="899"/>
      <c r="N176" s="917">
        <f>IFERROR(IF(AND(N178=""),"",VLOOKUP(N178,Marks,5,0)),"")</f>
        <v>939</v>
      </c>
      <c r="O176" s="917"/>
      <c r="P176" s="917"/>
      <c r="S176" s="312"/>
      <c r="T176" s="312"/>
      <c r="U176" s="312"/>
      <c r="V176" s="312"/>
      <c r="W176" s="312"/>
      <c r="X176" s="45"/>
      <c r="AG176" s="44">
        <f>YEAR(AH175)</f>
        <v>2014</v>
      </c>
      <c r="AH176" s="44">
        <f>MONTH(AH175)</f>
        <v>6</v>
      </c>
      <c r="AI176" s="44">
        <f>DAY(AH175)</f>
        <v>16</v>
      </c>
    </row>
    <row r="177" spans="1:35" ht="18.95" customHeight="1">
      <c r="A177" s="98">
        <f>IF(N178="","",A176+1)</f>
        <v>7</v>
      </c>
      <c r="B177" s="897" t="str">
        <f>IF('Master sheet'!$D$14="Hindi","पिता का नाम :-","Father's Name :-")</f>
        <v>पिता का नाम :-</v>
      </c>
      <c r="C177" s="897"/>
      <c r="D177" s="897"/>
      <c r="E177" s="898" t="str">
        <f>IFERROR(IF(AND(N178=""),"",VLOOKUP(N178,Marks,7,0)),"")</f>
        <v>MUKESH BAGRI</v>
      </c>
      <c r="F177" s="898"/>
      <c r="G177" s="898"/>
      <c r="H177" s="898"/>
      <c r="I177" s="898"/>
      <c r="J177" s="899" t="str">
        <f>IF('Master sheet'!$D$14="Hindi","जन्म तिथि :","Date of Birth :")</f>
        <v>जन्म तिथि :</v>
      </c>
      <c r="K177" s="899"/>
      <c r="L177" s="899"/>
      <c r="M177" s="899"/>
      <c r="N177" s="900" t="str">
        <f>IFERROR(IF(AND(N178=""),"",VLOOKUP(N178,Marks,4,0)),"")</f>
        <v>16-06-2014</v>
      </c>
      <c r="O177" s="900"/>
      <c r="P177" s="900"/>
      <c r="S177" s="45"/>
      <c r="T177" s="45"/>
      <c r="U177" s="45"/>
      <c r="V177" s="45"/>
      <c r="W177" s="45"/>
      <c r="X177" s="45"/>
      <c r="AG177" s="44" t="str">
        <f>IF(AG176=2000,"दो हजार",IF(AG176=2001,"दो हजार एक",IF(AG176=2002,"दो हजार दो",IF(AG176=2003,"दो हजार तीन",IF(AG176=2004,"दो हजार चार",IF(AG176=2005,"दो हजार पांच",IF(AG176=2006,"दो हजार छः",IF(AG176=2007,"दो हजार सात",IF(AG176=2008,"दो हजार आठ",IF(AG176=2009,"दो हजार नौ",IF(AG176=2010,"दो हजार दस",IF(AG176=2011,"दो हजार इग्यारह",IF(AG176=2012,"दो हजार बारह",IF(AG176=2013,"दो हजार तेरह",IF(AG176=2014,"दो हजार चौदह",IF(AG176=2015,"दो हजार पंद्रह",IF(AG176=2016,"दो हजार सोलह",IF(AG176=2017,"दो हजार सत्रह",IF(AG176=2018,"दो हजार अठारह",IF(AG176=2019,"दो हजार उन्नीस",IF(AG176=2020,"दो हजार बीस",IF(AG176=2021,"दो हजार इक्कीस",IF(AG176=2022,"दो हजार बाइस","")))))))))))))))))))))))</f>
        <v>दो हजार चौदह</v>
      </c>
      <c r="AH177" s="44" t="str">
        <f>IF(AH176=1,"जनवरी",IF(AH176=2,"फरवरी",IF(AH176=3,"मार्च",IF(AH176=4,"अप्रैल",IF(AH176=5,"मई",IF(AH176=6,"जून",IF(AH176=7,"जुलाई",IF(AH176=8,"अगस्त",IF(AH176=9,"सितम्बर",IF(AH176=10,"अक्टूबर",IF(AH176=11,"नवम्बर",IF(AH176=12,"दिसम्बर",""))))))))))))</f>
        <v>जून</v>
      </c>
      <c r="AI177" s="44" t="str">
        <f>IF(AI176=1,"एक",IF(AI176=2,"दो",IF(AI176=3,"तीन",IF(AI176=4,"चार",IF(AI176=5,"पांच",IF(AI176=6,"छः",IF(AI176=7,"सात",IF(AI176=8,"आठ",IF(AI176=9,"नौ",IF(AI176=10,"दस",IF(AI176=11,"इग्यारह",IF(AI176=12,"बारह",IF(AI176=13,"तेरह",IF(AI176=14,"चौदह",IF(AI176=15,"पंद्रह",IF(AI176=16,"सोलह",IF(AI176=17,"सत्रह",IF(AI176=18,"अठारह",IF(AI176=19,"उन्नीस",IF(AI176=20,"बीस",IF(AI176=21,"इक्कीस",IF(AI176=22,"बाइस",IF(AI176=23,"तेईस",IF(AI176=24,"चौबीस",IF(AI176=25,"पचीस",IF(AI176=26,"छबीस",IF(AI176=27,"सताईस",IF(AI176=28,"अठाइस",IF(AI176=29,"उन्नतीस",IF(AI176=30,"तीस",IF(AI176=31,"इकतीस","")))))))))))))))))))))))))))))))</f>
        <v>सोलह</v>
      </c>
    </row>
    <row r="178" spans="1:35" ht="18.95" customHeight="1">
      <c r="A178" s="98">
        <f>IF(N178="","",A177+1)</f>
        <v>8</v>
      </c>
      <c r="B178" s="897" t="str">
        <f>IF('Master sheet'!$D$14="Hindi","माता का नाम :-","Mother's Name :-")</f>
        <v>माता का नाम :-</v>
      </c>
      <c r="C178" s="897"/>
      <c r="D178" s="897"/>
      <c r="E178" s="898" t="str">
        <f>IFERROR(IF(AND(N178=""),"",VLOOKUP(N178,Marks,8,0)),"")</f>
        <v>SEEMA BAGRI</v>
      </c>
      <c r="F178" s="898"/>
      <c r="G178" s="898"/>
      <c r="H178" s="898"/>
      <c r="I178" s="898"/>
      <c r="J178" s="899" t="str">
        <f>IF('Master sheet'!$D$14="Hindi","रोल नंबर :-","Roll No. :")</f>
        <v>रोल नंबर :-</v>
      </c>
      <c r="K178" s="899"/>
      <c r="L178" s="899"/>
      <c r="M178" s="899"/>
      <c r="N178" s="901">
        <f>IF(N144="","",IF(AND(N144+1&gt;$Y$6),"",N144+1))</f>
        <v>206</v>
      </c>
      <c r="O178" s="901"/>
      <c r="P178" s="901"/>
      <c r="AH178" s="44" t="str">
        <f>CONCATENATE(AI177," ",AH177," ",AG177)</f>
        <v>सोलह जून दो हजार चौदह</v>
      </c>
    </row>
    <row r="179" spans="1:35" ht="18.95" customHeight="1">
      <c r="A179" s="98">
        <f>IF(N178="","",A178+1)</f>
        <v>9</v>
      </c>
      <c r="B179" s="897" t="str">
        <f>IF('Master sheet'!$D$14="Hindi","जन्मतिथि शब्दों में :-","Date of Birth in Words :-")</f>
        <v>जन्मतिथि शब्दों में :-</v>
      </c>
      <c r="C179" s="897"/>
      <c r="D179" s="897"/>
      <c r="E179" s="898" t="str">
        <f>IFERROR(IF('Master sheet'!$D$14="Hindi",AH178,AH180),"")</f>
        <v>सोलह जून दो हजार चौदह</v>
      </c>
      <c r="F179" s="898"/>
      <c r="G179" s="898"/>
      <c r="H179" s="898"/>
      <c r="I179" s="898"/>
      <c r="J179" s="898"/>
      <c r="K179" s="898"/>
      <c r="L179" s="898"/>
      <c r="M179" s="898"/>
      <c r="N179" s="898"/>
      <c r="O179" s="898"/>
      <c r="P179" s="318"/>
      <c r="AG179" s="44" t="str">
        <f>IF(AG176=1961,"NINETEEN SIXTY ONE",IF(AG176=1962,"NINETEEN SIXTY TWO",IF(AG176=1963,"NINETEEN SIXTY THREE",IF(AG176=1964,"NINETEEN SIXTY FOUR",IF(AG176=1965,"NINETEEN SIXTY FIVE",IF(AG176=1966,"NINETEEN SIXTY SIX",IF(AG176=1967,"NINETEEN SIXTY SEVEN",IF(AG176=1968,"NINETEEN SIXTY EIGHT",IF(AG176=1969,"NINETEEN SIXTY NINE",IF(AG176=1970,"NINETEEN SEVENTY",IF(AG176=1971,"NINETEEN SEVENTY ONE",IF(AG176=1972,"NINETEEN SEVENTY TWO",IF(AG176=1973,"NINETEEN SEVENTY THREE",IF(AG176=1974,"NINETEEN SEVENTY FOUR",IF(AG176=1975,"NINETEEN SEVENTY FIVE",IF(AG176=1976,"NINETEEN SEVENTY SIX",IF(AG176=1977,"NINETEEN SEVENTY SEVEN",IF(AG176=1978,"NINETEEN SEVENTY EIGHT",IF(AG176=1979,"NINETEEN SEVENTY NINE",IF(AG176=1980,"NINETEEN EIGHTY",IF(AG176=1981,"NINETEEN EIGHTY ONE",IF(AG176=1982,"NINETEEN EIGHTY TWO",IF(AG176=1983,"NINETEEN EIGHTY THREE",IF(AG176=1984,"NINETEEN EIGHTY FOUR",IF(AG176=1985,"NINETEEN EIGHTY FIVE",IF(AG176=1986,"NINETEEN EIGHTY SIX",IF(AG176=1987,"NINETEEN EIGHTY SEVEN",IF(AG176=1988,"NINETEEN EIGHTY EIGHT",IF(AG176=1989,"NINETEEN EIGHTY NINE",IF(AG176=1990,"NINETEEN NINETY",IF(AG176=1991,"NINETEEN NINETY ONE",IF(AG176=1992,"NINETEEN NINETY TWO",IF(AG176=1993,"NINETEEN NINETY THREE",IF(AG176=1994,"NINETEEN NINETY FOUR",IF(AG176=1995,"NINETEEN NINETY FIVE",IF(AG176=1996,"NINETEEN NINETY SIX",IF(AG176=1997,"NINETEEN NINETY SEVEN",IF(AG176=1998,"NINETEEN NINETY EIGHT",IF(AG176=1999,"NINETEEN NINETY NINE",IF(AG176=2000,"TWO THOUSAND",IF(AG176=2001,"TWO THOUSAND ONE",IF(AG176=2002,"TWO THOUSAND TWO",IF(AG176=2003,"TWO THOUSAND THREE",IF(AG176=2004,"TWO THOUSAND FOUR",IF(AG176=2005,"TWO THOUSAND FIVE",IF(AG176=2006,"TWO THOUSAND SIX",IF(AG176=2007,"TWO THOUSAND SEVEN",IF(AG176=2008,"TWO THOUSAND EIGHT",IF(AG176=2009,"TWO THOUSAND NINE",IF(AG176=2010,"TWO THOUSAND TEN",IF(AG176=2011,"TWO THOUSAND ELEVEN",IF(AG176=2012,"TWO THOUSAND TWELVE",IF(AG176=2013,"TWO THOUSAND THIRTEEN",IF(AG176=2014,"TWO THOUSAND FOURTEEN",IF(AG176=2015,"TWO THOUSAND FIFTEEN",IF(AG176=2016,"TWO THOUSAND SIXTEEN",IF(AG176=2017,"TWO THOUSAND SEVENTEEN",IF(AG176=2018,"TWO THOUSAND EIGHTEEN",IF(AG176=2019,"TWO THOUSAND NINETEEN",IF(AG176=2020,"TWO THOUSAND TWENTY",IF(AG176=2021,"TWO THOUSAND TWENTY ONE",IF(AG176=2022,"TWO THOUSAND TWENTY TWO",IF(AG176=2023,"TWO THOUSAND TWENTY THREE",IF(AG176=2024,"TWO THOUSAND TWENTY FOUR",IF(AG176=2025,"TWO THOUSAND TWENTY FIVE","")))))))))))))))))))))))))))))))))))))))))))))))))))))))))))))))))</f>
        <v>TWO THOUSAND FOURTEEN</v>
      </c>
      <c r="AH179" s="44" t="str">
        <f>IF(AH176=1,"JANUARY",IF(AH176=2,"FEBUARY", IF(AH176=3,"MARCH",IF(AH176=4,"APRIL",IF(AH176=5,"MAY",IF(AH176=6,"JUNE",IF(AH176=7,"JULY",IF(AH176=8,"AUGUST",IF(AH176=9,"SEPTEMBER",IF(AH176=10,"OCTOBER",IF(AH176=11,"NOVEMBER",IF(AH176=12,"DECEMBER",""))))))))))))</f>
        <v>JUNE</v>
      </c>
      <c r="AI179" s="44" t="str">
        <f>IF(AI176=1,"1ST",IF(AI176=2,"2ND", IF(AI176=3,"3RD",IF(AI176=4,"FOURTH",IF(AI176=5,"FIFTH",IF(AI176=6,"SIXTH",IF(AI176=7,"7TH",IF(AI176=8,"8TH",IF(AI176=9,"9TH",IF(AI176=10,"10TH",IF(AI176=11,"11TH",IF(AI176=12,"12TH",IF(AI176=13,"13TH",IF(AI176=14,"14TH",IF(AI176=15,"FIFTEEN",IF(AI176=16,"SIXTEEN",IF(AI176=17,"SEVENTEEN",IF(AI176=18,"EIGHTEEN",IF(AI176=19,"NINETEEN",IF(AI176=20,"TWENTY",IF(AI176=21,"TWENTY FIRST",IF(AI176=22,"TWENTY SECOND",IF(AI176=23,"TWENTY THIRD",IF(AI176=24,"TWENTY FOURTH",IF(AI176=25,"TWENTY FIFTH",IF(AI176=26,"TWENTY SIX",IF(AI176=27,"TWENTY SEVEN",IF(AI176=28,"TWENTY EIGHT",IF(AI176=29,"TWENTY NINE",IF(AI176=30,"THIRTY",IF(AI176=31,"THIRTY FIRST","")))))))))))))))))))))))))))))))</f>
        <v>SIXTEEN</v>
      </c>
    </row>
    <row r="180" spans="1:35" ht="13.5" customHeight="1">
      <c r="A180" s="98">
        <f>IF(N178="","",A179+1)</f>
        <v>10</v>
      </c>
      <c r="B180" s="72"/>
      <c r="C180" s="72"/>
      <c r="D180" s="72"/>
      <c r="E180" s="73"/>
      <c r="F180" s="73"/>
      <c r="G180" s="73"/>
      <c r="H180" s="72"/>
      <c r="I180" s="72"/>
      <c r="J180" s="74"/>
      <c r="K180" s="74"/>
      <c r="L180" s="74"/>
      <c r="M180" s="45"/>
      <c r="N180" s="45"/>
      <c r="O180" s="45"/>
      <c r="P180" s="45"/>
      <c r="AH180" s="44" t="str">
        <f>CONCATENATE(AH179," ",AI179,", ",AG179)</f>
        <v>JUNE SIXTEEN, TWO THOUSAND FOURTEEN</v>
      </c>
    </row>
    <row r="181" spans="1:35" ht="25.5" customHeight="1">
      <c r="A181" s="98">
        <f>IF(N178="","",A180+1)</f>
        <v>11</v>
      </c>
      <c r="B181" s="620" t="str">
        <f>IF('Master sheet'!$D$14="Hindi","विषय","Subject")</f>
        <v>विषय</v>
      </c>
      <c r="C181" s="640" t="str">
        <f>IF('Master sheet'!$D$14="Hindi","अर्द्धवार्षिक","Half Yearly")</f>
        <v>अर्द्धवार्षिक</v>
      </c>
      <c r="D181" s="641"/>
      <c r="E181" s="641"/>
      <c r="F181" s="641"/>
      <c r="G181" s="930" t="str">
        <f>IF('Master sheet'!$D$14="Hindi","वार्षिक","Yearly")</f>
        <v>वार्षिक</v>
      </c>
      <c r="H181" s="931"/>
      <c r="I181" s="931"/>
      <c r="J181" s="932"/>
      <c r="K181" s="640" t="str">
        <f>IF('Master sheet'!$D$14="Hindi","सर्व योग","Grand Total")</f>
        <v>सर्व योग</v>
      </c>
      <c r="L181" s="641"/>
      <c r="M181" s="641"/>
      <c r="N181" s="642"/>
      <c r="O181" s="927" t="str">
        <f>IF('Master sheet'!$D$14="Hindi","ग्रेड","Grade")</f>
        <v>ग्रेड</v>
      </c>
      <c r="P181" s="892" t="str">
        <f>IF('Master sheet'!$D$14="Hindi","परिणाम","Results")</f>
        <v>परिणाम</v>
      </c>
    </row>
    <row r="182" spans="1:35" ht="102.75" customHeight="1">
      <c r="A182" s="98">
        <f>IF(N178="","",A181+1)</f>
        <v>12</v>
      </c>
      <c r="B182" s="620"/>
      <c r="C182" s="933" t="str">
        <f>IF('Master sheet'!$D$14="Hindi","लिखित","Written")</f>
        <v>लिखित</v>
      </c>
      <c r="D182" s="934"/>
      <c r="E182" s="933" t="str">
        <f>IF('Master sheet'!$D$14="Hindi","मौखिक","Oral")</f>
        <v>मौखिक</v>
      </c>
      <c r="F182" s="934"/>
      <c r="G182" s="933" t="str">
        <f>IF('Master sheet'!$D$14="Hindi","लिखित","Written")</f>
        <v>लिखित</v>
      </c>
      <c r="H182" s="934"/>
      <c r="I182" s="935" t="str">
        <f>IF('Master sheet'!$D$14="Hindi","मौखिक","Oral")</f>
        <v>मौखिक</v>
      </c>
      <c r="J182" s="935"/>
      <c r="K182" s="367" t="str">
        <f>IF('Master sheet'!$D$14="Hindi","लिखित","Written")</f>
        <v>लिखित</v>
      </c>
      <c r="L182" s="367" t="str">
        <f>IF('Master sheet'!$D$14="Hindi","मौखिक","Oral")</f>
        <v>मौखिक</v>
      </c>
      <c r="M182" s="936" t="str">
        <f>IF('Master sheet'!$D$14="Hindi","कुल विषय योग ","Subject Total")</f>
        <v xml:space="preserve">कुल विषय योग </v>
      </c>
      <c r="N182" s="937"/>
      <c r="O182" s="928"/>
      <c r="P182" s="893"/>
    </row>
    <row r="183" spans="1:35" ht="21" customHeight="1">
      <c r="A183" s="98">
        <f>IF(N178="","",A182+1)</f>
        <v>13</v>
      </c>
      <c r="B183" s="620"/>
      <c r="C183" s="904">
        <v>30</v>
      </c>
      <c r="D183" s="905"/>
      <c r="E183" s="904">
        <v>70</v>
      </c>
      <c r="F183" s="905"/>
      <c r="G183" s="904">
        <v>30</v>
      </c>
      <c r="H183" s="905"/>
      <c r="I183" s="904">
        <v>70</v>
      </c>
      <c r="J183" s="905"/>
      <c r="K183" s="382">
        <v>60</v>
      </c>
      <c r="L183" s="382">
        <v>140</v>
      </c>
      <c r="M183" s="904">
        <v>200</v>
      </c>
      <c r="N183" s="905"/>
      <c r="O183" s="929"/>
      <c r="P183" s="894"/>
    </row>
    <row r="184" spans="1:35" ht="21" customHeight="1">
      <c r="A184" s="98">
        <f>IF(N178="","",A183+1)</f>
        <v>14</v>
      </c>
      <c r="B184" s="303" t="str">
        <f>IF('Master sheet'!D$14="Hindi","हिंदी","Hindi")</f>
        <v>हिंदी</v>
      </c>
      <c r="C184" s="699">
        <f>IFERROR(IF(AND(N178=""),"",VLOOKUP(N178,Marks,15,0)),"")</f>
        <v>26</v>
      </c>
      <c r="D184" s="701"/>
      <c r="E184" s="699">
        <f>IFERROR(IF(AND(N178=""),"",VLOOKUP(N178,Marks,16,0)),"")</f>
        <v>64</v>
      </c>
      <c r="F184" s="701"/>
      <c r="G184" s="699">
        <f>IFERROR(IF(AND(N178=""),"",VLOOKUP(N178,Marks,19,0)),"")</f>
        <v>28</v>
      </c>
      <c r="H184" s="701"/>
      <c r="I184" s="699">
        <f>IFERROR(IF(AND(N178=""),"",VLOOKUP(N178,Marks,20,0)),"")</f>
        <v>20</v>
      </c>
      <c r="J184" s="701"/>
      <c r="K184" s="372">
        <f>IFERROR(IF(AND(N178=""),"",SUM(C184,G184)),"")</f>
        <v>54</v>
      </c>
      <c r="L184" s="372">
        <f>IFERROR(IF(AND(N178=""),"",SUM(E184,I184)),"")</f>
        <v>84</v>
      </c>
      <c r="M184" s="902">
        <f>IFERROR(IF(AND(N178=""),"",SUM(K184,L184)),"")</f>
        <v>138</v>
      </c>
      <c r="N184" s="903"/>
      <c r="O184" s="79" t="str">
        <f>IFERROR(IF(AND(N178=""),"",VLOOKUP(N178,Marks,28,0)),"")</f>
        <v>C</v>
      </c>
      <c r="P184" s="209" t="str">
        <f>IFERROR(IF(AND(N178=""),"",VLOOKUP(N178,Marks,26,0)),"")</f>
        <v>P</v>
      </c>
    </row>
    <row r="185" spans="1:35" ht="21" customHeight="1">
      <c r="A185" s="98">
        <f>IF(N178="","",A184+1)</f>
        <v>15</v>
      </c>
      <c r="B185" s="303" t="str">
        <f>IF('Master sheet'!$D$14="Hindi","गणित","Maths")</f>
        <v>गणित</v>
      </c>
      <c r="C185" s="699">
        <f>IFERROR(IF(AND(N178=""),"",VLOOKUP(N178,Marks,51,0)),"")</f>
        <v>25</v>
      </c>
      <c r="D185" s="701"/>
      <c r="E185" s="699">
        <f>IFERROR(IF(AND(N178=""),"",VLOOKUP(N178,Marks,52,0)),"")</f>
        <v>64</v>
      </c>
      <c r="F185" s="701"/>
      <c r="G185" s="699">
        <f>IFERROR(IF(AND(N178=""),"",VLOOKUP(N178,Marks,55,0)),"")</f>
        <v>21</v>
      </c>
      <c r="H185" s="701"/>
      <c r="I185" s="699">
        <f>IFERROR(IF(AND(N178=""),"",VLOOKUP(N178,Marks,56,0)),"")</f>
        <v>64</v>
      </c>
      <c r="J185" s="701"/>
      <c r="K185" s="372">
        <f>IFERROR(IF(AND(N178=""),"",SUM(C185,G185)),"")</f>
        <v>46</v>
      </c>
      <c r="L185" s="372">
        <f>IFERROR(IF(AND(N178=""),"",SUM(E185,I185)),"")</f>
        <v>128</v>
      </c>
      <c r="M185" s="902">
        <f>IFERROR(IF(AND(N178=""),"",SUM(K185,L185)),"")</f>
        <v>174</v>
      </c>
      <c r="N185" s="903"/>
      <c r="O185" s="79" t="str">
        <f>IFERROR(IF(AND(N178=""),"",VLOOKUP(N178,Marks,64,0)),"")</f>
        <v>A</v>
      </c>
      <c r="P185" s="209" t="str">
        <f>IFERROR(IF(AND(N178=""),"",VLOOKUP(N178,Marks,62,0)),"")</f>
        <v>P</v>
      </c>
      <c r="T185" s="323"/>
    </row>
    <row r="186" spans="1:35" ht="21" customHeight="1">
      <c r="A186" s="98">
        <f>IF(N178="","",A185+1)</f>
        <v>16</v>
      </c>
      <c r="B186" s="384"/>
      <c r="C186" s="904">
        <v>15</v>
      </c>
      <c r="D186" s="905"/>
      <c r="E186" s="904">
        <v>35</v>
      </c>
      <c r="F186" s="905"/>
      <c r="G186" s="904">
        <v>15</v>
      </c>
      <c r="H186" s="905"/>
      <c r="I186" s="904">
        <v>35</v>
      </c>
      <c r="J186" s="905"/>
      <c r="K186" s="382">
        <v>30</v>
      </c>
      <c r="L186" s="382">
        <v>70</v>
      </c>
      <c r="M186" s="904">
        <v>100</v>
      </c>
      <c r="N186" s="905"/>
      <c r="O186" s="920"/>
      <c r="P186" s="921"/>
      <c r="T186" s="323"/>
    </row>
    <row r="187" spans="1:35" ht="21" customHeight="1">
      <c r="A187" s="98">
        <f>IF(N178="","",A186+1)</f>
        <v>17</v>
      </c>
      <c r="B187" s="303" t="str">
        <f>IF('Master sheet'!$D$14="Hindi","अंग्रेजी","English")</f>
        <v>अंग्रेजी</v>
      </c>
      <c r="C187" s="699">
        <f>IFERROR(IF(AND(N178=""),"",VLOOKUP(N178,Marks,33,0)),"")</f>
        <v>12</v>
      </c>
      <c r="D187" s="701"/>
      <c r="E187" s="699">
        <f>IFERROR(IF(AND(N178=""),"",VLOOKUP(N178,Marks,34,0)),"")</f>
        <v>30</v>
      </c>
      <c r="F187" s="701"/>
      <c r="G187" s="699">
        <f>IFERROR(IF(AND(N178=""),"",VLOOKUP(N178,Marks,37,0)),"")</f>
        <v>10</v>
      </c>
      <c r="H187" s="701"/>
      <c r="I187" s="699">
        <f>IFERROR(IF(AND(N178=""),"",VLOOKUP(N178,Marks,38,0)),"")</f>
        <v>31</v>
      </c>
      <c r="J187" s="701"/>
      <c r="K187" s="372">
        <f>IFERROR(IF(AND(N178=""),"",SUM(C187,G187)),"")</f>
        <v>22</v>
      </c>
      <c r="L187" s="372">
        <f>IFERROR(IF(AND(N178=""),"",SUM(E187,I187)),"")</f>
        <v>61</v>
      </c>
      <c r="M187" s="902">
        <f>IFERROR(IF(AND(N178=""),"",SUM(K187,L187)),"")</f>
        <v>83</v>
      </c>
      <c r="N187" s="903"/>
      <c r="O187" s="79" t="str">
        <f>IFERROR(IF(AND(N178=""),"",VLOOKUP(N178,Marks,46,0)),"")</f>
        <v>B</v>
      </c>
      <c r="P187" s="209" t="str">
        <f>IFERROR(IF(AND(N178=""),"",VLOOKUP(N178,Marks,44,0)),"")</f>
        <v>P</v>
      </c>
    </row>
    <row r="188" spans="1:35" ht="23.25" customHeight="1">
      <c r="A188" s="98">
        <f>IF(N178="","",A187+1)</f>
        <v>18</v>
      </c>
      <c r="B188" s="304" t="str">
        <f>IF('Master sheet'!$D$14="Hindi","कुल योग","Total")</f>
        <v>कुल योग</v>
      </c>
      <c r="C188" s="925">
        <f>IF(AND(N178=""),"",IF(AND(C184="",C185="",C187=""),"",SUM(C184,C185,C187)))</f>
        <v>63</v>
      </c>
      <c r="D188" s="926"/>
      <c r="E188" s="925">
        <f>IF(AND(N178=""),"",IF(AND(E184="",E185="",E187=""),"",SUM(E184,E185,E187)))</f>
        <v>158</v>
      </c>
      <c r="F188" s="926"/>
      <c r="G188" s="925">
        <f>IF(AND(N178=""),"",IF(AND(G184="",G185="",G187=""),"",SUM(G184,G185,G187)))</f>
        <v>59</v>
      </c>
      <c r="H188" s="926"/>
      <c r="I188" s="925">
        <f>IF(AND(N178=""),"",IF(AND(I184="",I185="",I187=""),"",SUM(I184,I185,I187)))</f>
        <v>115</v>
      </c>
      <c r="J188" s="926"/>
      <c r="K188" s="373">
        <f>IF(AND(N178=""),"",IF(AND(K184="",K185="",K187=""),"",SUM(K184,K185,K187)))</f>
        <v>122</v>
      </c>
      <c r="L188" s="373">
        <f>IF(AND(N178=""),"",IF(AND(L184="",L185="",L187=""),"",SUM(L184,L185,L187)))</f>
        <v>273</v>
      </c>
      <c r="M188" s="902">
        <f>IF(AND(N178=""),"",IF(AND(M184="",M185="",M187=""),"",SUM(M184,M185,M187)))</f>
        <v>395</v>
      </c>
      <c r="N188" s="903"/>
      <c r="O188" s="383" t="str">
        <f>IFERROR(IF(AND(N178=""),"",VLOOKUP(N178,Marks,119,0)),"")</f>
        <v>B</v>
      </c>
      <c r="P188" s="212"/>
    </row>
    <row r="189" spans="1:35" ht="23.25" customHeight="1">
      <c r="A189" s="98">
        <f>IF(N178="","",A188+1)</f>
        <v>19</v>
      </c>
      <c r="B189" s="385"/>
      <c r="C189" s="904">
        <v>50</v>
      </c>
      <c r="D189" s="922"/>
      <c r="E189" s="922"/>
      <c r="F189" s="905"/>
      <c r="G189" s="904">
        <v>50</v>
      </c>
      <c r="H189" s="922"/>
      <c r="I189" s="922"/>
      <c r="J189" s="905"/>
      <c r="K189" s="904">
        <v>100</v>
      </c>
      <c r="L189" s="922"/>
      <c r="M189" s="922"/>
      <c r="N189" s="905"/>
      <c r="O189" s="923"/>
      <c r="P189" s="924"/>
    </row>
    <row r="190" spans="1:35" ht="21" customHeight="1">
      <c r="A190" s="98">
        <f>IF(N178="","",A189+1)</f>
        <v>20</v>
      </c>
      <c r="B190" s="308" t="str">
        <f>IF('Master sheet'!$D$14="Hindi","पर्यावरण अध्ययन","EVS")</f>
        <v>पर्यावरण अध्ययन</v>
      </c>
      <c r="C190" s="699">
        <f>IFERROR(IF(AND(N178=""),"",VLOOKUP(N178,Marks,69,0)),"")</f>
        <v>45</v>
      </c>
      <c r="D190" s="700"/>
      <c r="E190" s="700"/>
      <c r="F190" s="701"/>
      <c r="G190" s="699">
        <f>IFERROR(IF(AND(N178=""),"",VLOOKUP(N178,Marks,73,0)),"")</f>
        <v>47</v>
      </c>
      <c r="H190" s="700"/>
      <c r="I190" s="700"/>
      <c r="J190" s="701"/>
      <c r="K190" s="925">
        <f>IFERROR(IF(AND(N178=""),"",SUM(C190,G190)),"")</f>
        <v>92</v>
      </c>
      <c r="L190" s="947"/>
      <c r="M190" s="947"/>
      <c r="N190" s="926"/>
      <c r="O190" s="79" t="str">
        <f>IFERROR(IF(AND(N178=""),"",VLOOKUP(N178,Marks,82,0)),"")</f>
        <v>A</v>
      </c>
      <c r="P190" s="209" t="str">
        <f>IFERROR(IF(AND(N178=""),"",VLOOKUP(N178,Marks,80,0)),"")</f>
        <v>P</v>
      </c>
    </row>
    <row r="191" spans="1:35" ht="12" customHeight="1">
      <c r="A191" s="98">
        <f>IF(N178="","",A190+1)</f>
        <v>21</v>
      </c>
      <c r="B191" s="895"/>
      <c r="C191" s="895"/>
      <c r="D191" s="895"/>
      <c r="E191" s="895"/>
      <c r="F191" s="895"/>
      <c r="G191" s="895"/>
      <c r="H191" s="895"/>
      <c r="I191" s="895"/>
      <c r="J191" s="895"/>
      <c r="K191" s="895"/>
      <c r="L191" s="895"/>
      <c r="M191" s="895"/>
      <c r="N191" s="895"/>
      <c r="O191" s="895"/>
      <c r="P191" s="895"/>
    </row>
    <row r="192" spans="1:35" ht="21" customHeight="1">
      <c r="A192" s="98">
        <f>IF(N178="","",A191+1)</f>
        <v>22</v>
      </c>
      <c r="B192" s="938" t="str">
        <f>IF('Master sheet'!$D$14="Hindi","अतिरिक्त विषय ","Extra Subject")</f>
        <v xml:space="preserve">अतिरिक्त विषय </v>
      </c>
      <c r="C192" s="938"/>
      <c r="D192" s="938"/>
      <c r="E192" s="938"/>
      <c r="F192" s="938"/>
      <c r="G192" s="938"/>
      <c r="H192" s="938"/>
      <c r="I192" s="938"/>
      <c r="J192" s="938"/>
      <c r="K192" s="938"/>
      <c r="L192" s="938"/>
      <c r="M192" s="938"/>
      <c r="N192" s="938"/>
      <c r="O192" s="938"/>
      <c r="P192" s="938"/>
    </row>
    <row r="193" spans="1:24" ht="21" customHeight="1">
      <c r="A193" s="98">
        <f>IF(N178="","",A192+1)</f>
        <v>23</v>
      </c>
      <c r="B193" s="358" t="str">
        <f>IF('Master sheet'!$D$14="Hindi","विषय","Subject")</f>
        <v>विषय</v>
      </c>
      <c r="C193" s="910" t="str">
        <f>IF('Master sheet'!$D$14="Hindi","पूर्णांक","M.M.")</f>
        <v>पूर्णांक</v>
      </c>
      <c r="D193" s="911"/>
      <c r="E193" s="910" t="str">
        <f>IF('Master sheet'!$D$14="Hindi","प्राप्तांक","Ob.M.")</f>
        <v>प्राप्तांक</v>
      </c>
      <c r="F193" s="911"/>
      <c r="G193" s="910" t="str">
        <f>IF('Master sheet'!$D$14="Hindi","ग्रेड","Grade")</f>
        <v>ग्रेड</v>
      </c>
      <c r="H193" s="911"/>
      <c r="I193" s="910" t="str">
        <f>IF('Master sheet'!$D$14="Hindi","विषय","Subject")</f>
        <v>विषय</v>
      </c>
      <c r="J193" s="911"/>
      <c r="K193" s="910" t="str">
        <f>IF('Master sheet'!$D$14="Hindi","पूर्णांक","M.M.")</f>
        <v>पूर्णांक</v>
      </c>
      <c r="L193" s="911"/>
      <c r="M193" s="910" t="str">
        <f>IF('Master sheet'!$D$14="Hindi","प्राप्तांक","Ob.M.")</f>
        <v>प्राप्तांक</v>
      </c>
      <c r="N193" s="911"/>
      <c r="O193" s="910" t="str">
        <f>IF('Master sheet'!$D$14="Hindi","ग्रेड","Grade")</f>
        <v>ग्रेड</v>
      </c>
      <c r="P193" s="911"/>
    </row>
    <row r="194" spans="1:24" ht="21" customHeight="1">
      <c r="A194" s="98">
        <f>IF(N178="","",A193+1)</f>
        <v>24</v>
      </c>
      <c r="B194" s="303" t="str">
        <f>IF(AND(N178=""),"",'Result Sheet'!$DA$4)</f>
        <v>COMPUTER</v>
      </c>
      <c r="C194" s="912">
        <f>IF(AND(N178=""),"",'Result Sheet'!$DC$7)</f>
        <v>100</v>
      </c>
      <c r="D194" s="912"/>
      <c r="E194" s="913">
        <f>IFERROR(IF(AND(N178=""),"",VLOOKUP(N178,Marks,106,0)),"")</f>
        <v>0</v>
      </c>
      <c r="F194" s="913"/>
      <c r="G194" s="914" t="str">
        <f>IFERROR(IF(AND(N178=""),"",VLOOKUP(N178,Marks,107,0)),"")</f>
        <v/>
      </c>
      <c r="H194" s="914"/>
      <c r="I194" s="915" t="str">
        <f>IF(AND(N178=""),"",'Result Sheet'!$DE$4)</f>
        <v>G.K.</v>
      </c>
      <c r="J194" s="915"/>
      <c r="K194" s="912">
        <f>IF(AND(N178=""),"",'Result Sheet'!$DG$7)</f>
        <v>100</v>
      </c>
      <c r="L194" s="912"/>
      <c r="M194" s="913">
        <f>IFERROR(IF(AND(N178=""),"",VLOOKUP(N178,Marks,110,0)),"")</f>
        <v>0</v>
      </c>
      <c r="N194" s="913"/>
      <c r="O194" s="914" t="str">
        <f>IFERROR(IF(AND(N178=""),"",VLOOKUP(N178,Marks,111,0)),"")</f>
        <v/>
      </c>
      <c r="P194" s="914"/>
    </row>
    <row r="195" spans="1:24" ht="21" customHeight="1">
      <c r="A195" s="98">
        <f>IF(N178="","",A194+1)</f>
        <v>25</v>
      </c>
      <c r="B195" s="896" t="str">
        <f>IF('Master sheet'!$D$14="Hindi","विषय","Subject")</f>
        <v>विषय</v>
      </c>
      <c r="C195" s="896"/>
      <c r="D195" s="918" t="str">
        <f>IF('Master sheet'!$D$14="Hindi","प्राप्तांक","Marks ")</f>
        <v>प्राप्तांक</v>
      </c>
      <c r="E195" s="919"/>
      <c r="F195" s="306" t="str">
        <f>IF('Master sheet'!$D$14="Hindi","ग्रेड","Grade")</f>
        <v>ग्रेड</v>
      </c>
      <c r="G195" s="896" t="str">
        <f>IF('Master sheet'!$D$14="Hindi","विषय","Subject")</f>
        <v>विषय</v>
      </c>
      <c r="H195" s="896"/>
      <c r="I195" s="918" t="str">
        <f>IF('Master sheet'!$D$14="Hindi","प्राप्तांक","Marks")</f>
        <v>प्राप्तांक</v>
      </c>
      <c r="J195" s="919"/>
      <c r="K195" s="306" t="str">
        <f>IF('Master sheet'!$D$14="Hindi","ग्रेड","Grade")</f>
        <v>ग्रेड</v>
      </c>
      <c r="L195" s="896" t="str">
        <f>IF('Master sheet'!$D$14="Hindi","विषय","Subject")</f>
        <v>विषय</v>
      </c>
      <c r="M195" s="896"/>
      <c r="N195" s="918" t="str">
        <f>IF('Master sheet'!$D$14="Hindi","प्राप्तांक","Marks")</f>
        <v>प्राप्तांक</v>
      </c>
      <c r="O195" s="919"/>
      <c r="P195" s="365" t="str">
        <f>IF('Master sheet'!$D$14="Hindi","ग्रेड","Grade")</f>
        <v>ग्रेड</v>
      </c>
    </row>
    <row r="196" spans="1:24" ht="21" customHeight="1">
      <c r="A196" s="98">
        <f>IF(N178="","",A195+1)</f>
        <v>26</v>
      </c>
      <c r="B196" s="906" t="str">
        <f>IF('Master sheet'!$D$14="Hindi","कार्यानुभव","WORK EXP.")</f>
        <v>कार्यानुभव</v>
      </c>
      <c r="C196" s="907"/>
      <c r="D196" s="907"/>
      <c r="E196" s="70">
        <f>IFERROR(IF(AND(N178=""),"",VLOOKUP(N178,Marks,85,0)),"")</f>
        <v>43</v>
      </c>
      <c r="F196" s="79" t="str">
        <f>IFERROR(IF(AND(N178=""),"",VLOOKUP(N178,Marks,89,0)),"")</f>
        <v>A</v>
      </c>
      <c r="G196" s="906" t="str">
        <f>IF('Master sheet'!$D$14="Hindi","कला शिक्षा","ART EDU.")</f>
        <v>कला शिक्षा</v>
      </c>
      <c r="H196" s="907"/>
      <c r="I196" s="907"/>
      <c r="J196" s="70">
        <f>IFERROR(IF(AND(N178=""),"",VLOOKUP(N178,Marks,92,0)),"")</f>
        <v>33</v>
      </c>
      <c r="K196" s="79" t="str">
        <f>IFERROR(IF(AND(N178=""),"",VLOOKUP(N178,Marks,96,0)),"")</f>
        <v>B</v>
      </c>
      <c r="L196" s="908" t="str">
        <f>IF('Master sheet'!$D$14="Hindi","स्वा. एवं शा. शिक्षा","HE.&amp;PH. EDU.")</f>
        <v>स्वा. एवं शा. शिक्षा</v>
      </c>
      <c r="M196" s="909"/>
      <c r="N196" s="909"/>
      <c r="O196" s="70">
        <f>IFERROR(IF(AND(N178=""),"",VLOOKUP(N178,Marks,99,0)),"")</f>
        <v>84</v>
      </c>
      <c r="P196" s="79" t="str">
        <f>IFERROR(IF(AND(N178=""),"",VLOOKUP(N178,Marks,103,0)),"")</f>
        <v>A</v>
      </c>
    </row>
    <row r="197" spans="1:24" ht="9" customHeight="1">
      <c r="A197" s="98">
        <f>IF(N178="","",A196+1)</f>
        <v>27</v>
      </c>
      <c r="B197" s="309"/>
      <c r="C197" s="309"/>
      <c r="D197" s="309"/>
      <c r="E197" s="363"/>
      <c r="F197" s="364"/>
      <c r="G197" s="309"/>
      <c r="H197" s="309"/>
      <c r="I197" s="309"/>
      <c r="J197" s="363"/>
      <c r="K197" s="364"/>
      <c r="L197" s="310"/>
      <c r="M197" s="310"/>
      <c r="N197" s="310"/>
      <c r="O197" s="363"/>
      <c r="P197" s="364"/>
    </row>
    <row r="198" spans="1:24" ht="21" customHeight="1">
      <c r="A198" s="98">
        <f>IF(N178="","",A197+1)</f>
        <v>28</v>
      </c>
      <c r="B198" s="885" t="str">
        <f>IF('Master sheet'!$D$14="Hindi","कुल कार्य दिवस :-","Total Meeting :-")</f>
        <v>कुल कार्य दिवस :-</v>
      </c>
      <c r="C198" s="885"/>
      <c r="D198" s="885"/>
      <c r="E198" s="886">
        <f>IFERROR(IF(AND(N178=""),"",VLOOKUP(N178,Marks,117,0)),"")</f>
        <v>220</v>
      </c>
      <c r="F198" s="886"/>
      <c r="G198" s="886"/>
      <c r="H198" s="886"/>
      <c r="I198" s="885" t="str">
        <f>IF('Master sheet'!$D$14="Hindi","कुल उपस्थिति :-","Total Attendance :-")</f>
        <v>कुल उपस्थिति :-</v>
      </c>
      <c r="J198" s="885"/>
      <c r="K198" s="885"/>
      <c r="L198" s="885"/>
      <c r="M198" s="887">
        <f>IFERROR(IF(AND(N178=""),"",VLOOKUP(N178,Marks,118,0)),"")</f>
        <v>26</v>
      </c>
      <c r="N198" s="887"/>
      <c r="O198" s="887"/>
      <c r="P198" s="887"/>
    </row>
    <row r="199" spans="1:24" ht="21" customHeight="1">
      <c r="A199" s="98">
        <f>IF(N178="","",A198+1)</f>
        <v>29</v>
      </c>
      <c r="B199" s="885" t="str">
        <f>IF('Master sheet'!$D$14="Hindi","परिणाम :-","Result :-")</f>
        <v>परिणाम :-</v>
      </c>
      <c r="C199" s="885"/>
      <c r="D199" s="885"/>
      <c r="E199" s="888" t="str">
        <f>IFERROR(IF(AND(N178=""),"",VLOOKUP(N178,Marks,116,0)),"")</f>
        <v>कक्षोंन्नति</v>
      </c>
      <c r="F199" s="888"/>
      <c r="G199" s="888"/>
      <c r="H199" s="888"/>
      <c r="I199" s="885" t="str">
        <f>IF('Master sheet'!$D$14="Hindi","परिणाम प्रतिशत में :-","Result in Percentage :-")</f>
        <v>परिणाम प्रतिशत में :-</v>
      </c>
      <c r="J199" s="885"/>
      <c r="K199" s="885"/>
      <c r="L199" s="885"/>
      <c r="M199" s="889">
        <f>IFERROR(IF(AND(N178=""),"",VLOOKUP(N178,Marks,113,0)),"")</f>
        <v>79</v>
      </c>
      <c r="N199" s="889"/>
      <c r="O199" s="889"/>
      <c r="P199" s="889"/>
    </row>
    <row r="200" spans="1:24" ht="21" customHeight="1">
      <c r="A200" s="98">
        <f>IF(N178="","",A199+1)</f>
        <v>30</v>
      </c>
      <c r="B200" s="885" t="str">
        <f>IF('Master sheet'!$D$14="Hindi","श्रेणी / ग्रेड :-","Division / Grade :-")</f>
        <v>श्रेणी / ग्रेड :-</v>
      </c>
      <c r="C200" s="885"/>
      <c r="D200" s="885"/>
      <c r="E200" s="210" t="str">
        <f>IFERROR(IF(AND(N178=""),"",VLOOKUP(N178,Marks,114,0)),"")</f>
        <v>I</v>
      </c>
      <c r="F200" s="211" t="s">
        <v>129</v>
      </c>
      <c r="G200" s="890" t="str">
        <f>IFERROR(IF(AND(N178=""),"",VLOOKUP(N178,Marks,119,0)),"")</f>
        <v>B</v>
      </c>
      <c r="H200" s="890"/>
      <c r="I200" s="885" t="str">
        <f>IF('Master sheet'!$D$14="Hindi","कक्षा में स्थान :-","Position in the Class :-")</f>
        <v>कक्षा में स्थान :-</v>
      </c>
      <c r="J200" s="885"/>
      <c r="K200" s="885"/>
      <c r="L200" s="885"/>
      <c r="M200" s="891">
        <f>IFERROR(IF(AND(N178=""),"",VLOOKUP(N178,Marks,115,0)),"")</f>
        <v>17.000000000000298</v>
      </c>
      <c r="N200" s="891"/>
      <c r="O200" s="891"/>
      <c r="P200" s="891"/>
    </row>
    <row r="201" spans="1:24" ht="21" customHeight="1">
      <c r="A201" s="98">
        <f>IF(N178="","",A200+1)</f>
        <v>31</v>
      </c>
      <c r="B201" s="871" t="str">
        <f>IF('Master sheet'!$D$14="Hindi","परीक्षा परिणाम घोषणा दिनांक :-","Result Declaration Date :-")</f>
        <v>परीक्षा परिणाम घोषणा दिनांक :-</v>
      </c>
      <c r="C201" s="871"/>
      <c r="D201" s="871"/>
      <c r="E201" s="872">
        <f>IFERROR(IF(AND(N178=""),"",'Master sheet'!$D$13),"")</f>
        <v>45793</v>
      </c>
      <c r="F201" s="872"/>
      <c r="G201" s="872"/>
      <c r="H201" s="400"/>
      <c r="I201" s="71"/>
      <c r="J201" s="71"/>
      <c r="K201" s="45"/>
      <c r="L201" s="71"/>
      <c r="M201" s="71"/>
      <c r="N201" s="71"/>
      <c r="O201" s="71"/>
      <c r="P201" s="71"/>
    </row>
    <row r="202" spans="1:24" ht="54" customHeight="1">
      <c r="A202" s="98">
        <f>IF(N178="","",A201+1)</f>
        <v>32</v>
      </c>
      <c r="B202" s="873" t="str">
        <f>IFERROR(IF(AND(N178=""),"",'Result Sheet'!$DO$211),"")</f>
        <v>( PUSHPENDRA JAWRA )</v>
      </c>
      <c r="C202" s="873"/>
      <c r="D202" s="873"/>
      <c r="E202" s="873"/>
      <c r="F202" s="874" t="str">
        <f>IF(AND(N178=""),"",CONCATENATE("(",'Master sheet'!$D$17," )"))</f>
        <v>(Suresh Kumar )</v>
      </c>
      <c r="G202" s="874"/>
      <c r="H202" s="874"/>
      <c r="I202" s="874"/>
      <c r="J202" s="874"/>
      <c r="K202" s="874" t="str">
        <f>IF(AND(N178=""),"",CONCATENATE("(",'Master sheet'!$D$15," )"))</f>
        <v>(USHA PALIYA )</v>
      </c>
      <c r="L202" s="874"/>
      <c r="M202" s="874"/>
      <c r="N202" s="874"/>
      <c r="O202" s="874"/>
      <c r="P202" s="874"/>
    </row>
    <row r="203" spans="1:24" ht="24.75" customHeight="1">
      <c r="A203" s="98">
        <f>IF(N178="","",A202+1)</f>
        <v>33</v>
      </c>
      <c r="B203" s="875" t="str">
        <f>IF('Master sheet'!$D$14="Hindi","हस्ताक्षर कक्षाध्यापक","Signature of the class teacher")</f>
        <v>हस्ताक्षर कक्षाध्यापक</v>
      </c>
      <c r="C203" s="875"/>
      <c r="D203" s="875"/>
      <c r="E203" s="875"/>
      <c r="F203" s="875" t="str">
        <f>IF('Master sheet'!$D$14="Hindi","हस्ताक्षर परीक्षा प्रभारी","Signature of the exam. Incharge")</f>
        <v>हस्ताक्षर परीक्षा प्रभारी</v>
      </c>
      <c r="G203" s="875"/>
      <c r="H203" s="875"/>
      <c r="I203" s="875"/>
      <c r="J203" s="875"/>
      <c r="K203" s="875" t="str">
        <f>IF('Master sheet'!$D$14="Hindi","हस्ताक्षर संस्था प्रधान","Head of Institute's Signature")</f>
        <v>हस्ताक्षर संस्था प्रधान</v>
      </c>
      <c r="L203" s="875"/>
      <c r="M203" s="875"/>
      <c r="N203" s="875"/>
      <c r="O203" s="875"/>
      <c r="P203" s="875"/>
    </row>
    <row r="205" spans="1:24" ht="24" customHeight="1">
      <c r="A205" s="98">
        <f>IF(N212="","",1)</f>
        <v>1</v>
      </c>
      <c r="B205" s="939" t="str">
        <f>IF('Master sheet'!$D$14="Hindi","वार्षिक रिपोर्ट कार्ड ","Report Card")</f>
        <v xml:space="preserve">वार्षिक रिपोर्ट कार्ड </v>
      </c>
      <c r="C205" s="939"/>
      <c r="D205" s="939"/>
      <c r="E205" s="939"/>
      <c r="F205" s="939"/>
      <c r="G205" s="939"/>
      <c r="H205" s="939"/>
      <c r="I205" s="939"/>
      <c r="J205" s="939"/>
      <c r="K205" s="939"/>
      <c r="L205" s="939"/>
      <c r="M205" s="939"/>
      <c r="N205" s="939"/>
      <c r="O205" s="939"/>
      <c r="P205" s="939"/>
      <c r="S205" s="312"/>
      <c r="T205" s="312"/>
      <c r="U205" s="312"/>
      <c r="V205" s="312"/>
      <c r="W205" s="312"/>
      <c r="X205" s="45"/>
    </row>
    <row r="206" spans="1:24" ht="18.95" customHeight="1">
      <c r="A206" s="98">
        <f>IF(N212="","",A205+1)</f>
        <v>2</v>
      </c>
      <c r="B206" s="940" t="str">
        <f>IF('Master sheet'!$D$14="Hindi","शिक्षा विभाग, राजस्थान सरकार","Education Department, Rajasthan Government")</f>
        <v>शिक्षा विभाग, राजस्थान सरकार</v>
      </c>
      <c r="C206" s="940"/>
      <c r="D206" s="940"/>
      <c r="E206" s="940"/>
      <c r="F206" s="940"/>
      <c r="G206" s="940"/>
      <c r="H206" s="940"/>
      <c r="I206" s="940"/>
      <c r="J206" s="940"/>
      <c r="K206" s="940"/>
      <c r="L206" s="940"/>
      <c r="M206" s="940"/>
      <c r="N206" s="940"/>
      <c r="O206" s="940"/>
      <c r="P206" s="940"/>
      <c r="S206" s="312"/>
      <c r="T206" s="312"/>
      <c r="U206" s="313"/>
      <c r="V206" s="312"/>
      <c r="W206" s="312"/>
      <c r="X206" s="45"/>
    </row>
    <row r="207" spans="1:24" s="99" customFormat="1" ht="24" customHeight="1">
      <c r="A207" s="98">
        <f>IF(N212="","",A206+1)</f>
        <v>3</v>
      </c>
      <c r="B207" s="941" t="str">
        <f>IF('Master sheet'!$D$14="Hindi","विद्यालय का नाम :-","School Name :- ")</f>
        <v>विद्यालय का नाम :-</v>
      </c>
      <c r="C207" s="941"/>
      <c r="D207" s="941"/>
      <c r="E207" s="942" t="str">
        <f>IF(AND(N212=""),"",IF('Master sheet'!$D$14="Hindi",'Master sheet'!$D$8,'Master sheet'!$D$7))</f>
        <v xml:space="preserve">महात्मा गाँधी राजकीय विद्यालय (अंग्रेजी माध्यम) बर, पाली </v>
      </c>
      <c r="F207" s="942"/>
      <c r="G207" s="942"/>
      <c r="H207" s="942"/>
      <c r="I207" s="942"/>
      <c r="J207" s="942"/>
      <c r="K207" s="942"/>
      <c r="L207" s="942"/>
      <c r="M207" s="942"/>
      <c r="N207" s="942"/>
      <c r="O207" s="942"/>
      <c r="P207" s="942"/>
      <c r="S207" s="314"/>
      <c r="T207" s="324"/>
      <c r="U207" s="313"/>
      <c r="V207" s="324"/>
      <c r="W207" s="314"/>
      <c r="X207" s="325"/>
    </row>
    <row r="208" spans="1:24" ht="18.95" customHeight="1">
      <c r="A208" s="98">
        <f>IF(N212="","",A207+1)</f>
        <v>4</v>
      </c>
      <c r="B208" s="319"/>
      <c r="C208" s="319"/>
      <c r="D208" s="319"/>
      <c r="E208" s="943" t="str">
        <f>IF(AND(N212=""),"",IF('Master sheet'!$D$14="Hindi",CONCATENATE("(विद्यालय मान्यता क्रमांक व वर्ष : ","  ",'Master sheet'!$D$6),CONCATENATE("(School Recognition Number &amp; Years : ","  ",'Master sheet'!$D$6)))</f>
        <v>(विद्यालय मान्यता क्रमांक व वर्ष :   शिक्षा/पाली/1995/2001</v>
      </c>
      <c r="F208" s="943"/>
      <c r="G208" s="943"/>
      <c r="H208" s="943"/>
      <c r="I208" s="943"/>
      <c r="J208" s="943"/>
      <c r="K208" s="943"/>
      <c r="L208" s="943"/>
      <c r="M208" s="943"/>
      <c r="N208" s="943"/>
      <c r="O208" s="943"/>
      <c r="P208" s="943"/>
      <c r="S208" s="312"/>
      <c r="T208" s="312"/>
      <c r="U208" s="312"/>
      <c r="V208" s="312"/>
      <c r="W208" s="312"/>
      <c r="X208" s="45"/>
    </row>
    <row r="209" spans="1:35" ht="18.95" customHeight="1">
      <c r="A209" s="98">
        <f>IF(N212="","",A208+1)</f>
        <v>5</v>
      </c>
      <c r="B209" s="317" t="str">
        <f>IF('Master sheet'!$D$14="Hindi","कक्षा  :-","CLASS :- ")</f>
        <v>कक्षा  :-</v>
      </c>
      <c r="C209" s="944">
        <f>IFERROR(IF(AND(N212=""),"",VLOOKUP(N212,Marks,2,0)),"")</f>
        <v>2</v>
      </c>
      <c r="D209" s="944"/>
      <c r="E209" s="945" t="str">
        <f>IF('Master sheet'!$D$14="Hindi","सेक्शन :-","Section :- ")</f>
        <v>सेक्शन :-</v>
      </c>
      <c r="F209" s="945"/>
      <c r="G209" s="945"/>
      <c r="H209" s="944" t="str">
        <f>IFERROR(IF(AND(N212=""),"",VLOOKUP(N212,Marks,3,0)),"")</f>
        <v>A</v>
      </c>
      <c r="I209" s="944"/>
      <c r="J209" s="946" t="str">
        <f>IF('Master sheet'!$D$14="Hindi","सत्र :- ","Session :- ")</f>
        <v xml:space="preserve">सत्र :- </v>
      </c>
      <c r="K209" s="946"/>
      <c r="L209" s="946"/>
      <c r="M209" s="946"/>
      <c r="N209" s="916" t="str">
        <f>IF(AND(N212=""),"",'Marks Entry class 1st'!$I$2)</f>
        <v>2024-2025</v>
      </c>
      <c r="O209" s="916"/>
      <c r="P209" s="916"/>
      <c r="S209" s="312"/>
      <c r="T209" s="312"/>
      <c r="U209" s="312"/>
      <c r="V209" s="312"/>
      <c r="W209" s="312"/>
      <c r="X209" s="45"/>
      <c r="AH209" s="322" t="str">
        <f>N211</f>
        <v>28-09-2015</v>
      </c>
    </row>
    <row r="210" spans="1:35" ht="18.95" customHeight="1">
      <c r="A210" s="98">
        <f>IF(N212="","",A209+1)</f>
        <v>6</v>
      </c>
      <c r="B210" s="897" t="str">
        <f>IF('Master sheet'!$D$14="Hindi","विद्यार्थी का नाम :-","Student's Name :-")</f>
        <v>विद्यार्थी का नाम :-</v>
      </c>
      <c r="C210" s="897"/>
      <c r="D210" s="897"/>
      <c r="E210" s="898" t="str">
        <f>IFERROR(IF(AND(N212=""),"",VLOOKUP(N212,Marks,6,0)),"")</f>
        <v>DAKSH PRAJAPAT</v>
      </c>
      <c r="F210" s="898"/>
      <c r="G210" s="898"/>
      <c r="H210" s="898"/>
      <c r="I210" s="898"/>
      <c r="J210" s="899" t="str">
        <f>IF('Master sheet'!$D$14="Hindi","प्रवेशांक :","SR. NO. :")</f>
        <v>प्रवेशांक :</v>
      </c>
      <c r="K210" s="899"/>
      <c r="L210" s="899"/>
      <c r="M210" s="899"/>
      <c r="N210" s="917">
        <f>IFERROR(IF(AND(N212=""),"",VLOOKUP(N212,Marks,5,0)),"")</f>
        <v>942</v>
      </c>
      <c r="O210" s="917"/>
      <c r="P210" s="917"/>
      <c r="S210" s="312"/>
      <c r="T210" s="312"/>
      <c r="U210" s="312"/>
      <c r="V210" s="312"/>
      <c r="W210" s="312"/>
      <c r="X210" s="45"/>
      <c r="AG210" s="44">
        <f>YEAR(AH209)</f>
        <v>2015</v>
      </c>
      <c r="AH210" s="44">
        <f>MONTH(AH209)</f>
        <v>9</v>
      </c>
      <c r="AI210" s="44">
        <f>DAY(AH209)</f>
        <v>28</v>
      </c>
    </row>
    <row r="211" spans="1:35" ht="18.95" customHeight="1">
      <c r="A211" s="98">
        <f>IF(N212="","",A210+1)</f>
        <v>7</v>
      </c>
      <c r="B211" s="897" t="str">
        <f>IF('Master sheet'!$D$14="Hindi","पिता का नाम :-","Father's Name :-")</f>
        <v>पिता का नाम :-</v>
      </c>
      <c r="C211" s="897"/>
      <c r="D211" s="897"/>
      <c r="E211" s="898" t="str">
        <f>IFERROR(IF(AND(N212=""),"",VLOOKUP(N212,Marks,7,0)),"")</f>
        <v>PRAKASH PRAJAPAT</v>
      </c>
      <c r="F211" s="898"/>
      <c r="G211" s="898"/>
      <c r="H211" s="898"/>
      <c r="I211" s="898"/>
      <c r="J211" s="899" t="str">
        <f>IF('Master sheet'!$D$14="Hindi","जन्म तिथि :","Date of Birth :")</f>
        <v>जन्म तिथि :</v>
      </c>
      <c r="K211" s="899"/>
      <c r="L211" s="899"/>
      <c r="M211" s="899"/>
      <c r="N211" s="900" t="str">
        <f>IFERROR(IF(AND(N212=""),"",VLOOKUP(N212,Marks,4,0)),"")</f>
        <v>28-09-2015</v>
      </c>
      <c r="O211" s="900"/>
      <c r="P211" s="900"/>
      <c r="S211" s="45"/>
      <c r="T211" s="45"/>
      <c r="U211" s="45"/>
      <c r="V211" s="45"/>
      <c r="W211" s="45"/>
      <c r="X211" s="45"/>
      <c r="AG211" s="44" t="str">
        <f>IF(AG210=2000,"दो हजार",IF(AG210=2001,"दो हजार एक",IF(AG210=2002,"दो हजार दो",IF(AG210=2003,"दो हजार तीन",IF(AG210=2004,"दो हजार चार",IF(AG210=2005,"दो हजार पांच",IF(AG210=2006,"दो हजार छः",IF(AG210=2007,"दो हजार सात",IF(AG210=2008,"दो हजार आठ",IF(AG210=2009,"दो हजार नौ",IF(AG210=2010,"दो हजार दस",IF(AG210=2011,"दो हजार इग्यारह",IF(AG210=2012,"दो हजार बारह",IF(AG210=2013,"दो हजार तेरह",IF(AG210=2014,"दो हजार चौदह",IF(AG210=2015,"दो हजार पंद्रह",IF(AG210=2016,"दो हजार सोलह",IF(AG210=2017,"दो हजार सत्रह",IF(AG210=2018,"दो हजार अठारह",IF(AG210=2019,"दो हजार उन्नीस",IF(AG210=2020,"दो हजार बीस",IF(AG210=2021,"दो हजार इक्कीस",IF(AG210=2022,"दो हजार बाइस","")))))))))))))))))))))))</f>
        <v>दो हजार पंद्रह</v>
      </c>
      <c r="AH211" s="44" t="str">
        <f>IF(AH210=1,"जनवरी",IF(AH210=2,"फरवरी",IF(AH210=3,"मार्च",IF(AH210=4,"अप्रैल",IF(AH210=5,"मई",IF(AH210=6,"जून",IF(AH210=7,"जुलाई",IF(AH210=8,"अगस्त",IF(AH210=9,"सितम्बर",IF(AH210=10,"अक्टूबर",IF(AH210=11,"नवम्बर",IF(AH210=12,"दिसम्बर",""))))))))))))</f>
        <v>सितम्बर</v>
      </c>
      <c r="AI211" s="44" t="str">
        <f>IF(AI210=1,"एक",IF(AI210=2,"दो",IF(AI210=3,"तीन",IF(AI210=4,"चार",IF(AI210=5,"पांच",IF(AI210=6,"छः",IF(AI210=7,"सात",IF(AI210=8,"आठ",IF(AI210=9,"नौ",IF(AI210=10,"दस",IF(AI210=11,"इग्यारह",IF(AI210=12,"बारह",IF(AI210=13,"तेरह",IF(AI210=14,"चौदह",IF(AI210=15,"पंद्रह",IF(AI210=16,"सोलह",IF(AI210=17,"सत्रह",IF(AI210=18,"अठारह",IF(AI210=19,"उन्नीस",IF(AI210=20,"बीस",IF(AI210=21,"इक्कीस",IF(AI210=22,"बाइस",IF(AI210=23,"तेईस",IF(AI210=24,"चौबीस",IF(AI210=25,"पचीस",IF(AI210=26,"छबीस",IF(AI210=27,"सताईस",IF(AI210=28,"अठाइस",IF(AI210=29,"उन्नतीस",IF(AI210=30,"तीस",IF(AI210=31,"इकतीस","")))))))))))))))))))))))))))))))</f>
        <v>अठाइस</v>
      </c>
    </row>
    <row r="212" spans="1:35" ht="18.95" customHeight="1">
      <c r="A212" s="98">
        <f>IF(N212="","",A211+1)</f>
        <v>8</v>
      </c>
      <c r="B212" s="897" t="str">
        <f>IF('Master sheet'!$D$14="Hindi","माता का नाम :-","Mother's Name :-")</f>
        <v>माता का नाम :-</v>
      </c>
      <c r="C212" s="897"/>
      <c r="D212" s="897"/>
      <c r="E212" s="898" t="str">
        <f>IFERROR(IF(AND(N212=""),"",VLOOKUP(N212,Marks,8,0)),"")</f>
        <v>REKHA PRAJAPATI</v>
      </c>
      <c r="F212" s="898"/>
      <c r="G212" s="898"/>
      <c r="H212" s="898"/>
      <c r="I212" s="898"/>
      <c r="J212" s="899" t="str">
        <f>IF('Master sheet'!$D$14="Hindi","रोल नंबर :-","Roll No. :")</f>
        <v>रोल नंबर :-</v>
      </c>
      <c r="K212" s="899"/>
      <c r="L212" s="899"/>
      <c r="M212" s="899"/>
      <c r="N212" s="901">
        <f>IF(N178="","",IF(AND(N178+1&gt;$Y$6),"",N178+1))</f>
        <v>207</v>
      </c>
      <c r="O212" s="901"/>
      <c r="P212" s="901"/>
      <c r="AH212" s="44" t="str">
        <f>CONCATENATE(AI211," ",AH211," ",AG211)</f>
        <v>अठाइस सितम्बर दो हजार पंद्रह</v>
      </c>
    </row>
    <row r="213" spans="1:35" ht="18.95" customHeight="1">
      <c r="A213" s="98">
        <f>IF(N212="","",A212+1)</f>
        <v>9</v>
      </c>
      <c r="B213" s="897" t="str">
        <f>IF('Master sheet'!$D$14="Hindi","जन्मतिथि शब्दों में :-","Date of Birth in Words :-")</f>
        <v>जन्मतिथि शब्दों में :-</v>
      </c>
      <c r="C213" s="897"/>
      <c r="D213" s="897"/>
      <c r="E213" s="898" t="str">
        <f>IFERROR(IF('Master sheet'!$D$14="Hindi",AH212,AH214),"")</f>
        <v>अठाइस सितम्बर दो हजार पंद्रह</v>
      </c>
      <c r="F213" s="898"/>
      <c r="G213" s="898"/>
      <c r="H213" s="898"/>
      <c r="I213" s="898"/>
      <c r="J213" s="898"/>
      <c r="K213" s="898"/>
      <c r="L213" s="898"/>
      <c r="M213" s="898"/>
      <c r="N213" s="898"/>
      <c r="O213" s="898"/>
      <c r="P213" s="318"/>
      <c r="AG213" s="44" t="str">
        <f>IF(AG210=1961,"NINETEEN SIXTY ONE",IF(AG210=1962,"NINETEEN SIXTY TWO",IF(AG210=1963,"NINETEEN SIXTY THREE",IF(AG210=1964,"NINETEEN SIXTY FOUR",IF(AG210=1965,"NINETEEN SIXTY FIVE",IF(AG210=1966,"NINETEEN SIXTY SIX",IF(AG210=1967,"NINETEEN SIXTY SEVEN",IF(AG210=1968,"NINETEEN SIXTY EIGHT",IF(AG210=1969,"NINETEEN SIXTY NINE",IF(AG210=1970,"NINETEEN SEVENTY",IF(AG210=1971,"NINETEEN SEVENTY ONE",IF(AG210=1972,"NINETEEN SEVENTY TWO",IF(AG210=1973,"NINETEEN SEVENTY THREE",IF(AG210=1974,"NINETEEN SEVENTY FOUR",IF(AG210=1975,"NINETEEN SEVENTY FIVE",IF(AG210=1976,"NINETEEN SEVENTY SIX",IF(AG210=1977,"NINETEEN SEVENTY SEVEN",IF(AG210=1978,"NINETEEN SEVENTY EIGHT",IF(AG210=1979,"NINETEEN SEVENTY NINE",IF(AG210=1980,"NINETEEN EIGHTY",IF(AG210=1981,"NINETEEN EIGHTY ONE",IF(AG210=1982,"NINETEEN EIGHTY TWO",IF(AG210=1983,"NINETEEN EIGHTY THREE",IF(AG210=1984,"NINETEEN EIGHTY FOUR",IF(AG210=1985,"NINETEEN EIGHTY FIVE",IF(AG210=1986,"NINETEEN EIGHTY SIX",IF(AG210=1987,"NINETEEN EIGHTY SEVEN",IF(AG210=1988,"NINETEEN EIGHTY EIGHT",IF(AG210=1989,"NINETEEN EIGHTY NINE",IF(AG210=1990,"NINETEEN NINETY",IF(AG210=1991,"NINETEEN NINETY ONE",IF(AG210=1992,"NINETEEN NINETY TWO",IF(AG210=1993,"NINETEEN NINETY THREE",IF(AG210=1994,"NINETEEN NINETY FOUR",IF(AG210=1995,"NINETEEN NINETY FIVE",IF(AG210=1996,"NINETEEN NINETY SIX",IF(AG210=1997,"NINETEEN NINETY SEVEN",IF(AG210=1998,"NINETEEN NINETY EIGHT",IF(AG210=1999,"NINETEEN NINETY NINE",IF(AG210=2000,"TWO THOUSAND",IF(AG210=2001,"TWO THOUSAND ONE",IF(AG210=2002,"TWO THOUSAND TWO",IF(AG210=2003,"TWO THOUSAND THREE",IF(AG210=2004,"TWO THOUSAND FOUR",IF(AG210=2005,"TWO THOUSAND FIVE",IF(AG210=2006,"TWO THOUSAND SIX",IF(AG210=2007,"TWO THOUSAND SEVEN",IF(AG210=2008,"TWO THOUSAND EIGHT",IF(AG210=2009,"TWO THOUSAND NINE",IF(AG210=2010,"TWO THOUSAND TEN",IF(AG210=2011,"TWO THOUSAND ELEVEN",IF(AG210=2012,"TWO THOUSAND TWELVE",IF(AG210=2013,"TWO THOUSAND THIRTEEN",IF(AG210=2014,"TWO THOUSAND FOURTEEN",IF(AG210=2015,"TWO THOUSAND FIFTEEN",IF(AG210=2016,"TWO THOUSAND SIXTEEN",IF(AG210=2017,"TWO THOUSAND SEVENTEEN",IF(AG210=2018,"TWO THOUSAND EIGHTEEN",IF(AG210=2019,"TWO THOUSAND NINETEEN",IF(AG210=2020,"TWO THOUSAND TWENTY",IF(AG210=2021,"TWO THOUSAND TWENTY ONE",IF(AG210=2022,"TWO THOUSAND TWENTY TWO",IF(AG210=2023,"TWO THOUSAND TWENTY THREE",IF(AG210=2024,"TWO THOUSAND TWENTY FOUR",IF(AG210=2025,"TWO THOUSAND TWENTY FIVE","")))))))))))))))))))))))))))))))))))))))))))))))))))))))))))))))))</f>
        <v>TWO THOUSAND FIFTEEN</v>
      </c>
      <c r="AH213" s="44" t="str">
        <f>IF(AH210=1,"JANUARY",IF(AH210=2,"FEBUARY", IF(AH210=3,"MARCH",IF(AH210=4,"APRIL",IF(AH210=5,"MAY",IF(AH210=6,"JUNE",IF(AH210=7,"JULY",IF(AH210=8,"AUGUST",IF(AH210=9,"SEPTEMBER",IF(AH210=10,"OCTOBER",IF(AH210=11,"NOVEMBER",IF(AH210=12,"DECEMBER",""))))))))))))</f>
        <v>SEPTEMBER</v>
      </c>
      <c r="AI213" s="44" t="str">
        <f>IF(AI210=1,"1ST",IF(AI210=2,"2ND", IF(AI210=3,"3RD",IF(AI210=4,"FOURTH",IF(AI210=5,"FIFTH",IF(AI210=6,"SIXTH",IF(AI210=7,"7TH",IF(AI210=8,"8TH",IF(AI210=9,"9TH",IF(AI210=10,"10TH",IF(AI210=11,"11TH",IF(AI210=12,"12TH",IF(AI210=13,"13TH",IF(AI210=14,"14TH",IF(AI210=15,"FIFTEEN",IF(AI210=16,"SIXTEEN",IF(AI210=17,"SEVENTEEN",IF(AI210=18,"EIGHTEEN",IF(AI210=19,"NINETEEN",IF(AI210=20,"TWENTY",IF(AI210=21,"TWENTY FIRST",IF(AI210=22,"TWENTY SECOND",IF(AI210=23,"TWENTY THIRD",IF(AI210=24,"TWENTY FOURTH",IF(AI210=25,"TWENTY FIFTH",IF(AI210=26,"TWENTY SIX",IF(AI210=27,"TWENTY SEVEN",IF(AI210=28,"TWENTY EIGHT",IF(AI210=29,"TWENTY NINE",IF(AI210=30,"THIRTY",IF(AI210=31,"THIRTY FIRST","")))))))))))))))))))))))))))))))</f>
        <v>TWENTY EIGHT</v>
      </c>
    </row>
    <row r="214" spans="1:35" ht="9.75" customHeight="1">
      <c r="A214" s="98">
        <f>IF(N212="","",A213+1)</f>
        <v>10</v>
      </c>
      <c r="B214" s="72"/>
      <c r="C214" s="72"/>
      <c r="D214" s="72"/>
      <c r="E214" s="73"/>
      <c r="F214" s="73"/>
      <c r="G214" s="73"/>
      <c r="H214" s="72"/>
      <c r="I214" s="72"/>
      <c r="J214" s="74"/>
      <c r="K214" s="74"/>
      <c r="L214" s="74"/>
      <c r="M214" s="45"/>
      <c r="N214" s="45"/>
      <c r="O214" s="45"/>
      <c r="P214" s="45"/>
      <c r="AH214" s="44" t="str">
        <f>CONCATENATE(AH213," ",AI213,", ",AG213)</f>
        <v>SEPTEMBER TWENTY EIGHT, TWO THOUSAND FIFTEEN</v>
      </c>
    </row>
    <row r="215" spans="1:35" ht="25.5" customHeight="1">
      <c r="A215" s="98">
        <f>IF(N212="","",A214+1)</f>
        <v>11</v>
      </c>
      <c r="B215" s="620" t="str">
        <f>IF('Master sheet'!$D$14="Hindi","विषय","Subject")</f>
        <v>विषय</v>
      </c>
      <c r="C215" s="640" t="str">
        <f>IF('Master sheet'!$D$14="Hindi","अर्द्धवार्षिक","Half Yearly")</f>
        <v>अर्द्धवार्षिक</v>
      </c>
      <c r="D215" s="641"/>
      <c r="E215" s="641"/>
      <c r="F215" s="641"/>
      <c r="G215" s="930" t="str">
        <f>IF('Master sheet'!$D$14="Hindi","वार्षिक","Yearly")</f>
        <v>वार्षिक</v>
      </c>
      <c r="H215" s="931"/>
      <c r="I215" s="931"/>
      <c r="J215" s="932"/>
      <c r="K215" s="640" t="str">
        <f>IF('Master sheet'!$D$14="Hindi","सर्व योग","Grand Total")</f>
        <v>सर्व योग</v>
      </c>
      <c r="L215" s="641"/>
      <c r="M215" s="641"/>
      <c r="N215" s="642"/>
      <c r="O215" s="927" t="str">
        <f>IF('Master sheet'!$D$14="Hindi","ग्रेड","Grade")</f>
        <v>ग्रेड</v>
      </c>
      <c r="P215" s="892" t="str">
        <f>IF('Master sheet'!$D$14="Hindi","परिणाम","Results")</f>
        <v>परिणाम</v>
      </c>
    </row>
    <row r="216" spans="1:35" ht="102.75" customHeight="1">
      <c r="A216" s="98">
        <f>IF(N212="","",A215+1)</f>
        <v>12</v>
      </c>
      <c r="B216" s="620"/>
      <c r="C216" s="933" t="str">
        <f>IF('Master sheet'!$D$14="Hindi","लिखित","Written")</f>
        <v>लिखित</v>
      </c>
      <c r="D216" s="934"/>
      <c r="E216" s="933" t="str">
        <f>IF('Master sheet'!$D$14="Hindi","मौखिक","Oral")</f>
        <v>मौखिक</v>
      </c>
      <c r="F216" s="934"/>
      <c r="G216" s="933" t="str">
        <f>IF('Master sheet'!$D$14="Hindi","लिखित","Written")</f>
        <v>लिखित</v>
      </c>
      <c r="H216" s="934"/>
      <c r="I216" s="935" t="str">
        <f>IF('Master sheet'!$D$14="Hindi","मौखिक","Oral")</f>
        <v>मौखिक</v>
      </c>
      <c r="J216" s="935"/>
      <c r="K216" s="367" t="str">
        <f>IF('Master sheet'!$D$14="Hindi","लिखित","Written")</f>
        <v>लिखित</v>
      </c>
      <c r="L216" s="367" t="str">
        <f>IF('Master sheet'!$D$14="Hindi","मौखिक","Oral")</f>
        <v>मौखिक</v>
      </c>
      <c r="M216" s="936" t="str">
        <f>IF('Master sheet'!$D$14="Hindi","कुल विषय योग ","Subject Total")</f>
        <v xml:space="preserve">कुल विषय योग </v>
      </c>
      <c r="N216" s="937"/>
      <c r="O216" s="928"/>
      <c r="P216" s="893"/>
    </row>
    <row r="217" spans="1:35" ht="21" customHeight="1">
      <c r="A217" s="98">
        <f>IF(N212="","",A216+1)</f>
        <v>13</v>
      </c>
      <c r="B217" s="620"/>
      <c r="C217" s="904">
        <v>30</v>
      </c>
      <c r="D217" s="905"/>
      <c r="E217" s="904">
        <v>70</v>
      </c>
      <c r="F217" s="905"/>
      <c r="G217" s="904">
        <v>30</v>
      </c>
      <c r="H217" s="905"/>
      <c r="I217" s="904">
        <v>70</v>
      </c>
      <c r="J217" s="905"/>
      <c r="K217" s="382">
        <v>60</v>
      </c>
      <c r="L217" s="382">
        <v>140</v>
      </c>
      <c r="M217" s="904">
        <v>200</v>
      </c>
      <c r="N217" s="905"/>
      <c r="O217" s="929"/>
      <c r="P217" s="894"/>
    </row>
    <row r="218" spans="1:35" ht="21" customHeight="1">
      <c r="A218" s="98">
        <f>IF(N212="","",A217+1)</f>
        <v>14</v>
      </c>
      <c r="B218" s="303" t="str">
        <f>IF('Master sheet'!D$14="Hindi","हिंदी","Hindi")</f>
        <v>हिंदी</v>
      </c>
      <c r="C218" s="699">
        <f>IFERROR(IF(AND(N212=""),"",VLOOKUP(N212,Marks,15,0)),"")</f>
        <v>24</v>
      </c>
      <c r="D218" s="701"/>
      <c r="E218" s="699">
        <f>IFERROR(IF(AND(N212=""),"",VLOOKUP(N212,Marks,16,0)),"")</f>
        <v>65</v>
      </c>
      <c r="F218" s="701"/>
      <c r="G218" s="699">
        <f>IFERROR(IF(AND(N212=""),"",VLOOKUP(N212,Marks,19,0)),"")</f>
        <v>29</v>
      </c>
      <c r="H218" s="701"/>
      <c r="I218" s="699">
        <f>IFERROR(IF(AND(N212=""),"",VLOOKUP(N212,Marks,20,0)),"")</f>
        <v>25</v>
      </c>
      <c r="J218" s="701"/>
      <c r="K218" s="372">
        <f>IFERROR(IF(AND(N212=""),"",SUM(C218,G218)),"")</f>
        <v>53</v>
      </c>
      <c r="L218" s="372">
        <f>IFERROR(IF(AND(N212=""),"",SUM(E218,I218)),"")</f>
        <v>90</v>
      </c>
      <c r="M218" s="902">
        <f>IFERROR(IF(AND(N212=""),"",SUM(K218,L218)),"")</f>
        <v>143</v>
      </c>
      <c r="N218" s="903"/>
      <c r="O218" s="79" t="str">
        <f>IFERROR(IF(AND(N212=""),"",VLOOKUP(N212,Marks,28,0)),"")</f>
        <v>B</v>
      </c>
      <c r="P218" s="209" t="str">
        <f>IFERROR(IF(AND(N212=""),"",VLOOKUP(N212,Marks,26,0)),"")</f>
        <v>P</v>
      </c>
    </row>
    <row r="219" spans="1:35" ht="21" customHeight="1">
      <c r="A219" s="98">
        <f>IF(N212="","",A218+1)</f>
        <v>15</v>
      </c>
      <c r="B219" s="303" t="str">
        <f>IF('Master sheet'!$D$14="Hindi","गणित","Maths")</f>
        <v>गणित</v>
      </c>
      <c r="C219" s="699">
        <f>IFERROR(IF(AND(N212=""),"",VLOOKUP(N212,Marks,51,0)),"")</f>
        <v>24</v>
      </c>
      <c r="D219" s="701"/>
      <c r="E219" s="699">
        <f>IFERROR(IF(AND(N212=""),"",VLOOKUP(N212,Marks,52,0)),"")</f>
        <v>64</v>
      </c>
      <c r="F219" s="701"/>
      <c r="G219" s="699">
        <f>IFERROR(IF(AND(N212=""),"",VLOOKUP(N212,Marks,55,0)),"")</f>
        <v>20</v>
      </c>
      <c r="H219" s="701"/>
      <c r="I219" s="699">
        <f>IFERROR(IF(AND(N212=""),"",VLOOKUP(N212,Marks,56,0)),"")</f>
        <v>69</v>
      </c>
      <c r="J219" s="701"/>
      <c r="K219" s="372">
        <f>IFERROR(IF(AND(N212=""),"",SUM(C219,G219)),"")</f>
        <v>44</v>
      </c>
      <c r="L219" s="372">
        <f>IFERROR(IF(AND(N212=""),"",SUM(E219,I219)),"")</f>
        <v>133</v>
      </c>
      <c r="M219" s="902">
        <f>IFERROR(IF(AND(N212=""),"",SUM(K219,L219)),"")</f>
        <v>177</v>
      </c>
      <c r="N219" s="903"/>
      <c r="O219" s="79" t="str">
        <f>IFERROR(IF(AND(N212=""),"",VLOOKUP(N212,Marks,64,0)),"")</f>
        <v>A</v>
      </c>
      <c r="P219" s="209" t="str">
        <f>IFERROR(IF(AND(N212=""),"",VLOOKUP(N212,Marks,62,0)),"")</f>
        <v>P</v>
      </c>
      <c r="T219" s="323"/>
    </row>
    <row r="220" spans="1:35" ht="21" customHeight="1">
      <c r="A220" s="98">
        <f>IF(N212="","",A219+1)</f>
        <v>16</v>
      </c>
      <c r="B220" s="384"/>
      <c r="C220" s="904">
        <v>15</v>
      </c>
      <c r="D220" s="905"/>
      <c r="E220" s="904">
        <v>35</v>
      </c>
      <c r="F220" s="905"/>
      <c r="G220" s="904">
        <v>15</v>
      </c>
      <c r="H220" s="905"/>
      <c r="I220" s="904">
        <v>35</v>
      </c>
      <c r="J220" s="905"/>
      <c r="K220" s="382">
        <v>30</v>
      </c>
      <c r="L220" s="382">
        <v>70</v>
      </c>
      <c r="M220" s="904">
        <v>100</v>
      </c>
      <c r="N220" s="905"/>
      <c r="O220" s="920"/>
      <c r="P220" s="921"/>
      <c r="T220" s="323"/>
    </row>
    <row r="221" spans="1:35" ht="21" customHeight="1">
      <c r="A221" s="98">
        <f>IF(N212="","",A220+1)</f>
        <v>17</v>
      </c>
      <c r="B221" s="303" t="str">
        <f>IF('Master sheet'!$D$14="Hindi","अंग्रेजी","English")</f>
        <v>अंग्रेजी</v>
      </c>
      <c r="C221" s="699">
        <f>IFERROR(IF(AND(N212=""),"",VLOOKUP(N212,Marks,33,0)),"")</f>
        <v>13</v>
      </c>
      <c r="D221" s="701"/>
      <c r="E221" s="699">
        <f>IFERROR(IF(AND(N212=""),"",VLOOKUP(N212,Marks,34,0)),"")</f>
        <v>32</v>
      </c>
      <c r="F221" s="701"/>
      <c r="G221" s="699">
        <f>IFERROR(IF(AND(N212=""),"",VLOOKUP(N212,Marks,37,0)),"")</f>
        <v>12</v>
      </c>
      <c r="H221" s="701"/>
      <c r="I221" s="699">
        <f>IFERROR(IF(AND(N212=""),"",VLOOKUP(N212,Marks,38,0)),"")</f>
        <v>34</v>
      </c>
      <c r="J221" s="701"/>
      <c r="K221" s="372">
        <f>IFERROR(IF(AND(N212=""),"",SUM(C221,G221)),"")</f>
        <v>25</v>
      </c>
      <c r="L221" s="372">
        <f>IFERROR(IF(AND(N212=""),"",SUM(E221,I221)),"")</f>
        <v>66</v>
      </c>
      <c r="M221" s="902">
        <f>IFERROR(IF(AND(N212=""),"",SUM(K221,L221)),"")</f>
        <v>91</v>
      </c>
      <c r="N221" s="903"/>
      <c r="O221" s="79" t="str">
        <f>IFERROR(IF(AND(N212=""),"",VLOOKUP(N212,Marks,46,0)),"")</f>
        <v>A</v>
      </c>
      <c r="P221" s="209" t="str">
        <f>IFERROR(IF(AND(N212=""),"",VLOOKUP(N212,Marks,44,0)),"")</f>
        <v>P</v>
      </c>
    </row>
    <row r="222" spans="1:35" ht="23.25" customHeight="1">
      <c r="A222" s="98">
        <f>IF(N212="","",A221+1)</f>
        <v>18</v>
      </c>
      <c r="B222" s="304" t="str">
        <f>IF('Master sheet'!$D$14="Hindi","कुल योग","Total")</f>
        <v>कुल योग</v>
      </c>
      <c r="C222" s="925">
        <f>IF(AND(N212=""),"",IF(AND(C218="",C219="",C221=""),"",SUM(C218,C219,C221)))</f>
        <v>61</v>
      </c>
      <c r="D222" s="926"/>
      <c r="E222" s="925">
        <f>IF(AND(N212=""),"",IF(AND(E218="",E219="",E221=""),"",SUM(E218,E219,E221)))</f>
        <v>161</v>
      </c>
      <c r="F222" s="926"/>
      <c r="G222" s="925">
        <f>IF(AND(N212=""),"",IF(AND(G218="",G219="",G221=""),"",SUM(G218,G219,G221)))</f>
        <v>61</v>
      </c>
      <c r="H222" s="926"/>
      <c r="I222" s="925">
        <f>IF(AND(N212=""),"",IF(AND(I218="",I219="",I221=""),"",SUM(I218,I219,I221)))</f>
        <v>128</v>
      </c>
      <c r="J222" s="926"/>
      <c r="K222" s="373">
        <f>IF(AND(N212=""),"",IF(AND(K218="",K219="",K221=""),"",SUM(K218,K219,K221)))</f>
        <v>122</v>
      </c>
      <c r="L222" s="373">
        <f>IF(AND(N212=""),"",IF(AND(L218="",L219="",L221=""),"",SUM(L218,L219,L221)))</f>
        <v>289</v>
      </c>
      <c r="M222" s="902">
        <f>IF(AND(N212=""),"",IF(AND(M218="",M219="",M221=""),"",SUM(M218,M219,M221)))</f>
        <v>411</v>
      </c>
      <c r="N222" s="903"/>
      <c r="O222" s="383" t="str">
        <f>IFERROR(IF(AND(N212=""),"",VLOOKUP(N212,Marks,119,0)),"")</f>
        <v>B</v>
      </c>
      <c r="P222" s="212"/>
    </row>
    <row r="223" spans="1:35" ht="23.25" customHeight="1">
      <c r="A223" s="98">
        <f>IF(N212="","",A222+1)</f>
        <v>19</v>
      </c>
      <c r="B223" s="385"/>
      <c r="C223" s="904">
        <v>50</v>
      </c>
      <c r="D223" s="922"/>
      <c r="E223" s="922"/>
      <c r="F223" s="905"/>
      <c r="G223" s="904">
        <v>50</v>
      </c>
      <c r="H223" s="922"/>
      <c r="I223" s="922"/>
      <c r="J223" s="905"/>
      <c r="K223" s="904">
        <v>100</v>
      </c>
      <c r="L223" s="922"/>
      <c r="M223" s="922"/>
      <c r="N223" s="905"/>
      <c r="O223" s="923"/>
      <c r="P223" s="924"/>
    </row>
    <row r="224" spans="1:35" ht="21" customHeight="1">
      <c r="A224" s="98">
        <f>IF(N212="","",A223+1)</f>
        <v>20</v>
      </c>
      <c r="B224" s="308" t="str">
        <f>IF('Master sheet'!$D$14="Hindi","पर्यावरण अध्ययन","EVS")</f>
        <v>पर्यावरण अध्ययन</v>
      </c>
      <c r="C224" s="699">
        <f>IFERROR(IF(AND(N212=""),"",VLOOKUP(N212,Marks,69,0)),"")</f>
        <v>41</v>
      </c>
      <c r="D224" s="700"/>
      <c r="E224" s="700"/>
      <c r="F224" s="701"/>
      <c r="G224" s="699">
        <f>IFERROR(IF(AND(N212=""),"",VLOOKUP(N212,Marks,73,0)),"")</f>
        <v>48</v>
      </c>
      <c r="H224" s="700"/>
      <c r="I224" s="700"/>
      <c r="J224" s="701"/>
      <c r="K224" s="925">
        <f>IFERROR(IF(AND(N212=""),"",SUM(C224,G224)),"")</f>
        <v>89</v>
      </c>
      <c r="L224" s="947"/>
      <c r="M224" s="947"/>
      <c r="N224" s="926"/>
      <c r="O224" s="79" t="str">
        <f>IFERROR(IF(AND(N212=""),"",VLOOKUP(N212,Marks,82,0)),"")</f>
        <v>A</v>
      </c>
      <c r="P224" s="209" t="str">
        <f>IFERROR(IF(AND(N212=""),"",VLOOKUP(N212,Marks,80,0)),"")</f>
        <v>P</v>
      </c>
    </row>
    <row r="225" spans="1:24" ht="12" customHeight="1">
      <c r="A225" s="98">
        <f>IF(N212="","",A224+1)</f>
        <v>21</v>
      </c>
      <c r="B225" s="895"/>
      <c r="C225" s="895"/>
      <c r="D225" s="895"/>
      <c r="E225" s="895"/>
      <c r="F225" s="895"/>
      <c r="G225" s="895"/>
      <c r="H225" s="895"/>
      <c r="I225" s="895"/>
      <c r="J225" s="895"/>
      <c r="K225" s="895"/>
      <c r="L225" s="895"/>
      <c r="M225" s="895"/>
      <c r="N225" s="895"/>
      <c r="O225" s="895"/>
      <c r="P225" s="895"/>
    </row>
    <row r="226" spans="1:24" ht="21" customHeight="1">
      <c r="A226" s="98">
        <f>IF(N212="","",A225+1)</f>
        <v>22</v>
      </c>
      <c r="B226" s="938" t="str">
        <f>IF('Master sheet'!$D$14="Hindi","अतिरिक्त विषय ","Extra Subject")</f>
        <v xml:space="preserve">अतिरिक्त विषय </v>
      </c>
      <c r="C226" s="938"/>
      <c r="D226" s="938"/>
      <c r="E226" s="938"/>
      <c r="F226" s="938"/>
      <c r="G226" s="938"/>
      <c r="H226" s="938"/>
      <c r="I226" s="938"/>
      <c r="J226" s="938"/>
      <c r="K226" s="938"/>
      <c r="L226" s="938"/>
      <c r="M226" s="938"/>
      <c r="N226" s="938"/>
      <c r="O226" s="938"/>
      <c r="P226" s="938"/>
    </row>
    <row r="227" spans="1:24" ht="21" customHeight="1">
      <c r="A227" s="98">
        <f>IF(N212="","",A226+1)</f>
        <v>23</v>
      </c>
      <c r="B227" s="358" t="str">
        <f>IF('Master sheet'!$D$14="Hindi","विषय","Subject")</f>
        <v>विषय</v>
      </c>
      <c r="C227" s="910" t="str">
        <f>IF('Master sheet'!$D$14="Hindi","पूर्णांक","M.M.")</f>
        <v>पूर्णांक</v>
      </c>
      <c r="D227" s="911"/>
      <c r="E227" s="910" t="str">
        <f>IF('Master sheet'!$D$14="Hindi","प्राप्तांक","Ob.M.")</f>
        <v>प्राप्तांक</v>
      </c>
      <c r="F227" s="911"/>
      <c r="G227" s="910" t="str">
        <f>IF('Master sheet'!$D$14="Hindi","ग्रेड","Grade")</f>
        <v>ग्रेड</v>
      </c>
      <c r="H227" s="911"/>
      <c r="I227" s="910" t="str">
        <f>IF('Master sheet'!$D$14="Hindi","विषय","Subject")</f>
        <v>विषय</v>
      </c>
      <c r="J227" s="911"/>
      <c r="K227" s="910" t="str">
        <f>IF('Master sheet'!$D$14="Hindi","पूर्णांक","M.M.")</f>
        <v>पूर्णांक</v>
      </c>
      <c r="L227" s="911"/>
      <c r="M227" s="910" t="str">
        <f>IF('Master sheet'!$D$14="Hindi","प्राप्तांक","Ob.M.")</f>
        <v>प्राप्तांक</v>
      </c>
      <c r="N227" s="911"/>
      <c r="O227" s="910" t="str">
        <f>IF('Master sheet'!$D$14="Hindi","ग्रेड","Grade")</f>
        <v>ग्रेड</v>
      </c>
      <c r="P227" s="911"/>
    </row>
    <row r="228" spans="1:24" ht="21" customHeight="1">
      <c r="A228" s="98">
        <f>IF(N212="","",A227+1)</f>
        <v>24</v>
      </c>
      <c r="B228" s="303" t="str">
        <f>IF(AND(N212=""),"",'Result Sheet'!$DA$4)</f>
        <v>COMPUTER</v>
      </c>
      <c r="C228" s="912">
        <f>IF(AND(N212=""),"",'Result Sheet'!$DC$7)</f>
        <v>100</v>
      </c>
      <c r="D228" s="912"/>
      <c r="E228" s="913">
        <f>IFERROR(IF(AND(N212=""),"",VLOOKUP(N212,Marks,106,0)),"")</f>
        <v>0</v>
      </c>
      <c r="F228" s="913"/>
      <c r="G228" s="914" t="str">
        <f>IFERROR(IF(AND(N212=""),"",VLOOKUP(N212,Marks,107,0)),"")</f>
        <v/>
      </c>
      <c r="H228" s="914"/>
      <c r="I228" s="915" t="str">
        <f>IF(AND(N212=""),"",'Result Sheet'!$DE$4)</f>
        <v>G.K.</v>
      </c>
      <c r="J228" s="915"/>
      <c r="K228" s="912">
        <f>IF(AND(N212=""),"",'Result Sheet'!$DG$7)</f>
        <v>100</v>
      </c>
      <c r="L228" s="912"/>
      <c r="M228" s="913">
        <f>IFERROR(IF(AND(N212=""),"",VLOOKUP(N212,Marks,110,0)),"")</f>
        <v>0</v>
      </c>
      <c r="N228" s="913"/>
      <c r="O228" s="914" t="str">
        <f>IFERROR(IF(AND(N212=""),"",VLOOKUP(N212,Marks,111,0)),"")</f>
        <v/>
      </c>
      <c r="P228" s="914"/>
    </row>
    <row r="229" spans="1:24" ht="21" customHeight="1">
      <c r="A229" s="98">
        <f>IF(N212="","",A228+1)</f>
        <v>25</v>
      </c>
      <c r="B229" s="896" t="str">
        <f>IF('Master sheet'!$D$14="Hindi","विषय","Subject")</f>
        <v>विषय</v>
      </c>
      <c r="C229" s="896"/>
      <c r="D229" s="918" t="str">
        <f>IF('Master sheet'!$D$14="Hindi","प्राप्तांक","Marks ")</f>
        <v>प्राप्तांक</v>
      </c>
      <c r="E229" s="919"/>
      <c r="F229" s="306" t="str">
        <f>IF('Master sheet'!$D$14="Hindi","ग्रेड","Grade")</f>
        <v>ग्रेड</v>
      </c>
      <c r="G229" s="896" t="str">
        <f>IF('Master sheet'!$D$14="Hindi","विषय","Subject")</f>
        <v>विषय</v>
      </c>
      <c r="H229" s="896"/>
      <c r="I229" s="918" t="str">
        <f>IF('Master sheet'!$D$14="Hindi","प्राप्तांक","Marks")</f>
        <v>प्राप्तांक</v>
      </c>
      <c r="J229" s="919"/>
      <c r="K229" s="306" t="str">
        <f>IF('Master sheet'!$D$14="Hindi","ग्रेड","Grade")</f>
        <v>ग्रेड</v>
      </c>
      <c r="L229" s="896" t="str">
        <f>IF('Master sheet'!$D$14="Hindi","विषय","Subject")</f>
        <v>विषय</v>
      </c>
      <c r="M229" s="896"/>
      <c r="N229" s="918" t="str">
        <f>IF('Master sheet'!$D$14="Hindi","प्राप्तांक","Marks")</f>
        <v>प्राप्तांक</v>
      </c>
      <c r="O229" s="919"/>
      <c r="P229" s="365" t="str">
        <f>IF('Master sheet'!$D$14="Hindi","ग्रेड","Grade")</f>
        <v>ग्रेड</v>
      </c>
    </row>
    <row r="230" spans="1:24" ht="21" customHeight="1">
      <c r="A230" s="98">
        <f>IF(N212="","",A229+1)</f>
        <v>26</v>
      </c>
      <c r="B230" s="906" t="str">
        <f>IF('Master sheet'!$D$14="Hindi","कार्यानुभव","WORK EXP.")</f>
        <v>कार्यानुभव</v>
      </c>
      <c r="C230" s="907"/>
      <c r="D230" s="907"/>
      <c r="E230" s="70">
        <f>IFERROR(IF(AND(N212=""),"",VLOOKUP(N212,Marks,85,0)),"")</f>
        <v>25</v>
      </c>
      <c r="F230" s="79" t="str">
        <f>IFERROR(IF(AND(N212=""),"",VLOOKUP(N212,Marks,89,0)),"")</f>
        <v>C</v>
      </c>
      <c r="G230" s="906" t="str">
        <f>IF('Master sheet'!$D$14="Hindi","कला शिक्षा","ART EDU.")</f>
        <v>कला शिक्षा</v>
      </c>
      <c r="H230" s="907"/>
      <c r="I230" s="907"/>
      <c r="J230" s="70">
        <f>IFERROR(IF(AND(N212=""),"",VLOOKUP(N212,Marks,92,0)),"")</f>
        <v>33</v>
      </c>
      <c r="K230" s="79" t="str">
        <f>IFERROR(IF(AND(N212=""),"",VLOOKUP(N212,Marks,96,0)),"")</f>
        <v>B</v>
      </c>
      <c r="L230" s="908" t="str">
        <f>IF('Master sheet'!$D$14="Hindi","स्वा. एवं शा. शिक्षा","HE.&amp;PH. EDU.")</f>
        <v>स्वा. एवं शा. शिक्षा</v>
      </c>
      <c r="M230" s="909"/>
      <c r="N230" s="909"/>
      <c r="O230" s="70">
        <f>IFERROR(IF(AND(N212=""),"",VLOOKUP(N212,Marks,99,0)),"")</f>
        <v>59</v>
      </c>
      <c r="P230" s="79" t="str">
        <f>IFERROR(IF(AND(N212=""),"",VLOOKUP(N212,Marks,103,0)),"")</f>
        <v>C</v>
      </c>
    </row>
    <row r="231" spans="1:24" ht="9" customHeight="1">
      <c r="A231" s="98">
        <f>IF(N212="","",A230+1)</f>
        <v>27</v>
      </c>
      <c r="B231" s="309"/>
      <c r="C231" s="309"/>
      <c r="D231" s="309"/>
      <c r="E231" s="363"/>
      <c r="F231" s="364"/>
      <c r="G231" s="309"/>
      <c r="H231" s="309"/>
      <c r="I231" s="309"/>
      <c r="J231" s="363"/>
      <c r="K231" s="364"/>
      <c r="L231" s="310"/>
      <c r="M231" s="310"/>
      <c r="N231" s="310"/>
      <c r="O231" s="363"/>
      <c r="P231" s="364"/>
    </row>
    <row r="232" spans="1:24" ht="21" customHeight="1">
      <c r="A232" s="98">
        <f>IF(N212="","",A231+1)</f>
        <v>28</v>
      </c>
      <c r="B232" s="885" t="str">
        <f>IF('Master sheet'!$D$14="Hindi","कुल कार्य दिवस :-","Total Meeting :-")</f>
        <v>कुल कार्य दिवस :-</v>
      </c>
      <c r="C232" s="885"/>
      <c r="D232" s="885"/>
      <c r="E232" s="886">
        <f>IFERROR(IF(AND(N212=""),"",VLOOKUP(N212,Marks,117,0)),"")</f>
        <v>220</v>
      </c>
      <c r="F232" s="886"/>
      <c r="G232" s="886"/>
      <c r="H232" s="886"/>
      <c r="I232" s="885" t="str">
        <f>IF('Master sheet'!$D$14="Hindi","कुल उपस्थिति :-","Total Attendance :-")</f>
        <v>कुल उपस्थिति :-</v>
      </c>
      <c r="J232" s="885"/>
      <c r="K232" s="885"/>
      <c r="L232" s="885"/>
      <c r="M232" s="887">
        <f>IFERROR(IF(AND(N212=""),"",VLOOKUP(N212,Marks,118,0)),"")</f>
        <v>36</v>
      </c>
      <c r="N232" s="887"/>
      <c r="O232" s="887"/>
      <c r="P232" s="887"/>
    </row>
    <row r="233" spans="1:24" ht="21" customHeight="1">
      <c r="A233" s="98">
        <f>IF(N212="","",A232+1)</f>
        <v>29</v>
      </c>
      <c r="B233" s="885" t="str">
        <f>IF('Master sheet'!$D$14="Hindi","परिणाम :-","Result :-")</f>
        <v>परिणाम :-</v>
      </c>
      <c r="C233" s="885"/>
      <c r="D233" s="885"/>
      <c r="E233" s="888" t="str">
        <f>IFERROR(IF(AND(N212=""),"",VLOOKUP(N212,Marks,116,0)),"")</f>
        <v>कक्षोंन्नति</v>
      </c>
      <c r="F233" s="888"/>
      <c r="G233" s="888"/>
      <c r="H233" s="888"/>
      <c r="I233" s="885" t="str">
        <f>IF('Master sheet'!$D$14="Hindi","परिणाम प्रतिशत में :-","Result in Percentage :-")</f>
        <v>परिणाम प्रतिशत में :-</v>
      </c>
      <c r="J233" s="885"/>
      <c r="K233" s="885"/>
      <c r="L233" s="885"/>
      <c r="M233" s="889">
        <f>IFERROR(IF(AND(N212=""),"",VLOOKUP(N212,Marks,113,0)),"")</f>
        <v>82.2</v>
      </c>
      <c r="N233" s="889"/>
      <c r="O233" s="889"/>
      <c r="P233" s="889"/>
    </row>
    <row r="234" spans="1:24" ht="21" customHeight="1">
      <c r="A234" s="98">
        <f>IF(N212="","",A233+1)</f>
        <v>30</v>
      </c>
      <c r="B234" s="885" t="str">
        <f>IF('Master sheet'!$D$14="Hindi","श्रेणी / ग्रेड :-","Division / Grade :-")</f>
        <v>श्रेणी / ग्रेड :-</v>
      </c>
      <c r="C234" s="885"/>
      <c r="D234" s="885"/>
      <c r="E234" s="210" t="str">
        <f>IFERROR(IF(AND(N212=""),"",VLOOKUP(N212,Marks,114,0)),"")</f>
        <v>I</v>
      </c>
      <c r="F234" s="211" t="s">
        <v>129</v>
      </c>
      <c r="G234" s="890" t="str">
        <f>IFERROR(IF(AND(N212=""),"",VLOOKUP(N212,Marks,119,0)),"")</f>
        <v>B</v>
      </c>
      <c r="H234" s="890"/>
      <c r="I234" s="885" t="str">
        <f>IF('Master sheet'!$D$14="Hindi","कक्षा में स्थान :-","Position in the Class :-")</f>
        <v>कक्षा में स्थान :-</v>
      </c>
      <c r="J234" s="885"/>
      <c r="K234" s="885"/>
      <c r="L234" s="885"/>
      <c r="M234" s="891">
        <f>IFERROR(IF(AND(N212=""),"",VLOOKUP(N212,Marks,115,0)),"")</f>
        <v>6.9999999999999964</v>
      </c>
      <c r="N234" s="891"/>
      <c r="O234" s="891"/>
      <c r="P234" s="891"/>
    </row>
    <row r="235" spans="1:24" ht="21" customHeight="1">
      <c r="A235" s="98">
        <f>IF(N212="","",A234+1)</f>
        <v>31</v>
      </c>
      <c r="B235" s="871" t="str">
        <f>IF('Master sheet'!$D$14="Hindi","परीक्षा परिणाम घोषणा दिनांक :-","Result Declaration Date :-")</f>
        <v>परीक्षा परिणाम घोषणा दिनांक :-</v>
      </c>
      <c r="C235" s="871"/>
      <c r="D235" s="871"/>
      <c r="E235" s="872">
        <f>IFERROR(IF(AND(N212=""),"",'Master sheet'!$D$13),"")</f>
        <v>45793</v>
      </c>
      <c r="F235" s="872"/>
      <c r="G235" s="872"/>
      <c r="H235" s="400"/>
      <c r="I235" s="71"/>
      <c r="J235" s="71"/>
      <c r="K235" s="45"/>
      <c r="L235" s="71"/>
      <c r="M235" s="71"/>
      <c r="N235" s="71"/>
      <c r="O235" s="71"/>
      <c r="P235" s="71"/>
    </row>
    <row r="236" spans="1:24" ht="54" customHeight="1">
      <c r="A236" s="98">
        <f>IF(N212="","",A235+1)</f>
        <v>32</v>
      </c>
      <c r="B236" s="873" t="str">
        <f>IFERROR(IF(AND(N212=""),"",'Result Sheet'!$DO$211),"")</f>
        <v>( PUSHPENDRA JAWRA )</v>
      </c>
      <c r="C236" s="873"/>
      <c r="D236" s="873"/>
      <c r="E236" s="873"/>
      <c r="F236" s="874" t="str">
        <f>IF(AND(N212=""),"",CONCATENATE("(",'Master sheet'!$D$17," )"))</f>
        <v>(Suresh Kumar )</v>
      </c>
      <c r="G236" s="874"/>
      <c r="H236" s="874"/>
      <c r="I236" s="874"/>
      <c r="J236" s="874"/>
      <c r="K236" s="874" t="str">
        <f>IF(AND(N212=""),"",CONCATENATE("(",'Master sheet'!$D$15," )"))</f>
        <v>(USHA PALIYA )</v>
      </c>
      <c r="L236" s="874"/>
      <c r="M236" s="874"/>
      <c r="N236" s="874"/>
      <c r="O236" s="874"/>
      <c r="P236" s="874"/>
    </row>
    <row r="237" spans="1:24" ht="24.75" customHeight="1">
      <c r="A237" s="98">
        <f>IF(N212="","",A236+1)</f>
        <v>33</v>
      </c>
      <c r="B237" s="875" t="str">
        <f>IF('Master sheet'!$D$14="Hindi","हस्ताक्षर कक्षाध्यापक","Signature of the class teacher")</f>
        <v>हस्ताक्षर कक्षाध्यापक</v>
      </c>
      <c r="C237" s="875"/>
      <c r="D237" s="875"/>
      <c r="E237" s="875"/>
      <c r="F237" s="875" t="str">
        <f>IF('Master sheet'!$D$14="Hindi","हस्ताक्षर परीक्षा प्रभारी","Signature of the exam. Incharge")</f>
        <v>हस्ताक्षर परीक्षा प्रभारी</v>
      </c>
      <c r="G237" s="875"/>
      <c r="H237" s="875"/>
      <c r="I237" s="875"/>
      <c r="J237" s="875"/>
      <c r="K237" s="875" t="str">
        <f>IF('Master sheet'!$D$14="Hindi","हस्ताक्षर संस्था प्रधान","Head of Institute's Signature")</f>
        <v>हस्ताक्षर संस्था प्रधान</v>
      </c>
      <c r="L237" s="875"/>
      <c r="M237" s="875"/>
      <c r="N237" s="875"/>
      <c r="O237" s="875"/>
      <c r="P237" s="875"/>
    </row>
    <row r="239" spans="1:24" ht="22.5" customHeight="1">
      <c r="A239" s="98">
        <f>IF(N246="","",1)</f>
        <v>1</v>
      </c>
      <c r="B239" s="939" t="str">
        <f>IF('Master sheet'!$D$14="Hindi","वार्षिक रिपोर्ट कार्ड ","Report Card")</f>
        <v xml:space="preserve">वार्षिक रिपोर्ट कार्ड </v>
      </c>
      <c r="C239" s="939"/>
      <c r="D239" s="939"/>
      <c r="E239" s="939"/>
      <c r="F239" s="939"/>
      <c r="G239" s="939"/>
      <c r="H239" s="939"/>
      <c r="I239" s="939"/>
      <c r="J239" s="939"/>
      <c r="K239" s="939"/>
      <c r="L239" s="939"/>
      <c r="M239" s="939"/>
      <c r="N239" s="939"/>
      <c r="O239" s="939"/>
      <c r="P239" s="939"/>
      <c r="S239" s="312"/>
      <c r="T239" s="312"/>
      <c r="U239" s="312"/>
      <c r="V239" s="312"/>
      <c r="W239" s="312"/>
      <c r="X239" s="45"/>
    </row>
    <row r="240" spans="1:24" ht="18.95" customHeight="1">
      <c r="A240" s="98">
        <f>IF(N246="","",A239+1)</f>
        <v>2</v>
      </c>
      <c r="B240" s="940" t="str">
        <f>IF('Master sheet'!$D$14="Hindi","शिक्षा विभाग, राजस्थान सरकार","Education Department, Rajasthan Government")</f>
        <v>शिक्षा विभाग, राजस्थान सरकार</v>
      </c>
      <c r="C240" s="940"/>
      <c r="D240" s="940"/>
      <c r="E240" s="940"/>
      <c r="F240" s="940"/>
      <c r="G240" s="940"/>
      <c r="H240" s="940"/>
      <c r="I240" s="940"/>
      <c r="J240" s="940"/>
      <c r="K240" s="940"/>
      <c r="L240" s="940"/>
      <c r="M240" s="940"/>
      <c r="N240" s="940"/>
      <c r="O240" s="940"/>
      <c r="P240" s="940"/>
      <c r="S240" s="312"/>
      <c r="T240" s="312"/>
      <c r="U240" s="313"/>
      <c r="V240" s="312"/>
      <c r="W240" s="312"/>
      <c r="X240" s="45"/>
    </row>
    <row r="241" spans="1:35" s="99" customFormat="1" ht="24" customHeight="1">
      <c r="A241" s="98">
        <f>IF(N246="","",A240+1)</f>
        <v>3</v>
      </c>
      <c r="B241" s="941" t="str">
        <f>IF('Master sheet'!$D$14="Hindi","विद्यालय का नाम :-","School Name :- ")</f>
        <v>विद्यालय का नाम :-</v>
      </c>
      <c r="C241" s="941"/>
      <c r="D241" s="941"/>
      <c r="E241" s="942" t="str">
        <f>IF(AND(N246=""),"",IF('Master sheet'!$D$14="Hindi",'Master sheet'!$D$8,'Master sheet'!$D$7))</f>
        <v xml:space="preserve">महात्मा गाँधी राजकीय विद्यालय (अंग्रेजी माध्यम) बर, पाली </v>
      </c>
      <c r="F241" s="942"/>
      <c r="G241" s="942"/>
      <c r="H241" s="942"/>
      <c r="I241" s="942"/>
      <c r="J241" s="942"/>
      <c r="K241" s="942"/>
      <c r="L241" s="942"/>
      <c r="M241" s="942"/>
      <c r="N241" s="942"/>
      <c r="O241" s="942"/>
      <c r="P241" s="942"/>
      <c r="S241" s="314"/>
      <c r="T241" s="324"/>
      <c r="U241" s="313"/>
      <c r="V241" s="324"/>
      <c r="W241" s="314"/>
      <c r="X241" s="325"/>
    </row>
    <row r="242" spans="1:35" ht="18.95" customHeight="1">
      <c r="A242" s="98">
        <f>IF(N246="","",A241+1)</f>
        <v>4</v>
      </c>
      <c r="B242" s="319"/>
      <c r="C242" s="319"/>
      <c r="D242" s="319"/>
      <c r="E242" s="943" t="str">
        <f>IF(AND(N246=""),"",IF('Master sheet'!$D$14="Hindi",CONCATENATE("(विद्यालय मान्यता क्रमांक व वर्ष : ","  ",'Master sheet'!$D$6),CONCATENATE("(School Recognition Number &amp; Years : ","  ",'Master sheet'!$D$6)))</f>
        <v>(विद्यालय मान्यता क्रमांक व वर्ष :   शिक्षा/पाली/1995/2001</v>
      </c>
      <c r="F242" s="943"/>
      <c r="G242" s="943"/>
      <c r="H242" s="943"/>
      <c r="I242" s="943"/>
      <c r="J242" s="943"/>
      <c r="K242" s="943"/>
      <c r="L242" s="943"/>
      <c r="M242" s="943"/>
      <c r="N242" s="943"/>
      <c r="O242" s="943"/>
      <c r="P242" s="943"/>
      <c r="S242" s="312"/>
      <c r="T242" s="312"/>
      <c r="U242" s="312"/>
      <c r="V242" s="312"/>
      <c r="W242" s="312"/>
      <c r="X242" s="45"/>
    </row>
    <row r="243" spans="1:35" ht="18.95" customHeight="1">
      <c r="A243" s="98">
        <f>IF(N246="","",A242+1)</f>
        <v>5</v>
      </c>
      <c r="B243" s="317" t="str">
        <f>IF('Master sheet'!$D$14="Hindi","कक्षा  :-","CLASS :- ")</f>
        <v>कक्षा  :-</v>
      </c>
      <c r="C243" s="944">
        <f>IFERROR(IF(AND(N246=""),"",VLOOKUP(N246,Marks,2,0)),"")</f>
        <v>2</v>
      </c>
      <c r="D243" s="944"/>
      <c r="E243" s="945" t="str">
        <f>IF('Master sheet'!$D$14="Hindi","सेक्शन :-","Section :- ")</f>
        <v>सेक्शन :-</v>
      </c>
      <c r="F243" s="945"/>
      <c r="G243" s="945"/>
      <c r="H243" s="944" t="str">
        <f>IFERROR(IF(AND(N246=""),"",VLOOKUP(N246,Marks,3,0)),"")</f>
        <v>A</v>
      </c>
      <c r="I243" s="944"/>
      <c r="J243" s="946" t="str">
        <f>IF('Master sheet'!$D$14="Hindi","सत्र :- ","Session :- ")</f>
        <v xml:space="preserve">सत्र :- </v>
      </c>
      <c r="K243" s="946"/>
      <c r="L243" s="946"/>
      <c r="M243" s="946"/>
      <c r="N243" s="916" t="str">
        <f>IF(AND(N246=""),"",'Marks Entry class 1st'!$I$2)</f>
        <v>2024-2025</v>
      </c>
      <c r="O243" s="916"/>
      <c r="P243" s="916"/>
      <c r="S243" s="312"/>
      <c r="T243" s="312"/>
      <c r="U243" s="312"/>
      <c r="V243" s="312"/>
      <c r="W243" s="312"/>
      <c r="X243" s="45"/>
      <c r="AH243" s="322" t="str">
        <f>N245</f>
        <v>26-10-2015</v>
      </c>
    </row>
    <row r="244" spans="1:35" ht="18.95" customHeight="1">
      <c r="A244" s="98">
        <f>IF(N246="","",A243+1)</f>
        <v>6</v>
      </c>
      <c r="B244" s="897" t="str">
        <f>IF('Master sheet'!$D$14="Hindi","विद्यार्थी का नाम :-","Student's Name :-")</f>
        <v>विद्यार्थी का नाम :-</v>
      </c>
      <c r="C244" s="897"/>
      <c r="D244" s="897"/>
      <c r="E244" s="898" t="str">
        <f>IFERROR(IF(AND(N246=""),"",VLOOKUP(N246,Marks,6,0)),"")</f>
        <v>DIVYA BAGRI</v>
      </c>
      <c r="F244" s="898"/>
      <c r="G244" s="898"/>
      <c r="H244" s="898"/>
      <c r="I244" s="898"/>
      <c r="J244" s="899" t="str">
        <f>IF('Master sheet'!$D$14="Hindi","प्रवेशांक :","SR. NO. :")</f>
        <v>प्रवेशांक :</v>
      </c>
      <c r="K244" s="899"/>
      <c r="L244" s="899"/>
      <c r="M244" s="899"/>
      <c r="N244" s="917">
        <f>IFERROR(IF(AND(N246=""),"",VLOOKUP(N246,Marks,5,0)),"")</f>
        <v>925</v>
      </c>
      <c r="O244" s="917"/>
      <c r="P244" s="917"/>
      <c r="S244" s="312"/>
      <c r="T244" s="312"/>
      <c r="U244" s="312"/>
      <c r="V244" s="312"/>
      <c r="W244" s="312"/>
      <c r="X244" s="45"/>
      <c r="AG244" s="44">
        <f>YEAR(AH243)</f>
        <v>2015</v>
      </c>
      <c r="AH244" s="44">
        <f>MONTH(AH243)</f>
        <v>10</v>
      </c>
      <c r="AI244" s="44">
        <f>DAY(AH243)</f>
        <v>26</v>
      </c>
    </row>
    <row r="245" spans="1:35" ht="18.95" customHeight="1">
      <c r="A245" s="98">
        <f>IF(N246="","",A244+1)</f>
        <v>7</v>
      </c>
      <c r="B245" s="897" t="str">
        <f>IF('Master sheet'!$D$14="Hindi","पिता का नाम :-","Father's Name :-")</f>
        <v>पिता का नाम :-</v>
      </c>
      <c r="C245" s="897"/>
      <c r="D245" s="897"/>
      <c r="E245" s="898" t="str">
        <f>IFERROR(IF(AND(N246=""),"",VLOOKUP(N246,Marks,7,0)),"")</f>
        <v>MUKESH</v>
      </c>
      <c r="F245" s="898"/>
      <c r="G245" s="898"/>
      <c r="H245" s="898"/>
      <c r="I245" s="898"/>
      <c r="J245" s="899" t="str">
        <f>IF('Master sheet'!$D$14="Hindi","जन्म तिथि :","Date of Birth :")</f>
        <v>जन्म तिथि :</v>
      </c>
      <c r="K245" s="899"/>
      <c r="L245" s="899"/>
      <c r="M245" s="899"/>
      <c r="N245" s="900" t="str">
        <f>IFERROR(IF(AND(N246=""),"",VLOOKUP(N246,Marks,4,0)),"")</f>
        <v>26-10-2015</v>
      </c>
      <c r="O245" s="900"/>
      <c r="P245" s="900"/>
      <c r="S245" s="45"/>
      <c r="T245" s="45"/>
      <c r="U245" s="45"/>
      <c r="V245" s="45"/>
      <c r="W245" s="45"/>
      <c r="X245" s="45"/>
      <c r="AG245" s="44" t="str">
        <f>IF(AG244=2000,"दो हजार",IF(AG244=2001,"दो हजार एक",IF(AG244=2002,"दो हजार दो",IF(AG244=2003,"दो हजार तीन",IF(AG244=2004,"दो हजार चार",IF(AG244=2005,"दो हजार पांच",IF(AG244=2006,"दो हजार छः",IF(AG244=2007,"दो हजार सात",IF(AG244=2008,"दो हजार आठ",IF(AG244=2009,"दो हजार नौ",IF(AG244=2010,"दो हजार दस",IF(AG244=2011,"दो हजार इग्यारह",IF(AG244=2012,"दो हजार बारह",IF(AG244=2013,"दो हजार तेरह",IF(AG244=2014,"दो हजार चौदह",IF(AG244=2015,"दो हजार पंद्रह",IF(AG244=2016,"दो हजार सोलह",IF(AG244=2017,"दो हजार सत्रह",IF(AG244=2018,"दो हजार अठारह",IF(AG244=2019,"दो हजार उन्नीस",IF(AG244=2020,"दो हजार बीस",IF(AG244=2021,"दो हजार इक्कीस",IF(AG244=2022,"दो हजार बाइस","")))))))))))))))))))))))</f>
        <v>दो हजार पंद्रह</v>
      </c>
      <c r="AH245" s="44" t="str">
        <f>IF(AH244=1,"जनवरी",IF(AH244=2,"फरवरी",IF(AH244=3,"मार्च",IF(AH244=4,"अप्रैल",IF(AH244=5,"मई",IF(AH244=6,"जून",IF(AH244=7,"जुलाई",IF(AH244=8,"अगस्त",IF(AH244=9,"सितम्बर",IF(AH244=10,"अक्टूबर",IF(AH244=11,"नवम्बर",IF(AH244=12,"दिसम्बर",""))))))))))))</f>
        <v>अक्टूबर</v>
      </c>
      <c r="AI245" s="44" t="str">
        <f>IF(AI244=1,"एक",IF(AI244=2,"दो",IF(AI244=3,"तीन",IF(AI244=4,"चार",IF(AI244=5,"पांच",IF(AI244=6,"छः",IF(AI244=7,"सात",IF(AI244=8,"आठ",IF(AI244=9,"नौ",IF(AI244=10,"दस",IF(AI244=11,"इग्यारह",IF(AI244=12,"बारह",IF(AI244=13,"तेरह",IF(AI244=14,"चौदह",IF(AI244=15,"पंद्रह",IF(AI244=16,"सोलह",IF(AI244=17,"सत्रह",IF(AI244=18,"अठारह",IF(AI244=19,"उन्नीस",IF(AI244=20,"बीस",IF(AI244=21,"इक्कीस",IF(AI244=22,"बाइस",IF(AI244=23,"तेईस",IF(AI244=24,"चौबीस",IF(AI244=25,"पचीस",IF(AI244=26,"छबीस",IF(AI244=27,"सताईस",IF(AI244=28,"अठाइस",IF(AI244=29,"उन्नतीस",IF(AI244=30,"तीस",IF(AI244=31,"इकतीस","")))))))))))))))))))))))))))))))</f>
        <v>छबीस</v>
      </c>
    </row>
    <row r="246" spans="1:35" ht="18.95" customHeight="1">
      <c r="A246" s="98">
        <f>IF(N246="","",A245+1)</f>
        <v>8</v>
      </c>
      <c r="B246" s="897" t="str">
        <f>IF('Master sheet'!$D$14="Hindi","माता का नाम :-","Mother's Name :-")</f>
        <v>माता का नाम :-</v>
      </c>
      <c r="C246" s="897"/>
      <c r="D246" s="897"/>
      <c r="E246" s="898" t="str">
        <f>IFERROR(IF(AND(N246=""),"",VLOOKUP(N246,Marks,8,0)),"")</f>
        <v>SEEMA</v>
      </c>
      <c r="F246" s="898"/>
      <c r="G246" s="898"/>
      <c r="H246" s="898"/>
      <c r="I246" s="898"/>
      <c r="J246" s="899" t="str">
        <f>IF('Master sheet'!$D$14="Hindi","रोल नंबर :-","Roll No. :")</f>
        <v>रोल नंबर :-</v>
      </c>
      <c r="K246" s="899"/>
      <c r="L246" s="899"/>
      <c r="M246" s="899"/>
      <c r="N246" s="901">
        <f>IF(N212="","",IF(AND(N212+1&gt;$Y$6),"",N212+1))</f>
        <v>208</v>
      </c>
      <c r="O246" s="901"/>
      <c r="P246" s="901"/>
      <c r="AH246" s="44" t="str">
        <f>CONCATENATE(AI245," ",AH245," ",AG245)</f>
        <v>छबीस अक्टूबर दो हजार पंद्रह</v>
      </c>
    </row>
    <row r="247" spans="1:35" ht="18.95" customHeight="1">
      <c r="A247" s="98">
        <f>IF(N246="","",A246+1)</f>
        <v>9</v>
      </c>
      <c r="B247" s="897" t="str">
        <f>IF('Master sheet'!$D$14="Hindi","जन्मतिथि शब्दों में :-","Date of Birth in Words :-")</f>
        <v>जन्मतिथि शब्दों में :-</v>
      </c>
      <c r="C247" s="897"/>
      <c r="D247" s="897"/>
      <c r="E247" s="898" t="str">
        <f>IFERROR(IF('Master sheet'!$D$14="Hindi",AH246,AH248),"")</f>
        <v>छबीस अक्टूबर दो हजार पंद्रह</v>
      </c>
      <c r="F247" s="898"/>
      <c r="G247" s="898"/>
      <c r="H247" s="898"/>
      <c r="I247" s="898"/>
      <c r="J247" s="898"/>
      <c r="K247" s="898"/>
      <c r="L247" s="898"/>
      <c r="M247" s="898"/>
      <c r="N247" s="898"/>
      <c r="O247" s="898"/>
      <c r="P247" s="318"/>
      <c r="AG247" s="44" t="str">
        <f>IF(AG244=1961,"NINETEEN SIXTY ONE",IF(AG244=1962,"NINETEEN SIXTY TWO",IF(AG244=1963,"NINETEEN SIXTY THREE",IF(AG244=1964,"NINETEEN SIXTY FOUR",IF(AG244=1965,"NINETEEN SIXTY FIVE",IF(AG244=1966,"NINETEEN SIXTY SIX",IF(AG244=1967,"NINETEEN SIXTY SEVEN",IF(AG244=1968,"NINETEEN SIXTY EIGHT",IF(AG244=1969,"NINETEEN SIXTY NINE",IF(AG244=1970,"NINETEEN SEVENTY",IF(AG244=1971,"NINETEEN SEVENTY ONE",IF(AG244=1972,"NINETEEN SEVENTY TWO",IF(AG244=1973,"NINETEEN SEVENTY THREE",IF(AG244=1974,"NINETEEN SEVENTY FOUR",IF(AG244=1975,"NINETEEN SEVENTY FIVE",IF(AG244=1976,"NINETEEN SEVENTY SIX",IF(AG244=1977,"NINETEEN SEVENTY SEVEN",IF(AG244=1978,"NINETEEN SEVENTY EIGHT",IF(AG244=1979,"NINETEEN SEVENTY NINE",IF(AG244=1980,"NINETEEN EIGHTY",IF(AG244=1981,"NINETEEN EIGHTY ONE",IF(AG244=1982,"NINETEEN EIGHTY TWO",IF(AG244=1983,"NINETEEN EIGHTY THREE",IF(AG244=1984,"NINETEEN EIGHTY FOUR",IF(AG244=1985,"NINETEEN EIGHTY FIVE",IF(AG244=1986,"NINETEEN EIGHTY SIX",IF(AG244=1987,"NINETEEN EIGHTY SEVEN",IF(AG244=1988,"NINETEEN EIGHTY EIGHT",IF(AG244=1989,"NINETEEN EIGHTY NINE",IF(AG244=1990,"NINETEEN NINETY",IF(AG244=1991,"NINETEEN NINETY ONE",IF(AG244=1992,"NINETEEN NINETY TWO",IF(AG244=1993,"NINETEEN NINETY THREE",IF(AG244=1994,"NINETEEN NINETY FOUR",IF(AG244=1995,"NINETEEN NINETY FIVE",IF(AG244=1996,"NINETEEN NINETY SIX",IF(AG244=1997,"NINETEEN NINETY SEVEN",IF(AG244=1998,"NINETEEN NINETY EIGHT",IF(AG244=1999,"NINETEEN NINETY NINE",IF(AG244=2000,"TWO THOUSAND",IF(AG244=2001,"TWO THOUSAND ONE",IF(AG244=2002,"TWO THOUSAND TWO",IF(AG244=2003,"TWO THOUSAND THREE",IF(AG244=2004,"TWO THOUSAND FOUR",IF(AG244=2005,"TWO THOUSAND FIVE",IF(AG244=2006,"TWO THOUSAND SIX",IF(AG244=2007,"TWO THOUSAND SEVEN",IF(AG244=2008,"TWO THOUSAND EIGHT",IF(AG244=2009,"TWO THOUSAND NINE",IF(AG244=2010,"TWO THOUSAND TEN",IF(AG244=2011,"TWO THOUSAND ELEVEN",IF(AG244=2012,"TWO THOUSAND TWELVE",IF(AG244=2013,"TWO THOUSAND THIRTEEN",IF(AG244=2014,"TWO THOUSAND FOURTEEN",IF(AG244=2015,"TWO THOUSAND FIFTEEN",IF(AG244=2016,"TWO THOUSAND SIXTEEN",IF(AG244=2017,"TWO THOUSAND SEVENTEEN",IF(AG244=2018,"TWO THOUSAND EIGHTEEN",IF(AG244=2019,"TWO THOUSAND NINETEEN",IF(AG244=2020,"TWO THOUSAND TWENTY",IF(AG244=2021,"TWO THOUSAND TWENTY ONE",IF(AG244=2022,"TWO THOUSAND TWENTY TWO",IF(AG244=2023,"TWO THOUSAND TWENTY THREE",IF(AG244=2024,"TWO THOUSAND TWENTY FOUR",IF(AG244=2025,"TWO THOUSAND TWENTY FIVE","")))))))))))))))))))))))))))))))))))))))))))))))))))))))))))))))))</f>
        <v>TWO THOUSAND FIFTEEN</v>
      </c>
      <c r="AH247" s="44" t="str">
        <f>IF(AH244=1,"JANUARY",IF(AH244=2,"FEBUARY", IF(AH244=3,"MARCH",IF(AH244=4,"APRIL",IF(AH244=5,"MAY",IF(AH244=6,"JUNE",IF(AH244=7,"JULY",IF(AH244=8,"AUGUST",IF(AH244=9,"SEPTEMBER",IF(AH244=10,"OCTOBER",IF(AH244=11,"NOVEMBER",IF(AH244=12,"DECEMBER",""))))))))))))</f>
        <v>OCTOBER</v>
      </c>
      <c r="AI247" s="44" t="str">
        <f>IF(AI244=1,"1ST",IF(AI244=2,"2ND", IF(AI244=3,"3RD",IF(AI244=4,"FOURTH",IF(AI244=5,"FIFTH",IF(AI244=6,"SIXTH",IF(AI244=7,"7TH",IF(AI244=8,"8TH",IF(AI244=9,"9TH",IF(AI244=10,"10TH",IF(AI244=11,"11TH",IF(AI244=12,"12TH",IF(AI244=13,"13TH",IF(AI244=14,"14TH",IF(AI244=15,"FIFTEEN",IF(AI244=16,"SIXTEEN",IF(AI244=17,"SEVENTEEN",IF(AI244=18,"EIGHTEEN",IF(AI244=19,"NINETEEN",IF(AI244=20,"TWENTY",IF(AI244=21,"TWENTY FIRST",IF(AI244=22,"TWENTY SECOND",IF(AI244=23,"TWENTY THIRD",IF(AI244=24,"TWENTY FOURTH",IF(AI244=25,"TWENTY FIFTH",IF(AI244=26,"TWENTY SIX",IF(AI244=27,"TWENTY SEVEN",IF(AI244=28,"TWENTY EIGHT",IF(AI244=29,"TWENTY NINE",IF(AI244=30,"THIRTY",IF(AI244=31,"THIRTY FIRST","")))))))))))))))))))))))))))))))</f>
        <v>TWENTY SIX</v>
      </c>
    </row>
    <row r="248" spans="1:35" ht="12.75" customHeight="1">
      <c r="A248" s="98">
        <f>IF(N246="","",A247+1)</f>
        <v>10</v>
      </c>
      <c r="B248" s="72"/>
      <c r="C248" s="72"/>
      <c r="D248" s="72"/>
      <c r="E248" s="73"/>
      <c r="F248" s="73"/>
      <c r="G248" s="73"/>
      <c r="H248" s="72"/>
      <c r="I248" s="72"/>
      <c r="J248" s="74"/>
      <c r="K248" s="74"/>
      <c r="L248" s="74"/>
      <c r="M248" s="45"/>
      <c r="N248" s="45"/>
      <c r="O248" s="45"/>
      <c r="P248" s="45"/>
      <c r="AH248" s="44" t="str">
        <f>CONCATENATE(AH247," ",AI247,", ",AG247)</f>
        <v>OCTOBER TWENTY SIX, TWO THOUSAND FIFTEEN</v>
      </c>
    </row>
    <row r="249" spans="1:35" ht="25.5" customHeight="1">
      <c r="A249" s="98">
        <f>IF(N246="","",A248+1)</f>
        <v>11</v>
      </c>
      <c r="B249" s="620" t="str">
        <f>IF('Master sheet'!$D$14="Hindi","विषय","Subject")</f>
        <v>विषय</v>
      </c>
      <c r="C249" s="640" t="str">
        <f>IF('Master sheet'!$D$14="Hindi","अर्द्धवार्षिक","Half Yearly")</f>
        <v>अर्द्धवार्षिक</v>
      </c>
      <c r="D249" s="641"/>
      <c r="E249" s="641"/>
      <c r="F249" s="641"/>
      <c r="G249" s="930" t="str">
        <f>IF('Master sheet'!$D$14="Hindi","वार्षिक","Yearly")</f>
        <v>वार्षिक</v>
      </c>
      <c r="H249" s="931"/>
      <c r="I249" s="931"/>
      <c r="J249" s="932"/>
      <c r="K249" s="640" t="str">
        <f>IF('Master sheet'!$D$14="Hindi","सर्व योग","Grand Total")</f>
        <v>सर्व योग</v>
      </c>
      <c r="L249" s="641"/>
      <c r="M249" s="641"/>
      <c r="N249" s="642"/>
      <c r="O249" s="927" t="str">
        <f>IF('Master sheet'!$D$14="Hindi","ग्रेड","Grade")</f>
        <v>ग्रेड</v>
      </c>
      <c r="P249" s="892" t="str">
        <f>IF('Master sheet'!$D$14="Hindi","परिणाम","Results")</f>
        <v>परिणाम</v>
      </c>
    </row>
    <row r="250" spans="1:35" ht="102.75" customHeight="1">
      <c r="A250" s="98">
        <f>IF(N246="","",A249+1)</f>
        <v>12</v>
      </c>
      <c r="B250" s="620"/>
      <c r="C250" s="933" t="str">
        <f>IF('Master sheet'!$D$14="Hindi","लिखित","Written")</f>
        <v>लिखित</v>
      </c>
      <c r="D250" s="934"/>
      <c r="E250" s="933" t="str">
        <f>IF('Master sheet'!$D$14="Hindi","मौखिक","Oral")</f>
        <v>मौखिक</v>
      </c>
      <c r="F250" s="934"/>
      <c r="G250" s="933" t="str">
        <f>IF('Master sheet'!$D$14="Hindi","लिखित","Written")</f>
        <v>लिखित</v>
      </c>
      <c r="H250" s="934"/>
      <c r="I250" s="935" t="str">
        <f>IF('Master sheet'!$D$14="Hindi","मौखिक","Oral")</f>
        <v>मौखिक</v>
      </c>
      <c r="J250" s="935"/>
      <c r="K250" s="367" t="str">
        <f>IF('Master sheet'!$D$14="Hindi","लिखित","Written")</f>
        <v>लिखित</v>
      </c>
      <c r="L250" s="367" t="str">
        <f>IF('Master sheet'!$D$14="Hindi","मौखिक","Oral")</f>
        <v>मौखिक</v>
      </c>
      <c r="M250" s="936" t="str">
        <f>IF('Master sheet'!$D$14="Hindi","कुल विषय योग ","Subject Total")</f>
        <v xml:space="preserve">कुल विषय योग </v>
      </c>
      <c r="N250" s="937"/>
      <c r="O250" s="928"/>
      <c r="P250" s="893"/>
    </row>
    <row r="251" spans="1:35" ht="21" customHeight="1">
      <c r="A251" s="98">
        <f>IF(N246="","",A250+1)</f>
        <v>13</v>
      </c>
      <c r="B251" s="620"/>
      <c r="C251" s="904">
        <v>30</v>
      </c>
      <c r="D251" s="905"/>
      <c r="E251" s="904">
        <v>70</v>
      </c>
      <c r="F251" s="905"/>
      <c r="G251" s="904">
        <v>30</v>
      </c>
      <c r="H251" s="905"/>
      <c r="I251" s="904">
        <v>70</v>
      </c>
      <c r="J251" s="905"/>
      <c r="K251" s="382">
        <v>60</v>
      </c>
      <c r="L251" s="382">
        <v>140</v>
      </c>
      <c r="M251" s="904">
        <v>200</v>
      </c>
      <c r="N251" s="905"/>
      <c r="O251" s="929"/>
      <c r="P251" s="894"/>
    </row>
    <row r="252" spans="1:35" ht="21" customHeight="1">
      <c r="A252" s="98">
        <f>IF(N246="","",A251+1)</f>
        <v>14</v>
      </c>
      <c r="B252" s="303" t="str">
        <f>IF('Master sheet'!D$14="Hindi","हिंदी","Hindi")</f>
        <v>हिंदी</v>
      </c>
      <c r="C252" s="699">
        <f>IFERROR(IF(AND(N246=""),"",VLOOKUP(N246,Marks,15,0)),"")</f>
        <v>28</v>
      </c>
      <c r="D252" s="701"/>
      <c r="E252" s="699">
        <f>IFERROR(IF(AND(N246=""),"",VLOOKUP(N246,Marks,16,0)),"")</f>
        <v>61</v>
      </c>
      <c r="F252" s="701"/>
      <c r="G252" s="699">
        <f>IFERROR(IF(AND(N246=""),"",VLOOKUP(N246,Marks,19,0)),"")</f>
        <v>24</v>
      </c>
      <c r="H252" s="701"/>
      <c r="I252" s="699">
        <f>IFERROR(IF(AND(N246=""),"",VLOOKUP(N246,Marks,20,0)),"")</f>
        <v>24</v>
      </c>
      <c r="J252" s="701"/>
      <c r="K252" s="372">
        <f>IFERROR(IF(AND(N246=""),"",SUM(C252,G252)),"")</f>
        <v>52</v>
      </c>
      <c r="L252" s="372">
        <f>IFERROR(IF(AND(N246=""),"",SUM(E252,I252)),"")</f>
        <v>85</v>
      </c>
      <c r="M252" s="902">
        <f>IFERROR(IF(AND(N246=""),"",SUM(K252,L252)),"")</f>
        <v>137</v>
      </c>
      <c r="N252" s="903"/>
      <c r="O252" s="79" t="str">
        <f>IFERROR(IF(AND(N246=""),"",VLOOKUP(N246,Marks,28,0)),"")</f>
        <v>C</v>
      </c>
      <c r="P252" s="209" t="str">
        <f>IFERROR(IF(AND(N246=""),"",VLOOKUP(N246,Marks,26,0)),"")</f>
        <v>P</v>
      </c>
    </row>
    <row r="253" spans="1:35" ht="21" customHeight="1">
      <c r="A253" s="98">
        <f>IF(N246="","",A252+1)</f>
        <v>15</v>
      </c>
      <c r="B253" s="303" t="str">
        <f>IF('Master sheet'!$D$14="Hindi","गणित","Maths")</f>
        <v>गणित</v>
      </c>
      <c r="C253" s="699">
        <f>IFERROR(IF(AND(N246=""),"",VLOOKUP(N246,Marks,51,0)),"")</f>
        <v>21</v>
      </c>
      <c r="D253" s="701"/>
      <c r="E253" s="699">
        <f>IFERROR(IF(AND(N246=""),"",VLOOKUP(N246,Marks,52,0)),"")</f>
        <v>64</v>
      </c>
      <c r="F253" s="701"/>
      <c r="G253" s="699">
        <f>IFERROR(IF(AND(N246=""),"",VLOOKUP(N246,Marks,55,0)),"")</f>
        <v>23</v>
      </c>
      <c r="H253" s="701"/>
      <c r="I253" s="699">
        <f>IFERROR(IF(AND(N246=""),"",VLOOKUP(N246,Marks,56,0)),"")</f>
        <v>68</v>
      </c>
      <c r="J253" s="701"/>
      <c r="K253" s="372">
        <f>IFERROR(IF(AND(N246=""),"",SUM(C253,G253)),"")</f>
        <v>44</v>
      </c>
      <c r="L253" s="372">
        <f>IFERROR(IF(AND(N246=""),"",SUM(E253,I253)),"")</f>
        <v>132</v>
      </c>
      <c r="M253" s="902">
        <f>IFERROR(IF(AND(N246=""),"",SUM(K253,L253)),"")</f>
        <v>176</v>
      </c>
      <c r="N253" s="903"/>
      <c r="O253" s="79" t="str">
        <f>IFERROR(IF(AND(N246=""),"",VLOOKUP(N246,Marks,64,0)),"")</f>
        <v>A</v>
      </c>
      <c r="P253" s="209" t="str">
        <f>IFERROR(IF(AND(N246=""),"",VLOOKUP(N246,Marks,62,0)),"")</f>
        <v>P</v>
      </c>
      <c r="T253" s="323"/>
    </row>
    <row r="254" spans="1:35" ht="21" customHeight="1">
      <c r="A254" s="98">
        <f>IF(N246="","",A253+1)</f>
        <v>16</v>
      </c>
      <c r="B254" s="384"/>
      <c r="C254" s="904">
        <v>15</v>
      </c>
      <c r="D254" s="905"/>
      <c r="E254" s="904">
        <v>35</v>
      </c>
      <c r="F254" s="905"/>
      <c r="G254" s="904">
        <v>15</v>
      </c>
      <c r="H254" s="905"/>
      <c r="I254" s="904">
        <v>35</v>
      </c>
      <c r="J254" s="905"/>
      <c r="K254" s="382">
        <v>30</v>
      </c>
      <c r="L254" s="382">
        <v>70</v>
      </c>
      <c r="M254" s="904">
        <v>100</v>
      </c>
      <c r="N254" s="905"/>
      <c r="O254" s="920"/>
      <c r="P254" s="921"/>
      <c r="T254" s="323"/>
    </row>
    <row r="255" spans="1:35" ht="21" customHeight="1">
      <c r="A255" s="98">
        <f>IF(N246="","",A254+1)</f>
        <v>17</v>
      </c>
      <c r="B255" s="303" t="str">
        <f>IF('Master sheet'!$D$14="Hindi","अंग्रेजी","English")</f>
        <v>अंग्रेजी</v>
      </c>
      <c r="C255" s="699">
        <f>IFERROR(IF(AND(N246=""),"",VLOOKUP(N246,Marks,33,0)),"")</f>
        <v>10</v>
      </c>
      <c r="D255" s="701"/>
      <c r="E255" s="699">
        <f>IFERROR(IF(AND(N246=""),"",VLOOKUP(N246,Marks,34,0)),"")</f>
        <v>31</v>
      </c>
      <c r="F255" s="701"/>
      <c r="G255" s="699">
        <f>IFERROR(IF(AND(N246=""),"",VLOOKUP(N246,Marks,37,0)),"")</f>
        <v>14</v>
      </c>
      <c r="H255" s="701"/>
      <c r="I255" s="699">
        <f>IFERROR(IF(AND(N246=""),"",VLOOKUP(N246,Marks,38,0)),"")</f>
        <v>32</v>
      </c>
      <c r="J255" s="701"/>
      <c r="K255" s="372">
        <f>IFERROR(IF(AND(N246=""),"",SUM(C255,G255)),"")</f>
        <v>24</v>
      </c>
      <c r="L255" s="372">
        <f>IFERROR(IF(AND(N246=""),"",SUM(E255,I255)),"")</f>
        <v>63</v>
      </c>
      <c r="M255" s="902">
        <f>IFERROR(IF(AND(N246=""),"",SUM(K255,L255)),"")</f>
        <v>87</v>
      </c>
      <c r="N255" s="903"/>
      <c r="O255" s="79" t="str">
        <f>IFERROR(IF(AND(N246=""),"",VLOOKUP(N246,Marks,46,0)),"")</f>
        <v>A</v>
      </c>
      <c r="P255" s="209" t="str">
        <f>IFERROR(IF(AND(N246=""),"",VLOOKUP(N246,Marks,44,0)),"")</f>
        <v>P</v>
      </c>
    </row>
    <row r="256" spans="1:35" ht="23.25" customHeight="1">
      <c r="A256" s="98">
        <f>IF(N246="","",A255+1)</f>
        <v>18</v>
      </c>
      <c r="B256" s="304" t="str">
        <f>IF('Master sheet'!$D$14="Hindi","कुल योग","Total")</f>
        <v>कुल योग</v>
      </c>
      <c r="C256" s="925">
        <f>IF(AND(N246=""),"",IF(AND(C252="",C253="",C255=""),"",SUM(C252,C253,C255)))</f>
        <v>59</v>
      </c>
      <c r="D256" s="926"/>
      <c r="E256" s="925">
        <f>IF(AND(N246=""),"",IF(AND(E252="",E253="",E255=""),"",SUM(E252,E253,E255)))</f>
        <v>156</v>
      </c>
      <c r="F256" s="926"/>
      <c r="G256" s="925">
        <f>IF(AND(N246=""),"",IF(AND(G252="",G253="",G255=""),"",SUM(G252,G253,G255)))</f>
        <v>61</v>
      </c>
      <c r="H256" s="926"/>
      <c r="I256" s="925">
        <f>IF(AND(N246=""),"",IF(AND(I252="",I253="",I255=""),"",SUM(I252,I253,I255)))</f>
        <v>124</v>
      </c>
      <c r="J256" s="926"/>
      <c r="K256" s="373">
        <f>IF(AND(N246=""),"",IF(AND(K252="",K253="",K255=""),"",SUM(K252,K253,K255)))</f>
        <v>120</v>
      </c>
      <c r="L256" s="373">
        <f>IF(AND(N246=""),"",IF(AND(L252="",L253="",L255=""),"",SUM(L252,L253,L255)))</f>
        <v>280</v>
      </c>
      <c r="M256" s="902">
        <f>IF(AND(N246=""),"",IF(AND(M252="",M253="",M255=""),"",SUM(M252,M253,M255)))</f>
        <v>400</v>
      </c>
      <c r="N256" s="903"/>
      <c r="O256" s="383" t="str">
        <f>IFERROR(IF(AND(N246=""),"",VLOOKUP(N246,Marks,119,0)),"")</f>
        <v>B</v>
      </c>
      <c r="P256" s="212"/>
    </row>
    <row r="257" spans="1:16" ht="23.25" customHeight="1">
      <c r="A257" s="98">
        <f>IF(N246="","",A256+1)</f>
        <v>19</v>
      </c>
      <c r="B257" s="385"/>
      <c r="C257" s="904">
        <v>50</v>
      </c>
      <c r="D257" s="922"/>
      <c r="E257" s="922"/>
      <c r="F257" s="905"/>
      <c r="G257" s="904">
        <v>50</v>
      </c>
      <c r="H257" s="922"/>
      <c r="I257" s="922"/>
      <c r="J257" s="905"/>
      <c r="K257" s="904">
        <v>100</v>
      </c>
      <c r="L257" s="922"/>
      <c r="M257" s="922"/>
      <c r="N257" s="905"/>
      <c r="O257" s="923"/>
      <c r="P257" s="924"/>
    </row>
    <row r="258" spans="1:16" ht="21" customHeight="1">
      <c r="A258" s="98">
        <f>IF(N246="","",A257+1)</f>
        <v>20</v>
      </c>
      <c r="B258" s="308" t="str">
        <f>IF('Master sheet'!$D$14="Hindi","पर्यावरण अध्ययन","EVS")</f>
        <v>पर्यावरण अध्ययन</v>
      </c>
      <c r="C258" s="699">
        <f>IFERROR(IF(AND(N246=""),"",VLOOKUP(N246,Marks,69,0)),"")</f>
        <v>41</v>
      </c>
      <c r="D258" s="700"/>
      <c r="E258" s="700"/>
      <c r="F258" s="701"/>
      <c r="G258" s="699">
        <f>IFERROR(IF(AND(N246=""),"",VLOOKUP(N246,Marks,73,0)),"")</f>
        <v>49</v>
      </c>
      <c r="H258" s="700"/>
      <c r="I258" s="700"/>
      <c r="J258" s="701"/>
      <c r="K258" s="925">
        <f>IFERROR(IF(AND(N246=""),"",SUM(C258,G258)),"")</f>
        <v>90</v>
      </c>
      <c r="L258" s="947"/>
      <c r="M258" s="947"/>
      <c r="N258" s="926"/>
      <c r="O258" s="79" t="str">
        <f>IFERROR(IF(AND(N246=""),"",VLOOKUP(N246,Marks,82,0)),"")</f>
        <v>A</v>
      </c>
      <c r="P258" s="209" t="str">
        <f>IFERROR(IF(AND(N246=""),"",VLOOKUP(N246,Marks,80,0)),"")</f>
        <v>P</v>
      </c>
    </row>
    <row r="259" spans="1:16" ht="12" customHeight="1">
      <c r="A259" s="98">
        <f>IF(N246="","",A258+1)</f>
        <v>21</v>
      </c>
      <c r="B259" s="895"/>
      <c r="C259" s="895"/>
      <c r="D259" s="895"/>
      <c r="E259" s="895"/>
      <c r="F259" s="895"/>
      <c r="G259" s="895"/>
      <c r="H259" s="895"/>
      <c r="I259" s="895"/>
      <c r="J259" s="895"/>
      <c r="K259" s="895"/>
      <c r="L259" s="895"/>
      <c r="M259" s="895"/>
      <c r="N259" s="895"/>
      <c r="O259" s="895"/>
      <c r="P259" s="895"/>
    </row>
    <row r="260" spans="1:16" ht="21" customHeight="1">
      <c r="A260" s="98">
        <f>IF(N246="","",A259+1)</f>
        <v>22</v>
      </c>
      <c r="B260" s="938" t="str">
        <f>IF('Master sheet'!$D$14="Hindi","अतिरिक्त विषय ","Extra Subject")</f>
        <v xml:space="preserve">अतिरिक्त विषय </v>
      </c>
      <c r="C260" s="938"/>
      <c r="D260" s="938"/>
      <c r="E260" s="938"/>
      <c r="F260" s="938"/>
      <c r="G260" s="938"/>
      <c r="H260" s="938"/>
      <c r="I260" s="938"/>
      <c r="J260" s="938"/>
      <c r="K260" s="938"/>
      <c r="L260" s="938"/>
      <c r="M260" s="938"/>
      <c r="N260" s="938"/>
      <c r="O260" s="938"/>
      <c r="P260" s="938"/>
    </row>
    <row r="261" spans="1:16" ht="21" customHeight="1">
      <c r="A261" s="98">
        <f>IF(N246="","",A260+1)</f>
        <v>23</v>
      </c>
      <c r="B261" s="358" t="str">
        <f>IF('Master sheet'!$D$14="Hindi","विषय","Subject")</f>
        <v>विषय</v>
      </c>
      <c r="C261" s="910" t="str">
        <f>IF('Master sheet'!$D$14="Hindi","पूर्णांक","M.M.")</f>
        <v>पूर्णांक</v>
      </c>
      <c r="D261" s="911"/>
      <c r="E261" s="910" t="str">
        <f>IF('Master sheet'!$D$14="Hindi","प्राप्तांक","Ob.M.")</f>
        <v>प्राप्तांक</v>
      </c>
      <c r="F261" s="911"/>
      <c r="G261" s="910" t="str">
        <f>IF('Master sheet'!$D$14="Hindi","ग्रेड","Grade")</f>
        <v>ग्रेड</v>
      </c>
      <c r="H261" s="911"/>
      <c r="I261" s="910" t="str">
        <f>IF('Master sheet'!$D$14="Hindi","विषय","Subject")</f>
        <v>विषय</v>
      </c>
      <c r="J261" s="911"/>
      <c r="K261" s="910" t="str">
        <f>IF('Master sheet'!$D$14="Hindi","पूर्णांक","M.M.")</f>
        <v>पूर्णांक</v>
      </c>
      <c r="L261" s="911"/>
      <c r="M261" s="910" t="str">
        <f>IF('Master sheet'!$D$14="Hindi","प्राप्तांक","Ob.M.")</f>
        <v>प्राप्तांक</v>
      </c>
      <c r="N261" s="911"/>
      <c r="O261" s="910" t="str">
        <f>IF('Master sheet'!$D$14="Hindi","ग्रेड","Grade")</f>
        <v>ग्रेड</v>
      </c>
      <c r="P261" s="911"/>
    </row>
    <row r="262" spans="1:16" ht="21" customHeight="1">
      <c r="A262" s="98">
        <f>IF(N246="","",A261+1)</f>
        <v>24</v>
      </c>
      <c r="B262" s="303" t="str">
        <f>IF(AND(N246=""),"",'Result Sheet'!$DA$4)</f>
        <v>COMPUTER</v>
      </c>
      <c r="C262" s="912">
        <f>IF(AND(N246=""),"",'Result Sheet'!$DC$7)</f>
        <v>100</v>
      </c>
      <c r="D262" s="912"/>
      <c r="E262" s="913">
        <f>IFERROR(IF(AND(N246=""),"",VLOOKUP(N246,Marks,106,0)),"")</f>
        <v>0</v>
      </c>
      <c r="F262" s="913"/>
      <c r="G262" s="914" t="str">
        <f>IFERROR(IF(AND(N246=""),"",VLOOKUP(N246,Marks,107,0)),"")</f>
        <v/>
      </c>
      <c r="H262" s="914"/>
      <c r="I262" s="915" t="str">
        <f>IF(AND(N246=""),"",'Result Sheet'!$DE$4)</f>
        <v>G.K.</v>
      </c>
      <c r="J262" s="915"/>
      <c r="K262" s="912">
        <f>IF(AND(N246=""),"",'Result Sheet'!$DG$7)</f>
        <v>100</v>
      </c>
      <c r="L262" s="912"/>
      <c r="M262" s="913">
        <f>IFERROR(IF(AND(N246=""),"",VLOOKUP(N246,Marks,110,0)),"")</f>
        <v>0</v>
      </c>
      <c r="N262" s="913"/>
      <c r="O262" s="914" t="str">
        <f>IFERROR(IF(AND(N246=""),"",VLOOKUP(N246,Marks,111,0)),"")</f>
        <v/>
      </c>
      <c r="P262" s="914"/>
    </row>
    <row r="263" spans="1:16" ht="21" customHeight="1">
      <c r="A263" s="98">
        <f>IF(N246="","",A262+1)</f>
        <v>25</v>
      </c>
      <c r="B263" s="896" t="str">
        <f>IF('Master sheet'!$D$14="Hindi","विषय","Subject")</f>
        <v>विषय</v>
      </c>
      <c r="C263" s="896"/>
      <c r="D263" s="918" t="str">
        <f>IF('Master sheet'!$D$14="Hindi","प्राप्तांक","Marks ")</f>
        <v>प्राप्तांक</v>
      </c>
      <c r="E263" s="919"/>
      <c r="F263" s="306" t="str">
        <f>IF('Master sheet'!$D$14="Hindi","ग्रेड","Grade")</f>
        <v>ग्रेड</v>
      </c>
      <c r="G263" s="896" t="str">
        <f>IF('Master sheet'!$D$14="Hindi","विषय","Subject")</f>
        <v>विषय</v>
      </c>
      <c r="H263" s="896"/>
      <c r="I263" s="918" t="str">
        <f>IF('Master sheet'!$D$14="Hindi","प्राप्तांक","Marks")</f>
        <v>प्राप्तांक</v>
      </c>
      <c r="J263" s="919"/>
      <c r="K263" s="306" t="str">
        <f>IF('Master sheet'!$D$14="Hindi","ग्रेड","Grade")</f>
        <v>ग्रेड</v>
      </c>
      <c r="L263" s="896" t="str">
        <f>IF('Master sheet'!$D$14="Hindi","विषय","Subject")</f>
        <v>विषय</v>
      </c>
      <c r="M263" s="896"/>
      <c r="N263" s="918" t="str">
        <f>IF('Master sheet'!$D$14="Hindi","प्राप्तांक","Marks")</f>
        <v>प्राप्तांक</v>
      </c>
      <c r="O263" s="919"/>
      <c r="P263" s="365" t="str">
        <f>IF('Master sheet'!$D$14="Hindi","ग्रेड","Grade")</f>
        <v>ग्रेड</v>
      </c>
    </row>
    <row r="264" spans="1:16" ht="21" customHeight="1">
      <c r="A264" s="98">
        <f>IF(N246="","",A263+1)</f>
        <v>26</v>
      </c>
      <c r="B264" s="906" t="str">
        <f>IF('Master sheet'!$D$14="Hindi","कार्यानुभव","WORK EXP.")</f>
        <v>कार्यानुभव</v>
      </c>
      <c r="C264" s="907"/>
      <c r="D264" s="907"/>
      <c r="E264" s="70">
        <f>IFERROR(IF(AND(N246=""),"",VLOOKUP(N246,Marks,85,0)),"")</f>
        <v>47</v>
      </c>
      <c r="F264" s="79" t="str">
        <f>IFERROR(IF(AND(N246=""),"",VLOOKUP(N246,Marks,89,0)),"")</f>
        <v>A+</v>
      </c>
      <c r="G264" s="906" t="str">
        <f>IF('Master sheet'!$D$14="Hindi","कला शिक्षा","ART EDU.")</f>
        <v>कला शिक्षा</v>
      </c>
      <c r="H264" s="907"/>
      <c r="I264" s="907"/>
      <c r="J264" s="70">
        <f>IFERROR(IF(AND(N246=""),"",VLOOKUP(N246,Marks,92,0)),"")</f>
        <v>36</v>
      </c>
      <c r="K264" s="79" t="str">
        <f>IFERROR(IF(AND(N246=""),"",VLOOKUP(N246,Marks,96,0)),"")</f>
        <v>B</v>
      </c>
      <c r="L264" s="908" t="str">
        <f>IF('Master sheet'!$D$14="Hindi","स्वा. एवं शा. शिक्षा","HE.&amp;PH. EDU.")</f>
        <v>स्वा. एवं शा. शिक्षा</v>
      </c>
      <c r="M264" s="909"/>
      <c r="N264" s="909"/>
      <c r="O264" s="70">
        <f>IFERROR(IF(AND(N246=""),"",VLOOKUP(N246,Marks,99,0)),"")</f>
        <v>81</v>
      </c>
      <c r="P264" s="79" t="str">
        <f>IFERROR(IF(AND(N246=""),"",VLOOKUP(N246,Marks,103,0)),"")</f>
        <v>A</v>
      </c>
    </row>
    <row r="265" spans="1:16" ht="9" customHeight="1">
      <c r="A265" s="98">
        <f>IF(N246="","",A264+1)</f>
        <v>27</v>
      </c>
      <c r="B265" s="309"/>
      <c r="C265" s="309"/>
      <c r="D265" s="309"/>
      <c r="E265" s="363"/>
      <c r="F265" s="364"/>
      <c r="G265" s="309"/>
      <c r="H265" s="309"/>
      <c r="I265" s="309"/>
      <c r="J265" s="363"/>
      <c r="K265" s="364"/>
      <c r="L265" s="310"/>
      <c r="M265" s="310"/>
      <c r="N265" s="310"/>
      <c r="O265" s="363"/>
      <c r="P265" s="364"/>
    </row>
    <row r="266" spans="1:16" ht="21" customHeight="1">
      <c r="A266" s="98">
        <f>IF(N246="","",A265+1)</f>
        <v>28</v>
      </c>
      <c r="B266" s="885" t="str">
        <f>IF('Master sheet'!$D$14="Hindi","कुल कार्य दिवस :-","Total Meeting :-")</f>
        <v>कुल कार्य दिवस :-</v>
      </c>
      <c r="C266" s="885"/>
      <c r="D266" s="885"/>
      <c r="E266" s="886">
        <f>IFERROR(IF(AND(N246=""),"",VLOOKUP(N246,Marks,117,0)),"")</f>
        <v>220</v>
      </c>
      <c r="F266" s="886"/>
      <c r="G266" s="886"/>
      <c r="H266" s="886"/>
      <c r="I266" s="885" t="str">
        <f>IF('Master sheet'!$D$14="Hindi","कुल उपस्थिति :-","Total Attendance :-")</f>
        <v>कुल उपस्थिति :-</v>
      </c>
      <c r="J266" s="885"/>
      <c r="K266" s="885"/>
      <c r="L266" s="885"/>
      <c r="M266" s="887">
        <f>IFERROR(IF(AND(N246=""),"",VLOOKUP(N246,Marks,118,0)),"")</f>
        <v>28</v>
      </c>
      <c r="N266" s="887"/>
      <c r="O266" s="887"/>
      <c r="P266" s="887"/>
    </row>
    <row r="267" spans="1:16" ht="21" customHeight="1">
      <c r="A267" s="98">
        <f>IF(N246="","",A266+1)</f>
        <v>29</v>
      </c>
      <c r="B267" s="885" t="str">
        <f>IF('Master sheet'!$D$14="Hindi","परिणाम :-","Result :-")</f>
        <v>परिणाम :-</v>
      </c>
      <c r="C267" s="885"/>
      <c r="D267" s="885"/>
      <c r="E267" s="888" t="str">
        <f>IFERROR(IF(AND(N246=""),"",VLOOKUP(N246,Marks,116,0)),"")</f>
        <v>कक्षोंन्नति</v>
      </c>
      <c r="F267" s="888"/>
      <c r="G267" s="888"/>
      <c r="H267" s="888"/>
      <c r="I267" s="885" t="str">
        <f>IF('Master sheet'!$D$14="Hindi","परिणाम प्रतिशत में :-","Result in Percentage :-")</f>
        <v>परिणाम प्रतिशत में :-</v>
      </c>
      <c r="J267" s="885"/>
      <c r="K267" s="885"/>
      <c r="L267" s="885"/>
      <c r="M267" s="889">
        <f>IFERROR(IF(AND(N246=""),"",VLOOKUP(N246,Marks,113,0)),"")</f>
        <v>80</v>
      </c>
      <c r="N267" s="889"/>
      <c r="O267" s="889"/>
      <c r="P267" s="889"/>
    </row>
    <row r="268" spans="1:16" ht="21" customHeight="1">
      <c r="A268" s="98">
        <f>IF(N246="","",A267+1)</f>
        <v>30</v>
      </c>
      <c r="B268" s="885" t="str">
        <f>IF('Master sheet'!$D$14="Hindi","श्रेणी / ग्रेड :-","Division / Grade :-")</f>
        <v>श्रेणी / ग्रेड :-</v>
      </c>
      <c r="C268" s="885"/>
      <c r="D268" s="885"/>
      <c r="E268" s="210" t="str">
        <f>IFERROR(IF(AND(N246=""),"",VLOOKUP(N246,Marks,114,0)),"")</f>
        <v>I</v>
      </c>
      <c r="F268" s="211" t="s">
        <v>129</v>
      </c>
      <c r="G268" s="890" t="str">
        <f>IFERROR(IF(AND(N246=""),"",VLOOKUP(N246,Marks,119,0)),"")</f>
        <v>B</v>
      </c>
      <c r="H268" s="890"/>
      <c r="I268" s="885" t="str">
        <f>IF('Master sheet'!$D$14="Hindi","कक्षा में स्थान :-","Position in the Class :-")</f>
        <v>कक्षा में स्थान :-</v>
      </c>
      <c r="J268" s="885"/>
      <c r="K268" s="885"/>
      <c r="L268" s="885"/>
      <c r="M268" s="891">
        <f>IFERROR(IF(AND(N246=""),"",VLOOKUP(N246,Marks,115,0)),"")</f>
        <v>14.999999999999998</v>
      </c>
      <c r="N268" s="891"/>
      <c r="O268" s="891"/>
      <c r="P268" s="891"/>
    </row>
    <row r="269" spans="1:16" ht="21" customHeight="1">
      <c r="A269" s="98">
        <f>IF(N246="","",A268+1)</f>
        <v>31</v>
      </c>
      <c r="B269" s="871" t="str">
        <f>IF('Master sheet'!$D$14="Hindi","परीक्षा परिणाम घोषणा दिनांक :-","Result Declaration Date :-")</f>
        <v>परीक्षा परिणाम घोषणा दिनांक :-</v>
      </c>
      <c r="C269" s="871"/>
      <c r="D269" s="871"/>
      <c r="E269" s="872">
        <f>IFERROR(IF(AND(N246=""),"",'Master sheet'!$D$13),"")</f>
        <v>45793</v>
      </c>
      <c r="F269" s="872"/>
      <c r="G269" s="872"/>
      <c r="H269" s="400"/>
      <c r="I269" s="71"/>
      <c r="J269" s="71"/>
      <c r="K269" s="45"/>
      <c r="L269" s="71"/>
      <c r="M269" s="71"/>
      <c r="N269" s="71"/>
      <c r="O269" s="71"/>
      <c r="P269" s="71"/>
    </row>
    <row r="270" spans="1:16" ht="54" customHeight="1">
      <c r="A270" s="98">
        <f>IF(N246="","",A269+1)</f>
        <v>32</v>
      </c>
      <c r="B270" s="873" t="str">
        <f>IFERROR(IF(AND(N246=""),"",'Result Sheet'!$DO$211),"")</f>
        <v>( PUSHPENDRA JAWRA )</v>
      </c>
      <c r="C270" s="873"/>
      <c r="D270" s="873"/>
      <c r="E270" s="873"/>
      <c r="F270" s="874" t="str">
        <f>IF(AND(N246=""),"",CONCATENATE("(",'Master sheet'!$D$17," )"))</f>
        <v>(Suresh Kumar )</v>
      </c>
      <c r="G270" s="874"/>
      <c r="H270" s="874"/>
      <c r="I270" s="874"/>
      <c r="J270" s="874"/>
      <c r="K270" s="874" t="str">
        <f>IF(AND(N246=""),"",CONCATENATE("(",'Master sheet'!$D$15," )"))</f>
        <v>(USHA PALIYA )</v>
      </c>
      <c r="L270" s="874"/>
      <c r="M270" s="874"/>
      <c r="N270" s="874"/>
      <c r="O270" s="874"/>
      <c r="P270" s="874"/>
    </row>
    <row r="271" spans="1:16" ht="24.75" customHeight="1">
      <c r="A271" s="98">
        <f>IF(N246="","",A270+1)</f>
        <v>33</v>
      </c>
      <c r="B271" s="875" t="str">
        <f>IF('Master sheet'!$D$14="Hindi","हस्ताक्षर कक्षाध्यापक","Signature of the class teacher")</f>
        <v>हस्ताक्षर कक्षाध्यापक</v>
      </c>
      <c r="C271" s="875"/>
      <c r="D271" s="875"/>
      <c r="E271" s="875"/>
      <c r="F271" s="875" t="str">
        <f>IF('Master sheet'!$D$14="Hindi","हस्ताक्षर परीक्षा प्रभारी","Signature of the exam. Incharge")</f>
        <v>हस्ताक्षर परीक्षा प्रभारी</v>
      </c>
      <c r="G271" s="875"/>
      <c r="H271" s="875"/>
      <c r="I271" s="875"/>
      <c r="J271" s="875"/>
      <c r="K271" s="875" t="str">
        <f>IF('Master sheet'!$D$14="Hindi","हस्ताक्षर संस्था प्रधान","Head of Institute's Signature")</f>
        <v>हस्ताक्षर संस्था प्रधान</v>
      </c>
      <c r="L271" s="875"/>
      <c r="M271" s="875"/>
      <c r="N271" s="875"/>
      <c r="O271" s="875"/>
      <c r="P271" s="875"/>
    </row>
    <row r="273" spans="1:35" ht="23.25" customHeight="1">
      <c r="A273" s="98">
        <f>IF(N280="","",1)</f>
        <v>1</v>
      </c>
      <c r="B273" s="939" t="str">
        <f>IF('Master sheet'!$D$14="Hindi","वार्षिक रिपोर्ट कार्ड ","Report Card")</f>
        <v xml:space="preserve">वार्षिक रिपोर्ट कार्ड </v>
      </c>
      <c r="C273" s="939"/>
      <c r="D273" s="939"/>
      <c r="E273" s="939"/>
      <c r="F273" s="939"/>
      <c r="G273" s="939"/>
      <c r="H273" s="939"/>
      <c r="I273" s="939"/>
      <c r="J273" s="939"/>
      <c r="K273" s="939"/>
      <c r="L273" s="939"/>
      <c r="M273" s="939"/>
      <c r="N273" s="939"/>
      <c r="O273" s="939"/>
      <c r="P273" s="939"/>
      <c r="S273" s="312"/>
      <c r="T273" s="312"/>
      <c r="U273" s="312"/>
      <c r="V273" s="312"/>
      <c r="W273" s="312"/>
      <c r="X273" s="45"/>
    </row>
    <row r="274" spans="1:35" ht="18.95" customHeight="1">
      <c r="A274" s="98">
        <f>IF(N280="","",A273+1)</f>
        <v>2</v>
      </c>
      <c r="B274" s="940" t="str">
        <f>IF('Master sheet'!$D$14="Hindi","शिक्षा विभाग, राजस्थान सरकार","Education Department, Rajasthan Government")</f>
        <v>शिक्षा विभाग, राजस्थान सरकार</v>
      </c>
      <c r="C274" s="940"/>
      <c r="D274" s="940"/>
      <c r="E274" s="940"/>
      <c r="F274" s="940"/>
      <c r="G274" s="940"/>
      <c r="H274" s="940"/>
      <c r="I274" s="940"/>
      <c r="J274" s="940"/>
      <c r="K274" s="940"/>
      <c r="L274" s="940"/>
      <c r="M274" s="940"/>
      <c r="N274" s="940"/>
      <c r="O274" s="940"/>
      <c r="P274" s="940"/>
      <c r="S274" s="312"/>
      <c r="T274" s="312"/>
      <c r="U274" s="313"/>
      <c r="V274" s="312"/>
      <c r="W274" s="312"/>
      <c r="X274" s="45"/>
    </row>
    <row r="275" spans="1:35" s="99" customFormat="1" ht="24" customHeight="1">
      <c r="A275" s="98">
        <f>IF(N280="","",A274+1)</f>
        <v>3</v>
      </c>
      <c r="B275" s="941" t="str">
        <f>IF('Master sheet'!$D$14="Hindi","विद्यालय का नाम :-","School Name :- ")</f>
        <v>विद्यालय का नाम :-</v>
      </c>
      <c r="C275" s="941"/>
      <c r="D275" s="941"/>
      <c r="E275" s="942" t="str">
        <f>IF(AND(N280=""),"",IF('Master sheet'!$D$14="Hindi",'Master sheet'!$D$8,'Master sheet'!$D$7))</f>
        <v xml:space="preserve">महात्मा गाँधी राजकीय विद्यालय (अंग्रेजी माध्यम) बर, पाली </v>
      </c>
      <c r="F275" s="942"/>
      <c r="G275" s="942"/>
      <c r="H275" s="942"/>
      <c r="I275" s="942"/>
      <c r="J275" s="942"/>
      <c r="K275" s="942"/>
      <c r="L275" s="942"/>
      <c r="M275" s="942"/>
      <c r="N275" s="942"/>
      <c r="O275" s="942"/>
      <c r="P275" s="942"/>
      <c r="S275" s="314"/>
      <c r="T275" s="324"/>
      <c r="U275" s="313"/>
      <c r="V275" s="324"/>
      <c r="W275" s="314"/>
      <c r="X275" s="325"/>
    </row>
    <row r="276" spans="1:35" ht="18.95" customHeight="1">
      <c r="A276" s="98">
        <f>IF(N280="","",A275+1)</f>
        <v>4</v>
      </c>
      <c r="B276" s="319"/>
      <c r="C276" s="319"/>
      <c r="D276" s="319"/>
      <c r="E276" s="943" t="str">
        <f>IF(AND(N280=""),"",IF('Master sheet'!$D$14="Hindi",CONCATENATE("(विद्यालय मान्यता क्रमांक व वर्ष : ","  ",'Master sheet'!$D$6),CONCATENATE("(School Recognition Number &amp; Years : ","  ",'Master sheet'!$D$6)))</f>
        <v>(विद्यालय मान्यता क्रमांक व वर्ष :   शिक्षा/पाली/1995/2001</v>
      </c>
      <c r="F276" s="943"/>
      <c r="G276" s="943"/>
      <c r="H276" s="943"/>
      <c r="I276" s="943"/>
      <c r="J276" s="943"/>
      <c r="K276" s="943"/>
      <c r="L276" s="943"/>
      <c r="M276" s="943"/>
      <c r="N276" s="943"/>
      <c r="O276" s="943"/>
      <c r="P276" s="943"/>
      <c r="S276" s="312"/>
      <c r="T276" s="312"/>
      <c r="U276" s="312"/>
      <c r="V276" s="312"/>
      <c r="W276" s="312"/>
      <c r="X276" s="45"/>
    </row>
    <row r="277" spans="1:35" ht="18.95" customHeight="1">
      <c r="A277" s="98">
        <f>IF(N280="","",A276+1)</f>
        <v>5</v>
      </c>
      <c r="B277" s="317" t="str">
        <f>IF('Master sheet'!$D$14="Hindi","कक्षा  :-","CLASS :- ")</f>
        <v>कक्षा  :-</v>
      </c>
      <c r="C277" s="944">
        <f>IFERROR(IF(AND(N280=""),"",VLOOKUP(N280,Marks,2,0)),"")</f>
        <v>2</v>
      </c>
      <c r="D277" s="944"/>
      <c r="E277" s="945" t="str">
        <f>IF('Master sheet'!$D$14="Hindi","सेक्शन :-","Section :- ")</f>
        <v>सेक्शन :-</v>
      </c>
      <c r="F277" s="945"/>
      <c r="G277" s="945"/>
      <c r="H277" s="944" t="str">
        <f>IFERROR(IF(AND(N280=""),"",VLOOKUP(N280,Marks,3,0)),"")</f>
        <v>A</v>
      </c>
      <c r="I277" s="944"/>
      <c r="J277" s="946" t="str">
        <f>IF('Master sheet'!$D$14="Hindi","सत्र :- ","Session :- ")</f>
        <v xml:space="preserve">सत्र :- </v>
      </c>
      <c r="K277" s="946"/>
      <c r="L277" s="946"/>
      <c r="M277" s="946"/>
      <c r="N277" s="916" t="str">
        <f>IF(AND(N280=""),"",'Marks Entry class 1st'!$I$2)</f>
        <v>2024-2025</v>
      </c>
      <c r="O277" s="916"/>
      <c r="P277" s="916"/>
      <c r="S277" s="312"/>
      <c r="T277" s="312"/>
      <c r="U277" s="312"/>
      <c r="V277" s="312"/>
      <c r="W277" s="312"/>
      <c r="X277" s="45"/>
      <c r="AH277" s="322">
        <f>N279</f>
        <v>42047</v>
      </c>
    </row>
    <row r="278" spans="1:35" ht="18.95" customHeight="1">
      <c r="A278" s="98">
        <f>IF(N280="","",A277+1)</f>
        <v>6</v>
      </c>
      <c r="B278" s="897" t="str">
        <f>IF('Master sheet'!$D$14="Hindi","विद्यार्थी का नाम :-","Student's Name :-")</f>
        <v>विद्यार्थी का नाम :-</v>
      </c>
      <c r="C278" s="897"/>
      <c r="D278" s="897"/>
      <c r="E278" s="898" t="str">
        <f>IFERROR(IF(AND(N280=""),"",VLOOKUP(N280,Marks,6,0)),"")</f>
        <v>DUSHYANT DAYAMA</v>
      </c>
      <c r="F278" s="898"/>
      <c r="G278" s="898"/>
      <c r="H278" s="898"/>
      <c r="I278" s="898"/>
      <c r="J278" s="899" t="str">
        <f>IF('Master sheet'!$D$14="Hindi","प्रवेशांक :","SR. NO. :")</f>
        <v>प्रवेशांक :</v>
      </c>
      <c r="K278" s="899"/>
      <c r="L278" s="899"/>
      <c r="M278" s="899"/>
      <c r="N278" s="917">
        <f>IFERROR(IF(AND(N280=""),"",VLOOKUP(N280,Marks,5,0)),"")</f>
        <v>952</v>
      </c>
      <c r="O278" s="917"/>
      <c r="P278" s="917"/>
      <c r="S278" s="312"/>
      <c r="T278" s="312"/>
      <c r="U278" s="312"/>
      <c r="V278" s="312"/>
      <c r="W278" s="312"/>
      <c r="X278" s="45"/>
      <c r="AG278" s="44">
        <f>YEAR(AH277)</f>
        <v>2015</v>
      </c>
      <c r="AH278" s="44">
        <f>MONTH(AH277)</f>
        <v>2</v>
      </c>
      <c r="AI278" s="44">
        <f>DAY(AH277)</f>
        <v>12</v>
      </c>
    </row>
    <row r="279" spans="1:35" ht="18.95" customHeight="1">
      <c r="A279" s="98">
        <f>IF(N280="","",A278+1)</f>
        <v>7</v>
      </c>
      <c r="B279" s="897" t="str">
        <f>IF('Master sheet'!$D$14="Hindi","पिता का नाम :-","Father's Name :-")</f>
        <v>पिता का नाम :-</v>
      </c>
      <c r="C279" s="897"/>
      <c r="D279" s="897"/>
      <c r="E279" s="898" t="str">
        <f>IFERROR(IF(AND(N280=""),"",VLOOKUP(N280,Marks,7,0)),"")</f>
        <v>BASANT KUMAR DAYAMA</v>
      </c>
      <c r="F279" s="898"/>
      <c r="G279" s="898"/>
      <c r="H279" s="898"/>
      <c r="I279" s="898"/>
      <c r="J279" s="899" t="str">
        <f>IF('Master sheet'!$D$14="Hindi","जन्म तिथि :","Date of Birth :")</f>
        <v>जन्म तिथि :</v>
      </c>
      <c r="K279" s="899"/>
      <c r="L279" s="899"/>
      <c r="M279" s="899"/>
      <c r="N279" s="900">
        <f>IFERROR(IF(AND(N280=""),"",VLOOKUP(N280,Marks,4,0)),"")</f>
        <v>42047</v>
      </c>
      <c r="O279" s="900"/>
      <c r="P279" s="900"/>
      <c r="S279" s="45"/>
      <c r="T279" s="45"/>
      <c r="U279" s="45"/>
      <c r="V279" s="45"/>
      <c r="W279" s="45"/>
      <c r="X279" s="45"/>
      <c r="AG279" s="44" t="str">
        <f>IF(AG278=2000,"दो हजार",IF(AG278=2001,"दो हजार एक",IF(AG278=2002,"दो हजार दो",IF(AG278=2003,"दो हजार तीन",IF(AG278=2004,"दो हजार चार",IF(AG278=2005,"दो हजार पांच",IF(AG278=2006,"दो हजार छः",IF(AG278=2007,"दो हजार सात",IF(AG278=2008,"दो हजार आठ",IF(AG278=2009,"दो हजार नौ",IF(AG278=2010,"दो हजार दस",IF(AG278=2011,"दो हजार इग्यारह",IF(AG278=2012,"दो हजार बारह",IF(AG278=2013,"दो हजार तेरह",IF(AG278=2014,"दो हजार चौदह",IF(AG278=2015,"दो हजार पंद्रह",IF(AG278=2016,"दो हजार सोलह",IF(AG278=2017,"दो हजार सत्रह",IF(AG278=2018,"दो हजार अठारह",IF(AG278=2019,"दो हजार उन्नीस",IF(AG278=2020,"दो हजार बीस",IF(AG278=2021,"दो हजार इक्कीस",IF(AG278=2022,"दो हजार बाइस","")))))))))))))))))))))))</f>
        <v>दो हजार पंद्रह</v>
      </c>
      <c r="AH279" s="44" t="str">
        <f>IF(AH278=1,"जनवरी",IF(AH278=2,"फरवरी",IF(AH278=3,"मार्च",IF(AH278=4,"अप्रैल",IF(AH278=5,"मई",IF(AH278=6,"जून",IF(AH278=7,"जुलाई",IF(AH278=8,"अगस्त",IF(AH278=9,"सितम्बर",IF(AH278=10,"अक्टूबर",IF(AH278=11,"नवम्बर",IF(AH278=12,"दिसम्बर",""))))))))))))</f>
        <v>फरवरी</v>
      </c>
      <c r="AI279" s="44" t="str">
        <f>IF(AI278=1,"एक",IF(AI278=2,"दो",IF(AI278=3,"तीन",IF(AI278=4,"चार",IF(AI278=5,"पांच",IF(AI278=6,"छः",IF(AI278=7,"सात",IF(AI278=8,"आठ",IF(AI278=9,"नौ",IF(AI278=10,"दस",IF(AI278=11,"इग्यारह",IF(AI278=12,"बारह",IF(AI278=13,"तेरह",IF(AI278=14,"चौदह",IF(AI278=15,"पंद्रह",IF(AI278=16,"सोलह",IF(AI278=17,"सत्रह",IF(AI278=18,"अठारह",IF(AI278=19,"उन्नीस",IF(AI278=20,"बीस",IF(AI278=21,"इक्कीस",IF(AI278=22,"बाइस",IF(AI278=23,"तेईस",IF(AI278=24,"चौबीस",IF(AI278=25,"पचीस",IF(AI278=26,"छबीस",IF(AI278=27,"सताईस",IF(AI278=28,"अठाइस",IF(AI278=29,"उन्नतीस",IF(AI278=30,"तीस",IF(AI278=31,"इकतीस","")))))))))))))))))))))))))))))))</f>
        <v>बारह</v>
      </c>
    </row>
    <row r="280" spans="1:35" ht="18.95" customHeight="1">
      <c r="A280" s="98">
        <f>IF(N280="","",A279+1)</f>
        <v>8</v>
      </c>
      <c r="B280" s="897" t="str">
        <f>IF('Master sheet'!$D$14="Hindi","माता का नाम :-","Mother's Name :-")</f>
        <v>माता का नाम :-</v>
      </c>
      <c r="C280" s="897"/>
      <c r="D280" s="897"/>
      <c r="E280" s="898" t="str">
        <f>IFERROR(IF(AND(N280=""),"",VLOOKUP(N280,Marks,8,0)),"")</f>
        <v>PUSHPA DAYAMA</v>
      </c>
      <c r="F280" s="898"/>
      <c r="G280" s="898"/>
      <c r="H280" s="898"/>
      <c r="I280" s="898"/>
      <c r="J280" s="899" t="str">
        <f>IF('Master sheet'!$D$14="Hindi","रोल नंबर :-","Roll No. :")</f>
        <v>रोल नंबर :-</v>
      </c>
      <c r="K280" s="899"/>
      <c r="L280" s="899"/>
      <c r="M280" s="899"/>
      <c r="N280" s="901">
        <f>IF(N246="","",IF(AND(N246+1&gt;$Y$6),"",N246+1))</f>
        <v>209</v>
      </c>
      <c r="O280" s="901"/>
      <c r="P280" s="901"/>
      <c r="AH280" s="44" t="str">
        <f>CONCATENATE(AI279," ",AH279," ",AG279)</f>
        <v>बारह फरवरी दो हजार पंद्रह</v>
      </c>
    </row>
    <row r="281" spans="1:35" ht="18.95" customHeight="1">
      <c r="A281" s="98">
        <f>IF(N280="","",A280+1)</f>
        <v>9</v>
      </c>
      <c r="B281" s="897" t="str">
        <f>IF('Master sheet'!$D$14="Hindi","जन्मतिथि शब्दों में :-","Date of Birth in Words :-")</f>
        <v>जन्मतिथि शब्दों में :-</v>
      </c>
      <c r="C281" s="897"/>
      <c r="D281" s="897"/>
      <c r="E281" s="898" t="str">
        <f>IFERROR(IF('Master sheet'!$D$14="Hindi",AH280,AH282),"")</f>
        <v>बारह फरवरी दो हजार पंद्रह</v>
      </c>
      <c r="F281" s="898"/>
      <c r="G281" s="898"/>
      <c r="H281" s="898"/>
      <c r="I281" s="898"/>
      <c r="J281" s="898"/>
      <c r="K281" s="898"/>
      <c r="L281" s="898"/>
      <c r="M281" s="898"/>
      <c r="N281" s="898"/>
      <c r="O281" s="898"/>
      <c r="P281" s="318"/>
      <c r="AG281" s="44" t="str">
        <f>IF(AG278=1961,"NINETEEN SIXTY ONE",IF(AG278=1962,"NINETEEN SIXTY TWO",IF(AG278=1963,"NINETEEN SIXTY THREE",IF(AG278=1964,"NINETEEN SIXTY FOUR",IF(AG278=1965,"NINETEEN SIXTY FIVE",IF(AG278=1966,"NINETEEN SIXTY SIX",IF(AG278=1967,"NINETEEN SIXTY SEVEN",IF(AG278=1968,"NINETEEN SIXTY EIGHT",IF(AG278=1969,"NINETEEN SIXTY NINE",IF(AG278=1970,"NINETEEN SEVENTY",IF(AG278=1971,"NINETEEN SEVENTY ONE",IF(AG278=1972,"NINETEEN SEVENTY TWO",IF(AG278=1973,"NINETEEN SEVENTY THREE",IF(AG278=1974,"NINETEEN SEVENTY FOUR",IF(AG278=1975,"NINETEEN SEVENTY FIVE",IF(AG278=1976,"NINETEEN SEVENTY SIX",IF(AG278=1977,"NINETEEN SEVENTY SEVEN",IF(AG278=1978,"NINETEEN SEVENTY EIGHT",IF(AG278=1979,"NINETEEN SEVENTY NINE",IF(AG278=1980,"NINETEEN EIGHTY",IF(AG278=1981,"NINETEEN EIGHTY ONE",IF(AG278=1982,"NINETEEN EIGHTY TWO",IF(AG278=1983,"NINETEEN EIGHTY THREE",IF(AG278=1984,"NINETEEN EIGHTY FOUR",IF(AG278=1985,"NINETEEN EIGHTY FIVE",IF(AG278=1986,"NINETEEN EIGHTY SIX",IF(AG278=1987,"NINETEEN EIGHTY SEVEN",IF(AG278=1988,"NINETEEN EIGHTY EIGHT",IF(AG278=1989,"NINETEEN EIGHTY NINE",IF(AG278=1990,"NINETEEN NINETY",IF(AG278=1991,"NINETEEN NINETY ONE",IF(AG278=1992,"NINETEEN NINETY TWO",IF(AG278=1993,"NINETEEN NINETY THREE",IF(AG278=1994,"NINETEEN NINETY FOUR",IF(AG278=1995,"NINETEEN NINETY FIVE",IF(AG278=1996,"NINETEEN NINETY SIX",IF(AG278=1997,"NINETEEN NINETY SEVEN",IF(AG278=1998,"NINETEEN NINETY EIGHT",IF(AG278=1999,"NINETEEN NINETY NINE",IF(AG278=2000,"TWO THOUSAND",IF(AG278=2001,"TWO THOUSAND ONE",IF(AG278=2002,"TWO THOUSAND TWO",IF(AG278=2003,"TWO THOUSAND THREE",IF(AG278=2004,"TWO THOUSAND FOUR",IF(AG278=2005,"TWO THOUSAND FIVE",IF(AG278=2006,"TWO THOUSAND SIX",IF(AG278=2007,"TWO THOUSAND SEVEN",IF(AG278=2008,"TWO THOUSAND EIGHT",IF(AG278=2009,"TWO THOUSAND NINE",IF(AG278=2010,"TWO THOUSAND TEN",IF(AG278=2011,"TWO THOUSAND ELEVEN",IF(AG278=2012,"TWO THOUSAND TWELVE",IF(AG278=2013,"TWO THOUSAND THIRTEEN",IF(AG278=2014,"TWO THOUSAND FOURTEEN",IF(AG278=2015,"TWO THOUSAND FIFTEEN",IF(AG278=2016,"TWO THOUSAND SIXTEEN",IF(AG278=2017,"TWO THOUSAND SEVENTEEN",IF(AG278=2018,"TWO THOUSAND EIGHTEEN",IF(AG278=2019,"TWO THOUSAND NINETEEN",IF(AG278=2020,"TWO THOUSAND TWENTY",IF(AG278=2021,"TWO THOUSAND TWENTY ONE",IF(AG278=2022,"TWO THOUSAND TWENTY TWO",IF(AG278=2023,"TWO THOUSAND TWENTY THREE",IF(AG278=2024,"TWO THOUSAND TWENTY FOUR",IF(AG278=2025,"TWO THOUSAND TWENTY FIVE","")))))))))))))))))))))))))))))))))))))))))))))))))))))))))))))))))</f>
        <v>TWO THOUSAND FIFTEEN</v>
      </c>
      <c r="AH281" s="44" t="str">
        <f>IF(AH278=1,"JANUARY",IF(AH278=2,"FEBUARY", IF(AH278=3,"MARCH",IF(AH278=4,"APRIL",IF(AH278=5,"MAY",IF(AH278=6,"JUNE",IF(AH278=7,"JULY",IF(AH278=8,"AUGUST",IF(AH278=9,"SEPTEMBER",IF(AH278=10,"OCTOBER",IF(AH278=11,"NOVEMBER",IF(AH278=12,"DECEMBER",""))))))))))))</f>
        <v>FEBUARY</v>
      </c>
      <c r="AI281" s="44" t="str">
        <f>IF(AI278=1,"1ST",IF(AI278=2,"2ND", IF(AI278=3,"3RD",IF(AI278=4,"FOURTH",IF(AI278=5,"FIFTH",IF(AI278=6,"SIXTH",IF(AI278=7,"7TH",IF(AI278=8,"8TH",IF(AI278=9,"9TH",IF(AI278=10,"10TH",IF(AI278=11,"11TH",IF(AI278=12,"12TH",IF(AI278=13,"13TH",IF(AI278=14,"14TH",IF(AI278=15,"FIFTEEN",IF(AI278=16,"SIXTEEN",IF(AI278=17,"SEVENTEEN",IF(AI278=18,"EIGHTEEN",IF(AI278=19,"NINETEEN",IF(AI278=20,"TWENTY",IF(AI278=21,"TWENTY FIRST",IF(AI278=22,"TWENTY SECOND",IF(AI278=23,"TWENTY THIRD",IF(AI278=24,"TWENTY FOURTH",IF(AI278=25,"TWENTY FIFTH",IF(AI278=26,"TWENTY SIX",IF(AI278=27,"TWENTY SEVEN",IF(AI278=28,"TWENTY EIGHT",IF(AI278=29,"TWENTY NINE",IF(AI278=30,"THIRTY",IF(AI278=31,"THIRTY FIRST","")))))))))))))))))))))))))))))))</f>
        <v>12TH</v>
      </c>
    </row>
    <row r="282" spans="1:35" ht="14.25" customHeight="1">
      <c r="A282" s="98">
        <f>IF(N280="","",A281+1)</f>
        <v>10</v>
      </c>
      <c r="B282" s="72"/>
      <c r="C282" s="72"/>
      <c r="D282" s="72"/>
      <c r="E282" s="73"/>
      <c r="F282" s="73"/>
      <c r="G282" s="73"/>
      <c r="H282" s="72"/>
      <c r="I282" s="72"/>
      <c r="J282" s="74"/>
      <c r="K282" s="74"/>
      <c r="L282" s="74"/>
      <c r="M282" s="45"/>
      <c r="N282" s="45"/>
      <c r="O282" s="45"/>
      <c r="P282" s="45"/>
      <c r="AH282" s="44" t="str">
        <f>CONCATENATE(AH281," ",AI281,", ",AG281)</f>
        <v>FEBUARY 12TH, TWO THOUSAND FIFTEEN</v>
      </c>
    </row>
    <row r="283" spans="1:35" ht="25.5" customHeight="1">
      <c r="A283" s="98">
        <f>IF(N280="","",A282+1)</f>
        <v>11</v>
      </c>
      <c r="B283" s="620" t="str">
        <f>IF('Master sheet'!$D$14="Hindi","विषय","Subject")</f>
        <v>विषय</v>
      </c>
      <c r="C283" s="640" t="str">
        <f>IF('Master sheet'!$D$14="Hindi","अर्द्धवार्षिक","Half Yearly")</f>
        <v>अर्द्धवार्षिक</v>
      </c>
      <c r="D283" s="641"/>
      <c r="E283" s="641"/>
      <c r="F283" s="641"/>
      <c r="G283" s="930" t="str">
        <f>IF('Master sheet'!$D$14="Hindi","वार्षिक","Yearly")</f>
        <v>वार्षिक</v>
      </c>
      <c r="H283" s="931"/>
      <c r="I283" s="931"/>
      <c r="J283" s="932"/>
      <c r="K283" s="640" t="str">
        <f>IF('Master sheet'!$D$14="Hindi","सर्व योग","Grand Total")</f>
        <v>सर्व योग</v>
      </c>
      <c r="L283" s="641"/>
      <c r="M283" s="641"/>
      <c r="N283" s="642"/>
      <c r="O283" s="927" t="str">
        <f>IF('Master sheet'!$D$14="Hindi","ग्रेड","Grade")</f>
        <v>ग्रेड</v>
      </c>
      <c r="P283" s="892" t="str">
        <f>IF('Master sheet'!$D$14="Hindi","परिणाम","Results")</f>
        <v>परिणाम</v>
      </c>
    </row>
    <row r="284" spans="1:35" ht="102.75" customHeight="1">
      <c r="A284" s="98">
        <f>IF(N280="","",A283+1)</f>
        <v>12</v>
      </c>
      <c r="B284" s="620"/>
      <c r="C284" s="933" t="str">
        <f>IF('Master sheet'!$D$14="Hindi","लिखित","Written")</f>
        <v>लिखित</v>
      </c>
      <c r="D284" s="934"/>
      <c r="E284" s="933" t="str">
        <f>IF('Master sheet'!$D$14="Hindi","मौखिक","Oral")</f>
        <v>मौखिक</v>
      </c>
      <c r="F284" s="934"/>
      <c r="G284" s="933" t="str">
        <f>IF('Master sheet'!$D$14="Hindi","लिखित","Written")</f>
        <v>लिखित</v>
      </c>
      <c r="H284" s="934"/>
      <c r="I284" s="935" t="str">
        <f>IF('Master sheet'!$D$14="Hindi","मौखिक","Oral")</f>
        <v>मौखिक</v>
      </c>
      <c r="J284" s="935"/>
      <c r="K284" s="367" t="str">
        <f>IF('Master sheet'!$D$14="Hindi","लिखित","Written")</f>
        <v>लिखित</v>
      </c>
      <c r="L284" s="367" t="str">
        <f>IF('Master sheet'!$D$14="Hindi","मौखिक","Oral")</f>
        <v>मौखिक</v>
      </c>
      <c r="M284" s="936" t="str">
        <f>IF('Master sheet'!$D$14="Hindi","कुल विषय योग ","Subject Total")</f>
        <v xml:space="preserve">कुल विषय योग </v>
      </c>
      <c r="N284" s="937"/>
      <c r="O284" s="928"/>
      <c r="P284" s="893"/>
    </row>
    <row r="285" spans="1:35" ht="21" customHeight="1">
      <c r="A285" s="98">
        <f>IF(N280="","",A284+1)</f>
        <v>13</v>
      </c>
      <c r="B285" s="620"/>
      <c r="C285" s="904">
        <v>30</v>
      </c>
      <c r="D285" s="905"/>
      <c r="E285" s="904">
        <v>70</v>
      </c>
      <c r="F285" s="905"/>
      <c r="G285" s="904">
        <v>30</v>
      </c>
      <c r="H285" s="905"/>
      <c r="I285" s="904">
        <v>70</v>
      </c>
      <c r="J285" s="905"/>
      <c r="K285" s="382">
        <v>60</v>
      </c>
      <c r="L285" s="382">
        <v>140</v>
      </c>
      <c r="M285" s="904">
        <v>200</v>
      </c>
      <c r="N285" s="905"/>
      <c r="O285" s="929"/>
      <c r="P285" s="894"/>
    </row>
    <row r="286" spans="1:35" ht="21" customHeight="1">
      <c r="A286" s="98">
        <f>IF(N280="","",A285+1)</f>
        <v>14</v>
      </c>
      <c r="B286" s="303" t="str">
        <f>IF('Master sheet'!D$14="Hindi","हिंदी","Hindi")</f>
        <v>हिंदी</v>
      </c>
      <c r="C286" s="699">
        <f>IFERROR(IF(AND(N280=""),"",VLOOKUP(N280,Marks,15,0)),"")</f>
        <v>29</v>
      </c>
      <c r="D286" s="701"/>
      <c r="E286" s="699">
        <f>IFERROR(IF(AND(N280=""),"",VLOOKUP(N280,Marks,16,0)),"")</f>
        <v>62</v>
      </c>
      <c r="F286" s="701"/>
      <c r="G286" s="699">
        <f>IFERROR(IF(AND(N280=""),"",VLOOKUP(N280,Marks,19,0)),"")</f>
        <v>24</v>
      </c>
      <c r="H286" s="701"/>
      <c r="I286" s="699">
        <f>IFERROR(IF(AND(N280=""),"",VLOOKUP(N280,Marks,20,0)),"")</f>
        <v>21</v>
      </c>
      <c r="J286" s="701"/>
      <c r="K286" s="372">
        <f>IFERROR(IF(AND(N280=""),"",SUM(C286,G286)),"")</f>
        <v>53</v>
      </c>
      <c r="L286" s="372">
        <f>IFERROR(IF(AND(N280=""),"",SUM(E286,I286)),"")</f>
        <v>83</v>
      </c>
      <c r="M286" s="902">
        <f>IFERROR(IF(AND(N280=""),"",SUM(K286,L286)),"")</f>
        <v>136</v>
      </c>
      <c r="N286" s="903"/>
      <c r="O286" s="79" t="str">
        <f>IFERROR(IF(AND(N280=""),"",VLOOKUP(N280,Marks,28,0)),"")</f>
        <v>C</v>
      </c>
      <c r="P286" s="209" t="str">
        <f>IFERROR(IF(AND(N280=""),"",VLOOKUP(N280,Marks,26,0)),"")</f>
        <v>P</v>
      </c>
    </row>
    <row r="287" spans="1:35" ht="21" customHeight="1">
      <c r="A287" s="98">
        <f>IF(N280="","",A286+1)</f>
        <v>15</v>
      </c>
      <c r="B287" s="303" t="str">
        <f>IF('Master sheet'!$D$14="Hindi","गणित","Maths")</f>
        <v>गणित</v>
      </c>
      <c r="C287" s="699">
        <f>IFERROR(IF(AND(N280=""),"",VLOOKUP(N280,Marks,51,0)),"")</f>
        <v>20</v>
      </c>
      <c r="D287" s="701"/>
      <c r="E287" s="699">
        <f>IFERROR(IF(AND(N280=""),"",VLOOKUP(N280,Marks,52,0)),"")</f>
        <v>64</v>
      </c>
      <c r="F287" s="701"/>
      <c r="G287" s="699">
        <f>IFERROR(IF(AND(N280=""),"",VLOOKUP(N280,Marks,55,0)),"")</f>
        <v>25</v>
      </c>
      <c r="H287" s="701"/>
      <c r="I287" s="699">
        <f>IFERROR(IF(AND(N280=""),"",VLOOKUP(N280,Marks,56,0)),"")</f>
        <v>67</v>
      </c>
      <c r="J287" s="701"/>
      <c r="K287" s="372">
        <f>IFERROR(IF(AND(N280=""),"",SUM(C287,G287)),"")</f>
        <v>45</v>
      </c>
      <c r="L287" s="372">
        <f>IFERROR(IF(AND(N280=""),"",SUM(E287,I287)),"")</f>
        <v>131</v>
      </c>
      <c r="M287" s="902">
        <f>IFERROR(IF(AND(N280=""),"",SUM(K287,L287)),"")</f>
        <v>176</v>
      </c>
      <c r="N287" s="903"/>
      <c r="O287" s="79" t="str">
        <f>IFERROR(IF(AND(N280=""),"",VLOOKUP(N280,Marks,64,0)),"")</f>
        <v>A</v>
      </c>
      <c r="P287" s="209" t="str">
        <f>IFERROR(IF(AND(N280=""),"",VLOOKUP(N280,Marks,62,0)),"")</f>
        <v>P</v>
      </c>
      <c r="T287" s="323"/>
    </row>
    <row r="288" spans="1:35" ht="21" customHeight="1">
      <c r="A288" s="98">
        <f>IF(N280="","",A287+1)</f>
        <v>16</v>
      </c>
      <c r="B288" s="384"/>
      <c r="C288" s="904">
        <v>15</v>
      </c>
      <c r="D288" s="905"/>
      <c r="E288" s="904">
        <v>35</v>
      </c>
      <c r="F288" s="905"/>
      <c r="G288" s="904">
        <v>15</v>
      </c>
      <c r="H288" s="905"/>
      <c r="I288" s="904">
        <v>35</v>
      </c>
      <c r="J288" s="905"/>
      <c r="K288" s="382">
        <v>30</v>
      </c>
      <c r="L288" s="382">
        <v>70</v>
      </c>
      <c r="M288" s="904">
        <v>100</v>
      </c>
      <c r="N288" s="905"/>
      <c r="O288" s="920"/>
      <c r="P288" s="921"/>
      <c r="T288" s="323"/>
    </row>
    <row r="289" spans="1:16" ht="21" customHeight="1">
      <c r="A289" s="98">
        <f>IF(N280="","",A288+1)</f>
        <v>17</v>
      </c>
      <c r="B289" s="303" t="str">
        <f>IF('Master sheet'!$D$14="Hindi","अंग्रेजी","English")</f>
        <v>अंग्रेजी</v>
      </c>
      <c r="C289" s="699">
        <f>IFERROR(IF(AND(N280=""),"",VLOOKUP(N280,Marks,33,0)),"")</f>
        <v>14</v>
      </c>
      <c r="D289" s="701"/>
      <c r="E289" s="699">
        <f>IFERROR(IF(AND(N280=""),"",VLOOKUP(N280,Marks,34,0)),"")</f>
        <v>30</v>
      </c>
      <c r="F289" s="701"/>
      <c r="G289" s="699">
        <f>IFERROR(IF(AND(N280=""),"",VLOOKUP(N280,Marks,37,0)),"")</f>
        <v>10</v>
      </c>
      <c r="H289" s="701"/>
      <c r="I289" s="699">
        <f>IFERROR(IF(AND(N280=""),"",VLOOKUP(N280,Marks,38,0)),"")</f>
        <v>31</v>
      </c>
      <c r="J289" s="701"/>
      <c r="K289" s="372">
        <f>IFERROR(IF(AND(N280=""),"",SUM(C289,G289)),"")</f>
        <v>24</v>
      </c>
      <c r="L289" s="372">
        <f>IFERROR(IF(AND(N280=""),"",SUM(E289,I289)),"")</f>
        <v>61</v>
      </c>
      <c r="M289" s="902">
        <f>IFERROR(IF(AND(N280=""),"",SUM(K289,L289)),"")</f>
        <v>85</v>
      </c>
      <c r="N289" s="903"/>
      <c r="O289" s="79" t="str">
        <f>IFERROR(IF(AND(N280=""),"",VLOOKUP(N280,Marks,46,0)),"")</f>
        <v>B</v>
      </c>
      <c r="P289" s="209" t="str">
        <f>IFERROR(IF(AND(N280=""),"",VLOOKUP(N280,Marks,44,0)),"")</f>
        <v>P</v>
      </c>
    </row>
    <row r="290" spans="1:16" ht="23.25" customHeight="1">
      <c r="A290" s="98">
        <f>IF(N280="","",A289+1)</f>
        <v>18</v>
      </c>
      <c r="B290" s="304" t="str">
        <f>IF('Master sheet'!$D$14="Hindi","कुल योग","Total")</f>
        <v>कुल योग</v>
      </c>
      <c r="C290" s="925">
        <f>IF(AND(N280=""),"",IF(AND(C286="",C287="",C289=""),"",SUM(C286,C287,C289)))</f>
        <v>63</v>
      </c>
      <c r="D290" s="926"/>
      <c r="E290" s="925">
        <f>IF(AND(N280=""),"",IF(AND(E286="",E287="",E289=""),"",SUM(E286,E287,E289)))</f>
        <v>156</v>
      </c>
      <c r="F290" s="926"/>
      <c r="G290" s="925">
        <f>IF(AND(N280=""),"",IF(AND(G286="",G287="",G289=""),"",SUM(G286,G287,G289)))</f>
        <v>59</v>
      </c>
      <c r="H290" s="926"/>
      <c r="I290" s="925">
        <f>IF(AND(N280=""),"",IF(AND(I286="",I287="",I289=""),"",SUM(I286,I287,I289)))</f>
        <v>119</v>
      </c>
      <c r="J290" s="926"/>
      <c r="K290" s="373">
        <f>IF(AND(N280=""),"",IF(AND(K286="",K287="",K289=""),"",SUM(K286,K287,K289)))</f>
        <v>122</v>
      </c>
      <c r="L290" s="373">
        <f>IF(AND(N280=""),"",IF(AND(L286="",L287="",L289=""),"",SUM(L286,L287,L289)))</f>
        <v>275</v>
      </c>
      <c r="M290" s="902">
        <f>IF(AND(N280=""),"",IF(AND(M286="",M287="",M289=""),"",SUM(M286,M287,M289)))</f>
        <v>397</v>
      </c>
      <c r="N290" s="903"/>
      <c r="O290" s="383" t="str">
        <f>IFERROR(IF(AND(N280=""),"",VLOOKUP(N280,Marks,119,0)),"")</f>
        <v>B</v>
      </c>
      <c r="P290" s="212"/>
    </row>
    <row r="291" spans="1:16" ht="23.25" customHeight="1">
      <c r="A291" s="98">
        <f>IF(N280="","",A290+1)</f>
        <v>19</v>
      </c>
      <c r="B291" s="385"/>
      <c r="C291" s="904">
        <v>50</v>
      </c>
      <c r="D291" s="922"/>
      <c r="E291" s="922"/>
      <c r="F291" s="905"/>
      <c r="G291" s="904">
        <v>50</v>
      </c>
      <c r="H291" s="922"/>
      <c r="I291" s="922"/>
      <c r="J291" s="905"/>
      <c r="K291" s="904">
        <v>100</v>
      </c>
      <c r="L291" s="922"/>
      <c r="M291" s="922"/>
      <c r="N291" s="905"/>
      <c r="O291" s="923"/>
      <c r="P291" s="924"/>
    </row>
    <row r="292" spans="1:16" ht="21" customHeight="1">
      <c r="A292" s="98">
        <f>IF(N280="","",A291+1)</f>
        <v>20</v>
      </c>
      <c r="B292" s="308" t="str">
        <f>IF('Master sheet'!$D$14="Hindi","पर्यावरण अध्ययन","EVS")</f>
        <v>पर्यावरण अध्ययन</v>
      </c>
      <c r="C292" s="699">
        <f>IFERROR(IF(AND(N280=""),"",VLOOKUP(N280,Marks,69,0)),"")</f>
        <v>41</v>
      </c>
      <c r="D292" s="700"/>
      <c r="E292" s="700"/>
      <c r="F292" s="701"/>
      <c r="G292" s="699">
        <f>IFERROR(IF(AND(N280=""),"",VLOOKUP(N280,Marks,73,0)),"")</f>
        <v>47</v>
      </c>
      <c r="H292" s="700"/>
      <c r="I292" s="700"/>
      <c r="J292" s="701"/>
      <c r="K292" s="925">
        <f>IFERROR(IF(AND(N280=""),"",SUM(C292,G292)),"")</f>
        <v>88</v>
      </c>
      <c r="L292" s="947"/>
      <c r="M292" s="947"/>
      <c r="N292" s="926"/>
      <c r="O292" s="79" t="str">
        <f>IFERROR(IF(AND(N280=""),"",VLOOKUP(N280,Marks,82,0)),"")</f>
        <v>A</v>
      </c>
      <c r="P292" s="209" t="str">
        <f>IFERROR(IF(AND(N280=""),"",VLOOKUP(N280,Marks,80,0)),"")</f>
        <v>P</v>
      </c>
    </row>
    <row r="293" spans="1:16" ht="12" customHeight="1">
      <c r="A293" s="98">
        <f>IF(N280="","",A292+1)</f>
        <v>21</v>
      </c>
      <c r="B293" s="895"/>
      <c r="C293" s="895"/>
      <c r="D293" s="895"/>
      <c r="E293" s="895"/>
      <c r="F293" s="895"/>
      <c r="G293" s="895"/>
      <c r="H293" s="895"/>
      <c r="I293" s="895"/>
      <c r="J293" s="895"/>
      <c r="K293" s="895"/>
      <c r="L293" s="895"/>
      <c r="M293" s="895"/>
      <c r="N293" s="895"/>
      <c r="O293" s="895"/>
      <c r="P293" s="895"/>
    </row>
    <row r="294" spans="1:16" ht="21" customHeight="1">
      <c r="A294" s="98">
        <f>IF(N280="","",A293+1)</f>
        <v>22</v>
      </c>
      <c r="B294" s="938" t="str">
        <f>IF('Master sheet'!$D$14="Hindi","अतिरिक्त विषय ","Extra Subject")</f>
        <v xml:space="preserve">अतिरिक्त विषय </v>
      </c>
      <c r="C294" s="938"/>
      <c r="D294" s="938"/>
      <c r="E294" s="938"/>
      <c r="F294" s="938"/>
      <c r="G294" s="938"/>
      <c r="H294" s="938"/>
      <c r="I294" s="938"/>
      <c r="J294" s="938"/>
      <c r="K294" s="938"/>
      <c r="L294" s="938"/>
      <c r="M294" s="938"/>
      <c r="N294" s="938"/>
      <c r="O294" s="938"/>
      <c r="P294" s="938"/>
    </row>
    <row r="295" spans="1:16" ht="21" customHeight="1">
      <c r="A295" s="98">
        <f>IF(N280="","",A294+1)</f>
        <v>23</v>
      </c>
      <c r="B295" s="358" t="str">
        <f>IF('Master sheet'!$D$14="Hindi","विषय","Subject")</f>
        <v>विषय</v>
      </c>
      <c r="C295" s="910" t="str">
        <f>IF('Master sheet'!$D$14="Hindi","पूर्णांक","M.M.")</f>
        <v>पूर्णांक</v>
      </c>
      <c r="D295" s="911"/>
      <c r="E295" s="910" t="str">
        <f>IF('Master sheet'!$D$14="Hindi","प्राप्तांक","Ob.M.")</f>
        <v>प्राप्तांक</v>
      </c>
      <c r="F295" s="911"/>
      <c r="G295" s="910" t="str">
        <f>IF('Master sheet'!$D$14="Hindi","ग्रेड","Grade")</f>
        <v>ग्रेड</v>
      </c>
      <c r="H295" s="911"/>
      <c r="I295" s="910" t="str">
        <f>IF('Master sheet'!$D$14="Hindi","विषय","Subject")</f>
        <v>विषय</v>
      </c>
      <c r="J295" s="911"/>
      <c r="K295" s="910" t="str">
        <f>IF('Master sheet'!$D$14="Hindi","पूर्णांक","M.M.")</f>
        <v>पूर्णांक</v>
      </c>
      <c r="L295" s="911"/>
      <c r="M295" s="910" t="str">
        <f>IF('Master sheet'!$D$14="Hindi","प्राप्तांक","Ob.M.")</f>
        <v>प्राप्तांक</v>
      </c>
      <c r="N295" s="911"/>
      <c r="O295" s="910" t="str">
        <f>IF('Master sheet'!$D$14="Hindi","ग्रेड","Grade")</f>
        <v>ग्रेड</v>
      </c>
      <c r="P295" s="911"/>
    </row>
    <row r="296" spans="1:16" ht="21" customHeight="1">
      <c r="A296" s="98">
        <f>IF(N280="","",A295+1)</f>
        <v>24</v>
      </c>
      <c r="B296" s="303" t="str">
        <f>IF(AND(N280=""),"",'Result Sheet'!$DA$4)</f>
        <v>COMPUTER</v>
      </c>
      <c r="C296" s="912">
        <f>IF(AND(N280=""),"",'Result Sheet'!$DC$7)</f>
        <v>100</v>
      </c>
      <c r="D296" s="912"/>
      <c r="E296" s="913">
        <f>IFERROR(IF(AND(N280=""),"",VLOOKUP(N280,Marks,106,0)),"")</f>
        <v>0</v>
      </c>
      <c r="F296" s="913"/>
      <c r="G296" s="914" t="str">
        <f>IFERROR(IF(AND(N280=""),"",VLOOKUP(N280,Marks,107,0)),"")</f>
        <v/>
      </c>
      <c r="H296" s="914"/>
      <c r="I296" s="915" t="str">
        <f>IF(AND(N280=""),"",'Result Sheet'!$DE$4)</f>
        <v>G.K.</v>
      </c>
      <c r="J296" s="915"/>
      <c r="K296" s="912">
        <f>IF(AND(N280=""),"",'Result Sheet'!$DG$7)</f>
        <v>100</v>
      </c>
      <c r="L296" s="912"/>
      <c r="M296" s="913">
        <f>IFERROR(IF(AND(N280=""),"",VLOOKUP(N280,Marks,110,0)),"")</f>
        <v>0</v>
      </c>
      <c r="N296" s="913"/>
      <c r="O296" s="914" t="str">
        <f>IFERROR(IF(AND(N280=""),"",VLOOKUP(N280,Marks,111,0)),"")</f>
        <v/>
      </c>
      <c r="P296" s="914"/>
    </row>
    <row r="297" spans="1:16" ht="21" customHeight="1">
      <c r="A297" s="98">
        <f>IF(N280="","",A296+1)</f>
        <v>25</v>
      </c>
      <c r="B297" s="896" t="str">
        <f>IF('Master sheet'!$D$14="Hindi","विषय","Subject")</f>
        <v>विषय</v>
      </c>
      <c r="C297" s="896"/>
      <c r="D297" s="918" t="str">
        <f>IF('Master sheet'!$D$14="Hindi","प्राप्तांक","Marks ")</f>
        <v>प्राप्तांक</v>
      </c>
      <c r="E297" s="919"/>
      <c r="F297" s="306" t="str">
        <f>IF('Master sheet'!$D$14="Hindi","ग्रेड","Grade")</f>
        <v>ग्रेड</v>
      </c>
      <c r="G297" s="896" t="str">
        <f>IF('Master sheet'!$D$14="Hindi","विषय","Subject")</f>
        <v>विषय</v>
      </c>
      <c r="H297" s="896"/>
      <c r="I297" s="918" t="str">
        <f>IF('Master sheet'!$D$14="Hindi","प्राप्तांक","Marks")</f>
        <v>प्राप्तांक</v>
      </c>
      <c r="J297" s="919"/>
      <c r="K297" s="306" t="str">
        <f>IF('Master sheet'!$D$14="Hindi","ग्रेड","Grade")</f>
        <v>ग्रेड</v>
      </c>
      <c r="L297" s="896" t="str">
        <f>IF('Master sheet'!$D$14="Hindi","विषय","Subject")</f>
        <v>विषय</v>
      </c>
      <c r="M297" s="896"/>
      <c r="N297" s="918" t="str">
        <f>IF('Master sheet'!$D$14="Hindi","प्राप्तांक","Marks")</f>
        <v>प्राप्तांक</v>
      </c>
      <c r="O297" s="919"/>
      <c r="P297" s="365" t="str">
        <f>IF('Master sheet'!$D$14="Hindi","ग्रेड","Grade")</f>
        <v>ग्रेड</v>
      </c>
    </row>
    <row r="298" spans="1:16" ht="21" customHeight="1">
      <c r="A298" s="98">
        <f>IF(N280="","",A297+1)</f>
        <v>26</v>
      </c>
      <c r="B298" s="906" t="str">
        <f>IF('Master sheet'!$D$14="Hindi","कार्यानुभव","WORK EXP.")</f>
        <v>कार्यानुभव</v>
      </c>
      <c r="C298" s="907"/>
      <c r="D298" s="907"/>
      <c r="E298" s="70">
        <f>IFERROR(IF(AND(N280=""),"",VLOOKUP(N280,Marks,85,0)),"")</f>
        <v>42</v>
      </c>
      <c r="F298" s="79" t="str">
        <f>IFERROR(IF(AND(N280=""),"",VLOOKUP(N280,Marks,89,0)),"")</f>
        <v>A</v>
      </c>
      <c r="G298" s="906" t="str">
        <f>IF('Master sheet'!$D$14="Hindi","कला शिक्षा","ART EDU.")</f>
        <v>कला शिक्षा</v>
      </c>
      <c r="H298" s="907"/>
      <c r="I298" s="907"/>
      <c r="J298" s="70">
        <f>IFERROR(IF(AND(N280=""),"",VLOOKUP(N280,Marks,92,0)),"")</f>
        <v>34</v>
      </c>
      <c r="K298" s="79" t="str">
        <f>IFERROR(IF(AND(N280=""),"",VLOOKUP(N280,Marks,96,0)),"")</f>
        <v>B</v>
      </c>
      <c r="L298" s="908" t="str">
        <f>IF('Master sheet'!$D$14="Hindi","स्वा. एवं शा. शिक्षा","HE.&amp;PH. EDU.")</f>
        <v>स्वा. एवं शा. शिक्षा</v>
      </c>
      <c r="M298" s="909"/>
      <c r="N298" s="909"/>
      <c r="O298" s="70">
        <f>IFERROR(IF(AND(N280=""),"",VLOOKUP(N280,Marks,99,0)),"")</f>
        <v>77</v>
      </c>
      <c r="P298" s="79" t="str">
        <f>IFERROR(IF(AND(N280=""),"",VLOOKUP(N280,Marks,103,0)),"")</f>
        <v>A</v>
      </c>
    </row>
    <row r="299" spans="1:16" ht="9" customHeight="1">
      <c r="A299" s="98">
        <f>IF(N280="","",A298+1)</f>
        <v>27</v>
      </c>
      <c r="B299" s="309"/>
      <c r="C299" s="309"/>
      <c r="D299" s="309"/>
      <c r="E299" s="363"/>
      <c r="F299" s="364"/>
      <c r="G299" s="309"/>
      <c r="H299" s="309"/>
      <c r="I299" s="309"/>
      <c r="J299" s="363"/>
      <c r="K299" s="364"/>
      <c r="L299" s="310"/>
      <c r="M299" s="310"/>
      <c r="N299" s="310"/>
      <c r="O299" s="363"/>
      <c r="P299" s="364"/>
    </row>
    <row r="300" spans="1:16" ht="21" customHeight="1">
      <c r="A300" s="98">
        <f>IF(N280="","",A299+1)</f>
        <v>28</v>
      </c>
      <c r="B300" s="885" t="str">
        <f>IF('Master sheet'!$D$14="Hindi","कुल कार्य दिवस :-","Total Meeting :-")</f>
        <v>कुल कार्य दिवस :-</v>
      </c>
      <c r="C300" s="885"/>
      <c r="D300" s="885"/>
      <c r="E300" s="886">
        <f>IFERROR(IF(AND(N280=""),"",VLOOKUP(N280,Marks,117,0)),"")</f>
        <v>220</v>
      </c>
      <c r="F300" s="886"/>
      <c r="G300" s="886"/>
      <c r="H300" s="886"/>
      <c r="I300" s="885" t="str">
        <f>IF('Master sheet'!$D$14="Hindi","कुल उपस्थिति :-","Total Attendance :-")</f>
        <v>कुल उपस्थिति :-</v>
      </c>
      <c r="J300" s="885"/>
      <c r="K300" s="885"/>
      <c r="L300" s="885"/>
      <c r="M300" s="887">
        <f>IFERROR(IF(AND(N280=""),"",VLOOKUP(N280,Marks,118,0)),"")</f>
        <v>18</v>
      </c>
      <c r="N300" s="887"/>
      <c r="O300" s="887"/>
      <c r="P300" s="887"/>
    </row>
    <row r="301" spans="1:16" ht="21" customHeight="1">
      <c r="A301" s="98">
        <f>IF(N280="","",A300+1)</f>
        <v>29</v>
      </c>
      <c r="B301" s="885" t="str">
        <f>IF('Master sheet'!$D$14="Hindi","परिणाम :-","Result :-")</f>
        <v>परिणाम :-</v>
      </c>
      <c r="C301" s="885"/>
      <c r="D301" s="885"/>
      <c r="E301" s="888" t="str">
        <f>IFERROR(IF(AND(N280=""),"",VLOOKUP(N280,Marks,116,0)),"")</f>
        <v>कक्षोंन्नति</v>
      </c>
      <c r="F301" s="888"/>
      <c r="G301" s="888"/>
      <c r="H301" s="888"/>
      <c r="I301" s="885" t="str">
        <f>IF('Master sheet'!$D$14="Hindi","परिणाम प्रतिशत में :-","Result in Percentage :-")</f>
        <v>परिणाम प्रतिशत में :-</v>
      </c>
      <c r="J301" s="885"/>
      <c r="K301" s="885"/>
      <c r="L301" s="885"/>
      <c r="M301" s="889">
        <f>IFERROR(IF(AND(N280=""),"",VLOOKUP(N280,Marks,113,0)),"")</f>
        <v>79.400000000000006</v>
      </c>
      <c r="N301" s="889"/>
      <c r="O301" s="889"/>
      <c r="P301" s="889"/>
    </row>
    <row r="302" spans="1:16" ht="21" customHeight="1">
      <c r="A302" s="98">
        <f>IF(N280="","",A301+1)</f>
        <v>30</v>
      </c>
      <c r="B302" s="885" t="str">
        <f>IF('Master sheet'!$D$14="Hindi","श्रेणी / ग्रेड :-","Division / Grade :-")</f>
        <v>श्रेणी / ग्रेड :-</v>
      </c>
      <c r="C302" s="885"/>
      <c r="D302" s="885"/>
      <c r="E302" s="210" t="str">
        <f>IFERROR(IF(AND(N280=""),"",VLOOKUP(N280,Marks,114,0)),"")</f>
        <v>I</v>
      </c>
      <c r="F302" s="211" t="s">
        <v>129</v>
      </c>
      <c r="G302" s="890" t="str">
        <f>IFERROR(IF(AND(N280=""),"",VLOOKUP(N280,Marks,119,0)),"")</f>
        <v>B</v>
      </c>
      <c r="H302" s="890"/>
      <c r="I302" s="885" t="str">
        <f>IF('Master sheet'!$D$14="Hindi","कक्षा में स्थान :-","Position in the Class :-")</f>
        <v>कक्षा में स्थान :-</v>
      </c>
      <c r="J302" s="885"/>
      <c r="K302" s="885"/>
      <c r="L302" s="885"/>
      <c r="M302" s="891">
        <f>IFERROR(IF(AND(N280=""),"",VLOOKUP(N280,Marks,115,0)),"")</f>
        <v>15.999999999999998</v>
      </c>
      <c r="N302" s="891"/>
      <c r="O302" s="891"/>
      <c r="P302" s="891"/>
    </row>
    <row r="303" spans="1:16" ht="21" customHeight="1">
      <c r="A303" s="98">
        <f>IF(N280="","",A302+1)</f>
        <v>31</v>
      </c>
      <c r="B303" s="871" t="str">
        <f>IF('Master sheet'!$D$14="Hindi","परीक्षा परिणाम घोषणा दिनांक :-","Result Declaration Date :-")</f>
        <v>परीक्षा परिणाम घोषणा दिनांक :-</v>
      </c>
      <c r="C303" s="871"/>
      <c r="D303" s="871"/>
      <c r="E303" s="872">
        <f>IFERROR(IF(AND(N280=""),"",'Master sheet'!$D$13),"")</f>
        <v>45793</v>
      </c>
      <c r="F303" s="872"/>
      <c r="G303" s="872"/>
      <c r="H303" s="400"/>
      <c r="I303" s="71"/>
      <c r="J303" s="71"/>
      <c r="K303" s="45"/>
      <c r="L303" s="71"/>
      <c r="M303" s="71"/>
      <c r="N303" s="71"/>
      <c r="O303" s="71"/>
      <c r="P303" s="71"/>
    </row>
    <row r="304" spans="1:16" ht="54" customHeight="1">
      <c r="A304" s="98">
        <f>IF(N280="","",A303+1)</f>
        <v>32</v>
      </c>
      <c r="B304" s="873" t="str">
        <f>IFERROR(IF(AND(N280=""),"",'Result Sheet'!$DO$211),"")</f>
        <v>( PUSHPENDRA JAWRA )</v>
      </c>
      <c r="C304" s="873"/>
      <c r="D304" s="873"/>
      <c r="E304" s="873"/>
      <c r="F304" s="874" t="str">
        <f>IF(AND(N280=""),"",CONCATENATE("(",'Master sheet'!$D$17," )"))</f>
        <v>(Suresh Kumar )</v>
      </c>
      <c r="G304" s="874"/>
      <c r="H304" s="874"/>
      <c r="I304" s="874"/>
      <c r="J304" s="874"/>
      <c r="K304" s="874" t="str">
        <f>IF(AND(N280=""),"",CONCATENATE("(",'Master sheet'!$D$15," )"))</f>
        <v>(USHA PALIYA )</v>
      </c>
      <c r="L304" s="874"/>
      <c r="M304" s="874"/>
      <c r="N304" s="874"/>
      <c r="O304" s="874"/>
      <c r="P304" s="874"/>
    </row>
    <row r="305" spans="1:35" ht="24.75" customHeight="1">
      <c r="A305" s="98">
        <f>IF(N280="","",A304+1)</f>
        <v>33</v>
      </c>
      <c r="B305" s="875" t="str">
        <f>IF('Master sheet'!$D$14="Hindi","हस्ताक्षर कक्षाध्यापक","Signature of the class teacher")</f>
        <v>हस्ताक्षर कक्षाध्यापक</v>
      </c>
      <c r="C305" s="875"/>
      <c r="D305" s="875"/>
      <c r="E305" s="875"/>
      <c r="F305" s="875" t="str">
        <f>IF('Master sheet'!$D$14="Hindi","हस्ताक्षर परीक्षा प्रभारी","Signature of the exam. Incharge")</f>
        <v>हस्ताक्षर परीक्षा प्रभारी</v>
      </c>
      <c r="G305" s="875"/>
      <c r="H305" s="875"/>
      <c r="I305" s="875"/>
      <c r="J305" s="875"/>
      <c r="K305" s="875" t="str">
        <f>IF('Master sheet'!$D$14="Hindi","हस्ताक्षर संस्था प्रधान","Head of Institute's Signature")</f>
        <v>हस्ताक्षर संस्था प्रधान</v>
      </c>
      <c r="L305" s="875"/>
      <c r="M305" s="875"/>
      <c r="N305" s="875"/>
      <c r="O305" s="875"/>
      <c r="P305" s="875"/>
    </row>
    <row r="307" spans="1:35" ht="24.75" customHeight="1">
      <c r="A307" s="98">
        <f>IF(N314="","",1)</f>
        <v>1</v>
      </c>
      <c r="B307" s="939" t="str">
        <f>IF('Master sheet'!$D$14="Hindi","वार्षिक रिपोर्ट कार्ड ","Report Card")</f>
        <v xml:space="preserve">वार्षिक रिपोर्ट कार्ड </v>
      </c>
      <c r="C307" s="939"/>
      <c r="D307" s="939"/>
      <c r="E307" s="939"/>
      <c r="F307" s="939"/>
      <c r="G307" s="939"/>
      <c r="H307" s="939"/>
      <c r="I307" s="939"/>
      <c r="J307" s="939"/>
      <c r="K307" s="939"/>
      <c r="L307" s="939"/>
      <c r="M307" s="939"/>
      <c r="N307" s="939"/>
      <c r="O307" s="939"/>
      <c r="P307" s="939"/>
      <c r="S307" s="312"/>
      <c r="T307" s="312"/>
      <c r="U307" s="312"/>
      <c r="V307" s="312"/>
      <c r="W307" s="312"/>
      <c r="X307" s="45"/>
    </row>
    <row r="308" spans="1:35" ht="18.95" customHeight="1">
      <c r="A308" s="98">
        <f>IF(N314="","",A307+1)</f>
        <v>2</v>
      </c>
      <c r="B308" s="940" t="str">
        <f>IF('Master sheet'!$D$14="Hindi","शिक्षा विभाग, राजस्थान सरकार","Education Department, Rajasthan Government")</f>
        <v>शिक्षा विभाग, राजस्थान सरकार</v>
      </c>
      <c r="C308" s="940"/>
      <c r="D308" s="940"/>
      <c r="E308" s="940"/>
      <c r="F308" s="940"/>
      <c r="G308" s="940"/>
      <c r="H308" s="940"/>
      <c r="I308" s="940"/>
      <c r="J308" s="940"/>
      <c r="K308" s="940"/>
      <c r="L308" s="940"/>
      <c r="M308" s="940"/>
      <c r="N308" s="940"/>
      <c r="O308" s="940"/>
      <c r="P308" s="940"/>
      <c r="S308" s="312"/>
      <c r="T308" s="312"/>
      <c r="U308" s="313"/>
      <c r="V308" s="312"/>
      <c r="W308" s="312"/>
      <c r="X308" s="45"/>
    </row>
    <row r="309" spans="1:35" s="99" customFormat="1" ht="24" customHeight="1">
      <c r="A309" s="98">
        <f>IF(N314="","",A308+1)</f>
        <v>3</v>
      </c>
      <c r="B309" s="941" t="str">
        <f>IF('Master sheet'!$D$14="Hindi","विद्यालय का नाम :-","School Name :- ")</f>
        <v>विद्यालय का नाम :-</v>
      </c>
      <c r="C309" s="941"/>
      <c r="D309" s="941"/>
      <c r="E309" s="942" t="str">
        <f>IF(AND(N314=""),"",IF('Master sheet'!$D$14="Hindi",'Master sheet'!$D$8,'Master sheet'!$D$7))</f>
        <v xml:space="preserve">महात्मा गाँधी राजकीय विद्यालय (अंग्रेजी माध्यम) बर, पाली </v>
      </c>
      <c r="F309" s="942"/>
      <c r="G309" s="942"/>
      <c r="H309" s="942"/>
      <c r="I309" s="942"/>
      <c r="J309" s="942"/>
      <c r="K309" s="942"/>
      <c r="L309" s="942"/>
      <c r="M309" s="942"/>
      <c r="N309" s="942"/>
      <c r="O309" s="942"/>
      <c r="P309" s="942"/>
      <c r="S309" s="314"/>
      <c r="T309" s="324"/>
      <c r="U309" s="313"/>
      <c r="V309" s="324"/>
      <c r="W309" s="314"/>
      <c r="X309" s="325"/>
    </row>
    <row r="310" spans="1:35" ht="18.95" customHeight="1">
      <c r="A310" s="98">
        <f>IF(N314="","",A309+1)</f>
        <v>4</v>
      </c>
      <c r="B310" s="319"/>
      <c r="C310" s="319"/>
      <c r="D310" s="319"/>
      <c r="E310" s="943" t="str">
        <f>IF(AND(N314=""),"",IF('Master sheet'!$D$14="Hindi",CONCATENATE("(विद्यालय मान्यता क्रमांक व वर्ष : ","  ",'Master sheet'!$D$6),CONCATENATE("(School Recognition Number &amp; Years : ","  ",'Master sheet'!$D$6)))</f>
        <v>(विद्यालय मान्यता क्रमांक व वर्ष :   शिक्षा/पाली/1995/2001</v>
      </c>
      <c r="F310" s="943"/>
      <c r="G310" s="943"/>
      <c r="H310" s="943"/>
      <c r="I310" s="943"/>
      <c r="J310" s="943"/>
      <c r="K310" s="943"/>
      <c r="L310" s="943"/>
      <c r="M310" s="943"/>
      <c r="N310" s="943"/>
      <c r="O310" s="943"/>
      <c r="P310" s="943"/>
      <c r="S310" s="312"/>
      <c r="T310" s="312"/>
      <c r="U310" s="312"/>
      <c r="V310" s="312"/>
      <c r="W310" s="312"/>
      <c r="X310" s="45"/>
    </row>
    <row r="311" spans="1:35" ht="18.95" customHeight="1">
      <c r="A311" s="98">
        <f>IF(N314="","",A310+1)</f>
        <v>5</v>
      </c>
      <c r="B311" s="317" t="str">
        <f>IF('Master sheet'!$D$14="Hindi","कक्षा  :-","CLASS :- ")</f>
        <v>कक्षा  :-</v>
      </c>
      <c r="C311" s="944">
        <f>IFERROR(IF(AND(N314=""),"",VLOOKUP(N314,Marks,2,0)),"")</f>
        <v>2</v>
      </c>
      <c r="D311" s="944"/>
      <c r="E311" s="945" t="str">
        <f>IF('Master sheet'!$D$14="Hindi","सेक्शन :-","Section :- ")</f>
        <v>सेक्शन :-</v>
      </c>
      <c r="F311" s="945"/>
      <c r="G311" s="945"/>
      <c r="H311" s="944" t="str">
        <f>IFERROR(IF(AND(N314=""),"",VLOOKUP(N314,Marks,3,0)),"")</f>
        <v>A</v>
      </c>
      <c r="I311" s="944"/>
      <c r="J311" s="946" t="str">
        <f>IF('Master sheet'!$D$14="Hindi","सत्र :- ","Session :- ")</f>
        <v xml:space="preserve">सत्र :- </v>
      </c>
      <c r="K311" s="946"/>
      <c r="L311" s="946"/>
      <c r="M311" s="946"/>
      <c r="N311" s="916" t="str">
        <f>IF(AND(N314=""),"",'Marks Entry class 1st'!$I$2)</f>
        <v>2024-2025</v>
      </c>
      <c r="O311" s="916"/>
      <c r="P311" s="916"/>
      <c r="S311" s="312"/>
      <c r="T311" s="312"/>
      <c r="U311" s="312"/>
      <c r="V311" s="312"/>
      <c r="W311" s="312"/>
      <c r="X311" s="45"/>
      <c r="AH311" s="322" t="str">
        <f>N313</f>
        <v>23-10-2015</v>
      </c>
    </row>
    <row r="312" spans="1:35" ht="18.95" customHeight="1">
      <c r="A312" s="98">
        <f>IF(N314="","",A311+1)</f>
        <v>6</v>
      </c>
      <c r="B312" s="897" t="str">
        <f>IF('Master sheet'!$D$14="Hindi","विद्यार्थी का नाम :-","Student's Name :-")</f>
        <v>विद्यार्थी का नाम :-</v>
      </c>
      <c r="C312" s="897"/>
      <c r="D312" s="897"/>
      <c r="E312" s="898" t="str">
        <f>IFERROR(IF(AND(N314=""),"",VLOOKUP(N314,Marks,6,0)),"")</f>
        <v>GUNEET CHOUHAN</v>
      </c>
      <c r="F312" s="898"/>
      <c r="G312" s="898"/>
      <c r="H312" s="898"/>
      <c r="I312" s="898"/>
      <c r="J312" s="899" t="str">
        <f>IF('Master sheet'!$D$14="Hindi","प्रवेशांक :","SR. NO. :")</f>
        <v>प्रवेशांक :</v>
      </c>
      <c r="K312" s="899"/>
      <c r="L312" s="899"/>
      <c r="M312" s="899"/>
      <c r="N312" s="917">
        <f>IFERROR(IF(AND(N314=""),"",VLOOKUP(N314,Marks,5,0)),"")</f>
        <v>931</v>
      </c>
      <c r="O312" s="917"/>
      <c r="P312" s="917"/>
      <c r="S312" s="312"/>
      <c r="T312" s="312"/>
      <c r="U312" s="312"/>
      <c r="V312" s="312"/>
      <c r="W312" s="312"/>
      <c r="X312" s="45"/>
      <c r="AG312" s="44">
        <f>YEAR(AH311)</f>
        <v>2015</v>
      </c>
      <c r="AH312" s="44">
        <f>MONTH(AH311)</f>
        <v>10</v>
      </c>
      <c r="AI312" s="44">
        <f>DAY(AH311)</f>
        <v>23</v>
      </c>
    </row>
    <row r="313" spans="1:35" ht="18.95" customHeight="1">
      <c r="A313" s="98">
        <f>IF(N314="","",A312+1)</f>
        <v>7</v>
      </c>
      <c r="B313" s="897" t="str">
        <f>IF('Master sheet'!$D$14="Hindi","पिता का नाम :-","Father's Name :-")</f>
        <v>पिता का नाम :-</v>
      </c>
      <c r="C313" s="897"/>
      <c r="D313" s="897"/>
      <c r="E313" s="898" t="str">
        <f>IFERROR(IF(AND(N314=""),"",VLOOKUP(N314,Marks,7,0)),"")</f>
        <v>KAILASH CHOUHAN</v>
      </c>
      <c r="F313" s="898"/>
      <c r="G313" s="898"/>
      <c r="H313" s="898"/>
      <c r="I313" s="898"/>
      <c r="J313" s="899" t="str">
        <f>IF('Master sheet'!$D$14="Hindi","जन्म तिथि :","Date of Birth :")</f>
        <v>जन्म तिथि :</v>
      </c>
      <c r="K313" s="899"/>
      <c r="L313" s="899"/>
      <c r="M313" s="899"/>
      <c r="N313" s="900" t="str">
        <f>IFERROR(IF(AND(N314=""),"",VLOOKUP(N314,Marks,4,0)),"")</f>
        <v>23-10-2015</v>
      </c>
      <c r="O313" s="900"/>
      <c r="P313" s="900"/>
      <c r="S313" s="45"/>
      <c r="T313" s="45"/>
      <c r="U313" s="45"/>
      <c r="V313" s="45"/>
      <c r="W313" s="45"/>
      <c r="X313" s="45"/>
      <c r="AG313" s="44" t="str">
        <f>IF(AG312=2000,"दो हजार",IF(AG312=2001,"दो हजार एक",IF(AG312=2002,"दो हजार दो",IF(AG312=2003,"दो हजार तीन",IF(AG312=2004,"दो हजार चार",IF(AG312=2005,"दो हजार पांच",IF(AG312=2006,"दो हजार छः",IF(AG312=2007,"दो हजार सात",IF(AG312=2008,"दो हजार आठ",IF(AG312=2009,"दो हजार नौ",IF(AG312=2010,"दो हजार दस",IF(AG312=2011,"दो हजार इग्यारह",IF(AG312=2012,"दो हजार बारह",IF(AG312=2013,"दो हजार तेरह",IF(AG312=2014,"दो हजार चौदह",IF(AG312=2015,"दो हजार पंद्रह",IF(AG312=2016,"दो हजार सोलह",IF(AG312=2017,"दो हजार सत्रह",IF(AG312=2018,"दो हजार अठारह",IF(AG312=2019,"दो हजार उन्नीस",IF(AG312=2020,"दो हजार बीस",IF(AG312=2021,"दो हजार इक्कीस",IF(AG312=2022,"दो हजार बाइस","")))))))))))))))))))))))</f>
        <v>दो हजार पंद्रह</v>
      </c>
      <c r="AH313" s="44" t="str">
        <f>IF(AH312=1,"जनवरी",IF(AH312=2,"फरवरी",IF(AH312=3,"मार्च",IF(AH312=4,"अप्रैल",IF(AH312=5,"मई",IF(AH312=6,"जून",IF(AH312=7,"जुलाई",IF(AH312=8,"अगस्त",IF(AH312=9,"सितम्बर",IF(AH312=10,"अक्टूबर",IF(AH312=11,"नवम्बर",IF(AH312=12,"दिसम्बर",""))))))))))))</f>
        <v>अक्टूबर</v>
      </c>
      <c r="AI313" s="44" t="str">
        <f>IF(AI312=1,"एक",IF(AI312=2,"दो",IF(AI312=3,"तीन",IF(AI312=4,"चार",IF(AI312=5,"पांच",IF(AI312=6,"छः",IF(AI312=7,"सात",IF(AI312=8,"आठ",IF(AI312=9,"नौ",IF(AI312=10,"दस",IF(AI312=11,"इग्यारह",IF(AI312=12,"बारह",IF(AI312=13,"तेरह",IF(AI312=14,"चौदह",IF(AI312=15,"पंद्रह",IF(AI312=16,"सोलह",IF(AI312=17,"सत्रह",IF(AI312=18,"अठारह",IF(AI312=19,"उन्नीस",IF(AI312=20,"बीस",IF(AI312=21,"इक्कीस",IF(AI312=22,"बाइस",IF(AI312=23,"तेईस",IF(AI312=24,"चौबीस",IF(AI312=25,"पचीस",IF(AI312=26,"छबीस",IF(AI312=27,"सताईस",IF(AI312=28,"अठाइस",IF(AI312=29,"उन्नतीस",IF(AI312=30,"तीस",IF(AI312=31,"इकतीस","")))))))))))))))))))))))))))))))</f>
        <v>तेईस</v>
      </c>
    </row>
    <row r="314" spans="1:35" ht="18.95" customHeight="1">
      <c r="A314" s="98">
        <f>IF(N314="","",A313+1)</f>
        <v>8</v>
      </c>
      <c r="B314" s="897" t="str">
        <f>IF('Master sheet'!$D$14="Hindi","माता का नाम :-","Mother's Name :-")</f>
        <v>माता का नाम :-</v>
      </c>
      <c r="C314" s="897"/>
      <c r="D314" s="897"/>
      <c r="E314" s="898" t="str">
        <f>IFERROR(IF(AND(N314=""),"",VLOOKUP(N314,Marks,8,0)),"")</f>
        <v>PUSHPA DEVI</v>
      </c>
      <c r="F314" s="898"/>
      <c r="G314" s="898"/>
      <c r="H314" s="898"/>
      <c r="I314" s="898"/>
      <c r="J314" s="899" t="str">
        <f>IF('Master sheet'!$D$14="Hindi","रोल नंबर :-","Roll No. :")</f>
        <v>रोल नंबर :-</v>
      </c>
      <c r="K314" s="899"/>
      <c r="L314" s="899"/>
      <c r="M314" s="899"/>
      <c r="N314" s="901">
        <f>IF(N280="","",IF(AND(N280+1&gt;$Y$6),"",N280+1))</f>
        <v>210</v>
      </c>
      <c r="O314" s="901"/>
      <c r="P314" s="901"/>
      <c r="AH314" s="44" t="str">
        <f>CONCATENATE(AI313," ",AH313," ",AG313)</f>
        <v>तेईस अक्टूबर दो हजार पंद्रह</v>
      </c>
    </row>
    <row r="315" spans="1:35" ht="18.95" customHeight="1">
      <c r="A315" s="98">
        <f>IF(N314="","",A314+1)</f>
        <v>9</v>
      </c>
      <c r="B315" s="897" t="str">
        <f>IF('Master sheet'!$D$14="Hindi","जन्मतिथि शब्दों में :-","Date of Birth in Words :-")</f>
        <v>जन्मतिथि शब्दों में :-</v>
      </c>
      <c r="C315" s="897"/>
      <c r="D315" s="897"/>
      <c r="E315" s="898" t="str">
        <f>IFERROR(IF('Master sheet'!$D$14="Hindi",AH314,AH316),"")</f>
        <v>तेईस अक्टूबर दो हजार पंद्रह</v>
      </c>
      <c r="F315" s="898"/>
      <c r="G315" s="898"/>
      <c r="H315" s="898"/>
      <c r="I315" s="898"/>
      <c r="J315" s="898"/>
      <c r="K315" s="898"/>
      <c r="L315" s="898"/>
      <c r="M315" s="898"/>
      <c r="N315" s="898"/>
      <c r="O315" s="898"/>
      <c r="P315" s="318"/>
      <c r="AG315" s="44" t="str">
        <f>IF(AG312=1961,"NINETEEN SIXTY ONE",IF(AG312=1962,"NINETEEN SIXTY TWO",IF(AG312=1963,"NINETEEN SIXTY THREE",IF(AG312=1964,"NINETEEN SIXTY FOUR",IF(AG312=1965,"NINETEEN SIXTY FIVE",IF(AG312=1966,"NINETEEN SIXTY SIX",IF(AG312=1967,"NINETEEN SIXTY SEVEN",IF(AG312=1968,"NINETEEN SIXTY EIGHT",IF(AG312=1969,"NINETEEN SIXTY NINE",IF(AG312=1970,"NINETEEN SEVENTY",IF(AG312=1971,"NINETEEN SEVENTY ONE",IF(AG312=1972,"NINETEEN SEVENTY TWO",IF(AG312=1973,"NINETEEN SEVENTY THREE",IF(AG312=1974,"NINETEEN SEVENTY FOUR",IF(AG312=1975,"NINETEEN SEVENTY FIVE",IF(AG312=1976,"NINETEEN SEVENTY SIX",IF(AG312=1977,"NINETEEN SEVENTY SEVEN",IF(AG312=1978,"NINETEEN SEVENTY EIGHT",IF(AG312=1979,"NINETEEN SEVENTY NINE",IF(AG312=1980,"NINETEEN EIGHTY",IF(AG312=1981,"NINETEEN EIGHTY ONE",IF(AG312=1982,"NINETEEN EIGHTY TWO",IF(AG312=1983,"NINETEEN EIGHTY THREE",IF(AG312=1984,"NINETEEN EIGHTY FOUR",IF(AG312=1985,"NINETEEN EIGHTY FIVE",IF(AG312=1986,"NINETEEN EIGHTY SIX",IF(AG312=1987,"NINETEEN EIGHTY SEVEN",IF(AG312=1988,"NINETEEN EIGHTY EIGHT",IF(AG312=1989,"NINETEEN EIGHTY NINE",IF(AG312=1990,"NINETEEN NINETY",IF(AG312=1991,"NINETEEN NINETY ONE",IF(AG312=1992,"NINETEEN NINETY TWO",IF(AG312=1993,"NINETEEN NINETY THREE",IF(AG312=1994,"NINETEEN NINETY FOUR",IF(AG312=1995,"NINETEEN NINETY FIVE",IF(AG312=1996,"NINETEEN NINETY SIX",IF(AG312=1997,"NINETEEN NINETY SEVEN",IF(AG312=1998,"NINETEEN NINETY EIGHT",IF(AG312=1999,"NINETEEN NINETY NINE",IF(AG312=2000,"TWO THOUSAND",IF(AG312=2001,"TWO THOUSAND ONE",IF(AG312=2002,"TWO THOUSAND TWO",IF(AG312=2003,"TWO THOUSAND THREE",IF(AG312=2004,"TWO THOUSAND FOUR",IF(AG312=2005,"TWO THOUSAND FIVE",IF(AG312=2006,"TWO THOUSAND SIX",IF(AG312=2007,"TWO THOUSAND SEVEN",IF(AG312=2008,"TWO THOUSAND EIGHT",IF(AG312=2009,"TWO THOUSAND NINE",IF(AG312=2010,"TWO THOUSAND TEN",IF(AG312=2011,"TWO THOUSAND ELEVEN",IF(AG312=2012,"TWO THOUSAND TWELVE",IF(AG312=2013,"TWO THOUSAND THIRTEEN",IF(AG312=2014,"TWO THOUSAND FOURTEEN",IF(AG312=2015,"TWO THOUSAND FIFTEEN",IF(AG312=2016,"TWO THOUSAND SIXTEEN",IF(AG312=2017,"TWO THOUSAND SEVENTEEN",IF(AG312=2018,"TWO THOUSAND EIGHTEEN",IF(AG312=2019,"TWO THOUSAND NINETEEN",IF(AG312=2020,"TWO THOUSAND TWENTY",IF(AG312=2021,"TWO THOUSAND TWENTY ONE",IF(AG312=2022,"TWO THOUSAND TWENTY TWO",IF(AG312=2023,"TWO THOUSAND TWENTY THREE",IF(AG312=2024,"TWO THOUSAND TWENTY FOUR",IF(AG312=2025,"TWO THOUSAND TWENTY FIVE","")))))))))))))))))))))))))))))))))))))))))))))))))))))))))))))))))</f>
        <v>TWO THOUSAND FIFTEEN</v>
      </c>
      <c r="AH315" s="44" t="str">
        <f>IF(AH312=1,"JANUARY",IF(AH312=2,"FEBUARY", IF(AH312=3,"MARCH",IF(AH312=4,"APRIL",IF(AH312=5,"MAY",IF(AH312=6,"JUNE",IF(AH312=7,"JULY",IF(AH312=8,"AUGUST",IF(AH312=9,"SEPTEMBER",IF(AH312=10,"OCTOBER",IF(AH312=11,"NOVEMBER",IF(AH312=12,"DECEMBER",""))))))))))))</f>
        <v>OCTOBER</v>
      </c>
      <c r="AI315" s="44" t="str">
        <f>IF(AI312=1,"1ST",IF(AI312=2,"2ND", IF(AI312=3,"3RD",IF(AI312=4,"FOURTH",IF(AI312=5,"FIFTH",IF(AI312=6,"SIXTH",IF(AI312=7,"7TH",IF(AI312=8,"8TH",IF(AI312=9,"9TH",IF(AI312=10,"10TH",IF(AI312=11,"11TH",IF(AI312=12,"12TH",IF(AI312=13,"13TH",IF(AI312=14,"14TH",IF(AI312=15,"FIFTEEN",IF(AI312=16,"SIXTEEN",IF(AI312=17,"SEVENTEEN",IF(AI312=18,"EIGHTEEN",IF(AI312=19,"NINETEEN",IF(AI312=20,"TWENTY",IF(AI312=21,"TWENTY FIRST",IF(AI312=22,"TWENTY SECOND",IF(AI312=23,"TWENTY THIRD",IF(AI312=24,"TWENTY FOURTH",IF(AI312=25,"TWENTY FIFTH",IF(AI312=26,"TWENTY SIX",IF(AI312=27,"TWENTY SEVEN",IF(AI312=28,"TWENTY EIGHT",IF(AI312=29,"TWENTY NINE",IF(AI312=30,"THIRTY",IF(AI312=31,"THIRTY FIRST","")))))))))))))))))))))))))))))))</f>
        <v>TWENTY THIRD</v>
      </c>
    </row>
    <row r="316" spans="1:35" ht="10.5" customHeight="1">
      <c r="A316" s="98">
        <f>IF(N314="","",A315+1)</f>
        <v>10</v>
      </c>
      <c r="B316" s="72"/>
      <c r="C316" s="72"/>
      <c r="D316" s="72"/>
      <c r="E316" s="73"/>
      <c r="F316" s="73"/>
      <c r="G316" s="73"/>
      <c r="H316" s="72"/>
      <c r="I316" s="72"/>
      <c r="J316" s="74"/>
      <c r="K316" s="74"/>
      <c r="L316" s="74"/>
      <c r="M316" s="45"/>
      <c r="N316" s="45"/>
      <c r="O316" s="45"/>
      <c r="P316" s="45"/>
      <c r="AH316" s="44" t="str">
        <f>CONCATENATE(AH315," ",AI315,", ",AG315)</f>
        <v>OCTOBER TWENTY THIRD, TWO THOUSAND FIFTEEN</v>
      </c>
    </row>
    <row r="317" spans="1:35" ht="25.5" customHeight="1">
      <c r="A317" s="98">
        <f>IF(N314="","",A316+1)</f>
        <v>11</v>
      </c>
      <c r="B317" s="620" t="str">
        <f>IF('Master sheet'!$D$14="Hindi","विषय","Subject")</f>
        <v>विषय</v>
      </c>
      <c r="C317" s="640" t="str">
        <f>IF('Master sheet'!$D$14="Hindi","अर्द्धवार्षिक","Half Yearly")</f>
        <v>अर्द्धवार्षिक</v>
      </c>
      <c r="D317" s="641"/>
      <c r="E317" s="641"/>
      <c r="F317" s="641"/>
      <c r="G317" s="930" t="str">
        <f>IF('Master sheet'!$D$14="Hindi","वार्षिक","Yearly")</f>
        <v>वार्षिक</v>
      </c>
      <c r="H317" s="931"/>
      <c r="I317" s="931"/>
      <c r="J317" s="932"/>
      <c r="K317" s="640" t="str">
        <f>IF('Master sheet'!$D$14="Hindi","सर्व योग","Grand Total")</f>
        <v>सर्व योग</v>
      </c>
      <c r="L317" s="641"/>
      <c r="M317" s="641"/>
      <c r="N317" s="642"/>
      <c r="O317" s="927" t="str">
        <f>IF('Master sheet'!$D$14="Hindi","ग्रेड","Grade")</f>
        <v>ग्रेड</v>
      </c>
      <c r="P317" s="892" t="str">
        <f>IF('Master sheet'!$D$14="Hindi","परिणाम","Results")</f>
        <v>परिणाम</v>
      </c>
    </row>
    <row r="318" spans="1:35" ht="102.75" customHeight="1">
      <c r="A318" s="98">
        <f>IF(N314="","",A317+1)</f>
        <v>12</v>
      </c>
      <c r="B318" s="620"/>
      <c r="C318" s="933" t="str">
        <f>IF('Master sheet'!$D$14="Hindi","लिखित","Written")</f>
        <v>लिखित</v>
      </c>
      <c r="D318" s="934"/>
      <c r="E318" s="933" t="str">
        <f>IF('Master sheet'!$D$14="Hindi","मौखिक","Oral")</f>
        <v>मौखिक</v>
      </c>
      <c r="F318" s="934"/>
      <c r="G318" s="933" t="str">
        <f>IF('Master sheet'!$D$14="Hindi","लिखित","Written")</f>
        <v>लिखित</v>
      </c>
      <c r="H318" s="934"/>
      <c r="I318" s="935" t="str">
        <f>IF('Master sheet'!$D$14="Hindi","मौखिक","Oral")</f>
        <v>मौखिक</v>
      </c>
      <c r="J318" s="935"/>
      <c r="K318" s="367" t="str">
        <f>IF('Master sheet'!$D$14="Hindi","लिखित","Written")</f>
        <v>लिखित</v>
      </c>
      <c r="L318" s="367" t="str">
        <f>IF('Master sheet'!$D$14="Hindi","मौखिक","Oral")</f>
        <v>मौखिक</v>
      </c>
      <c r="M318" s="936" t="str">
        <f>IF('Master sheet'!$D$14="Hindi","कुल विषय योग ","Subject Total")</f>
        <v xml:space="preserve">कुल विषय योग </v>
      </c>
      <c r="N318" s="937"/>
      <c r="O318" s="928"/>
      <c r="P318" s="893"/>
    </row>
    <row r="319" spans="1:35" ht="21" customHeight="1">
      <c r="A319" s="98">
        <f>IF(N314="","",A318+1)</f>
        <v>13</v>
      </c>
      <c r="B319" s="620"/>
      <c r="C319" s="904">
        <v>30</v>
      </c>
      <c r="D319" s="905"/>
      <c r="E319" s="904">
        <v>70</v>
      </c>
      <c r="F319" s="905"/>
      <c r="G319" s="904">
        <v>30</v>
      </c>
      <c r="H319" s="905"/>
      <c r="I319" s="904">
        <v>70</v>
      </c>
      <c r="J319" s="905"/>
      <c r="K319" s="382">
        <v>60</v>
      </c>
      <c r="L319" s="382">
        <v>140</v>
      </c>
      <c r="M319" s="904">
        <v>200</v>
      </c>
      <c r="N319" s="905"/>
      <c r="O319" s="929"/>
      <c r="P319" s="894"/>
    </row>
    <row r="320" spans="1:35" ht="21" customHeight="1">
      <c r="A320" s="98">
        <f>IF(N314="","",A319+1)</f>
        <v>14</v>
      </c>
      <c r="B320" s="303" t="str">
        <f>IF('Master sheet'!D$14="Hindi","हिंदी","Hindi")</f>
        <v>हिंदी</v>
      </c>
      <c r="C320" s="699">
        <f>IFERROR(IF(AND(N314=""),"",VLOOKUP(N314,Marks,15,0)),"")</f>
        <v>29</v>
      </c>
      <c r="D320" s="701"/>
      <c r="E320" s="699">
        <f>IFERROR(IF(AND(N314=""),"",VLOOKUP(N314,Marks,16,0)),"")</f>
        <v>62</v>
      </c>
      <c r="F320" s="701"/>
      <c r="G320" s="699">
        <f>IFERROR(IF(AND(N314=""),"",VLOOKUP(N314,Marks,19,0)),"")</f>
        <v>24</v>
      </c>
      <c r="H320" s="701"/>
      <c r="I320" s="699">
        <f>IFERROR(IF(AND(N314=""),"",VLOOKUP(N314,Marks,20,0)),"")</f>
        <v>20</v>
      </c>
      <c r="J320" s="701"/>
      <c r="K320" s="372">
        <f>IFERROR(IF(AND(N314=""),"",SUM(C320,G320)),"")</f>
        <v>53</v>
      </c>
      <c r="L320" s="372">
        <f>IFERROR(IF(AND(N314=""),"",SUM(E320,I320)),"")</f>
        <v>82</v>
      </c>
      <c r="M320" s="902">
        <f>IFERROR(IF(AND(N314=""),"",SUM(K320,L320)),"")</f>
        <v>135</v>
      </c>
      <c r="N320" s="903"/>
      <c r="O320" s="79" t="str">
        <f>IFERROR(IF(AND(N314=""),"",VLOOKUP(N314,Marks,28,0)),"")</f>
        <v>C</v>
      </c>
      <c r="P320" s="209" t="str">
        <f>IFERROR(IF(AND(N314=""),"",VLOOKUP(N314,Marks,26,0)),"")</f>
        <v>P</v>
      </c>
    </row>
    <row r="321" spans="1:20" ht="21" customHeight="1">
      <c r="A321" s="98">
        <f>IF(N314="","",A320+1)</f>
        <v>15</v>
      </c>
      <c r="B321" s="303" t="str">
        <f>IF('Master sheet'!$D$14="Hindi","गणित","Maths")</f>
        <v>गणित</v>
      </c>
      <c r="C321" s="699">
        <f>IFERROR(IF(AND(N314=""),"",VLOOKUP(N314,Marks,51,0)),"")</f>
        <v>23</v>
      </c>
      <c r="D321" s="701"/>
      <c r="E321" s="699">
        <f>IFERROR(IF(AND(N314=""),"",VLOOKUP(N314,Marks,52,0)),"")</f>
        <v>64</v>
      </c>
      <c r="F321" s="701"/>
      <c r="G321" s="699">
        <f>IFERROR(IF(AND(N314=""),"",VLOOKUP(N314,Marks,55,0)),"")</f>
        <v>26</v>
      </c>
      <c r="H321" s="701"/>
      <c r="I321" s="699">
        <f>IFERROR(IF(AND(N314=""),"",VLOOKUP(N314,Marks,56,0)),"")</f>
        <v>64</v>
      </c>
      <c r="J321" s="701"/>
      <c r="K321" s="372">
        <f>IFERROR(IF(AND(N314=""),"",SUM(C321,G321)),"")</f>
        <v>49</v>
      </c>
      <c r="L321" s="372">
        <f>IFERROR(IF(AND(N314=""),"",SUM(E321,I321)),"")</f>
        <v>128</v>
      </c>
      <c r="M321" s="902">
        <f>IFERROR(IF(AND(N314=""),"",SUM(K321,L321)),"")</f>
        <v>177</v>
      </c>
      <c r="N321" s="903"/>
      <c r="O321" s="79" t="str">
        <f>IFERROR(IF(AND(N314=""),"",VLOOKUP(N314,Marks,64,0)),"")</f>
        <v>A</v>
      </c>
      <c r="P321" s="209" t="str">
        <f>IFERROR(IF(AND(N314=""),"",VLOOKUP(N314,Marks,62,0)),"")</f>
        <v>P</v>
      </c>
      <c r="T321" s="323"/>
    </row>
    <row r="322" spans="1:20" ht="21" customHeight="1">
      <c r="A322" s="98">
        <f>IF(N314="","",A321+1)</f>
        <v>16</v>
      </c>
      <c r="B322" s="384"/>
      <c r="C322" s="904">
        <v>15</v>
      </c>
      <c r="D322" s="905"/>
      <c r="E322" s="904">
        <v>35</v>
      </c>
      <c r="F322" s="905"/>
      <c r="G322" s="904">
        <v>15</v>
      </c>
      <c r="H322" s="905"/>
      <c r="I322" s="904">
        <v>35</v>
      </c>
      <c r="J322" s="905"/>
      <c r="K322" s="382">
        <v>30</v>
      </c>
      <c r="L322" s="382">
        <v>70</v>
      </c>
      <c r="M322" s="904">
        <v>100</v>
      </c>
      <c r="N322" s="905"/>
      <c r="O322" s="920"/>
      <c r="P322" s="921"/>
      <c r="T322" s="323"/>
    </row>
    <row r="323" spans="1:20" ht="21" customHeight="1">
      <c r="A323" s="98">
        <f>IF(N314="","",A322+1)</f>
        <v>17</v>
      </c>
      <c r="B323" s="303" t="str">
        <f>IF('Master sheet'!$D$14="Hindi","अंग्रेजी","English")</f>
        <v>अंग्रेजी</v>
      </c>
      <c r="C323" s="699">
        <f>IFERROR(IF(AND(N314=""),"",VLOOKUP(N314,Marks,33,0)),"")</f>
        <v>14</v>
      </c>
      <c r="D323" s="701"/>
      <c r="E323" s="699">
        <f>IFERROR(IF(AND(N314=""),"",VLOOKUP(N314,Marks,34,0)),"")</f>
        <v>32</v>
      </c>
      <c r="F323" s="701"/>
      <c r="G323" s="699">
        <f>IFERROR(IF(AND(N314=""),"",VLOOKUP(N314,Marks,37,0)),"")</f>
        <v>12</v>
      </c>
      <c r="H323" s="701"/>
      <c r="I323" s="699">
        <f>IFERROR(IF(AND(N314=""),"",VLOOKUP(N314,Marks,38,0)),"")</f>
        <v>30</v>
      </c>
      <c r="J323" s="701"/>
      <c r="K323" s="372">
        <f>IFERROR(IF(AND(N314=""),"",SUM(C323,G323)),"")</f>
        <v>26</v>
      </c>
      <c r="L323" s="372">
        <f>IFERROR(IF(AND(N314=""),"",SUM(E323,I323)),"")</f>
        <v>62</v>
      </c>
      <c r="M323" s="902">
        <f>IFERROR(IF(AND(N314=""),"",SUM(K323,L323)),"")</f>
        <v>88</v>
      </c>
      <c r="N323" s="903"/>
      <c r="O323" s="79" t="str">
        <f>IFERROR(IF(AND(N314=""),"",VLOOKUP(N314,Marks,46,0)),"")</f>
        <v>A</v>
      </c>
      <c r="P323" s="209" t="str">
        <f>IFERROR(IF(AND(N314=""),"",VLOOKUP(N314,Marks,44,0)),"")</f>
        <v>P</v>
      </c>
    </row>
    <row r="324" spans="1:20" ht="23.25" customHeight="1">
      <c r="A324" s="98">
        <f>IF(N314="","",A323+1)</f>
        <v>18</v>
      </c>
      <c r="B324" s="304" t="str">
        <f>IF('Master sheet'!$D$14="Hindi","कुल योग","Total")</f>
        <v>कुल योग</v>
      </c>
      <c r="C324" s="925">
        <f>IF(AND(N314=""),"",IF(AND(C320="",C321="",C323=""),"",SUM(C320,C321,C323)))</f>
        <v>66</v>
      </c>
      <c r="D324" s="926"/>
      <c r="E324" s="925">
        <f>IF(AND(N314=""),"",IF(AND(E320="",E321="",E323=""),"",SUM(E320,E321,E323)))</f>
        <v>158</v>
      </c>
      <c r="F324" s="926"/>
      <c r="G324" s="925">
        <f>IF(AND(N314=""),"",IF(AND(G320="",G321="",G323=""),"",SUM(G320,G321,G323)))</f>
        <v>62</v>
      </c>
      <c r="H324" s="926"/>
      <c r="I324" s="925">
        <f>IF(AND(N314=""),"",IF(AND(I320="",I321="",I323=""),"",SUM(I320,I321,I323)))</f>
        <v>114</v>
      </c>
      <c r="J324" s="926"/>
      <c r="K324" s="373">
        <f>IF(AND(N314=""),"",IF(AND(K320="",K321="",K323=""),"",SUM(K320,K321,K323)))</f>
        <v>128</v>
      </c>
      <c r="L324" s="373">
        <f>IF(AND(N314=""),"",IF(AND(L320="",L321="",L323=""),"",SUM(L320,L321,L323)))</f>
        <v>272</v>
      </c>
      <c r="M324" s="902">
        <f>IF(AND(N314=""),"",IF(AND(M320="",M321="",M323=""),"",SUM(M320,M321,M323)))</f>
        <v>400</v>
      </c>
      <c r="N324" s="903"/>
      <c r="O324" s="383" t="str">
        <f>IFERROR(IF(AND(N314=""),"",VLOOKUP(N314,Marks,119,0)),"")</f>
        <v>B</v>
      </c>
      <c r="P324" s="212"/>
    </row>
    <row r="325" spans="1:20" ht="23.25" customHeight="1">
      <c r="A325" s="98">
        <f>IF(N314="","",A324+1)</f>
        <v>19</v>
      </c>
      <c r="B325" s="385"/>
      <c r="C325" s="904">
        <v>50</v>
      </c>
      <c r="D325" s="922"/>
      <c r="E325" s="922"/>
      <c r="F325" s="905"/>
      <c r="G325" s="904">
        <v>50</v>
      </c>
      <c r="H325" s="922"/>
      <c r="I325" s="922"/>
      <c r="J325" s="905"/>
      <c r="K325" s="904">
        <v>100</v>
      </c>
      <c r="L325" s="922"/>
      <c r="M325" s="922"/>
      <c r="N325" s="905"/>
      <c r="O325" s="923"/>
      <c r="P325" s="924"/>
    </row>
    <row r="326" spans="1:20" ht="21" customHeight="1">
      <c r="A326" s="98">
        <f>IF(N314="","",A325+1)</f>
        <v>20</v>
      </c>
      <c r="B326" s="308" t="str">
        <f>IF('Master sheet'!$D$14="Hindi","पर्यावरण अध्ययन","EVS")</f>
        <v>पर्यावरण अध्ययन</v>
      </c>
      <c r="C326" s="699">
        <f>IFERROR(IF(AND(N314=""),"",VLOOKUP(N314,Marks,69,0)),"")</f>
        <v>41</v>
      </c>
      <c r="D326" s="700"/>
      <c r="E326" s="700"/>
      <c r="F326" s="701"/>
      <c r="G326" s="699">
        <f>IFERROR(IF(AND(N314=""),"",VLOOKUP(N314,Marks,73,0)),"")</f>
        <v>48</v>
      </c>
      <c r="H326" s="700"/>
      <c r="I326" s="700"/>
      <c r="J326" s="701"/>
      <c r="K326" s="925">
        <f>IFERROR(IF(AND(N314=""),"",SUM(C326,G326)),"")</f>
        <v>89</v>
      </c>
      <c r="L326" s="947"/>
      <c r="M326" s="947"/>
      <c r="N326" s="926"/>
      <c r="O326" s="79" t="str">
        <f>IFERROR(IF(AND(N314=""),"",VLOOKUP(N314,Marks,82,0)),"")</f>
        <v>A</v>
      </c>
      <c r="P326" s="209" t="str">
        <f>IFERROR(IF(AND(N314=""),"",VLOOKUP(N314,Marks,80,0)),"")</f>
        <v>P</v>
      </c>
    </row>
    <row r="327" spans="1:20" ht="12" customHeight="1">
      <c r="A327" s="98">
        <f>IF(N314="","",A326+1)</f>
        <v>21</v>
      </c>
      <c r="B327" s="895"/>
      <c r="C327" s="895"/>
      <c r="D327" s="895"/>
      <c r="E327" s="895"/>
      <c r="F327" s="895"/>
      <c r="G327" s="895"/>
      <c r="H327" s="895"/>
      <c r="I327" s="895"/>
      <c r="J327" s="895"/>
      <c r="K327" s="895"/>
      <c r="L327" s="895"/>
      <c r="M327" s="895"/>
      <c r="N327" s="895"/>
      <c r="O327" s="895"/>
      <c r="P327" s="895"/>
    </row>
    <row r="328" spans="1:20" ht="21" customHeight="1">
      <c r="A328" s="98">
        <f>IF(N314="","",A327+1)</f>
        <v>22</v>
      </c>
      <c r="B328" s="938" t="str">
        <f>IF('Master sheet'!$D$14="Hindi","अतिरिक्त विषय ","Extra Subject")</f>
        <v xml:space="preserve">अतिरिक्त विषय </v>
      </c>
      <c r="C328" s="938"/>
      <c r="D328" s="938"/>
      <c r="E328" s="938"/>
      <c r="F328" s="938"/>
      <c r="G328" s="938"/>
      <c r="H328" s="938"/>
      <c r="I328" s="938"/>
      <c r="J328" s="938"/>
      <c r="K328" s="938"/>
      <c r="L328" s="938"/>
      <c r="M328" s="938"/>
      <c r="N328" s="938"/>
      <c r="O328" s="938"/>
      <c r="P328" s="938"/>
    </row>
    <row r="329" spans="1:20" ht="21" customHeight="1">
      <c r="A329" s="98">
        <f>IF(N314="","",A328+1)</f>
        <v>23</v>
      </c>
      <c r="B329" s="358" t="str">
        <f>IF('Master sheet'!$D$14="Hindi","विषय","Subject")</f>
        <v>विषय</v>
      </c>
      <c r="C329" s="910" t="str">
        <f>IF('Master sheet'!$D$14="Hindi","पूर्णांक","M.M.")</f>
        <v>पूर्णांक</v>
      </c>
      <c r="D329" s="911"/>
      <c r="E329" s="910" t="str">
        <f>IF('Master sheet'!$D$14="Hindi","प्राप्तांक","Ob.M.")</f>
        <v>प्राप्तांक</v>
      </c>
      <c r="F329" s="911"/>
      <c r="G329" s="910" t="str">
        <f>IF('Master sheet'!$D$14="Hindi","ग्रेड","Grade")</f>
        <v>ग्रेड</v>
      </c>
      <c r="H329" s="911"/>
      <c r="I329" s="910" t="str">
        <f>IF('Master sheet'!$D$14="Hindi","विषय","Subject")</f>
        <v>विषय</v>
      </c>
      <c r="J329" s="911"/>
      <c r="K329" s="910" t="str">
        <f>IF('Master sheet'!$D$14="Hindi","पूर्णांक","M.M.")</f>
        <v>पूर्णांक</v>
      </c>
      <c r="L329" s="911"/>
      <c r="M329" s="910" t="str">
        <f>IF('Master sheet'!$D$14="Hindi","प्राप्तांक","Ob.M.")</f>
        <v>प्राप्तांक</v>
      </c>
      <c r="N329" s="911"/>
      <c r="O329" s="910" t="str">
        <f>IF('Master sheet'!$D$14="Hindi","ग्रेड","Grade")</f>
        <v>ग्रेड</v>
      </c>
      <c r="P329" s="911"/>
    </row>
    <row r="330" spans="1:20" ht="21" customHeight="1">
      <c r="A330" s="98">
        <f>IF(N314="","",A329+1)</f>
        <v>24</v>
      </c>
      <c r="B330" s="303" t="str">
        <f>IF(AND(N314=""),"",'Result Sheet'!$DA$4)</f>
        <v>COMPUTER</v>
      </c>
      <c r="C330" s="912">
        <f>IF(AND(N314=""),"",'Result Sheet'!$DC$7)</f>
        <v>100</v>
      </c>
      <c r="D330" s="912"/>
      <c r="E330" s="913">
        <f>IFERROR(IF(AND(N314=""),"",VLOOKUP(N314,Marks,106,0)),"")</f>
        <v>0</v>
      </c>
      <c r="F330" s="913"/>
      <c r="G330" s="914" t="str">
        <f>IFERROR(IF(AND(N314=""),"",VLOOKUP(N314,Marks,107,0)),"")</f>
        <v/>
      </c>
      <c r="H330" s="914"/>
      <c r="I330" s="915" t="str">
        <f>IF(AND(N314=""),"",'Result Sheet'!$DE$4)</f>
        <v>G.K.</v>
      </c>
      <c r="J330" s="915"/>
      <c r="K330" s="912">
        <f>IF(AND(N314=""),"",'Result Sheet'!$DG$7)</f>
        <v>100</v>
      </c>
      <c r="L330" s="912"/>
      <c r="M330" s="913">
        <f>IFERROR(IF(AND(N314=""),"",VLOOKUP(N314,Marks,110,0)),"")</f>
        <v>0</v>
      </c>
      <c r="N330" s="913"/>
      <c r="O330" s="914" t="str">
        <f>IFERROR(IF(AND(N314=""),"",VLOOKUP(N314,Marks,111,0)),"")</f>
        <v/>
      </c>
      <c r="P330" s="914"/>
    </row>
    <row r="331" spans="1:20" ht="21" customHeight="1">
      <c r="A331" s="98">
        <f>IF(N314="","",A330+1)</f>
        <v>25</v>
      </c>
      <c r="B331" s="896" t="str">
        <f>IF('Master sheet'!$D$14="Hindi","विषय","Subject")</f>
        <v>विषय</v>
      </c>
      <c r="C331" s="896"/>
      <c r="D331" s="918" t="str">
        <f>IF('Master sheet'!$D$14="Hindi","प्राप्तांक","Marks ")</f>
        <v>प्राप्तांक</v>
      </c>
      <c r="E331" s="919"/>
      <c r="F331" s="306" t="str">
        <f>IF('Master sheet'!$D$14="Hindi","ग्रेड","Grade")</f>
        <v>ग्रेड</v>
      </c>
      <c r="G331" s="896" t="str">
        <f>IF('Master sheet'!$D$14="Hindi","विषय","Subject")</f>
        <v>विषय</v>
      </c>
      <c r="H331" s="896"/>
      <c r="I331" s="918" t="str">
        <f>IF('Master sheet'!$D$14="Hindi","प्राप्तांक","Marks")</f>
        <v>प्राप्तांक</v>
      </c>
      <c r="J331" s="919"/>
      <c r="K331" s="306" t="str">
        <f>IF('Master sheet'!$D$14="Hindi","ग्रेड","Grade")</f>
        <v>ग्रेड</v>
      </c>
      <c r="L331" s="896" t="str">
        <f>IF('Master sheet'!$D$14="Hindi","विषय","Subject")</f>
        <v>विषय</v>
      </c>
      <c r="M331" s="896"/>
      <c r="N331" s="918" t="str">
        <f>IF('Master sheet'!$D$14="Hindi","प्राप्तांक","Marks")</f>
        <v>प्राप्तांक</v>
      </c>
      <c r="O331" s="919"/>
      <c r="P331" s="365" t="str">
        <f>IF('Master sheet'!$D$14="Hindi","ग्रेड","Grade")</f>
        <v>ग्रेड</v>
      </c>
    </row>
    <row r="332" spans="1:20" ht="21" customHeight="1">
      <c r="A332" s="98">
        <f>IF(N314="","",A331+1)</f>
        <v>26</v>
      </c>
      <c r="B332" s="906" t="str">
        <f>IF('Master sheet'!$D$14="Hindi","कार्यानुभव","WORK EXP.")</f>
        <v>कार्यानुभव</v>
      </c>
      <c r="C332" s="907"/>
      <c r="D332" s="907"/>
      <c r="E332" s="70">
        <f>IFERROR(IF(AND(N314=""),"",VLOOKUP(N314,Marks,85,0)),"")</f>
        <v>45</v>
      </c>
      <c r="F332" s="79" t="str">
        <f>IFERROR(IF(AND(N314=""),"",VLOOKUP(N314,Marks,89,0)),"")</f>
        <v>A</v>
      </c>
      <c r="G332" s="906" t="str">
        <f>IF('Master sheet'!$D$14="Hindi","कला शिक्षा","ART EDU.")</f>
        <v>कला शिक्षा</v>
      </c>
      <c r="H332" s="907"/>
      <c r="I332" s="907"/>
      <c r="J332" s="70">
        <f>IFERROR(IF(AND(N314=""),"",VLOOKUP(N314,Marks,92,0)),"")</f>
        <v>36</v>
      </c>
      <c r="K332" s="79" t="str">
        <f>IFERROR(IF(AND(N314=""),"",VLOOKUP(N314,Marks,96,0)),"")</f>
        <v>B</v>
      </c>
      <c r="L332" s="908" t="str">
        <f>IF('Master sheet'!$D$14="Hindi","स्वा. एवं शा. शिक्षा","HE.&amp;PH. EDU.")</f>
        <v>स्वा. एवं शा. शिक्षा</v>
      </c>
      <c r="M332" s="909"/>
      <c r="N332" s="909"/>
      <c r="O332" s="70">
        <f>IFERROR(IF(AND(N314=""),"",VLOOKUP(N314,Marks,99,0)),"")</f>
        <v>76</v>
      </c>
      <c r="P332" s="79" t="str">
        <f>IFERROR(IF(AND(N314=""),"",VLOOKUP(N314,Marks,103,0)),"")</f>
        <v>A</v>
      </c>
    </row>
    <row r="333" spans="1:20" ht="9" customHeight="1">
      <c r="A333" s="98">
        <f>IF(N314="","",A332+1)</f>
        <v>27</v>
      </c>
      <c r="B333" s="309"/>
      <c r="C333" s="309"/>
      <c r="D333" s="309"/>
      <c r="E333" s="363"/>
      <c r="F333" s="364"/>
      <c r="G333" s="309"/>
      <c r="H333" s="309"/>
      <c r="I333" s="309"/>
      <c r="J333" s="363"/>
      <c r="K333" s="364"/>
      <c r="L333" s="310"/>
      <c r="M333" s="310"/>
      <c r="N333" s="310"/>
      <c r="O333" s="363"/>
      <c r="P333" s="364"/>
    </row>
    <row r="334" spans="1:20" ht="21" customHeight="1">
      <c r="A334" s="98">
        <f>IF(N314="","",A333+1)</f>
        <v>28</v>
      </c>
      <c r="B334" s="885" t="str">
        <f>IF('Master sheet'!$D$14="Hindi","कुल कार्य दिवस :-","Total Meeting :-")</f>
        <v>कुल कार्य दिवस :-</v>
      </c>
      <c r="C334" s="885"/>
      <c r="D334" s="885"/>
      <c r="E334" s="886">
        <f>IFERROR(IF(AND(N314=""),"",VLOOKUP(N314,Marks,117,0)),"")</f>
        <v>220</v>
      </c>
      <c r="F334" s="886"/>
      <c r="G334" s="886"/>
      <c r="H334" s="886"/>
      <c r="I334" s="885" t="str">
        <f>IF('Master sheet'!$D$14="Hindi","कुल उपस्थिति :-","Total Attendance :-")</f>
        <v>कुल उपस्थिति :-</v>
      </c>
      <c r="J334" s="885"/>
      <c r="K334" s="885"/>
      <c r="L334" s="885"/>
      <c r="M334" s="887">
        <f>IFERROR(IF(AND(N314=""),"",VLOOKUP(N314,Marks,118,0)),"")</f>
        <v>36</v>
      </c>
      <c r="N334" s="887"/>
      <c r="O334" s="887"/>
      <c r="P334" s="887"/>
    </row>
    <row r="335" spans="1:20" ht="21" customHeight="1">
      <c r="A335" s="98">
        <f>IF(N314="","",A334+1)</f>
        <v>29</v>
      </c>
      <c r="B335" s="885" t="str">
        <f>IF('Master sheet'!$D$14="Hindi","परिणाम :-","Result :-")</f>
        <v>परिणाम :-</v>
      </c>
      <c r="C335" s="885"/>
      <c r="D335" s="885"/>
      <c r="E335" s="888" t="str">
        <f>IFERROR(IF(AND(N314=""),"",VLOOKUP(N314,Marks,116,0)),"")</f>
        <v>कक्षोंन्नति</v>
      </c>
      <c r="F335" s="888"/>
      <c r="G335" s="888"/>
      <c r="H335" s="888"/>
      <c r="I335" s="885" t="str">
        <f>IF('Master sheet'!$D$14="Hindi","परिणाम प्रतिशत में :-","Result in Percentage :-")</f>
        <v>परिणाम प्रतिशत में :-</v>
      </c>
      <c r="J335" s="885"/>
      <c r="K335" s="885"/>
      <c r="L335" s="885"/>
      <c r="M335" s="889">
        <f>IFERROR(IF(AND(N314=""),"",VLOOKUP(N314,Marks,113,0)),"")</f>
        <v>80</v>
      </c>
      <c r="N335" s="889"/>
      <c r="O335" s="889"/>
      <c r="P335" s="889"/>
    </row>
    <row r="336" spans="1:20" ht="21" customHeight="1">
      <c r="A336" s="98">
        <f>IF(N314="","",A335+1)</f>
        <v>30</v>
      </c>
      <c r="B336" s="885" t="str">
        <f>IF('Master sheet'!$D$14="Hindi","श्रेणी / ग्रेड :-","Division / Grade :-")</f>
        <v>श्रेणी / ग्रेड :-</v>
      </c>
      <c r="C336" s="885"/>
      <c r="D336" s="885"/>
      <c r="E336" s="210" t="str">
        <f>IFERROR(IF(AND(N314=""),"",VLOOKUP(N314,Marks,114,0)),"")</f>
        <v>I</v>
      </c>
      <c r="F336" s="211" t="s">
        <v>129</v>
      </c>
      <c r="G336" s="890" t="str">
        <f>IFERROR(IF(AND(N314=""),"",VLOOKUP(N314,Marks,119,0)),"")</f>
        <v>B</v>
      </c>
      <c r="H336" s="890"/>
      <c r="I336" s="885" t="str">
        <f>IF('Master sheet'!$D$14="Hindi","कक्षा में स्थान :-","Position in the Class :-")</f>
        <v>कक्षा में स्थान :-</v>
      </c>
      <c r="J336" s="885"/>
      <c r="K336" s="885"/>
      <c r="L336" s="885"/>
      <c r="M336" s="891">
        <f>IFERROR(IF(AND(N314=""),"",VLOOKUP(N314,Marks,115,0)),"")</f>
        <v>14.999999999999998</v>
      </c>
      <c r="N336" s="891"/>
      <c r="O336" s="891"/>
      <c r="P336" s="891"/>
    </row>
    <row r="337" spans="1:16" ht="21" customHeight="1">
      <c r="A337" s="98">
        <f>IF(N314="","",A336+1)</f>
        <v>31</v>
      </c>
      <c r="B337" s="871" t="str">
        <f>IF('Master sheet'!$D$14="Hindi","परीक्षा परिणाम घोषणा दिनांक :-","Result Declaration Date :-")</f>
        <v>परीक्षा परिणाम घोषणा दिनांक :-</v>
      </c>
      <c r="C337" s="871"/>
      <c r="D337" s="871"/>
      <c r="E337" s="872">
        <f>IFERROR(IF(AND(N314=""),"",'Master sheet'!$D$13),"")</f>
        <v>45793</v>
      </c>
      <c r="F337" s="872"/>
      <c r="G337" s="872"/>
      <c r="H337" s="400"/>
      <c r="I337" s="71"/>
      <c r="J337" s="71"/>
      <c r="K337" s="45"/>
      <c r="L337" s="71"/>
      <c r="M337" s="71"/>
      <c r="N337" s="71"/>
      <c r="O337" s="71"/>
      <c r="P337" s="71"/>
    </row>
    <row r="338" spans="1:16" ht="54" customHeight="1">
      <c r="A338" s="98">
        <f>IF(N314="","",A337+1)</f>
        <v>32</v>
      </c>
      <c r="B338" s="873" t="str">
        <f>IFERROR(IF(AND(N314=""),"",'Result Sheet'!$DO$211),"")</f>
        <v>( PUSHPENDRA JAWRA )</v>
      </c>
      <c r="C338" s="873"/>
      <c r="D338" s="873"/>
      <c r="E338" s="873"/>
      <c r="F338" s="874" t="str">
        <f>IF(AND(N314=""),"",CONCATENATE("(",'Master sheet'!$D$17," )"))</f>
        <v>(Suresh Kumar )</v>
      </c>
      <c r="G338" s="874"/>
      <c r="H338" s="874"/>
      <c r="I338" s="874"/>
      <c r="J338" s="874"/>
      <c r="K338" s="874" t="str">
        <f>IF(AND(N314=""),"",CONCATENATE("(",'Master sheet'!$D$15," )"))</f>
        <v>(USHA PALIYA )</v>
      </c>
      <c r="L338" s="874"/>
      <c r="M338" s="874"/>
      <c r="N338" s="874"/>
      <c r="O338" s="874"/>
      <c r="P338" s="874"/>
    </row>
    <row r="339" spans="1:16" ht="24.75" customHeight="1">
      <c r="A339" s="98">
        <f>IF(N314="","",A338+1)</f>
        <v>33</v>
      </c>
      <c r="B339" s="875" t="str">
        <f>IF('Master sheet'!$D$14="Hindi","हस्ताक्षर कक्षाध्यापक","Signature of the class teacher")</f>
        <v>हस्ताक्षर कक्षाध्यापक</v>
      </c>
      <c r="C339" s="875"/>
      <c r="D339" s="875"/>
      <c r="E339" s="875"/>
      <c r="F339" s="875" t="str">
        <f>IF('Master sheet'!$D$14="Hindi","हस्ताक्षर परीक्षा प्रभारी","Signature of the exam. Incharge")</f>
        <v>हस्ताक्षर परीक्षा प्रभारी</v>
      </c>
      <c r="G339" s="875"/>
      <c r="H339" s="875"/>
      <c r="I339" s="875"/>
      <c r="J339" s="875"/>
      <c r="K339" s="875" t="str">
        <f>IF('Master sheet'!$D$14="Hindi","हस्ताक्षर संस्था प्रधान","Head of Institute's Signature")</f>
        <v>हस्ताक्षर संस्था प्रधान</v>
      </c>
      <c r="L339" s="875"/>
      <c r="M339" s="875"/>
      <c r="N339" s="875"/>
      <c r="O339" s="875"/>
      <c r="P339" s="875"/>
    </row>
  </sheetData>
  <sheetProtection password="F18B" sheet="1" objects="1" scenarios="1" formatCells="0" formatColumns="0" formatRows="0"/>
  <mergeCells count="1181">
    <mergeCell ref="B139:D139"/>
    <mergeCell ref="E139:P139"/>
    <mergeCell ref="E140:P140"/>
    <mergeCell ref="M84:N84"/>
    <mergeCell ref="O84:P84"/>
    <mergeCell ref="G80:H80"/>
    <mergeCell ref="I80:J80"/>
    <mergeCell ref="M80:N80"/>
    <mergeCell ref="C81:D81"/>
    <mergeCell ref="E81:F81"/>
    <mergeCell ref="G81:H81"/>
    <mergeCell ref="I81:J81"/>
    <mergeCell ref="C119:D119"/>
    <mergeCell ref="E119:F119"/>
    <mergeCell ref="G119:H119"/>
    <mergeCell ref="I119:J119"/>
    <mergeCell ref="M119:N119"/>
    <mergeCell ref="C92:D92"/>
    <mergeCell ref="E92:F92"/>
    <mergeCell ref="G92:H92"/>
    <mergeCell ref="I92:J92"/>
    <mergeCell ref="M81:N81"/>
    <mergeCell ref="E96:H96"/>
    <mergeCell ref="I96:L96"/>
    <mergeCell ref="M96:P96"/>
    <mergeCell ref="C125:D125"/>
    <mergeCell ref="E125:F125"/>
    <mergeCell ref="G125:H125"/>
    <mergeCell ref="I125:J125"/>
    <mergeCell ref="K125:L125"/>
    <mergeCell ref="M125:N125"/>
    <mergeCell ref="K121:N121"/>
    <mergeCell ref="C155:F155"/>
    <mergeCell ref="G155:J155"/>
    <mergeCell ref="K155:N155"/>
    <mergeCell ref="O155:P155"/>
    <mergeCell ref="C186:D186"/>
    <mergeCell ref="E186:F186"/>
    <mergeCell ref="G186:H186"/>
    <mergeCell ref="I186:J186"/>
    <mergeCell ref="M186:N186"/>
    <mergeCell ref="O186:P186"/>
    <mergeCell ref="O160:P160"/>
    <mergeCell ref="G181:J181"/>
    <mergeCell ref="K181:N181"/>
    <mergeCell ref="C156:F156"/>
    <mergeCell ref="O159:P159"/>
    <mergeCell ref="M164:P164"/>
    <mergeCell ref="B157:P157"/>
    <mergeCell ref="G156:J156"/>
    <mergeCell ref="K156:N156"/>
    <mergeCell ref="B158:P158"/>
    <mergeCell ref="C159:D159"/>
    <mergeCell ref="E159:F159"/>
    <mergeCell ref="G159:H159"/>
    <mergeCell ref="I159:J159"/>
    <mergeCell ref="K159:L159"/>
    <mergeCell ref="M159:N159"/>
    <mergeCell ref="B161:C161"/>
    <mergeCell ref="D161:E161"/>
    <mergeCell ref="G161:H161"/>
    <mergeCell ref="I161:J161"/>
    <mergeCell ref="L161:M161"/>
    <mergeCell ref="N161:O161"/>
    <mergeCell ref="M256:N256"/>
    <mergeCell ref="B229:C229"/>
    <mergeCell ref="D229:E229"/>
    <mergeCell ref="G229:H229"/>
    <mergeCell ref="I229:J229"/>
    <mergeCell ref="L229:M229"/>
    <mergeCell ref="N229:O229"/>
    <mergeCell ref="B230:D230"/>
    <mergeCell ref="G230:I230"/>
    <mergeCell ref="G224:J224"/>
    <mergeCell ref="O16:P16"/>
    <mergeCell ref="C16:D16"/>
    <mergeCell ref="E16:F16"/>
    <mergeCell ref="G16:H16"/>
    <mergeCell ref="I16:J16"/>
    <mergeCell ref="M16:N16"/>
    <mergeCell ref="C50:D50"/>
    <mergeCell ref="E50:F50"/>
    <mergeCell ref="G50:H50"/>
    <mergeCell ref="I50:J50"/>
    <mergeCell ref="M50:N50"/>
    <mergeCell ref="O50:P50"/>
    <mergeCell ref="C53:F53"/>
    <mergeCell ref="G53:J53"/>
    <mergeCell ref="K53:N53"/>
    <mergeCell ref="O53:P53"/>
    <mergeCell ref="C84:D84"/>
    <mergeCell ref="E84:F84"/>
    <mergeCell ref="G84:H84"/>
    <mergeCell ref="I84:J84"/>
    <mergeCell ref="E58:F58"/>
    <mergeCell ref="G58:H58"/>
    <mergeCell ref="C19:F19"/>
    <mergeCell ref="G19:J19"/>
    <mergeCell ref="K19:N19"/>
    <mergeCell ref="O19:P19"/>
    <mergeCell ref="C87:F87"/>
    <mergeCell ref="G87:J87"/>
    <mergeCell ref="K87:N87"/>
    <mergeCell ref="O87:P87"/>
    <mergeCell ref="C118:D118"/>
    <mergeCell ref="E118:F118"/>
    <mergeCell ref="G118:H118"/>
    <mergeCell ref="I118:J118"/>
    <mergeCell ref="M118:N118"/>
    <mergeCell ref="O118:P118"/>
    <mergeCell ref="C121:F121"/>
    <mergeCell ref="G121:J121"/>
    <mergeCell ref="O121:P121"/>
    <mergeCell ref="I117:J117"/>
    <mergeCell ref="M117:N117"/>
    <mergeCell ref="I58:J58"/>
    <mergeCell ref="K58:L58"/>
    <mergeCell ref="M58:N58"/>
    <mergeCell ref="O58:P58"/>
    <mergeCell ref="C52:D52"/>
    <mergeCell ref="E52:F52"/>
    <mergeCell ref="G52:H52"/>
    <mergeCell ref="I52:J52"/>
    <mergeCell ref="M52:N52"/>
    <mergeCell ref="C54:F54"/>
    <mergeCell ref="G94:I94"/>
    <mergeCell ref="L94:N94"/>
    <mergeCell ref="B96:D96"/>
    <mergeCell ref="B328:P328"/>
    <mergeCell ref="C322:D322"/>
    <mergeCell ref="K92:L92"/>
    <mergeCell ref="M92:N92"/>
    <mergeCell ref="J108:M108"/>
    <mergeCell ref="B298:D298"/>
    <mergeCell ref="G298:I298"/>
    <mergeCell ref="L298:N298"/>
    <mergeCell ref="O295:P295"/>
    <mergeCell ref="C296:D296"/>
    <mergeCell ref="E296:F296"/>
    <mergeCell ref="G296:H296"/>
    <mergeCell ref="O296:P296"/>
    <mergeCell ref="B300:D300"/>
    <mergeCell ref="E300:H300"/>
    <mergeCell ref="C291:F291"/>
    <mergeCell ref="G291:J291"/>
    <mergeCell ref="B297:C297"/>
    <mergeCell ref="D297:E297"/>
    <mergeCell ref="G297:H297"/>
    <mergeCell ref="C290:D290"/>
    <mergeCell ref="E290:F290"/>
    <mergeCell ref="G290:H290"/>
    <mergeCell ref="I290:J290"/>
    <mergeCell ref="M290:N290"/>
    <mergeCell ref="G264:I264"/>
    <mergeCell ref="L264:N264"/>
    <mergeCell ref="C262:D262"/>
    <mergeCell ref="E262:F262"/>
    <mergeCell ref="G262:H262"/>
    <mergeCell ref="K292:N292"/>
    <mergeCell ref="B293:P293"/>
    <mergeCell ref="B301:D301"/>
    <mergeCell ref="E301:H301"/>
    <mergeCell ref="I301:L301"/>
    <mergeCell ref="M301:P301"/>
    <mergeCell ref="B302:D302"/>
    <mergeCell ref="G302:H302"/>
    <mergeCell ref="I302:L302"/>
    <mergeCell ref="M302:P302"/>
    <mergeCell ref="B303:D303"/>
    <mergeCell ref="E303:G303"/>
    <mergeCell ref="E324:F324"/>
    <mergeCell ref="G324:H324"/>
    <mergeCell ref="I324:J324"/>
    <mergeCell ref="M324:N324"/>
    <mergeCell ref="C326:F326"/>
    <mergeCell ref="G326:J326"/>
    <mergeCell ref="K326:N326"/>
    <mergeCell ref="B304:E304"/>
    <mergeCell ref="F304:J304"/>
    <mergeCell ref="K304:P304"/>
    <mergeCell ref="B305:E305"/>
    <mergeCell ref="F305:J305"/>
    <mergeCell ref="K305:P305"/>
    <mergeCell ref="B307:P307"/>
    <mergeCell ref="B308:P308"/>
    <mergeCell ref="B309:D309"/>
    <mergeCell ref="E309:P309"/>
    <mergeCell ref="E310:P310"/>
    <mergeCell ref="C311:D311"/>
    <mergeCell ref="E311:G311"/>
    <mergeCell ref="H311:I311"/>
    <mergeCell ref="J311:M311"/>
    <mergeCell ref="D195:E195"/>
    <mergeCell ref="G195:H195"/>
    <mergeCell ref="I195:J195"/>
    <mergeCell ref="L195:M195"/>
    <mergeCell ref="N195:O195"/>
    <mergeCell ref="B196:D196"/>
    <mergeCell ref="G196:I196"/>
    <mergeCell ref="L196:N196"/>
    <mergeCell ref="B199:D199"/>
    <mergeCell ref="K296:L296"/>
    <mergeCell ref="M296:N296"/>
    <mergeCell ref="I297:J297"/>
    <mergeCell ref="L297:M297"/>
    <mergeCell ref="N297:O297"/>
    <mergeCell ref="I300:L300"/>
    <mergeCell ref="M300:P300"/>
    <mergeCell ref="E199:H199"/>
    <mergeCell ref="I199:L199"/>
    <mergeCell ref="M199:P199"/>
    <mergeCell ref="B200:D200"/>
    <mergeCell ref="G200:H200"/>
    <mergeCell ref="I200:L200"/>
    <mergeCell ref="M200:P200"/>
    <mergeCell ref="B201:D201"/>
    <mergeCell ref="E201:G201"/>
    <mergeCell ref="B202:E202"/>
    <mergeCell ref="F202:J202"/>
    <mergeCell ref="K202:P202"/>
    <mergeCell ref="B203:E203"/>
    <mergeCell ref="F203:J203"/>
    <mergeCell ref="K203:P203"/>
    <mergeCell ref="I296:J296"/>
    <mergeCell ref="J142:M142"/>
    <mergeCell ref="B171:P171"/>
    <mergeCell ref="B172:P172"/>
    <mergeCell ref="B173:D173"/>
    <mergeCell ref="E173:P173"/>
    <mergeCell ref="C154:D154"/>
    <mergeCell ref="E154:F154"/>
    <mergeCell ref="G154:H154"/>
    <mergeCell ref="I154:J154"/>
    <mergeCell ref="M154:N154"/>
    <mergeCell ref="C150:D150"/>
    <mergeCell ref="E150:F150"/>
    <mergeCell ref="G150:H150"/>
    <mergeCell ref="I150:J150"/>
    <mergeCell ref="M150:N150"/>
    <mergeCell ref="C151:D151"/>
    <mergeCell ref="E151:F151"/>
    <mergeCell ref="G151:H151"/>
    <mergeCell ref="I151:J151"/>
    <mergeCell ref="M151:N151"/>
    <mergeCell ref="C160:D160"/>
    <mergeCell ref="E160:F160"/>
    <mergeCell ref="G160:H160"/>
    <mergeCell ref="I160:J160"/>
    <mergeCell ref="K160:L160"/>
    <mergeCell ref="M160:N160"/>
    <mergeCell ref="B169:E169"/>
    <mergeCell ref="C153:D153"/>
    <mergeCell ref="E153:F153"/>
    <mergeCell ref="G153:H153"/>
    <mergeCell ref="I153:J153"/>
    <mergeCell ref="M153:N153"/>
    <mergeCell ref="E152:F152"/>
    <mergeCell ref="G152:H152"/>
    <mergeCell ref="I152:J152"/>
    <mergeCell ref="M152:N152"/>
    <mergeCell ref="O152:P152"/>
    <mergeCell ref="C148:D148"/>
    <mergeCell ref="E148:F148"/>
    <mergeCell ref="G148:H148"/>
    <mergeCell ref="I148:J148"/>
    <mergeCell ref="M148:N148"/>
    <mergeCell ref="C149:D149"/>
    <mergeCell ref="E149:F149"/>
    <mergeCell ref="G149:H149"/>
    <mergeCell ref="I149:J149"/>
    <mergeCell ref="M149:N149"/>
    <mergeCell ref="O147:O149"/>
    <mergeCell ref="P147:P149"/>
    <mergeCell ref="C147:F147"/>
    <mergeCell ref="G147:J147"/>
    <mergeCell ref="K147:N147"/>
    <mergeCell ref="B113:B115"/>
    <mergeCell ref="C113:F113"/>
    <mergeCell ref="C114:D114"/>
    <mergeCell ref="E114:F114"/>
    <mergeCell ref="P113:P115"/>
    <mergeCell ref="B110:D110"/>
    <mergeCell ref="E110:I110"/>
    <mergeCell ref="I132:L132"/>
    <mergeCell ref="M132:P132"/>
    <mergeCell ref="B128:D128"/>
    <mergeCell ref="G128:I128"/>
    <mergeCell ref="L128:N128"/>
    <mergeCell ref="B130:D130"/>
    <mergeCell ref="E130:H130"/>
    <mergeCell ref="I130:L130"/>
    <mergeCell ref="B144:D144"/>
    <mergeCell ref="E144:I144"/>
    <mergeCell ref="J144:M144"/>
    <mergeCell ref="N144:P144"/>
    <mergeCell ref="N141:P141"/>
    <mergeCell ref="B135:E135"/>
    <mergeCell ref="F135:J135"/>
    <mergeCell ref="K135:P135"/>
    <mergeCell ref="B137:P137"/>
    <mergeCell ref="B138:P138"/>
    <mergeCell ref="B133:D133"/>
    <mergeCell ref="E133:G133"/>
    <mergeCell ref="B134:E134"/>
    <mergeCell ref="F134:J134"/>
    <mergeCell ref="K134:P134"/>
    <mergeCell ref="N142:P142"/>
    <mergeCell ref="B143:D143"/>
    <mergeCell ref="I98:L98"/>
    <mergeCell ref="M98:P98"/>
    <mergeCell ref="B94:D94"/>
    <mergeCell ref="B111:D111"/>
    <mergeCell ref="E111:O111"/>
    <mergeCell ref="B108:D108"/>
    <mergeCell ref="E108:I108"/>
    <mergeCell ref="G114:H114"/>
    <mergeCell ref="I114:J114"/>
    <mergeCell ref="M114:N114"/>
    <mergeCell ref="C115:D115"/>
    <mergeCell ref="E115:F115"/>
    <mergeCell ref="G115:H115"/>
    <mergeCell ref="I115:J115"/>
    <mergeCell ref="M115:N115"/>
    <mergeCell ref="B147:B149"/>
    <mergeCell ref="E145:O145"/>
    <mergeCell ref="B142:D142"/>
    <mergeCell ref="E142:I142"/>
    <mergeCell ref="C116:D116"/>
    <mergeCell ref="E116:F116"/>
    <mergeCell ref="G116:H116"/>
    <mergeCell ref="I116:J116"/>
    <mergeCell ref="M116:N116"/>
    <mergeCell ref="G113:J113"/>
    <mergeCell ref="K113:N113"/>
    <mergeCell ref="O113:O115"/>
    <mergeCell ref="B109:D109"/>
    <mergeCell ref="E109:I109"/>
    <mergeCell ref="J109:M109"/>
    <mergeCell ref="N109:P109"/>
    <mergeCell ref="N108:P108"/>
    <mergeCell ref="O57:P57"/>
    <mergeCell ref="C58:D58"/>
    <mergeCell ref="I83:J83"/>
    <mergeCell ref="M83:N83"/>
    <mergeCell ref="C80:D80"/>
    <mergeCell ref="J110:M110"/>
    <mergeCell ref="N110:P110"/>
    <mergeCell ref="B105:D105"/>
    <mergeCell ref="E105:P105"/>
    <mergeCell ref="E106:P106"/>
    <mergeCell ref="C107:D107"/>
    <mergeCell ref="E107:G107"/>
    <mergeCell ref="H107:I107"/>
    <mergeCell ref="J107:M107"/>
    <mergeCell ref="O92:P92"/>
    <mergeCell ref="N107:P107"/>
    <mergeCell ref="B101:E101"/>
    <mergeCell ref="F101:J101"/>
    <mergeCell ref="K101:P101"/>
    <mergeCell ref="B103:P103"/>
    <mergeCell ref="B104:P104"/>
    <mergeCell ref="B99:D99"/>
    <mergeCell ref="E99:G99"/>
    <mergeCell ref="B100:E100"/>
    <mergeCell ref="F100:J100"/>
    <mergeCell ref="K100:P100"/>
    <mergeCell ref="B97:D97"/>
    <mergeCell ref="E97:H97"/>
    <mergeCell ref="I97:L97"/>
    <mergeCell ref="M97:P97"/>
    <mergeCell ref="B98:D98"/>
    <mergeCell ref="G98:H98"/>
    <mergeCell ref="E14:F14"/>
    <mergeCell ref="G14:H14"/>
    <mergeCell ref="I14:J14"/>
    <mergeCell ref="M14:N14"/>
    <mergeCell ref="C15:D15"/>
    <mergeCell ref="E15:F15"/>
    <mergeCell ref="G15:H15"/>
    <mergeCell ref="I15:J15"/>
    <mergeCell ref="M15:N15"/>
    <mergeCell ref="C24:D24"/>
    <mergeCell ref="E24:F24"/>
    <mergeCell ref="G24:H24"/>
    <mergeCell ref="I24:J24"/>
    <mergeCell ref="K24:L24"/>
    <mergeCell ref="M24:N24"/>
    <mergeCell ref="O24:P24"/>
    <mergeCell ref="G45:J45"/>
    <mergeCell ref="K45:N45"/>
    <mergeCell ref="C20:F20"/>
    <mergeCell ref="G20:J20"/>
    <mergeCell ref="K20:N20"/>
    <mergeCell ref="B22:P22"/>
    <mergeCell ref="C23:D23"/>
    <mergeCell ref="E23:F23"/>
    <mergeCell ref="G23:H23"/>
    <mergeCell ref="I23:J23"/>
    <mergeCell ref="K23:L23"/>
    <mergeCell ref="M23:N23"/>
    <mergeCell ref="O23:P23"/>
    <mergeCell ref="B42:D42"/>
    <mergeCell ref="E42:I42"/>
    <mergeCell ref="J42:M42"/>
    <mergeCell ref="K122:N122"/>
    <mergeCell ref="B124:P124"/>
    <mergeCell ref="K169:P169"/>
    <mergeCell ref="B167:D167"/>
    <mergeCell ref="E167:G167"/>
    <mergeCell ref="B168:E168"/>
    <mergeCell ref="F168:J168"/>
    <mergeCell ref="K168:P168"/>
    <mergeCell ref="B165:D165"/>
    <mergeCell ref="E165:H165"/>
    <mergeCell ref="I165:L165"/>
    <mergeCell ref="M165:P165"/>
    <mergeCell ref="B166:D166"/>
    <mergeCell ref="G166:H166"/>
    <mergeCell ref="I166:L166"/>
    <mergeCell ref="M166:P166"/>
    <mergeCell ref="B162:D162"/>
    <mergeCell ref="G162:I162"/>
    <mergeCell ref="L162:N162"/>
    <mergeCell ref="B164:D164"/>
    <mergeCell ref="E164:H164"/>
    <mergeCell ref="I164:L164"/>
    <mergeCell ref="F169:J169"/>
    <mergeCell ref="B145:D145"/>
    <mergeCell ref="E143:I143"/>
    <mergeCell ref="J143:M143"/>
    <mergeCell ref="N143:P143"/>
    <mergeCell ref="J141:M141"/>
    <mergeCell ref="C141:D141"/>
    <mergeCell ref="E141:G141"/>
    <mergeCell ref="H141:I141"/>
    <mergeCell ref="C152:D152"/>
    <mergeCell ref="B131:D131"/>
    <mergeCell ref="E131:H131"/>
    <mergeCell ref="I131:L131"/>
    <mergeCell ref="M131:P131"/>
    <mergeCell ref="B132:D132"/>
    <mergeCell ref="G132:H132"/>
    <mergeCell ref="C117:D117"/>
    <mergeCell ref="E117:F117"/>
    <mergeCell ref="G117:H117"/>
    <mergeCell ref="O125:P125"/>
    <mergeCell ref="C126:D126"/>
    <mergeCell ref="E126:F126"/>
    <mergeCell ref="G126:H126"/>
    <mergeCell ref="I126:J126"/>
    <mergeCell ref="K126:L126"/>
    <mergeCell ref="M126:N126"/>
    <mergeCell ref="O126:P126"/>
    <mergeCell ref="M130:P130"/>
    <mergeCell ref="B123:P123"/>
    <mergeCell ref="B127:C127"/>
    <mergeCell ref="D127:E127"/>
    <mergeCell ref="G127:H127"/>
    <mergeCell ref="I127:J127"/>
    <mergeCell ref="L127:M127"/>
    <mergeCell ref="N127:O127"/>
    <mergeCell ref="C120:D120"/>
    <mergeCell ref="E120:F120"/>
    <mergeCell ref="G120:H120"/>
    <mergeCell ref="I120:J120"/>
    <mergeCell ref="M120:N120"/>
    <mergeCell ref="C122:F122"/>
    <mergeCell ref="G122:J122"/>
    <mergeCell ref="B93:C93"/>
    <mergeCell ref="D93:E93"/>
    <mergeCell ref="G93:H93"/>
    <mergeCell ref="I93:J93"/>
    <mergeCell ref="L93:M93"/>
    <mergeCell ref="N93:O93"/>
    <mergeCell ref="B79:B81"/>
    <mergeCell ref="C79:F79"/>
    <mergeCell ref="G79:J79"/>
    <mergeCell ref="K79:N79"/>
    <mergeCell ref="C82:D82"/>
    <mergeCell ref="E82:F82"/>
    <mergeCell ref="G82:H82"/>
    <mergeCell ref="I82:J82"/>
    <mergeCell ref="M82:N82"/>
    <mergeCell ref="C83:D83"/>
    <mergeCell ref="E83:F83"/>
    <mergeCell ref="G83:H83"/>
    <mergeCell ref="E80:F80"/>
    <mergeCell ref="C88:F88"/>
    <mergeCell ref="G88:J88"/>
    <mergeCell ref="K88:N88"/>
    <mergeCell ref="B90:P90"/>
    <mergeCell ref="C91:D91"/>
    <mergeCell ref="E91:F91"/>
    <mergeCell ref="G91:H91"/>
    <mergeCell ref="E86:F86"/>
    <mergeCell ref="G86:H86"/>
    <mergeCell ref="I86:J86"/>
    <mergeCell ref="M86:N86"/>
    <mergeCell ref="B76:D76"/>
    <mergeCell ref="E76:I76"/>
    <mergeCell ref="J76:M76"/>
    <mergeCell ref="N76:P76"/>
    <mergeCell ref="B77:D77"/>
    <mergeCell ref="E77:O77"/>
    <mergeCell ref="B74:D74"/>
    <mergeCell ref="E74:I74"/>
    <mergeCell ref="J74:M74"/>
    <mergeCell ref="N74:P74"/>
    <mergeCell ref="B75:D75"/>
    <mergeCell ref="E75:I75"/>
    <mergeCell ref="J75:M75"/>
    <mergeCell ref="N75:P75"/>
    <mergeCell ref="I91:J91"/>
    <mergeCell ref="K91:L91"/>
    <mergeCell ref="M91:N91"/>
    <mergeCell ref="O91:P91"/>
    <mergeCell ref="C85:D85"/>
    <mergeCell ref="E85:F85"/>
    <mergeCell ref="G85:H85"/>
    <mergeCell ref="I85:J85"/>
    <mergeCell ref="M85:N85"/>
    <mergeCell ref="C86:D86"/>
    <mergeCell ref="O79:O81"/>
    <mergeCell ref="P79:P81"/>
    <mergeCell ref="B89:P89"/>
    <mergeCell ref="B71:D71"/>
    <mergeCell ref="E71:P71"/>
    <mergeCell ref="E72:P72"/>
    <mergeCell ref="C73:D73"/>
    <mergeCell ref="E73:G73"/>
    <mergeCell ref="H73:I73"/>
    <mergeCell ref="J73:M73"/>
    <mergeCell ref="N73:P73"/>
    <mergeCell ref="B67:E67"/>
    <mergeCell ref="F67:J67"/>
    <mergeCell ref="K67:P67"/>
    <mergeCell ref="B69:P69"/>
    <mergeCell ref="B70:P70"/>
    <mergeCell ref="B65:D65"/>
    <mergeCell ref="E65:G65"/>
    <mergeCell ref="B66:E66"/>
    <mergeCell ref="F66:J66"/>
    <mergeCell ref="K66:P66"/>
    <mergeCell ref="B64:D64"/>
    <mergeCell ref="G64:H64"/>
    <mergeCell ref="I64:L64"/>
    <mergeCell ref="M64:P64"/>
    <mergeCell ref="B60:D60"/>
    <mergeCell ref="G60:I60"/>
    <mergeCell ref="L60:N60"/>
    <mergeCell ref="B62:D62"/>
    <mergeCell ref="E62:H62"/>
    <mergeCell ref="I62:L62"/>
    <mergeCell ref="M62:P62"/>
    <mergeCell ref="B59:C59"/>
    <mergeCell ref="D59:E59"/>
    <mergeCell ref="G59:H59"/>
    <mergeCell ref="I59:J59"/>
    <mergeCell ref="L59:M59"/>
    <mergeCell ref="N59:O59"/>
    <mergeCell ref="E46:F46"/>
    <mergeCell ref="C49:D49"/>
    <mergeCell ref="E49:F49"/>
    <mergeCell ref="G49:H49"/>
    <mergeCell ref="I49:J49"/>
    <mergeCell ref="M49:N49"/>
    <mergeCell ref="C51:D51"/>
    <mergeCell ref="E51:F51"/>
    <mergeCell ref="G51:H51"/>
    <mergeCell ref="I51:J51"/>
    <mergeCell ref="M51:N51"/>
    <mergeCell ref="G46:H46"/>
    <mergeCell ref="I46:J46"/>
    <mergeCell ref="G54:J54"/>
    <mergeCell ref="K54:N54"/>
    <mergeCell ref="B63:D63"/>
    <mergeCell ref="E63:H63"/>
    <mergeCell ref="I63:L63"/>
    <mergeCell ref="M63:P63"/>
    <mergeCell ref="E48:F48"/>
    <mergeCell ref="G48:H48"/>
    <mergeCell ref="I48:J48"/>
    <mergeCell ref="M48:N48"/>
    <mergeCell ref="C57:D57"/>
    <mergeCell ref="E57:F57"/>
    <mergeCell ref="G57:H57"/>
    <mergeCell ref="I57:J57"/>
    <mergeCell ref="K57:L57"/>
    <mergeCell ref="M57:N57"/>
    <mergeCell ref="O45:O47"/>
    <mergeCell ref="P45:P47"/>
    <mergeCell ref="B55:P55"/>
    <mergeCell ref="B56:P56"/>
    <mergeCell ref="M46:N46"/>
    <mergeCell ref="C47:D47"/>
    <mergeCell ref="E47:F47"/>
    <mergeCell ref="G47:H47"/>
    <mergeCell ref="I47:J47"/>
    <mergeCell ref="M47:N47"/>
    <mergeCell ref="C48:D48"/>
    <mergeCell ref="J41:M41"/>
    <mergeCell ref="N41:P41"/>
    <mergeCell ref="C39:D39"/>
    <mergeCell ref="E39:G39"/>
    <mergeCell ref="H39:I39"/>
    <mergeCell ref="J39:M39"/>
    <mergeCell ref="N39:P39"/>
    <mergeCell ref="B35:P35"/>
    <mergeCell ref="B36:P36"/>
    <mergeCell ref="B37:D37"/>
    <mergeCell ref="E37:P37"/>
    <mergeCell ref="E38:P38"/>
    <mergeCell ref="N42:P42"/>
    <mergeCell ref="B43:D43"/>
    <mergeCell ref="E43:O43"/>
    <mergeCell ref="B40:D40"/>
    <mergeCell ref="E40:I40"/>
    <mergeCell ref="J40:M40"/>
    <mergeCell ref="N40:P40"/>
    <mergeCell ref="B41:D41"/>
    <mergeCell ref="E41:I41"/>
    <mergeCell ref="B45:B47"/>
    <mergeCell ref="C45:F45"/>
    <mergeCell ref="C46:D46"/>
    <mergeCell ref="B9:D9"/>
    <mergeCell ref="E9:O9"/>
    <mergeCell ref="C5:D5"/>
    <mergeCell ref="E5:G5"/>
    <mergeCell ref="H5:I5"/>
    <mergeCell ref="J5:M5"/>
    <mergeCell ref="N5:P5"/>
    <mergeCell ref="B33:E33"/>
    <mergeCell ref="F33:J33"/>
    <mergeCell ref="K33:P33"/>
    <mergeCell ref="B29:D29"/>
    <mergeCell ref="E29:H29"/>
    <mergeCell ref="I29:L29"/>
    <mergeCell ref="M29:P29"/>
    <mergeCell ref="B30:D30"/>
    <mergeCell ref="G30:H30"/>
    <mergeCell ref="I30:L30"/>
    <mergeCell ref="M30:P30"/>
    <mergeCell ref="B31:D31"/>
    <mergeCell ref="E31:G31"/>
    <mergeCell ref="B32:E32"/>
    <mergeCell ref="F32:J32"/>
    <mergeCell ref="K32:P32"/>
    <mergeCell ref="B26:D26"/>
    <mergeCell ref="G26:I26"/>
    <mergeCell ref="L26:N26"/>
    <mergeCell ref="B28:D28"/>
    <mergeCell ref="E28:H28"/>
    <mergeCell ref="I28:L28"/>
    <mergeCell ref="M28:P28"/>
    <mergeCell ref="O11:O13"/>
    <mergeCell ref="P11:P13"/>
    <mergeCell ref="B1:P1"/>
    <mergeCell ref="B2:P2"/>
    <mergeCell ref="B3:D3"/>
    <mergeCell ref="E3:P3"/>
    <mergeCell ref="E4:P4"/>
    <mergeCell ref="B6:D6"/>
    <mergeCell ref="E6:I6"/>
    <mergeCell ref="J6:M6"/>
    <mergeCell ref="N6:P6"/>
    <mergeCell ref="B7:D7"/>
    <mergeCell ref="E7:I7"/>
    <mergeCell ref="J7:M7"/>
    <mergeCell ref="N7:P7"/>
    <mergeCell ref="B8:D8"/>
    <mergeCell ref="E8:I8"/>
    <mergeCell ref="J8:M8"/>
    <mergeCell ref="N8:P8"/>
    <mergeCell ref="B11:B13"/>
    <mergeCell ref="C11:F11"/>
    <mergeCell ref="B21:P21"/>
    <mergeCell ref="B25:C25"/>
    <mergeCell ref="D25:E25"/>
    <mergeCell ref="G25:H25"/>
    <mergeCell ref="I25:J25"/>
    <mergeCell ref="L25:M25"/>
    <mergeCell ref="N25:O25"/>
    <mergeCell ref="G11:J11"/>
    <mergeCell ref="K11:N11"/>
    <mergeCell ref="C12:D12"/>
    <mergeCell ref="E12:F12"/>
    <mergeCell ref="G12:H12"/>
    <mergeCell ref="I12:J12"/>
    <mergeCell ref="M12:N12"/>
    <mergeCell ref="C13:D13"/>
    <mergeCell ref="E13:F13"/>
    <mergeCell ref="G13:H13"/>
    <mergeCell ref="I13:J13"/>
    <mergeCell ref="M13:N13"/>
    <mergeCell ref="C17:D17"/>
    <mergeCell ref="E17:F17"/>
    <mergeCell ref="G17:H17"/>
    <mergeCell ref="I17:J17"/>
    <mergeCell ref="M17:N17"/>
    <mergeCell ref="C18:D18"/>
    <mergeCell ref="E18:F18"/>
    <mergeCell ref="G18:H18"/>
    <mergeCell ref="I18:J18"/>
    <mergeCell ref="M18:N18"/>
    <mergeCell ref="C14:D14"/>
    <mergeCell ref="E174:P174"/>
    <mergeCell ref="C175:D175"/>
    <mergeCell ref="E175:G175"/>
    <mergeCell ref="H175:I175"/>
    <mergeCell ref="J175:M175"/>
    <mergeCell ref="N175:P175"/>
    <mergeCell ref="B176:D176"/>
    <mergeCell ref="E176:I176"/>
    <mergeCell ref="J176:M176"/>
    <mergeCell ref="N176:P176"/>
    <mergeCell ref="B177:D177"/>
    <mergeCell ref="E177:I177"/>
    <mergeCell ref="J177:M177"/>
    <mergeCell ref="N177:P177"/>
    <mergeCell ref="B178:D178"/>
    <mergeCell ref="E178:I178"/>
    <mergeCell ref="J178:M178"/>
    <mergeCell ref="N178:P178"/>
    <mergeCell ref="B179:D179"/>
    <mergeCell ref="E179:O179"/>
    <mergeCell ref="B181:B183"/>
    <mergeCell ref="C181:F181"/>
    <mergeCell ref="O181:O183"/>
    <mergeCell ref="C182:D182"/>
    <mergeCell ref="E182:F182"/>
    <mergeCell ref="G182:H182"/>
    <mergeCell ref="I182:J182"/>
    <mergeCell ref="M182:N182"/>
    <mergeCell ref="C183:D183"/>
    <mergeCell ref="E183:F183"/>
    <mergeCell ref="G183:H183"/>
    <mergeCell ref="I183:J183"/>
    <mergeCell ref="M183:N183"/>
    <mergeCell ref="P181:P183"/>
    <mergeCell ref="B191:P191"/>
    <mergeCell ref="C189:F189"/>
    <mergeCell ref="G189:J189"/>
    <mergeCell ref="K189:N189"/>
    <mergeCell ref="O189:P189"/>
    <mergeCell ref="C184:D184"/>
    <mergeCell ref="E184:F184"/>
    <mergeCell ref="G184:H184"/>
    <mergeCell ref="I184:J184"/>
    <mergeCell ref="M184:N184"/>
    <mergeCell ref="C185:D185"/>
    <mergeCell ref="E185:F185"/>
    <mergeCell ref="G185:H185"/>
    <mergeCell ref="I185:J185"/>
    <mergeCell ref="M185:N185"/>
    <mergeCell ref="C187:D187"/>
    <mergeCell ref="E187:F187"/>
    <mergeCell ref="G187:H187"/>
    <mergeCell ref="B192:P192"/>
    <mergeCell ref="C193:D193"/>
    <mergeCell ref="E193:F193"/>
    <mergeCell ref="G193:H193"/>
    <mergeCell ref="I193:J193"/>
    <mergeCell ref="K193:L193"/>
    <mergeCell ref="M193:N193"/>
    <mergeCell ref="O193:P193"/>
    <mergeCell ref="C194:D194"/>
    <mergeCell ref="E194:F194"/>
    <mergeCell ref="K194:L194"/>
    <mergeCell ref="M194:N194"/>
    <mergeCell ref="B198:D198"/>
    <mergeCell ref="E198:H198"/>
    <mergeCell ref="I198:L198"/>
    <mergeCell ref="M198:P198"/>
    <mergeCell ref="I188:J188"/>
    <mergeCell ref="M188:N188"/>
    <mergeCell ref="C190:F190"/>
    <mergeCell ref="G190:J190"/>
    <mergeCell ref="K190:N190"/>
    <mergeCell ref="G194:H194"/>
    <mergeCell ref="I194:J194"/>
    <mergeCell ref="O194:P194"/>
    <mergeCell ref="I187:J187"/>
    <mergeCell ref="M187:N187"/>
    <mergeCell ref="C188:D188"/>
    <mergeCell ref="E188:F188"/>
    <mergeCell ref="G188:H188"/>
    <mergeCell ref="B195:C195"/>
    <mergeCell ref="B205:P205"/>
    <mergeCell ref="B206:P206"/>
    <mergeCell ref="B207:D207"/>
    <mergeCell ref="E207:P207"/>
    <mergeCell ref="E208:P208"/>
    <mergeCell ref="C209:D209"/>
    <mergeCell ref="E209:G209"/>
    <mergeCell ref="H209:I209"/>
    <mergeCell ref="J209:M209"/>
    <mergeCell ref="N209:P209"/>
    <mergeCell ref="B210:D210"/>
    <mergeCell ref="E210:I210"/>
    <mergeCell ref="J210:M210"/>
    <mergeCell ref="N210:P210"/>
    <mergeCell ref="B211:D211"/>
    <mergeCell ref="E211:I211"/>
    <mergeCell ref="J211:M211"/>
    <mergeCell ref="N211:P211"/>
    <mergeCell ref="B212:D212"/>
    <mergeCell ref="E212:I212"/>
    <mergeCell ref="J212:M212"/>
    <mergeCell ref="N212:P212"/>
    <mergeCell ref="B213:D213"/>
    <mergeCell ref="E213:O213"/>
    <mergeCell ref="B215:B217"/>
    <mergeCell ref="C215:F215"/>
    <mergeCell ref="O215:O217"/>
    <mergeCell ref="G215:J215"/>
    <mergeCell ref="K215:N215"/>
    <mergeCell ref="C216:D216"/>
    <mergeCell ref="E216:F216"/>
    <mergeCell ref="G216:H216"/>
    <mergeCell ref="I216:J216"/>
    <mergeCell ref="M216:N216"/>
    <mergeCell ref="C217:D217"/>
    <mergeCell ref="E217:F217"/>
    <mergeCell ref="G217:H217"/>
    <mergeCell ref="I217:J217"/>
    <mergeCell ref="M217:N217"/>
    <mergeCell ref="P215:P217"/>
    <mergeCell ref="M233:P233"/>
    <mergeCell ref="B234:D234"/>
    <mergeCell ref="G234:H234"/>
    <mergeCell ref="I234:L234"/>
    <mergeCell ref="M234:P234"/>
    <mergeCell ref="C218:D218"/>
    <mergeCell ref="E218:F218"/>
    <mergeCell ref="G218:H218"/>
    <mergeCell ref="I218:J218"/>
    <mergeCell ref="M218:N218"/>
    <mergeCell ref="C219:D219"/>
    <mergeCell ref="E219:F219"/>
    <mergeCell ref="G219:H219"/>
    <mergeCell ref="I219:J219"/>
    <mergeCell ref="M219:N219"/>
    <mergeCell ref="C221:D221"/>
    <mergeCell ref="E221:F221"/>
    <mergeCell ref="G221:H221"/>
    <mergeCell ref="C228:D228"/>
    <mergeCell ref="E228:F228"/>
    <mergeCell ref="G228:H228"/>
    <mergeCell ref="I228:J228"/>
    <mergeCell ref="K228:L228"/>
    <mergeCell ref="M228:N228"/>
    <mergeCell ref="E220:F220"/>
    <mergeCell ref="G220:H220"/>
    <mergeCell ref="I220:J220"/>
    <mergeCell ref="M220:N220"/>
    <mergeCell ref="C223:F223"/>
    <mergeCell ref="G223:J223"/>
    <mergeCell ref="K223:N223"/>
    <mergeCell ref="B235:D235"/>
    <mergeCell ref="E235:G235"/>
    <mergeCell ref="L230:N230"/>
    <mergeCell ref="O220:P220"/>
    <mergeCell ref="O223:P223"/>
    <mergeCell ref="C227:D227"/>
    <mergeCell ref="E227:F227"/>
    <mergeCell ref="G227:H227"/>
    <mergeCell ref="I227:J227"/>
    <mergeCell ref="K227:L227"/>
    <mergeCell ref="M227:N227"/>
    <mergeCell ref="O227:P227"/>
    <mergeCell ref="I221:J221"/>
    <mergeCell ref="M221:N221"/>
    <mergeCell ref="C222:D222"/>
    <mergeCell ref="E222:F222"/>
    <mergeCell ref="G222:H222"/>
    <mergeCell ref="I222:J222"/>
    <mergeCell ref="M222:N222"/>
    <mergeCell ref="C224:F224"/>
    <mergeCell ref="O228:P228"/>
    <mergeCell ref="K224:N224"/>
    <mergeCell ref="B225:P225"/>
    <mergeCell ref="C220:D220"/>
    <mergeCell ref="B226:P226"/>
    <mergeCell ref="B232:D232"/>
    <mergeCell ref="E232:H232"/>
    <mergeCell ref="I232:L232"/>
    <mergeCell ref="M232:P232"/>
    <mergeCell ref="B233:D233"/>
    <mergeCell ref="E233:H233"/>
    <mergeCell ref="I233:L233"/>
    <mergeCell ref="B236:E236"/>
    <mergeCell ref="F236:J236"/>
    <mergeCell ref="K236:P236"/>
    <mergeCell ref="B237:E237"/>
    <mergeCell ref="F237:J237"/>
    <mergeCell ref="K237:P237"/>
    <mergeCell ref="B239:P239"/>
    <mergeCell ref="B240:P240"/>
    <mergeCell ref="B241:D241"/>
    <mergeCell ref="E241:P241"/>
    <mergeCell ref="E242:P242"/>
    <mergeCell ref="C243:D243"/>
    <mergeCell ref="E243:G243"/>
    <mergeCell ref="H243:I243"/>
    <mergeCell ref="J243:M243"/>
    <mergeCell ref="N243:P243"/>
    <mergeCell ref="B244:D244"/>
    <mergeCell ref="E244:I244"/>
    <mergeCell ref="J244:M244"/>
    <mergeCell ref="N244:P244"/>
    <mergeCell ref="B245:D245"/>
    <mergeCell ref="E245:I245"/>
    <mergeCell ref="J245:M245"/>
    <mergeCell ref="N245:P245"/>
    <mergeCell ref="B246:D246"/>
    <mergeCell ref="E246:I246"/>
    <mergeCell ref="J246:M246"/>
    <mergeCell ref="N246:P246"/>
    <mergeCell ref="B247:D247"/>
    <mergeCell ref="E247:O247"/>
    <mergeCell ref="B249:B251"/>
    <mergeCell ref="C249:F249"/>
    <mergeCell ref="O249:O251"/>
    <mergeCell ref="G249:J249"/>
    <mergeCell ref="K249:N249"/>
    <mergeCell ref="C250:D250"/>
    <mergeCell ref="E250:F250"/>
    <mergeCell ref="G250:H250"/>
    <mergeCell ref="I250:J250"/>
    <mergeCell ref="M250:N250"/>
    <mergeCell ref="C251:D251"/>
    <mergeCell ref="E251:F251"/>
    <mergeCell ref="G251:H251"/>
    <mergeCell ref="I251:J251"/>
    <mergeCell ref="M251:N251"/>
    <mergeCell ref="P249:P251"/>
    <mergeCell ref="C252:D252"/>
    <mergeCell ref="E252:F252"/>
    <mergeCell ref="G252:H252"/>
    <mergeCell ref="I252:J252"/>
    <mergeCell ref="M252:N252"/>
    <mergeCell ref="C253:D253"/>
    <mergeCell ref="E253:F253"/>
    <mergeCell ref="G253:H253"/>
    <mergeCell ref="I253:J253"/>
    <mergeCell ref="M253:N253"/>
    <mergeCell ref="C255:D255"/>
    <mergeCell ref="E255:F255"/>
    <mergeCell ref="G255:H255"/>
    <mergeCell ref="B260:P260"/>
    <mergeCell ref="C261:D261"/>
    <mergeCell ref="E261:F261"/>
    <mergeCell ref="G261:H261"/>
    <mergeCell ref="I261:J261"/>
    <mergeCell ref="K261:L261"/>
    <mergeCell ref="M261:N261"/>
    <mergeCell ref="O261:P261"/>
    <mergeCell ref="C258:F258"/>
    <mergeCell ref="G258:J258"/>
    <mergeCell ref="K258:N258"/>
    <mergeCell ref="B259:P259"/>
    <mergeCell ref="C254:D254"/>
    <mergeCell ref="E254:F254"/>
    <mergeCell ref="G254:H254"/>
    <mergeCell ref="I254:J254"/>
    <mergeCell ref="M254:N254"/>
    <mergeCell ref="O254:P254"/>
    <mergeCell ref="C257:F257"/>
    <mergeCell ref="I262:J262"/>
    <mergeCell ref="K262:L262"/>
    <mergeCell ref="M262:N262"/>
    <mergeCell ref="O262:P262"/>
    <mergeCell ref="I255:J255"/>
    <mergeCell ref="M255:N255"/>
    <mergeCell ref="B266:D266"/>
    <mergeCell ref="E266:H266"/>
    <mergeCell ref="I266:L266"/>
    <mergeCell ref="M266:P266"/>
    <mergeCell ref="B267:D267"/>
    <mergeCell ref="E267:H267"/>
    <mergeCell ref="I267:L267"/>
    <mergeCell ref="M267:P267"/>
    <mergeCell ref="B268:D268"/>
    <mergeCell ref="G268:H268"/>
    <mergeCell ref="I268:L268"/>
    <mergeCell ref="M268:P268"/>
    <mergeCell ref="B263:C263"/>
    <mergeCell ref="D263:E263"/>
    <mergeCell ref="G263:H263"/>
    <mergeCell ref="I263:J263"/>
    <mergeCell ref="L263:M263"/>
    <mergeCell ref="N263:O263"/>
    <mergeCell ref="B264:D264"/>
    <mergeCell ref="G257:J257"/>
    <mergeCell ref="K257:N257"/>
    <mergeCell ref="O257:P257"/>
    <mergeCell ref="C256:D256"/>
    <mergeCell ref="E256:F256"/>
    <mergeCell ref="G256:H256"/>
    <mergeCell ref="I256:J256"/>
    <mergeCell ref="B269:D269"/>
    <mergeCell ref="E269:G269"/>
    <mergeCell ref="B270:E270"/>
    <mergeCell ref="F270:J270"/>
    <mergeCell ref="K270:P270"/>
    <mergeCell ref="B271:E271"/>
    <mergeCell ref="F271:J271"/>
    <mergeCell ref="K271:P271"/>
    <mergeCell ref="B273:P273"/>
    <mergeCell ref="B274:P274"/>
    <mergeCell ref="B275:D275"/>
    <mergeCell ref="E275:P275"/>
    <mergeCell ref="E276:P276"/>
    <mergeCell ref="C277:D277"/>
    <mergeCell ref="E277:G277"/>
    <mergeCell ref="H277:I277"/>
    <mergeCell ref="J277:M277"/>
    <mergeCell ref="N277:P277"/>
    <mergeCell ref="B278:D278"/>
    <mergeCell ref="E278:I278"/>
    <mergeCell ref="J278:M278"/>
    <mergeCell ref="N278:P278"/>
    <mergeCell ref="B279:D279"/>
    <mergeCell ref="E279:I279"/>
    <mergeCell ref="J279:M279"/>
    <mergeCell ref="N279:P279"/>
    <mergeCell ref="B280:D280"/>
    <mergeCell ref="E280:I280"/>
    <mergeCell ref="J280:M280"/>
    <mergeCell ref="N280:P280"/>
    <mergeCell ref="B281:D281"/>
    <mergeCell ref="E281:O281"/>
    <mergeCell ref="B283:B285"/>
    <mergeCell ref="C283:F283"/>
    <mergeCell ref="O283:O285"/>
    <mergeCell ref="G283:J283"/>
    <mergeCell ref="K283:N283"/>
    <mergeCell ref="C284:D284"/>
    <mergeCell ref="E284:F284"/>
    <mergeCell ref="G284:H284"/>
    <mergeCell ref="I284:J284"/>
    <mergeCell ref="M284:N284"/>
    <mergeCell ref="C285:D285"/>
    <mergeCell ref="E285:F285"/>
    <mergeCell ref="G285:H285"/>
    <mergeCell ref="I285:J285"/>
    <mergeCell ref="M285:N285"/>
    <mergeCell ref="P283:P285"/>
    <mergeCell ref="C286:D286"/>
    <mergeCell ref="E286:F286"/>
    <mergeCell ref="G286:H286"/>
    <mergeCell ref="I286:J286"/>
    <mergeCell ref="M286:N286"/>
    <mergeCell ref="C287:D287"/>
    <mergeCell ref="E287:F287"/>
    <mergeCell ref="G287:H287"/>
    <mergeCell ref="I287:J287"/>
    <mergeCell ref="M287:N287"/>
    <mergeCell ref="C289:D289"/>
    <mergeCell ref="E289:F289"/>
    <mergeCell ref="G289:H289"/>
    <mergeCell ref="C295:D295"/>
    <mergeCell ref="E295:F295"/>
    <mergeCell ref="G295:H295"/>
    <mergeCell ref="I295:J295"/>
    <mergeCell ref="K295:L295"/>
    <mergeCell ref="M295:N295"/>
    <mergeCell ref="C292:F292"/>
    <mergeCell ref="G292:J292"/>
    <mergeCell ref="B294:P294"/>
    <mergeCell ref="C288:D288"/>
    <mergeCell ref="E288:F288"/>
    <mergeCell ref="G288:H288"/>
    <mergeCell ref="I288:J288"/>
    <mergeCell ref="M288:N288"/>
    <mergeCell ref="O288:P288"/>
    <mergeCell ref="K291:N291"/>
    <mergeCell ref="O291:P291"/>
    <mergeCell ref="I289:J289"/>
    <mergeCell ref="M289:N289"/>
    <mergeCell ref="N311:P311"/>
    <mergeCell ref="B312:D312"/>
    <mergeCell ref="E312:I312"/>
    <mergeCell ref="J312:M312"/>
    <mergeCell ref="N312:P312"/>
    <mergeCell ref="D331:E331"/>
    <mergeCell ref="G331:H331"/>
    <mergeCell ref="I331:J331"/>
    <mergeCell ref="L331:M331"/>
    <mergeCell ref="N331:O331"/>
    <mergeCell ref="E322:F322"/>
    <mergeCell ref="G322:H322"/>
    <mergeCell ref="I322:J322"/>
    <mergeCell ref="M322:N322"/>
    <mergeCell ref="O322:P322"/>
    <mergeCell ref="C325:F325"/>
    <mergeCell ref="G325:J325"/>
    <mergeCell ref="K325:N325"/>
    <mergeCell ref="O325:P325"/>
    <mergeCell ref="C324:D324"/>
    <mergeCell ref="B315:D315"/>
    <mergeCell ref="E315:O315"/>
    <mergeCell ref="B317:B319"/>
    <mergeCell ref="C317:F317"/>
    <mergeCell ref="O317:O319"/>
    <mergeCell ref="G317:J317"/>
    <mergeCell ref="K317:N317"/>
    <mergeCell ref="C318:D318"/>
    <mergeCell ref="E318:F318"/>
    <mergeCell ref="G318:H318"/>
    <mergeCell ref="I318:J318"/>
    <mergeCell ref="M318:N318"/>
    <mergeCell ref="B332:D332"/>
    <mergeCell ref="G332:I332"/>
    <mergeCell ref="L332:N332"/>
    <mergeCell ref="C329:D329"/>
    <mergeCell ref="E329:F329"/>
    <mergeCell ref="G329:H329"/>
    <mergeCell ref="I329:J329"/>
    <mergeCell ref="K329:L329"/>
    <mergeCell ref="M329:N329"/>
    <mergeCell ref="O329:P329"/>
    <mergeCell ref="C330:D330"/>
    <mergeCell ref="E330:F330"/>
    <mergeCell ref="G330:H330"/>
    <mergeCell ref="I330:J330"/>
    <mergeCell ref="K330:L330"/>
    <mergeCell ref="M330:N330"/>
    <mergeCell ref="O330:P330"/>
    <mergeCell ref="C323:D323"/>
    <mergeCell ref="E323:F323"/>
    <mergeCell ref="G323:H323"/>
    <mergeCell ref="I323:J323"/>
    <mergeCell ref="M323:N323"/>
    <mergeCell ref="C321:D321"/>
    <mergeCell ref="E321:F321"/>
    <mergeCell ref="G321:H321"/>
    <mergeCell ref="I321:J321"/>
    <mergeCell ref="M321:N321"/>
    <mergeCell ref="C319:D319"/>
    <mergeCell ref="E319:F319"/>
    <mergeCell ref="G319:H319"/>
    <mergeCell ref="I319:J319"/>
    <mergeCell ref="M319:N319"/>
    <mergeCell ref="C320:D320"/>
    <mergeCell ref="E320:F320"/>
    <mergeCell ref="G320:H320"/>
    <mergeCell ref="I320:J320"/>
    <mergeCell ref="M320:N320"/>
    <mergeCell ref="B337:D337"/>
    <mergeCell ref="E337:G337"/>
    <mergeCell ref="B338:E338"/>
    <mergeCell ref="F338:J338"/>
    <mergeCell ref="K338:P338"/>
    <mergeCell ref="B339:E339"/>
    <mergeCell ref="F339:J339"/>
    <mergeCell ref="K339:P339"/>
    <mergeCell ref="T5:V9"/>
    <mergeCell ref="B334:D334"/>
    <mergeCell ref="E334:H334"/>
    <mergeCell ref="I334:L334"/>
    <mergeCell ref="M334:P334"/>
    <mergeCell ref="B335:D335"/>
    <mergeCell ref="E335:H335"/>
    <mergeCell ref="I335:L335"/>
    <mergeCell ref="M335:P335"/>
    <mergeCell ref="B336:D336"/>
    <mergeCell ref="G336:H336"/>
    <mergeCell ref="I336:L336"/>
    <mergeCell ref="M336:P336"/>
    <mergeCell ref="P317:P319"/>
    <mergeCell ref="B327:P327"/>
    <mergeCell ref="B331:C331"/>
    <mergeCell ref="B313:D313"/>
    <mergeCell ref="E313:I313"/>
    <mergeCell ref="J313:M313"/>
    <mergeCell ref="N313:P313"/>
    <mergeCell ref="B314:D314"/>
    <mergeCell ref="E314:I314"/>
    <mergeCell ref="J314:M314"/>
    <mergeCell ref="N314:P314"/>
  </mergeCells>
  <conditionalFormatting sqref="H10 B2:B4 B6:B10">
    <cfRule type="cellIs" dxfId="7" priority="43" stopIfTrue="1" operator="equal">
      <formula>0</formula>
    </cfRule>
  </conditionalFormatting>
  <conditionalFormatting sqref="H10 B2:B4 B6:B10">
    <cfRule type="containsText" dxfId="6" priority="41" stopIfTrue="1" operator="containsText" text="f'k{kk foHkkx jktLFkku">
      <formula>NOT(ISERROR(SEARCH("f'k{kk foHkkx jktLFkku",B2)))</formula>
    </cfRule>
    <cfRule type="containsText" dxfId="5" priority="42" stopIfTrue="1" operator="containsText" text="iw.kkZad">
      <formula>NOT(ISERROR(SEARCH("iw.kkZad",B2)))</formula>
    </cfRule>
  </conditionalFormatting>
  <conditionalFormatting sqref="H10 B2:B4 B6:B10">
    <cfRule type="containsText" dxfId="4" priority="40" stopIfTrue="1" operator="containsText" text="dsoy jktdh; fo|ky;ksa esa iz;ksx gsrq fu%'kqYd">
      <formula>NOT(ISERROR(SEARCH("dsoy jktdh; fo|ky;ksa esa iz;ksx gsrq fu%'kqYd",B2)))</formula>
    </cfRule>
  </conditionalFormatting>
  <conditionalFormatting sqref="K35:N339">
    <cfRule type="cellIs" dxfId="3" priority="39" stopIfTrue="1" operator="equal">
      <formula>0</formula>
    </cfRule>
  </conditionalFormatting>
  <conditionalFormatting sqref="B35:E65 B67:E99 B334:P337 F35:P339 B130:P133 B164:P167 B198:P201 B232:P235 B266:P269 B300:P303 B101:E133 B135:E167 B169:E201 B203:E235 B237:E269 B271:E303 B305:E337 B339:E339">
    <cfRule type="expression" dxfId="2" priority="3" stopIfTrue="1">
      <formula>$A35=""</formula>
    </cfRule>
  </conditionalFormatting>
  <dataValidations count="1">
    <dataValidation type="whole" operator="greaterThanOrEqual" allowBlank="1" showInputMessage="1" showErrorMessage="1" error="आप रोल नंबर अवरोही क्रम में ही लिखे " sqref="V3">
      <formula1>T3</formula1>
    </dataValidation>
  </dataValidations>
  <hyperlinks>
    <hyperlink ref="T15" r:id="rId1"/>
    <hyperlink ref="T14" r:id="rId2"/>
  </hyperlinks>
  <pageMargins left="0.45" right="0.45" top="0.5" bottom="0.5" header="0.3" footer="0.3"/>
  <pageSetup paperSize="9" orientation="portrait" r:id="rId3"/>
  <drawing r:id="rId4"/>
  <legacyDrawing r:id="rId5"/>
</worksheet>
</file>

<file path=xl/worksheets/sheet10.xml><?xml version="1.0" encoding="utf-8"?>
<worksheet xmlns="http://schemas.openxmlformats.org/spreadsheetml/2006/main" xmlns:r="http://schemas.openxmlformats.org/officeDocument/2006/relationships">
  <sheetPr>
    <pageSetUpPr fitToPage="1"/>
  </sheetPr>
  <dimension ref="A1:AO319"/>
  <sheetViews>
    <sheetView showGridLines="0" view="pageBreakPreview" zoomScaleSheetLayoutView="100" workbookViewId="0">
      <selection activeCell="AH11" sqref="AH11"/>
    </sheetView>
  </sheetViews>
  <sheetFormatPr defaultRowHeight="15"/>
  <cols>
    <col min="1" max="1" width="4.125" customWidth="1"/>
    <col min="2" max="2" width="13" customWidth="1"/>
    <col min="3" max="8" width="4.375" customWidth="1"/>
    <col min="9" max="9" width="5" customWidth="1"/>
    <col min="10" max="10" width="4.375" customWidth="1"/>
    <col min="11" max="12" width="5.625" customWidth="1"/>
    <col min="13" max="14" width="4.625" customWidth="1"/>
    <col min="15" max="15" width="4.875" customWidth="1"/>
    <col min="16" max="16" width="5.75" customWidth="1"/>
    <col min="17" max="17" width="4.125" customWidth="1"/>
    <col min="18" max="18" width="13" customWidth="1"/>
    <col min="19" max="24" width="4.375" customWidth="1"/>
    <col min="25" max="25" width="5.125" customWidth="1"/>
    <col min="26" max="26" width="4.375" customWidth="1"/>
    <col min="27" max="28" width="5.625" customWidth="1"/>
    <col min="29" max="30" width="4.625" customWidth="1"/>
    <col min="31" max="31" width="4.875" customWidth="1"/>
    <col min="32" max="32" width="5.75" customWidth="1"/>
    <col min="40" max="41" width="9" hidden="1" customWidth="1"/>
  </cols>
  <sheetData>
    <row r="1" spans="1:40" s="44" customFormat="1" ht="24.75" customHeight="1">
      <c r="A1" s="97"/>
      <c r="B1" s="939" t="str">
        <f>IF('Master sheet'!$D$14="Hindi","वार्षिक रिपोर्ट कार्ड ","Report Card")</f>
        <v xml:space="preserve">वार्षिक रिपोर्ट कार्ड </v>
      </c>
      <c r="C1" s="939"/>
      <c r="D1" s="939"/>
      <c r="E1" s="939"/>
      <c r="F1" s="939"/>
      <c r="G1" s="939"/>
      <c r="H1" s="939"/>
      <c r="I1" s="939"/>
      <c r="J1" s="939"/>
      <c r="K1" s="939"/>
      <c r="L1" s="939"/>
      <c r="M1" s="939"/>
      <c r="N1" s="939"/>
      <c r="O1" s="939"/>
      <c r="P1" s="939"/>
      <c r="Q1" s="963" t="s">
        <v>99</v>
      </c>
      <c r="R1" s="939" t="str">
        <f>IF('Master sheet'!$D$14="Hindi","वार्षिक रिपोर्ट कार्ड ","Report Card")</f>
        <v xml:space="preserve">वार्षिक रिपोर्ट कार्ड </v>
      </c>
      <c r="S1" s="939"/>
      <c r="T1" s="939"/>
      <c r="U1" s="939"/>
      <c r="V1" s="939"/>
      <c r="W1" s="939"/>
      <c r="X1" s="939"/>
      <c r="Y1" s="939"/>
      <c r="Z1" s="939"/>
      <c r="AA1" s="939"/>
      <c r="AB1" s="939"/>
      <c r="AC1" s="939"/>
      <c r="AD1" s="939"/>
      <c r="AE1" s="939"/>
      <c r="AF1" s="939"/>
      <c r="AH1" s="76"/>
      <c r="AI1" s="76"/>
      <c r="AJ1" s="76"/>
      <c r="AK1" s="76"/>
      <c r="AL1" s="76"/>
    </row>
    <row r="2" spans="1:40" s="44" customFormat="1" ht="22.5" customHeight="1" thickBot="1">
      <c r="A2" s="97"/>
      <c r="B2" s="940" t="str">
        <f>IF('Master sheet'!$D$14="Hindi","शिक्षा विभाग, राजस्थान सरकार","Education Department, Rajasthan Government")</f>
        <v>शिक्षा विभाग, राजस्थान सरकार</v>
      </c>
      <c r="C2" s="940"/>
      <c r="D2" s="940"/>
      <c r="E2" s="940"/>
      <c r="F2" s="940"/>
      <c r="G2" s="940"/>
      <c r="H2" s="940"/>
      <c r="I2" s="940"/>
      <c r="J2" s="940"/>
      <c r="K2" s="940"/>
      <c r="L2" s="940"/>
      <c r="M2" s="940"/>
      <c r="N2" s="940"/>
      <c r="O2" s="940"/>
      <c r="P2" s="940"/>
      <c r="Q2" s="963"/>
      <c r="R2" s="940" t="str">
        <f>IF('Master sheet'!$D$14="Hindi","शिक्षा विभाग, राजस्थान सरकार","Education Department, Rajasthan Government")</f>
        <v>शिक्षा विभाग, राजस्थान सरकार</v>
      </c>
      <c r="S2" s="940"/>
      <c r="T2" s="940"/>
      <c r="U2" s="940"/>
      <c r="V2" s="940"/>
      <c r="W2" s="940"/>
      <c r="X2" s="940"/>
      <c r="Y2" s="940"/>
      <c r="Z2" s="940"/>
      <c r="AA2" s="940"/>
      <c r="AB2" s="940"/>
      <c r="AC2" s="940"/>
      <c r="AD2" s="940"/>
      <c r="AE2" s="940"/>
      <c r="AF2" s="940"/>
      <c r="AH2" s="76"/>
      <c r="AI2" s="76"/>
      <c r="AJ2" s="77" t="s">
        <v>85</v>
      </c>
      <c r="AK2" s="76"/>
      <c r="AL2" s="76"/>
    </row>
    <row r="3" spans="1:40" s="44" customFormat="1" ht="24" customHeight="1" thickBot="1">
      <c r="A3" s="97"/>
      <c r="B3" s="964" t="str">
        <f>IF('Master sheet'!$D$14="Hindi","विद्यालय का नाम :-","School Name :- ")</f>
        <v>विद्यालय का नाम :-</v>
      </c>
      <c r="C3" s="964"/>
      <c r="D3" s="964"/>
      <c r="E3" s="965" t="str">
        <f>IF(AND(N8=""),"",IF('Master sheet'!$D$14="Hindi",'Master sheet'!$D$8,'Master sheet'!$D$7))</f>
        <v xml:space="preserve">महात्मा गाँधी राजकीय विद्यालय (अंग्रेजी माध्यम) बर, पाली </v>
      </c>
      <c r="F3" s="965"/>
      <c r="G3" s="965"/>
      <c r="H3" s="965"/>
      <c r="I3" s="965"/>
      <c r="J3" s="965"/>
      <c r="K3" s="965"/>
      <c r="L3" s="965"/>
      <c r="M3" s="965"/>
      <c r="N3" s="965"/>
      <c r="O3" s="965"/>
      <c r="P3" s="965"/>
      <c r="Q3" s="963"/>
      <c r="R3" s="964" t="str">
        <f>IF('Master sheet'!$D$14="Hindi","विद्यालय का नाम :-","School Name :- ")</f>
        <v>विद्यालय का नाम :-</v>
      </c>
      <c r="S3" s="964"/>
      <c r="T3" s="964"/>
      <c r="U3" s="965" t="str">
        <f>IF(AND(AD8=""),"",IF('Master sheet'!$D$14="Hindi",'Master sheet'!$D$8,'Master sheet'!$D$7))</f>
        <v xml:space="preserve">महात्मा गाँधी राजकीय विद्यालय (अंग्रेजी माध्यम) बर, पाली </v>
      </c>
      <c r="V3" s="965"/>
      <c r="W3" s="965"/>
      <c r="X3" s="965"/>
      <c r="Y3" s="965"/>
      <c r="Z3" s="965"/>
      <c r="AA3" s="965"/>
      <c r="AB3" s="965"/>
      <c r="AC3" s="965"/>
      <c r="AD3" s="965"/>
      <c r="AE3" s="965"/>
      <c r="AF3" s="965"/>
      <c r="AH3" s="76"/>
      <c r="AI3" s="78"/>
      <c r="AJ3" s="77" t="s">
        <v>86</v>
      </c>
      <c r="AK3" s="78"/>
      <c r="AL3" s="76"/>
    </row>
    <row r="4" spans="1:40" s="44" customFormat="1" ht="15.75" customHeight="1">
      <c r="A4" s="97"/>
      <c r="B4" s="343"/>
      <c r="C4" s="343"/>
      <c r="D4" s="343"/>
      <c r="E4" s="966" t="str">
        <f>IF(AND(N8=""),"",IF('Master sheet'!$D$14="Hindi",CONCATENATE("(विद्यालय मान्यता क्रमांक व वर्ष : ","  ",'Master sheet'!$D$6),CONCATENATE("(School Recognition Number &amp; Years : ","  ",'Master sheet'!$D$6)))</f>
        <v>(विद्यालय मान्यता क्रमांक व वर्ष :   शिक्षा/पाली/1995/2001</v>
      </c>
      <c r="F4" s="966"/>
      <c r="G4" s="966"/>
      <c r="H4" s="966"/>
      <c r="I4" s="966"/>
      <c r="J4" s="966"/>
      <c r="K4" s="966"/>
      <c r="L4" s="966"/>
      <c r="M4" s="966"/>
      <c r="N4" s="966"/>
      <c r="O4" s="966"/>
      <c r="P4" s="966"/>
      <c r="Q4" s="963"/>
      <c r="R4" s="343"/>
      <c r="S4" s="343"/>
      <c r="T4" s="343"/>
      <c r="U4" s="966" t="str">
        <f>IF(AND(AD8=""),"",IF('Master sheet'!$D$14="Hindi",CONCATENATE("(विद्यालय मान्यता क्रमांक व वर्ष : ","  ",'Master sheet'!$D$6),CONCATENATE("(School Recognition Number &amp; Years : ","  ",'Master sheet'!$D$6)))</f>
        <v>(विद्यालय मान्यता क्रमांक व वर्ष :   शिक्षा/पाली/1995/2001</v>
      </c>
      <c r="V4" s="966"/>
      <c r="W4" s="966"/>
      <c r="X4" s="966"/>
      <c r="Y4" s="966"/>
      <c r="Z4" s="966"/>
      <c r="AA4" s="966"/>
      <c r="AB4" s="966"/>
      <c r="AC4" s="966"/>
      <c r="AD4" s="966"/>
      <c r="AE4" s="966"/>
      <c r="AF4" s="966"/>
      <c r="AH4" s="76"/>
      <c r="AI4" s="76"/>
      <c r="AJ4" s="76"/>
      <c r="AK4" s="76"/>
      <c r="AL4" s="76"/>
    </row>
    <row r="5" spans="1:40" s="44" customFormat="1" ht="18" customHeight="1">
      <c r="A5" s="97"/>
      <c r="B5" s="342" t="str">
        <f>IF('Master sheet'!$D$14="Hindi","कक्षा  :-","CLASS :- ")</f>
        <v>कक्षा  :-</v>
      </c>
      <c r="C5" s="944">
        <f>IFERROR(IF(AND(N8=""),"",VLOOKUP(N8,Marks,2,0)),"")</f>
        <v>2</v>
      </c>
      <c r="D5" s="944"/>
      <c r="E5" s="945" t="str">
        <f>IF('Master sheet'!$D$14="Hindi","सेक्शन :-","Section :- ")</f>
        <v>सेक्शन :-</v>
      </c>
      <c r="F5" s="945"/>
      <c r="G5" s="945"/>
      <c r="H5" s="944" t="str">
        <f>IFERROR(IF(AND(N8=""),"",VLOOKUP(N8,Marks,3,0)),"")</f>
        <v>A</v>
      </c>
      <c r="I5" s="944"/>
      <c r="J5" s="946" t="str">
        <f>IF('Master sheet'!$D$14="Hindi","सत्र :- ","Session :- ")</f>
        <v xml:space="preserve">सत्र :- </v>
      </c>
      <c r="K5" s="946"/>
      <c r="L5" s="946"/>
      <c r="M5" s="946"/>
      <c r="N5" s="916" t="str">
        <f>IF(AND(N8=""),"",'Marks Entry class 1st'!$I$2)</f>
        <v>2024-2025</v>
      </c>
      <c r="O5" s="916"/>
      <c r="P5" s="916"/>
      <c r="Q5" s="963"/>
      <c r="R5" s="342" t="str">
        <f>IF('Master sheet'!$D$14="Hindi","कक्षा  :-","CLASS :- ")</f>
        <v>कक्षा  :-</v>
      </c>
      <c r="S5" s="944">
        <f>IFERROR(IF(AND(AD8=""),"",VLOOKUP(AD8,Marks,2,0)),"")</f>
        <v>2</v>
      </c>
      <c r="T5" s="944"/>
      <c r="U5" s="945" t="str">
        <f>IF('Master sheet'!$D$14="Hindi","सेक्शन :-","Section :- ")</f>
        <v>सेक्शन :-</v>
      </c>
      <c r="V5" s="945"/>
      <c r="W5" s="945"/>
      <c r="X5" s="944" t="str">
        <f>IFERROR(VLOOKUP(AD8,Marks,3,0),"")</f>
        <v>A</v>
      </c>
      <c r="Y5" s="944"/>
      <c r="Z5" s="946" t="str">
        <f>IF('Master sheet'!$D$14="Hindi","सत्र :- ","Session :- ")</f>
        <v xml:space="preserve">सत्र :- </v>
      </c>
      <c r="AA5" s="946"/>
      <c r="AB5" s="946"/>
      <c r="AC5" s="946"/>
      <c r="AD5" s="916" t="str">
        <f>IF(AND(AD8=""),"",'Marks Entry class 1st'!$I$2)</f>
        <v>2024-2025</v>
      </c>
      <c r="AE5" s="916"/>
      <c r="AF5" s="916"/>
      <c r="AH5" s="76"/>
      <c r="AI5" s="76"/>
      <c r="AJ5" s="76"/>
      <c r="AK5" s="76"/>
      <c r="AL5" s="76"/>
      <c r="AN5" s="75">
        <f>IF(AI3="",MIN('Result Sheet'!B8:B207),AI3)</f>
        <v>201</v>
      </c>
    </row>
    <row r="6" spans="1:40" s="44" customFormat="1" ht="18" customHeight="1">
      <c r="A6" s="97"/>
      <c r="B6" s="897" t="str">
        <f>IF('Master sheet'!$D$14="Hindi","विद्यार्थी का नाम :-","Student's Name :-")</f>
        <v>विद्यार्थी का नाम :-</v>
      </c>
      <c r="C6" s="897"/>
      <c r="D6" s="897"/>
      <c r="E6" s="898" t="str">
        <f>IFERROR(IF(AND(N8=""),"",VLOOKUP(N8,Marks,6,0)),"")</f>
        <v>AAKIFA BANO</v>
      </c>
      <c r="F6" s="898"/>
      <c r="G6" s="898"/>
      <c r="H6" s="898"/>
      <c r="I6" s="898"/>
      <c r="J6" s="899" t="str">
        <f>IF('Master sheet'!$D$14="Hindi","प्रवेशांक :","SR. NO. :")</f>
        <v>प्रवेशांक :</v>
      </c>
      <c r="K6" s="899"/>
      <c r="L6" s="899"/>
      <c r="M6" s="899"/>
      <c r="N6" s="917">
        <f>IFERROR(IF(AND(N8=""),"",VLOOKUP(N8,Marks,5,0)),"")</f>
        <v>936</v>
      </c>
      <c r="O6" s="917"/>
      <c r="P6" s="917"/>
      <c r="Q6" s="963"/>
      <c r="R6" s="897" t="str">
        <f>IF('Master sheet'!$D$14="Hindi","विद्यार्थी का नाम :-","Student's Name :-")</f>
        <v>विद्यार्थी का नाम :-</v>
      </c>
      <c r="S6" s="897"/>
      <c r="T6" s="897"/>
      <c r="U6" s="898" t="str">
        <f>IFERROR(IF(AND(AD8=""),"",VLOOKUP(AD8,Marks,6,0)),"")</f>
        <v>ANUJ GIRI</v>
      </c>
      <c r="V6" s="898"/>
      <c r="W6" s="898"/>
      <c r="X6" s="898"/>
      <c r="Y6" s="898"/>
      <c r="Z6" s="899" t="str">
        <f>IF('Master sheet'!$D$14="Hindi","प्रवेशांक :","SR. NO. :")</f>
        <v>प्रवेशांक :</v>
      </c>
      <c r="AA6" s="899"/>
      <c r="AB6" s="899"/>
      <c r="AC6" s="899"/>
      <c r="AD6" s="917">
        <f>IFERROR(IF(AND(AD8=""),"",VLOOKUP(AD8,Marks,5,0)),"")</f>
        <v>944</v>
      </c>
      <c r="AE6" s="917"/>
      <c r="AF6" s="917"/>
      <c r="AH6" s="76"/>
      <c r="AI6" s="76"/>
      <c r="AJ6" s="76"/>
      <c r="AK6" s="76"/>
      <c r="AL6" s="76"/>
    </row>
    <row r="7" spans="1:40" s="44" customFormat="1" ht="18" customHeight="1">
      <c r="A7" s="97"/>
      <c r="B7" s="897" t="str">
        <f>IF('Master sheet'!$D$14="Hindi","पिता का नाम :-","Father's Name :-")</f>
        <v>पिता का नाम :-</v>
      </c>
      <c r="C7" s="897"/>
      <c r="D7" s="897"/>
      <c r="E7" s="898" t="str">
        <f>IFERROR(IF(AND(N8=""),"",VLOOKUP(N8,Marks,7,0)),"")</f>
        <v>SHABBIR MOHAMMAD</v>
      </c>
      <c r="F7" s="898"/>
      <c r="G7" s="898"/>
      <c r="H7" s="898"/>
      <c r="I7" s="898"/>
      <c r="J7" s="899" t="str">
        <f>IF('Master sheet'!$D$14="Hindi","जन्म तिथि :","Date of Birth :")</f>
        <v>जन्म तिथि :</v>
      </c>
      <c r="K7" s="899"/>
      <c r="L7" s="899"/>
      <c r="M7" s="899"/>
      <c r="N7" s="900" t="str">
        <f>IFERROR(IF(AND(N8=""),"",VLOOKUP(N8,Marks,4,0)),"")</f>
        <v>28-10-2014</v>
      </c>
      <c r="O7" s="900"/>
      <c r="P7" s="900"/>
      <c r="Q7" s="963"/>
      <c r="R7" s="897" t="str">
        <f>IF('Master sheet'!$D$14="Hindi","पिता का नाम :-","Father's Name :-")</f>
        <v>पिता का नाम :-</v>
      </c>
      <c r="S7" s="897"/>
      <c r="T7" s="897"/>
      <c r="U7" s="898" t="str">
        <f>IFERROR(IF(AND(AD8=""),"",VLOOKUP(AD8,Marks,7,0)),"")</f>
        <v>BHAGWAT GIRI</v>
      </c>
      <c r="V7" s="898"/>
      <c r="W7" s="898"/>
      <c r="X7" s="898"/>
      <c r="Y7" s="898"/>
      <c r="Z7" s="899" t="str">
        <f>IF('Master sheet'!$D$14="Hindi","जन्म तिथि :","Date of Birth :")</f>
        <v>जन्म तिथि :</v>
      </c>
      <c r="AA7" s="899"/>
      <c r="AB7" s="899"/>
      <c r="AC7" s="899"/>
      <c r="AD7" s="900">
        <f>IFERROR(IF(AND(AD8=""),"",VLOOKUP(AD8,Marks,4,0)),"")</f>
        <v>42005</v>
      </c>
      <c r="AE7" s="900"/>
      <c r="AF7" s="900"/>
      <c r="AN7" s="75">
        <f>IF(AK3="",MAX('Result Sheet'!B8:B207),AK3)</f>
        <v>230</v>
      </c>
    </row>
    <row r="8" spans="1:40" s="44" customFormat="1" ht="18" customHeight="1">
      <c r="A8" s="97"/>
      <c r="B8" s="897" t="str">
        <f>IF('Master sheet'!$D$14="Hindi","माता का नाम :-","Mother's Name :-")</f>
        <v>माता का नाम :-</v>
      </c>
      <c r="C8" s="897"/>
      <c r="D8" s="897"/>
      <c r="E8" s="898" t="str">
        <f>IFERROR(IF(AND(N8=""),"",VLOOKUP(N8,Marks,8,0)),"")</f>
        <v>HEENA KOUSER</v>
      </c>
      <c r="F8" s="898"/>
      <c r="G8" s="898"/>
      <c r="H8" s="898"/>
      <c r="I8" s="898"/>
      <c r="J8" s="899" t="str">
        <f>IF('Master sheet'!$D$14="Hindi","रोल नंबर :-","Roll No. :")</f>
        <v>रोल नंबर :-</v>
      </c>
      <c r="K8" s="899"/>
      <c r="L8" s="899"/>
      <c r="M8" s="899"/>
      <c r="N8" s="901">
        <f>IF(AN5="","",AN5)</f>
        <v>201</v>
      </c>
      <c r="O8" s="901"/>
      <c r="P8" s="901"/>
      <c r="Q8" s="963"/>
      <c r="R8" s="897" t="str">
        <f>IF('Master sheet'!$D$14="Hindi","माता का नाम :-","Mother's Name :-")</f>
        <v>माता का नाम :-</v>
      </c>
      <c r="S8" s="897"/>
      <c r="T8" s="897"/>
      <c r="U8" s="898" t="str">
        <f>IFERROR(IF(AND(AD8=""),"",VLOOKUP(AD8,Marks,8,0)),"")</f>
        <v>KANTA DEVI</v>
      </c>
      <c r="V8" s="898"/>
      <c r="W8" s="898"/>
      <c r="X8" s="898"/>
      <c r="Y8" s="898"/>
      <c r="Z8" s="899" t="str">
        <f>IF('Master sheet'!$D$14="Hindi","रोल नंबर :-","Roll No. :")</f>
        <v>रोल नंबर :-</v>
      </c>
      <c r="AA8" s="899"/>
      <c r="AB8" s="899"/>
      <c r="AC8" s="899"/>
      <c r="AD8" s="962">
        <f>IF(N8="","",IF(AND(N8+1&gt;$AN$7),"",N8+1))</f>
        <v>202</v>
      </c>
      <c r="AE8" s="962"/>
      <c r="AF8" s="962"/>
    </row>
    <row r="9" spans="1:40" s="44" customFormat="1" ht="9.75" customHeight="1">
      <c r="A9" s="97"/>
      <c r="B9" s="72"/>
      <c r="C9" s="72"/>
      <c r="D9" s="72"/>
      <c r="E9" s="73"/>
      <c r="F9" s="73"/>
      <c r="G9" s="73"/>
      <c r="H9" s="72"/>
      <c r="I9" s="72"/>
      <c r="J9" s="74"/>
      <c r="K9" s="74"/>
      <c r="L9" s="74"/>
      <c r="M9" s="45"/>
      <c r="N9" s="45"/>
      <c r="O9" s="45"/>
      <c r="P9" s="45"/>
      <c r="Q9" s="963"/>
      <c r="R9" s="72"/>
      <c r="S9" s="72"/>
      <c r="T9" s="72"/>
      <c r="U9" s="73"/>
      <c r="V9" s="73"/>
      <c r="W9" s="73"/>
      <c r="X9" s="72"/>
      <c r="Y9" s="72"/>
      <c r="Z9" s="74"/>
      <c r="AA9" s="74"/>
      <c r="AB9" s="74"/>
      <c r="AC9" s="45"/>
      <c r="AD9" s="45"/>
      <c r="AE9" s="45"/>
      <c r="AF9" s="45"/>
    </row>
    <row r="10" spans="1:40" s="44" customFormat="1" ht="21" customHeight="1">
      <c r="A10" s="97"/>
      <c r="B10" s="620" t="str">
        <f>IF('Master sheet'!$D$14="Hindi","विषय","Subject")</f>
        <v>विषय</v>
      </c>
      <c r="C10" s="640" t="str">
        <f>IF('Master sheet'!$D$14="Hindi","अर्द्धवार्षिक","Half Yearly")</f>
        <v>अर्द्धवार्षिक</v>
      </c>
      <c r="D10" s="641"/>
      <c r="E10" s="641"/>
      <c r="F10" s="641"/>
      <c r="G10" s="930" t="str">
        <f>IF('Master sheet'!$D$14="Hindi","वार्षिक","Yearly")</f>
        <v>वार्षिक</v>
      </c>
      <c r="H10" s="931"/>
      <c r="I10" s="931"/>
      <c r="J10" s="932"/>
      <c r="K10" s="640" t="str">
        <f>IF('Master sheet'!$D$14="Hindi","सर्व योग","Grand Total")</f>
        <v>सर्व योग</v>
      </c>
      <c r="L10" s="641"/>
      <c r="M10" s="641"/>
      <c r="N10" s="642"/>
      <c r="O10" s="927" t="str">
        <f>IF('Master sheet'!$D$14="Hindi","ग्रेड","Grade")</f>
        <v>ग्रेड</v>
      </c>
      <c r="P10" s="892" t="str">
        <f>IF('Master sheet'!$D$14="Hindi","परिणाम","Results")</f>
        <v>परिणाम</v>
      </c>
      <c r="Q10" s="963"/>
      <c r="R10" s="620" t="str">
        <f>IF('Master sheet'!$D$14="Hindi","विषय","Subject")</f>
        <v>विषय</v>
      </c>
      <c r="S10" s="640" t="str">
        <f>IF('Master sheet'!$D$14="Hindi","अर्द्धवार्षिक","Half Yearly")</f>
        <v>अर्द्धवार्षिक</v>
      </c>
      <c r="T10" s="641"/>
      <c r="U10" s="641"/>
      <c r="V10" s="641"/>
      <c r="W10" s="930" t="str">
        <f>IF('Master sheet'!$D$14="Hindi","वार्षिक","Yearly")</f>
        <v>वार्षिक</v>
      </c>
      <c r="X10" s="931"/>
      <c r="Y10" s="931"/>
      <c r="Z10" s="932"/>
      <c r="AA10" s="640" t="str">
        <f>IF('Master sheet'!$D$14="Hindi","सर्व योग","Grand Total")</f>
        <v>सर्व योग</v>
      </c>
      <c r="AB10" s="641"/>
      <c r="AC10" s="641"/>
      <c r="AD10" s="642"/>
      <c r="AE10" s="927" t="str">
        <f>IF('Master sheet'!$D$14="Hindi","ग्रेड","Grade")</f>
        <v>ग्रेड</v>
      </c>
      <c r="AF10" s="892" t="str">
        <f>IF('Master sheet'!$D$14="Hindi","परिणाम","Results")</f>
        <v>परिणाम</v>
      </c>
    </row>
    <row r="11" spans="1:40" s="44" customFormat="1" ht="90.75" customHeight="1">
      <c r="A11" s="97"/>
      <c r="B11" s="620"/>
      <c r="C11" s="933" t="str">
        <f>IF('Master sheet'!$D$14="Hindi","लिखित","Written")</f>
        <v>लिखित</v>
      </c>
      <c r="D11" s="934"/>
      <c r="E11" s="933" t="str">
        <f>IF('Master sheet'!$D$14="Hindi","मौखिक","Oral")</f>
        <v>मौखिक</v>
      </c>
      <c r="F11" s="934"/>
      <c r="G11" s="933" t="str">
        <f>IF('Master sheet'!$D$14="Hindi","लिखित","Written")</f>
        <v>लिखित</v>
      </c>
      <c r="H11" s="934"/>
      <c r="I11" s="935" t="str">
        <f>IF('Master sheet'!$D$14="Hindi","मौखिक","Oral")</f>
        <v>मौखिक</v>
      </c>
      <c r="J11" s="935"/>
      <c r="K11" s="305" t="str">
        <f>IF('Master sheet'!$D$14="Hindi","लिखित","Written")</f>
        <v>लिखित</v>
      </c>
      <c r="L11" s="305" t="str">
        <f>IF('Master sheet'!$D$14="Hindi","मौखिक","Oral")</f>
        <v>मौखिक</v>
      </c>
      <c r="M11" s="936" t="str">
        <f>IF('Master sheet'!$D$14="Hindi","कुल विषय योग ","Subject Total")</f>
        <v xml:space="preserve">कुल विषय योग </v>
      </c>
      <c r="N11" s="937"/>
      <c r="O11" s="928"/>
      <c r="P11" s="893"/>
      <c r="Q11" s="963"/>
      <c r="R11" s="620"/>
      <c r="S11" s="933" t="str">
        <f>IF('Master sheet'!$D$14="Hindi","लिखित","Written")</f>
        <v>लिखित</v>
      </c>
      <c r="T11" s="934"/>
      <c r="U11" s="933" t="str">
        <f>IF('Master sheet'!$D$14="Hindi","मौखिक","Oral")</f>
        <v>मौखिक</v>
      </c>
      <c r="V11" s="934"/>
      <c r="W11" s="933" t="str">
        <f>IF('Master sheet'!$D$14="Hindi","लिखित","Written")</f>
        <v>लिखित</v>
      </c>
      <c r="X11" s="934"/>
      <c r="Y11" s="935" t="str">
        <f>IF('Master sheet'!$D$14="Hindi","मौखिक","Oral")</f>
        <v>मौखिक</v>
      </c>
      <c r="Z11" s="935"/>
      <c r="AA11" s="360" t="str">
        <f>IF('Master sheet'!$D$14="Hindi","लिखित","Written")</f>
        <v>लिखित</v>
      </c>
      <c r="AB11" s="360" t="str">
        <f>IF('Master sheet'!$D$14="Hindi","मौखिक","Oral")</f>
        <v>मौखिक</v>
      </c>
      <c r="AC11" s="936" t="str">
        <f>IF('Master sheet'!$D$14="Hindi","कुल विषय योग ","Subject Total")</f>
        <v xml:space="preserve">कुल विषय योग </v>
      </c>
      <c r="AD11" s="937"/>
      <c r="AE11" s="928"/>
      <c r="AF11" s="893"/>
    </row>
    <row r="12" spans="1:40" s="44" customFormat="1" ht="18.75" customHeight="1" thickBot="1">
      <c r="A12" s="97"/>
      <c r="B12" s="620"/>
      <c r="C12" s="904">
        <v>30</v>
      </c>
      <c r="D12" s="905"/>
      <c r="E12" s="904">
        <v>70</v>
      </c>
      <c r="F12" s="905"/>
      <c r="G12" s="904">
        <v>30</v>
      </c>
      <c r="H12" s="905"/>
      <c r="I12" s="904">
        <v>70</v>
      </c>
      <c r="J12" s="905"/>
      <c r="K12" s="382">
        <v>60</v>
      </c>
      <c r="L12" s="382">
        <v>140</v>
      </c>
      <c r="M12" s="904">
        <v>200</v>
      </c>
      <c r="N12" s="905"/>
      <c r="O12" s="929"/>
      <c r="P12" s="894"/>
      <c r="Q12" s="963"/>
      <c r="R12" s="620"/>
      <c r="S12" s="904">
        <v>30</v>
      </c>
      <c r="T12" s="905"/>
      <c r="U12" s="904">
        <v>70</v>
      </c>
      <c r="V12" s="905"/>
      <c r="W12" s="904">
        <v>30</v>
      </c>
      <c r="X12" s="905"/>
      <c r="Y12" s="904">
        <v>70</v>
      </c>
      <c r="Z12" s="905"/>
      <c r="AA12" s="382">
        <v>60</v>
      </c>
      <c r="AB12" s="382">
        <v>140</v>
      </c>
      <c r="AC12" s="904">
        <v>200</v>
      </c>
      <c r="AD12" s="905"/>
      <c r="AE12" s="929"/>
      <c r="AF12" s="894"/>
    </row>
    <row r="13" spans="1:40" s="44" customFormat="1" ht="21" customHeight="1">
      <c r="A13" s="97"/>
      <c r="B13" s="303" t="str">
        <f>IF('Master sheet'!D$14="Hindi","हिंदी","Hindi")</f>
        <v>हिंदी</v>
      </c>
      <c r="C13" s="699">
        <f>IFERROR(IF(AND(N8=""),"",VLOOKUP(N8,Marks,15,0)),"")</f>
        <v>25</v>
      </c>
      <c r="D13" s="701"/>
      <c r="E13" s="699">
        <f>IFERROR(IF(AND(N8=""),"",VLOOKUP(N8,Marks,16,0)),"")</f>
        <v>62</v>
      </c>
      <c r="F13" s="701"/>
      <c r="G13" s="699">
        <f>IFERROR(IF(AND(N8=""),"",VLOOKUP(N8,Marks,19,0)),"")</f>
        <v>29</v>
      </c>
      <c r="H13" s="701"/>
      <c r="I13" s="699">
        <f>IFERROR(IF(AND(N8=""),"",VLOOKUP(N8,Marks,20,0)),"")</f>
        <v>25</v>
      </c>
      <c r="J13" s="701"/>
      <c r="K13" s="374">
        <f>IFERROR(IF(AND(N8=""),"",SUM(C13,G13)),"")</f>
        <v>54</v>
      </c>
      <c r="L13" s="374">
        <f>IFERROR(IF(AND(N8=""),"",SUM(E13,I13)),"")</f>
        <v>87</v>
      </c>
      <c r="M13" s="902">
        <f>IFERROR(IF(AND(N8=""),"",SUM(K13,L13)),"")</f>
        <v>141</v>
      </c>
      <c r="N13" s="903"/>
      <c r="O13" s="79" t="str">
        <f>IFERROR(IF(AND(N8=""),"",VLOOKUP(N8,Marks,28,0)),"")</f>
        <v>B</v>
      </c>
      <c r="P13" s="209" t="str">
        <f>IFERROR(IF(AND(N8=""),"",VLOOKUP(N8,Marks,26,0)),"")</f>
        <v>P</v>
      </c>
      <c r="Q13" s="963"/>
      <c r="R13" s="303" t="str">
        <f>IF('Master sheet'!V$14="Hindi","हिंदी","Hindi")</f>
        <v>Hindi</v>
      </c>
      <c r="S13" s="699">
        <f>IFERROR(IF(AND(AD8=""),"",VLOOKUP(AD8,Marks,15,0)),"")</f>
        <v>20</v>
      </c>
      <c r="T13" s="701"/>
      <c r="U13" s="699">
        <f>IFERROR(IF(AND(AD8=""),"",VLOOKUP(AD8,Marks,16,0)),"")</f>
        <v>63</v>
      </c>
      <c r="V13" s="701"/>
      <c r="W13" s="699">
        <f>IFERROR(IF(AND(AD8=""),"",VLOOKUP(AD8,Marks,19,0)),"")</f>
        <v>21</v>
      </c>
      <c r="X13" s="701"/>
      <c r="Y13" s="699">
        <f>IFERROR(IF(AND(AD8=""),"",VLOOKUP(AD8,Marks,20,0)),"")</f>
        <v>20</v>
      </c>
      <c r="Z13" s="701"/>
      <c r="AA13" s="374">
        <f>IFERROR(IF(AND(AD8=""),"",SUM(S13,W13)),"")</f>
        <v>41</v>
      </c>
      <c r="AB13" s="374">
        <f>IFERROR(IF(AND(AD8=""),"",SUM(U13,Y13)),"")</f>
        <v>83</v>
      </c>
      <c r="AC13" s="902">
        <f>IFERROR(IF(AND(AD8=""),"",SUM(AA13,AB13)),"")</f>
        <v>124</v>
      </c>
      <c r="AD13" s="903"/>
      <c r="AE13" s="79" t="str">
        <f>IFERROR(IF(AND(AD8=""),"",VLOOKUP(AD8,Marks,28,0)),"")</f>
        <v>C</v>
      </c>
      <c r="AF13" s="209" t="str">
        <f>IFERROR(IF(AND(AD8=""),"",VLOOKUP(AD8,Marks,26,0)),"")</f>
        <v>P</v>
      </c>
      <c r="AJ13" s="950" t="str">
        <f>IF('Master sheet'!$D$14="Hindi",AO19,AO17)</f>
        <v>आप एक साथ 20 मार्कशीट प्रिंट कर सकते है I उपर दो कॉलम दिए है , उसमे आप जो बीस मार्कशीट प्रिंट करना चाहते है उनके प्रथम व उसका बीसवां नामांक लिखकर प्रिंट ले सकते है I जैसेः 101 से 120 , 121 से 140 , 141 से 160 ...........</v>
      </c>
      <c r="AK13" s="951"/>
      <c r="AL13" s="951"/>
      <c r="AM13" s="952"/>
    </row>
    <row r="14" spans="1:40" s="44" customFormat="1" ht="21" customHeight="1">
      <c r="A14" s="97"/>
      <c r="B14" s="303" t="str">
        <f>IF('Master sheet'!$D$14="Hindi","गणित","Maths")</f>
        <v>गणित</v>
      </c>
      <c r="C14" s="699">
        <f>IFERROR(IF(AND(N8=""),"",VLOOKUP(N8,Marks,51,0)),"")</f>
        <v>22</v>
      </c>
      <c r="D14" s="701"/>
      <c r="E14" s="699">
        <f>IFERROR(IF(AND(N8=""),"",VLOOKUP(N8,Marks,52,0)),"")</f>
        <v>64</v>
      </c>
      <c r="F14" s="701"/>
      <c r="G14" s="699">
        <f>IFERROR(IF(AND(N8=""),"",VLOOKUP(N8,Marks,55,0)),"")</f>
        <v>21</v>
      </c>
      <c r="H14" s="701"/>
      <c r="I14" s="699">
        <f>IFERROR(IF(AND(N8=""),"",VLOOKUP(N8,Marks,56,0)),"")</f>
        <v>56</v>
      </c>
      <c r="J14" s="701"/>
      <c r="K14" s="374">
        <f>IFERROR(IF(AND(N8=""),"",SUM(C14,G14)),"")</f>
        <v>43</v>
      </c>
      <c r="L14" s="374">
        <f>IFERROR(IF(AND(N8=""),"",SUM(E14,I14)),"")</f>
        <v>120</v>
      </c>
      <c r="M14" s="902">
        <f>IFERROR(IF(AND(N8=""),"",SUM(K14,L14)),"")</f>
        <v>163</v>
      </c>
      <c r="N14" s="903"/>
      <c r="O14" s="79" t="str">
        <f>IFERROR(IF(AND(N8=""),"",VLOOKUP(N8,Marks,64,0)),"")</f>
        <v>B</v>
      </c>
      <c r="P14" s="209" t="str">
        <f>IFERROR(IF(AND(N8=""),"",VLOOKUP(N8,Marks,62,0)),"")</f>
        <v>P</v>
      </c>
      <c r="Q14" s="963"/>
      <c r="R14" s="303" t="str">
        <f>IF('Master sheet'!$D$14="Hindi","गणित","Maths")</f>
        <v>गणित</v>
      </c>
      <c r="S14" s="699">
        <f>IFERROR(IF(AND(AD8=""),"",VLOOKUP(AD8,Marks,51,0)),"")</f>
        <v>23</v>
      </c>
      <c r="T14" s="701"/>
      <c r="U14" s="699">
        <f>IFERROR(IF(AND(AD8=""),"",VLOOKUP(AD8,Marks,52,0)),"")</f>
        <v>65</v>
      </c>
      <c r="V14" s="701"/>
      <c r="W14" s="699">
        <f>IFERROR(IF(AND(AD8=""),"",VLOOKUP(AD8,Marks,55,0)),"")</f>
        <v>22</v>
      </c>
      <c r="X14" s="701"/>
      <c r="Y14" s="699">
        <f>IFERROR(IF(AND(AD8=""),"",VLOOKUP(AD8,Marks,56,0)),"")</f>
        <v>60</v>
      </c>
      <c r="Z14" s="701"/>
      <c r="AA14" s="374">
        <f>IFERROR(IF(AND(AD8=""),"",SUM(S14,W14)),"")</f>
        <v>45</v>
      </c>
      <c r="AB14" s="374">
        <f>IFERROR(IF(AND(AD8=""),"",SUM(U14,Y14)),"")</f>
        <v>125</v>
      </c>
      <c r="AC14" s="902">
        <f>IFERROR(IF(AND(AD8=""),"",SUM(AA14,AB14)),"")</f>
        <v>170</v>
      </c>
      <c r="AD14" s="903"/>
      <c r="AE14" s="79" t="str">
        <f>IFERROR(IF(AND(AD8=""),"",VLOOKUP(AD8,Marks,64,0)),"")</f>
        <v>B</v>
      </c>
      <c r="AF14" s="209" t="str">
        <f>IFERROR(IF(AND(AD8=""),"",VLOOKUP(AD8,Marks,62,0)),"")</f>
        <v>P</v>
      </c>
      <c r="AJ14" s="953"/>
      <c r="AK14" s="954"/>
      <c r="AL14" s="954"/>
      <c r="AM14" s="955"/>
    </row>
    <row r="15" spans="1:40" s="44" customFormat="1" ht="21" customHeight="1">
      <c r="A15" s="97"/>
      <c r="B15" s="384"/>
      <c r="C15" s="904">
        <v>15</v>
      </c>
      <c r="D15" s="905"/>
      <c r="E15" s="904">
        <v>35</v>
      </c>
      <c r="F15" s="905"/>
      <c r="G15" s="904">
        <v>15</v>
      </c>
      <c r="H15" s="905"/>
      <c r="I15" s="904">
        <v>35</v>
      </c>
      <c r="J15" s="905"/>
      <c r="K15" s="382">
        <v>30</v>
      </c>
      <c r="L15" s="382">
        <v>70</v>
      </c>
      <c r="M15" s="904">
        <v>100</v>
      </c>
      <c r="N15" s="905"/>
      <c r="O15" s="920"/>
      <c r="P15" s="921"/>
      <c r="Q15" s="963"/>
      <c r="R15" s="384"/>
      <c r="S15" s="904">
        <v>15</v>
      </c>
      <c r="T15" s="905"/>
      <c r="U15" s="904">
        <v>35</v>
      </c>
      <c r="V15" s="905"/>
      <c r="W15" s="904">
        <v>15</v>
      </c>
      <c r="X15" s="905"/>
      <c r="Y15" s="904">
        <v>35</v>
      </c>
      <c r="Z15" s="905"/>
      <c r="AA15" s="382">
        <v>30</v>
      </c>
      <c r="AB15" s="382">
        <v>70</v>
      </c>
      <c r="AC15" s="904">
        <v>100</v>
      </c>
      <c r="AD15" s="905"/>
      <c r="AE15" s="920"/>
      <c r="AF15" s="921"/>
      <c r="AJ15" s="953"/>
      <c r="AK15" s="954"/>
      <c r="AL15" s="954"/>
      <c r="AM15" s="955"/>
    </row>
    <row r="16" spans="1:40" s="44" customFormat="1" ht="21" customHeight="1">
      <c r="A16" s="97"/>
      <c r="B16" s="303" t="str">
        <f>IF('Master sheet'!$D$14="Hindi","अंग्रेजी","English")</f>
        <v>अंग्रेजी</v>
      </c>
      <c r="C16" s="699">
        <f>IFERROR(IF(AND(N8=""),"",VLOOKUP(N8,Marks,33,0)),"")</f>
        <v>15</v>
      </c>
      <c r="D16" s="701"/>
      <c r="E16" s="699">
        <f>IFERROR(IF(AND(N8=""),"",VLOOKUP(N8,Marks,34,0)),"")</f>
        <v>30</v>
      </c>
      <c r="F16" s="701"/>
      <c r="G16" s="699">
        <f>IFERROR(IF(AND(N8=""),"",VLOOKUP(N8,Marks,37,0)),"")</f>
        <v>10</v>
      </c>
      <c r="H16" s="701"/>
      <c r="I16" s="699">
        <f>IFERROR(IF(AND(N8=""),"",VLOOKUP(N8,Marks,38,0)),"")</f>
        <v>30</v>
      </c>
      <c r="J16" s="701"/>
      <c r="K16" s="374">
        <f>IFERROR(IF(AND(N8=""),"",SUM(C16,G16)),"")</f>
        <v>25</v>
      </c>
      <c r="L16" s="374">
        <f>IFERROR(IF(AND(N8=""),"",SUM(E16,I16)),"")</f>
        <v>60</v>
      </c>
      <c r="M16" s="902">
        <f>IFERROR(IF(AND(N8=""),"",SUM(K16,L16)),"")</f>
        <v>85</v>
      </c>
      <c r="N16" s="903"/>
      <c r="O16" s="79" t="str">
        <f>IFERROR(IF(AND(N8=""),"",VLOOKUP(N8,Marks,46,0)),"")</f>
        <v>B</v>
      </c>
      <c r="P16" s="209" t="str">
        <f>IFERROR(IF(AND(N8=""),"",VLOOKUP(N8,Marks,44,0)),"")</f>
        <v>P</v>
      </c>
      <c r="Q16" s="963"/>
      <c r="R16" s="303" t="str">
        <f>IF('Master sheet'!$D$14="Hindi","अंग्रेजी","English")</f>
        <v>अंग्रेजी</v>
      </c>
      <c r="S16" s="699">
        <f>IFERROR(IF(AND(AD8=""),"",VLOOKUP(AD8,Marks,33,0)),"")</f>
        <v>12</v>
      </c>
      <c r="T16" s="701"/>
      <c r="U16" s="699">
        <f>IFERROR(IF(AND(AD8=""),"",VLOOKUP(AD8,Marks,34,0)),"")</f>
        <v>31</v>
      </c>
      <c r="V16" s="701"/>
      <c r="W16" s="699">
        <f>IFERROR(IF(AND(AD8=""),"",VLOOKUP(AD8,Marks,37,0)),"")</f>
        <v>10</v>
      </c>
      <c r="X16" s="701"/>
      <c r="Y16" s="699">
        <f>IFERROR(IF(AND(AD8=""),"",VLOOKUP(AD8,Marks,38,0)),"")</f>
        <v>31</v>
      </c>
      <c r="Z16" s="701"/>
      <c r="AA16" s="374">
        <f>IFERROR(IF(AND(AD8=""),"",SUM(S16,W16)),"")</f>
        <v>22</v>
      </c>
      <c r="AB16" s="374">
        <f>IFERROR(IF(AND(AD8=""),"",SUM(U16,Y16)),"")</f>
        <v>62</v>
      </c>
      <c r="AC16" s="902">
        <f>IFERROR(IF(AND(AD8=""),"",SUM(AA16,AB16)),"")</f>
        <v>84</v>
      </c>
      <c r="AD16" s="903"/>
      <c r="AE16" s="79" t="str">
        <f>IFERROR(IF(AND(AD8=""),"",VLOOKUP(AD8,Marks,46,0)),"")</f>
        <v>B</v>
      </c>
      <c r="AF16" s="209" t="str">
        <f>IFERROR(IF(AND(AD8=""),"",VLOOKUP(AD8,Marks,44,0)),"")</f>
        <v>P</v>
      </c>
      <c r="AJ16" s="953"/>
      <c r="AK16" s="954"/>
      <c r="AL16" s="954"/>
      <c r="AM16" s="955"/>
    </row>
    <row r="17" spans="1:41" s="44" customFormat="1" ht="25.5" customHeight="1">
      <c r="A17" s="97"/>
      <c r="B17" s="304" t="str">
        <f>IF('Master sheet'!$D$14="Hindi","कुल योग","Total")</f>
        <v>कुल योग</v>
      </c>
      <c r="C17" s="925">
        <f>IF(AND(N8=""),"",IF(AND(C13="",C14="",C16=""),"",SUM(C13,C14,C16)))</f>
        <v>62</v>
      </c>
      <c r="D17" s="926"/>
      <c r="E17" s="925">
        <f>IF(AND(N8=""),"",IF(AND(E13="",E14="",E16=""),"",SUM(E13,E14,E16)))</f>
        <v>156</v>
      </c>
      <c r="F17" s="926"/>
      <c r="G17" s="925">
        <f>IF(AND(N8=""),"",IF(AND(G13="",G14="",G16=""),"",SUM(G13,G14,G16)))</f>
        <v>60</v>
      </c>
      <c r="H17" s="926"/>
      <c r="I17" s="925">
        <f>IF(AND(N8=""),"",IF(AND(I13="",I14="",I16=""),"",SUM(I13,I14,I16)))</f>
        <v>111</v>
      </c>
      <c r="J17" s="926"/>
      <c r="K17" s="375">
        <f>IF(AND(N8=""),"",IF(AND(K13="",K14="",K16=""),"",SUM(K13,K14,K16)))</f>
        <v>122</v>
      </c>
      <c r="L17" s="375">
        <f>IF(AND(N8=""),"",IF(AND(L13="",L14="",L16=""),"",SUM(L13,L14,L16)))</f>
        <v>267</v>
      </c>
      <c r="M17" s="902">
        <f>IF(AND(N8=""),"",IF(AND(M13="",M14="",M16=""),"",SUM(M13,M14,M16)))</f>
        <v>389</v>
      </c>
      <c r="N17" s="903"/>
      <c r="O17" s="383" t="str">
        <f>IFERROR(IF(AND(N8=""),"",VLOOKUP(N8,Marks,119,0)),"")</f>
        <v>B</v>
      </c>
      <c r="P17" s="212"/>
      <c r="Q17" s="963"/>
      <c r="R17" s="304" t="str">
        <f>IF('Master sheet'!$D$14="Hindi","कुल योग","Total")</f>
        <v>कुल योग</v>
      </c>
      <c r="S17" s="925">
        <f>IF(AND(AD8=""),"",IF(AND(S13="",S14="",S16=""),"",SUM(S13,S14,S16)))</f>
        <v>55</v>
      </c>
      <c r="T17" s="926"/>
      <c r="U17" s="925">
        <f>IF(AND(AD8=""),"",IF(AND(U13="",U14="",U16=""),"",SUM(U13,U14,U16)))</f>
        <v>159</v>
      </c>
      <c r="V17" s="926"/>
      <c r="W17" s="925">
        <f>IF(AND(AD8=""),"",IF(AND(W13="",W14="",W16=""),"",SUM(W13,W14,W16)))</f>
        <v>53</v>
      </c>
      <c r="X17" s="926"/>
      <c r="Y17" s="925">
        <f>IF(AND(AD8=""),"",IF(AND(Y13="",Y14="",Y16=""),"",SUM(Y13,Y14,Y16)))</f>
        <v>111</v>
      </c>
      <c r="Z17" s="926"/>
      <c r="AA17" s="375">
        <f>IF(AND(AD8=""),"",IF(AND(AA13="",AA14="",AA16=""),"",SUM(AA13,AA14,AA16)))</f>
        <v>108</v>
      </c>
      <c r="AB17" s="375">
        <f>IF(AND(AD8=""),"",IF(AND(AB13="",AB14="",AB16=""),"",SUM(AB13,AB14,AB16)))</f>
        <v>270</v>
      </c>
      <c r="AC17" s="902">
        <f>IF(AND(AD8=""),"",IF(AND(AC13="",AC14="",AC16=""),"",SUM(AC13,AC14,AC16)))</f>
        <v>378</v>
      </c>
      <c r="AD17" s="903"/>
      <c r="AE17" s="383" t="str">
        <f>IFERROR(IF(AND(AD8=""),"",VLOOKUP(AD8,Marks,119,0)),"")</f>
        <v>B</v>
      </c>
      <c r="AF17" s="212"/>
      <c r="AJ17" s="953"/>
      <c r="AK17" s="954"/>
      <c r="AL17" s="954"/>
      <c r="AM17" s="955"/>
      <c r="AO17" s="44" t="s">
        <v>243</v>
      </c>
    </row>
    <row r="18" spans="1:41" s="44" customFormat="1" ht="25.5" customHeight="1">
      <c r="A18" s="97"/>
      <c r="B18" s="385"/>
      <c r="C18" s="904">
        <v>50</v>
      </c>
      <c r="D18" s="922"/>
      <c r="E18" s="922"/>
      <c r="F18" s="905"/>
      <c r="G18" s="904">
        <v>50</v>
      </c>
      <c r="H18" s="922"/>
      <c r="I18" s="922"/>
      <c r="J18" s="905"/>
      <c r="K18" s="904">
        <v>100</v>
      </c>
      <c r="L18" s="922"/>
      <c r="M18" s="922"/>
      <c r="N18" s="905"/>
      <c r="O18" s="923"/>
      <c r="P18" s="924"/>
      <c r="Q18" s="963"/>
      <c r="R18" s="385"/>
      <c r="S18" s="904">
        <v>50</v>
      </c>
      <c r="T18" s="922"/>
      <c r="U18" s="922"/>
      <c r="V18" s="905"/>
      <c r="W18" s="904">
        <v>50</v>
      </c>
      <c r="X18" s="922"/>
      <c r="Y18" s="922"/>
      <c r="Z18" s="905"/>
      <c r="AA18" s="904">
        <v>100</v>
      </c>
      <c r="AB18" s="922"/>
      <c r="AC18" s="922"/>
      <c r="AD18" s="905"/>
      <c r="AE18" s="923"/>
      <c r="AF18" s="924"/>
      <c r="AJ18" s="953"/>
      <c r="AK18" s="954"/>
      <c r="AL18" s="954"/>
      <c r="AM18" s="955"/>
    </row>
    <row r="19" spans="1:41" s="44" customFormat="1" ht="21" customHeight="1">
      <c r="A19" s="97"/>
      <c r="B19" s="308" t="str">
        <f>IF('Master sheet'!$D$14="Hindi","पर्यावरण अध्ययन","EVS")</f>
        <v>पर्यावरण अध्ययन</v>
      </c>
      <c r="C19" s="699">
        <f>IFERROR(IF(AND(N8=""),"",VLOOKUP(N8,Marks,69,0)),"")</f>
        <v>45</v>
      </c>
      <c r="D19" s="700"/>
      <c r="E19" s="700"/>
      <c r="F19" s="701"/>
      <c r="G19" s="699">
        <f>IFERROR(IF(AND(N8=""),"",VLOOKUP(N8,Marks,73,0)),"")</f>
        <v>45</v>
      </c>
      <c r="H19" s="700"/>
      <c r="I19" s="700"/>
      <c r="J19" s="701"/>
      <c r="K19" s="925">
        <f>IFERROR(IF(AND(N8=""),"",SUM(C19,G19)),"")</f>
        <v>90</v>
      </c>
      <c r="L19" s="947"/>
      <c r="M19" s="947"/>
      <c r="N19" s="926"/>
      <c r="O19" s="79" t="str">
        <f>IFERROR(IF(AND(N8=""),"",VLOOKUP(N8,Marks,82,0)),"")</f>
        <v>A</v>
      </c>
      <c r="P19" s="209" t="str">
        <f>IFERROR(IF(AND(N8=""),"",VLOOKUP(N8,Marks,80,0)),"")</f>
        <v>P</v>
      </c>
      <c r="Q19" s="963"/>
      <c r="R19" s="308" t="str">
        <f>IF('Master sheet'!$D$14="Hindi","पर्यावरण अध्ययन","EVS")</f>
        <v>पर्यावरण अध्ययन</v>
      </c>
      <c r="S19" s="699">
        <f>IFERROR(IF(AND(AD8=""),"",VLOOKUP(AD8,Marks,69,0)),"")</f>
        <v>45</v>
      </c>
      <c r="T19" s="700"/>
      <c r="U19" s="700"/>
      <c r="V19" s="701"/>
      <c r="W19" s="699">
        <f>IFERROR(IF(AND(AD8=""),"",VLOOKUP(AD8,Marks,73,0)),"")</f>
        <v>14</v>
      </c>
      <c r="X19" s="700"/>
      <c r="Y19" s="700"/>
      <c r="Z19" s="701"/>
      <c r="AA19" s="925">
        <f>IFERROR(IF(AND(AD8=""),"",SUM(S19,W19)),"")</f>
        <v>59</v>
      </c>
      <c r="AB19" s="947"/>
      <c r="AC19" s="947"/>
      <c r="AD19" s="926"/>
      <c r="AE19" s="79" t="str">
        <f>IFERROR(IF(AND(AD8=""),"",VLOOKUP(AD8,Marks,82,0)),"")</f>
        <v>C</v>
      </c>
      <c r="AF19" s="209" t="str">
        <f>IFERROR(IF(AND(AD8=""),"",VLOOKUP(AD8,Marks,80,0)),"")</f>
        <v>P</v>
      </c>
      <c r="AJ19" s="953"/>
      <c r="AK19" s="954"/>
      <c r="AL19" s="954"/>
      <c r="AM19" s="955"/>
      <c r="AO19" s="44" t="s">
        <v>244</v>
      </c>
    </row>
    <row r="20" spans="1:41" s="44" customFormat="1" ht="9" customHeight="1">
      <c r="A20" s="97"/>
      <c r="B20" s="895"/>
      <c r="C20" s="895"/>
      <c r="D20" s="895"/>
      <c r="E20" s="895"/>
      <c r="F20" s="895"/>
      <c r="G20" s="895"/>
      <c r="H20" s="895"/>
      <c r="I20" s="895"/>
      <c r="J20" s="895"/>
      <c r="K20" s="895"/>
      <c r="L20" s="895"/>
      <c r="M20" s="895"/>
      <c r="N20" s="895"/>
      <c r="O20" s="895"/>
      <c r="P20" s="895"/>
      <c r="Q20" s="963"/>
      <c r="R20" s="895"/>
      <c r="S20" s="895"/>
      <c r="T20" s="895"/>
      <c r="U20" s="895"/>
      <c r="V20" s="895"/>
      <c r="W20" s="895"/>
      <c r="X20" s="895"/>
      <c r="Y20" s="895"/>
      <c r="Z20" s="895"/>
      <c r="AA20" s="895"/>
      <c r="AB20" s="895"/>
      <c r="AC20" s="895"/>
      <c r="AD20" s="895"/>
      <c r="AE20" s="895"/>
      <c r="AF20" s="895"/>
      <c r="AJ20" s="953"/>
      <c r="AK20" s="954"/>
      <c r="AL20" s="954"/>
      <c r="AM20" s="955"/>
    </row>
    <row r="21" spans="1:41" s="44" customFormat="1" ht="18.95" customHeight="1" thickBot="1">
      <c r="A21" s="97"/>
      <c r="B21" s="948" t="str">
        <f>IF('Master sheet'!$D$14="Hindi","अतिरिक्त विषय ","Extra Subject")</f>
        <v xml:space="preserve">अतिरिक्त विषय </v>
      </c>
      <c r="C21" s="948"/>
      <c r="D21" s="948"/>
      <c r="E21" s="948"/>
      <c r="F21" s="948"/>
      <c r="G21" s="948"/>
      <c r="H21" s="948"/>
      <c r="I21" s="948"/>
      <c r="J21" s="948"/>
      <c r="K21" s="948"/>
      <c r="L21" s="948"/>
      <c r="M21" s="948"/>
      <c r="N21" s="948"/>
      <c r="O21" s="948"/>
      <c r="P21" s="948"/>
      <c r="Q21" s="963"/>
      <c r="R21" s="949" t="str">
        <f>IF('Master sheet'!$D$14="Hindi","अतिरिक्त विषय ","Extra Subject")</f>
        <v xml:space="preserve">अतिरिक्त विषय </v>
      </c>
      <c r="S21" s="949"/>
      <c r="T21" s="949"/>
      <c r="U21" s="949"/>
      <c r="V21" s="949"/>
      <c r="W21" s="949"/>
      <c r="X21" s="949"/>
      <c r="Y21" s="949"/>
      <c r="Z21" s="949"/>
      <c r="AA21" s="949"/>
      <c r="AB21" s="949"/>
      <c r="AC21" s="949"/>
      <c r="AD21" s="949"/>
      <c r="AE21" s="949"/>
      <c r="AF21" s="949"/>
      <c r="AJ21" s="956"/>
      <c r="AK21" s="957"/>
      <c r="AL21" s="957"/>
      <c r="AM21" s="958"/>
    </row>
    <row r="22" spans="1:41" s="403" customFormat="1" ht="18.95" customHeight="1">
      <c r="A22" s="97"/>
      <c r="B22" s="402" t="str">
        <f>IF('Master sheet'!$D$14="Hindi","विषय","Subject")</f>
        <v>विषय</v>
      </c>
      <c r="C22" s="959" t="str">
        <f>IF('Master sheet'!$D$14="Hindi","पूर्णांक","M.M.")</f>
        <v>पूर्णांक</v>
      </c>
      <c r="D22" s="960"/>
      <c r="E22" s="959" t="str">
        <f>IF('Master sheet'!$D$14="Hindi","प्राप्तांक","Ob.M.")</f>
        <v>प्राप्तांक</v>
      </c>
      <c r="F22" s="960"/>
      <c r="G22" s="959" t="str">
        <f>IF('Master sheet'!$D$14="Hindi","ग्रेड","Grade")</f>
        <v>ग्रेड</v>
      </c>
      <c r="H22" s="960"/>
      <c r="I22" s="959" t="str">
        <f>IF('Master sheet'!$D$14="Hindi","विषय","Subject")</f>
        <v>विषय</v>
      </c>
      <c r="J22" s="960"/>
      <c r="K22" s="959" t="str">
        <f>IF('Master sheet'!$D$14="Hindi","पूर्णांक","M.M.")</f>
        <v>पूर्णांक</v>
      </c>
      <c r="L22" s="960"/>
      <c r="M22" s="959" t="str">
        <f>IF('Master sheet'!$D$14="Hindi","प्राप्तांक","Ob.M.")</f>
        <v>प्राप्तांक</v>
      </c>
      <c r="N22" s="960"/>
      <c r="O22" s="959" t="str">
        <f>IF('Master sheet'!$D$14="Hindi","ग्रेड","Grade")</f>
        <v>ग्रेड</v>
      </c>
      <c r="P22" s="960"/>
      <c r="Q22" s="963"/>
      <c r="R22" s="402" t="str">
        <f>IF('Master sheet'!$D$14="Hindi","विषय","Subject")</f>
        <v>विषय</v>
      </c>
      <c r="S22" s="959" t="str">
        <f>IF('Master sheet'!$D$14="Hindi","पूर्णांक","M.M.")</f>
        <v>पूर्णांक</v>
      </c>
      <c r="T22" s="960"/>
      <c r="U22" s="959" t="str">
        <f>IF('Master sheet'!$D$14="Hindi","प्राप्तांक","Ob.M.")</f>
        <v>प्राप्तांक</v>
      </c>
      <c r="V22" s="960"/>
      <c r="W22" s="959" t="str">
        <f>IF('Master sheet'!$D$14="Hindi","ग्रेड","Grade")</f>
        <v>ग्रेड</v>
      </c>
      <c r="X22" s="960"/>
      <c r="Y22" s="959" t="str">
        <f>IF('Master sheet'!$D$14="Hindi","विषय","Subject")</f>
        <v>विषय</v>
      </c>
      <c r="Z22" s="960"/>
      <c r="AA22" s="959" t="str">
        <f>IF('Master sheet'!$D$14="Hindi","पूर्णांक","M.M.")</f>
        <v>पूर्णांक</v>
      </c>
      <c r="AB22" s="960"/>
      <c r="AC22" s="959" t="str">
        <f>IF('Master sheet'!$D$14="Hindi","प्राप्तांक","Ob.M.")</f>
        <v>प्राप्तांक</v>
      </c>
      <c r="AD22" s="960"/>
      <c r="AE22" s="959" t="str">
        <f>IF('Master sheet'!$D$14="Hindi","ग्रेड","Grade")</f>
        <v>ग्रेड</v>
      </c>
      <c r="AF22" s="960"/>
    </row>
    <row r="23" spans="1:41" s="44" customFormat="1" ht="22.5" customHeight="1">
      <c r="A23" s="97"/>
      <c r="B23" s="303" t="str">
        <f>IF(AND(N8=""),"",'Result Sheet'!DA4)</f>
        <v>COMPUTER</v>
      </c>
      <c r="C23" s="912">
        <f>IF(AND(N8=""),"",'Result Sheet'!DC7)</f>
        <v>100</v>
      </c>
      <c r="D23" s="912"/>
      <c r="E23" s="913">
        <f>IFERROR(IF(AND(N8=""),"",VLOOKUP(N8,Marks,106,0)),"")</f>
        <v>0</v>
      </c>
      <c r="F23" s="913"/>
      <c r="G23" s="914" t="str">
        <f>IFERROR(IF(AND(N8=""),"",VLOOKUP(N8,Marks,107,0)),"")</f>
        <v/>
      </c>
      <c r="H23" s="914"/>
      <c r="I23" s="915" t="str">
        <f>IF(AND(N8=""),"",'Result Sheet'!DE4)</f>
        <v>G.K.</v>
      </c>
      <c r="J23" s="915"/>
      <c r="K23" s="912">
        <f>IF(AND(N8=""),"",'Result Sheet'!DG7)</f>
        <v>100</v>
      </c>
      <c r="L23" s="912"/>
      <c r="M23" s="913">
        <f>IFERROR(IF(AND(N8=""),"",VLOOKUP(N8,Marks,110,0)),"")</f>
        <v>0</v>
      </c>
      <c r="N23" s="913"/>
      <c r="O23" s="914" t="str">
        <f>IFERROR(IF(AND(N8=""),"",VLOOKUP(N8,Marks,111,0)),"")</f>
        <v/>
      </c>
      <c r="P23" s="914"/>
      <c r="Q23" s="963"/>
      <c r="R23" s="303" t="str">
        <f>IF(AND(AD8=""),"",'Result Sheet'!DA4)</f>
        <v>COMPUTER</v>
      </c>
      <c r="S23" s="912">
        <f>IF(AND(AD8=""),"",'Result Sheet'!DC7)</f>
        <v>100</v>
      </c>
      <c r="T23" s="912"/>
      <c r="U23" s="913">
        <f>IFERROR(IF(AND(AD8=""),"",VLOOKUP(AD8,Marks,106,0)),"")</f>
        <v>0</v>
      </c>
      <c r="V23" s="913"/>
      <c r="W23" s="914" t="str">
        <f>IFERROR(IF(AND(AD8=""),"",VLOOKUP(AD8,Marks,107,0)),"")</f>
        <v/>
      </c>
      <c r="X23" s="914"/>
      <c r="Y23" s="915" t="str">
        <f>IF(AND(AD8=""),"",'Result Sheet'!DE4)</f>
        <v>G.K.</v>
      </c>
      <c r="Z23" s="915"/>
      <c r="AA23" s="912">
        <f>IF(AND(AD8=""),"",'Result Sheet'!DG7)</f>
        <v>100</v>
      </c>
      <c r="AB23" s="912"/>
      <c r="AC23" s="913">
        <f>IFERROR(IF(AND(AD8=""),"",VLOOKUP(AD8,Marks,110,0)),"")</f>
        <v>0</v>
      </c>
      <c r="AD23" s="913"/>
      <c r="AE23" s="914" t="str">
        <f>IFERROR(IF(AND(AD8=""),"",VLOOKUP(AD8,Marks,111,0)),"")</f>
        <v/>
      </c>
      <c r="AF23" s="914"/>
    </row>
    <row r="24" spans="1:41" s="44" customFormat="1" ht="22.5" customHeight="1">
      <c r="A24" s="97"/>
      <c r="B24" s="896" t="str">
        <f>IF('Master sheet'!$D$14="Hindi","विषय","Subject")</f>
        <v>विषय</v>
      </c>
      <c r="C24" s="896"/>
      <c r="D24" s="918" t="str">
        <f>IF('Master sheet'!$D$14="Hindi","प्राप्तांक","Marks ")</f>
        <v>प्राप्तांक</v>
      </c>
      <c r="E24" s="919"/>
      <c r="F24" s="306" t="str">
        <f>IF('Master sheet'!$D$14="Hindi","ग्रेड","Grade")</f>
        <v>ग्रेड</v>
      </c>
      <c r="G24" s="896" t="str">
        <f>IF('Master sheet'!$D$14="Hindi","विषय","Subject")</f>
        <v>विषय</v>
      </c>
      <c r="H24" s="896"/>
      <c r="I24" s="918" t="str">
        <f>IF('Master sheet'!$D$14="Hindi","प्राप्तांक","Marks")</f>
        <v>प्राप्तांक</v>
      </c>
      <c r="J24" s="919"/>
      <c r="K24" s="306" t="str">
        <f>IF('Master sheet'!$D$14="Hindi","ग्रेड","Grade")</f>
        <v>ग्रेड</v>
      </c>
      <c r="L24" s="896" t="str">
        <f>IF('Master sheet'!$D$14="Hindi","विषय","Subject")</f>
        <v>विषय</v>
      </c>
      <c r="M24" s="896"/>
      <c r="N24" s="918" t="str">
        <f>IF('Master sheet'!$D$14="Hindi","प्राप्तांक","Marks")</f>
        <v>प्राप्तांक</v>
      </c>
      <c r="O24" s="919"/>
      <c r="P24" s="340" t="str">
        <f>IF('Master sheet'!$D$14="Hindi","ग्रेड","Grade")</f>
        <v>ग्रेड</v>
      </c>
      <c r="Q24" s="963"/>
      <c r="R24" s="896" t="str">
        <f>IF('Master sheet'!$D$14="Hindi","विषय","Subject")</f>
        <v>विषय</v>
      </c>
      <c r="S24" s="896"/>
      <c r="T24" s="918" t="str">
        <f>IF('Master sheet'!$D$14="Hindi","प्राप्तांक","Marks")</f>
        <v>प्राप्तांक</v>
      </c>
      <c r="U24" s="919"/>
      <c r="V24" s="306" t="str">
        <f>IF('Master sheet'!$D$14="Hindi","ग्रेड","Grade")</f>
        <v>ग्रेड</v>
      </c>
      <c r="W24" s="896" t="str">
        <f>IF('Master sheet'!$D$14="Hindi","विषय","Subject")</f>
        <v>विषय</v>
      </c>
      <c r="X24" s="896"/>
      <c r="Y24" s="918" t="str">
        <f>IF('Master sheet'!$D$14="Hindi","प्राप्तांक","Marks")</f>
        <v>प्राप्तांक</v>
      </c>
      <c r="Z24" s="919"/>
      <c r="AA24" s="306" t="str">
        <f>IF('Master sheet'!$D$14="Hindi","ग्रेड","Grade")</f>
        <v>ग्रेड</v>
      </c>
      <c r="AB24" s="896" t="str">
        <f>IF('Master sheet'!$D$14="Hindi","विषय","Subject")</f>
        <v>विषय</v>
      </c>
      <c r="AC24" s="896"/>
      <c r="AD24" s="918" t="str">
        <f>IF('Master sheet'!$D$14="Hindi","प्राप्तांक","Marks")</f>
        <v>प्राप्तांक</v>
      </c>
      <c r="AE24" s="919"/>
      <c r="AF24" s="340" t="str">
        <f>IF('Master sheet'!$D$14="Hindi","ग्रेड","Grade")</f>
        <v>ग्रेड</v>
      </c>
    </row>
    <row r="25" spans="1:41" s="44" customFormat="1" ht="21.75" customHeight="1">
      <c r="A25" s="97"/>
      <c r="B25" s="906" t="str">
        <f>IF('Master sheet'!$D$14="Hindi","कार्यानुभव","WORK EXP.")</f>
        <v>कार्यानुभव</v>
      </c>
      <c r="C25" s="907"/>
      <c r="D25" s="907"/>
      <c r="E25" s="70">
        <f>IFERROR(IF(AND(N8=""),"",VLOOKUP(N8,Marks,85,0)),"")</f>
        <v>45</v>
      </c>
      <c r="F25" s="79" t="str">
        <f>IFERROR(IF(AND(N8=""),"",VLOOKUP(N8,Marks,89,0)),"")</f>
        <v>A</v>
      </c>
      <c r="G25" s="906" t="str">
        <f>IF('Master sheet'!$D$14="Hindi","कला शिक्षा","ART EDU.")</f>
        <v>कला शिक्षा</v>
      </c>
      <c r="H25" s="907"/>
      <c r="I25" s="907"/>
      <c r="J25" s="70">
        <f>IFERROR(IF(AND(N8=""),"",VLOOKUP(N8,Marks,92,0)),"")</f>
        <v>31</v>
      </c>
      <c r="K25" s="79" t="str">
        <f>IFERROR(IF(AND(N8=""),"",VLOOKUP(N8,Marks,96,0)),"")</f>
        <v>B</v>
      </c>
      <c r="L25" s="908" t="str">
        <f>IF('Master sheet'!$D$14="Hindi","स्वा. एवं शा. शिक्षा","HE.&amp;PH. EDU.")</f>
        <v>स्वा. एवं शा. शिक्षा</v>
      </c>
      <c r="M25" s="909"/>
      <c r="N25" s="909"/>
      <c r="O25" s="70">
        <f>IFERROR(IF(AND(N8=""),"",VLOOKUP(N8,Marks,99,0)),"")</f>
        <v>76</v>
      </c>
      <c r="P25" s="79" t="str">
        <f>IFERROR(IF(AND(N8=""),"",VLOOKUP(N8,Marks,103,0)),"")</f>
        <v>A</v>
      </c>
      <c r="Q25" s="963"/>
      <c r="R25" s="915" t="str">
        <f>IF('Master sheet'!$D$14="Hindi","कार्यानुभव","WORK EXP.")</f>
        <v>कार्यानुभव</v>
      </c>
      <c r="S25" s="915"/>
      <c r="T25" s="915"/>
      <c r="U25" s="70">
        <f>IFERROR(IF(AND(AD8=""),"",VLOOKUP(AD8,Marks,85,0)),"")</f>
        <v>44</v>
      </c>
      <c r="V25" s="79" t="str">
        <f>IFERROR(IF(AND(AD8=""),"",VLOOKUP(AD8,Marks,89,0)),"")</f>
        <v>A</v>
      </c>
      <c r="W25" s="915" t="str">
        <f>IF('Master sheet'!$D$14="Hindi","कला शिक्षा","ART EDU.")</f>
        <v>कला शिक्षा</v>
      </c>
      <c r="X25" s="915"/>
      <c r="Y25" s="915"/>
      <c r="Z25" s="70">
        <f>IFERROR(IF(AND(AD8=""),"",VLOOKUP(AD8,Marks,92,0)),"")</f>
        <v>32</v>
      </c>
      <c r="AA25" s="79" t="str">
        <f>IFERROR(IF(AND(AD8=""),"",VLOOKUP(AD8,Marks,96,0)),"")</f>
        <v>B</v>
      </c>
      <c r="AB25" s="961" t="str">
        <f>IF('Master sheet'!$D$14="Hindi","स्वा. एवं शा. शिक्षा","HE.&amp;PH. EDU.")</f>
        <v>स्वा. एवं शा. शिक्षा</v>
      </c>
      <c r="AC25" s="961"/>
      <c r="AD25" s="961"/>
      <c r="AE25" s="70">
        <f>IFERROR(IF(AND(AD8=""),"",VLOOKUP(AD8,Marks,99,0)),"")</f>
        <v>67</v>
      </c>
      <c r="AF25" s="79" t="str">
        <f>IFERROR(IF(AND(AD8=""),"",VLOOKUP(AD8,Marks,103,0)),"")</f>
        <v>B</v>
      </c>
    </row>
    <row r="26" spans="1:41" s="44" customFormat="1" ht="21" customHeight="1">
      <c r="A26" s="97"/>
      <c r="B26" s="885" t="str">
        <f>IF('Master sheet'!$D$14="Hindi","कुल कार्य दिवस :-","Total Meeting :-")</f>
        <v>कुल कार्य दिवस :-</v>
      </c>
      <c r="C26" s="885"/>
      <c r="D26" s="885"/>
      <c r="E26" s="886">
        <f>IFERROR(IF(AND(N8=""),"",VLOOKUP(N8,Marks,117,0)),"")</f>
        <v>220</v>
      </c>
      <c r="F26" s="886"/>
      <c r="G26" s="886"/>
      <c r="H26" s="886"/>
      <c r="I26" s="885" t="str">
        <f>IF('Master sheet'!$D$14="Hindi","कुल उपस्थिति :-","Total Attendance :-")</f>
        <v>कुल उपस्थिति :-</v>
      </c>
      <c r="J26" s="885"/>
      <c r="K26" s="885"/>
      <c r="L26" s="885"/>
      <c r="M26" s="887">
        <f>IFERROR(IF(AND(N8=""),"",VLOOKUP(N8,Marks,118,0)),"")</f>
        <v>28</v>
      </c>
      <c r="N26" s="887"/>
      <c r="O26" s="887"/>
      <c r="P26" s="887"/>
      <c r="Q26" s="963"/>
      <c r="R26" s="885" t="str">
        <f>IF('Master sheet'!$D$14="Hindi","कुल कार्य दिवस :-","Total Meeting :-")</f>
        <v>कुल कार्य दिवस :-</v>
      </c>
      <c r="S26" s="885"/>
      <c r="T26" s="885"/>
      <c r="U26" s="886">
        <f>IFERROR(IF(AND(AD8=""),"",VLOOKUP(AD8,Marks,117,0)),"")</f>
        <v>220</v>
      </c>
      <c r="V26" s="886"/>
      <c r="W26" s="886"/>
      <c r="X26" s="886"/>
      <c r="Y26" s="885" t="str">
        <f>IF('Master sheet'!$D$14="Hindi","कुल उपस्थिति :-","Total Attendance :-")</f>
        <v>कुल उपस्थिति :-</v>
      </c>
      <c r="Z26" s="885"/>
      <c r="AA26" s="885"/>
      <c r="AB26" s="885"/>
      <c r="AC26" s="887">
        <f>IFERROR(IF(AND(AD8=""),"",VLOOKUP(AD8,Marks,118,0)),"")</f>
        <v>24</v>
      </c>
      <c r="AD26" s="887"/>
      <c r="AE26" s="887"/>
      <c r="AF26" s="887"/>
    </row>
    <row r="27" spans="1:41" s="44" customFormat="1" ht="21" customHeight="1">
      <c r="A27" s="97"/>
      <c r="B27" s="885" t="str">
        <f>IF('Master sheet'!$D$14="Hindi","परिणाम :-","Result :-")</f>
        <v>परिणाम :-</v>
      </c>
      <c r="C27" s="885"/>
      <c r="D27" s="885"/>
      <c r="E27" s="888" t="str">
        <f>IFERROR(IF(AND(N8=""),"",VLOOKUP(N8,Marks,116,0)),"")</f>
        <v>कक्षोंन्नति</v>
      </c>
      <c r="F27" s="888"/>
      <c r="G27" s="888"/>
      <c r="H27" s="888"/>
      <c r="I27" s="885" t="str">
        <f>IF('Master sheet'!$D$14="Hindi","परिणाम प्रतिशत में :-","Result in Percentage :-")</f>
        <v>परिणाम प्रतिशत में :-</v>
      </c>
      <c r="J27" s="885"/>
      <c r="K27" s="885"/>
      <c r="L27" s="885"/>
      <c r="M27" s="889">
        <f>IFERROR(IF(AND(N8=""),"",VLOOKUP(N8,Marks,113,0)),"")</f>
        <v>77.8</v>
      </c>
      <c r="N27" s="889"/>
      <c r="O27" s="889"/>
      <c r="P27" s="889"/>
      <c r="Q27" s="963"/>
      <c r="R27" s="885" t="str">
        <f>IF('Master sheet'!$D$14="Hindi","परिणाम :-","Result :-")</f>
        <v>परिणाम :-</v>
      </c>
      <c r="S27" s="885"/>
      <c r="T27" s="885"/>
      <c r="U27" s="888" t="str">
        <f>IFERROR(IF(AND(AD8=""),"",VLOOKUP(AD8,Marks,116,0)),"")</f>
        <v>कक्षोंन्नति</v>
      </c>
      <c r="V27" s="888"/>
      <c r="W27" s="888"/>
      <c r="X27" s="888"/>
      <c r="Y27" s="885" t="str">
        <f>IF('Master sheet'!$D$14="Hindi","परिणाम प्रतिशत में :-","Result in Percentage :-")</f>
        <v>परिणाम प्रतिशत में :-</v>
      </c>
      <c r="Z27" s="885"/>
      <c r="AA27" s="885"/>
      <c r="AB27" s="885"/>
      <c r="AC27" s="889">
        <f>IFERROR(IF(AND(AD8=""),"",VLOOKUP(AD8,Marks,113,0)),"")</f>
        <v>75.599999999999994</v>
      </c>
      <c r="AD27" s="889"/>
      <c r="AE27" s="889"/>
      <c r="AF27" s="889"/>
    </row>
    <row r="28" spans="1:41" s="44" customFormat="1" ht="21" customHeight="1">
      <c r="A28" s="97"/>
      <c r="B28" s="885" t="str">
        <f>IF('Master sheet'!$D$14="Hindi","श्रेणी / ग्रेड :-","Division / Grade :-")</f>
        <v>श्रेणी / ग्रेड :-</v>
      </c>
      <c r="C28" s="885"/>
      <c r="D28" s="885"/>
      <c r="E28" s="210" t="str">
        <f>IFERROR(IF(AND(N8=""),"",VLOOKUP(N8,Marks,114,0)),"")</f>
        <v>I</v>
      </c>
      <c r="F28" s="211" t="s">
        <v>129</v>
      </c>
      <c r="G28" s="890" t="str">
        <f>IFERROR(IF(AND(N8=""),"",VLOOKUP(N8,Marks,119,0)),"")</f>
        <v>B</v>
      </c>
      <c r="H28" s="890"/>
      <c r="I28" s="885" t="str">
        <f>IF('Master sheet'!$D$14="Hindi","कक्षा में स्थान :-","Position in the Class :-")</f>
        <v>कक्षा में स्थान :-</v>
      </c>
      <c r="J28" s="885"/>
      <c r="K28" s="885"/>
      <c r="L28" s="885"/>
      <c r="M28" s="891">
        <f>IFERROR(IF(AND(N8=""),"",VLOOKUP(N8,Marks,115,0)),"")</f>
        <v>19.000000000000298</v>
      </c>
      <c r="N28" s="891"/>
      <c r="O28" s="891"/>
      <c r="P28" s="891"/>
      <c r="Q28" s="963"/>
      <c r="R28" s="885" t="str">
        <f>IF('Master sheet'!$D$14="Hindi","श्रेणी / ग्रेड :-","Division / Grade :-")</f>
        <v>श्रेणी / ग्रेड :-</v>
      </c>
      <c r="S28" s="885"/>
      <c r="T28" s="885"/>
      <c r="U28" s="210" t="str">
        <f>IFERROR(IF(AND(AD8=""),"",VLOOKUP(AD8,Marks,114,0)),"")</f>
        <v>I</v>
      </c>
      <c r="V28" s="211" t="s">
        <v>129</v>
      </c>
      <c r="W28" s="890" t="str">
        <f>IFERROR(IF(AND(AD8=""),"",VLOOKUP(AD8,Marks,119,0)),"")</f>
        <v>B</v>
      </c>
      <c r="X28" s="890"/>
      <c r="Y28" s="885" t="str">
        <f>IF('Master sheet'!$D$14="Hindi","कक्षा में स्थान :-","Position in the Class :-")</f>
        <v>कक्षा में स्थान :-</v>
      </c>
      <c r="Z28" s="885"/>
      <c r="AA28" s="885"/>
      <c r="AB28" s="885"/>
      <c r="AC28" s="891">
        <f>IFERROR(IF(AND(AD8=""),"",VLOOKUP(AD8,Marks,115,0)),"")</f>
        <v>21.000000000000298</v>
      </c>
      <c r="AD28" s="891"/>
      <c r="AE28" s="891"/>
      <c r="AF28" s="891"/>
    </row>
    <row r="29" spans="1:41" s="44" customFormat="1" ht="21" customHeight="1">
      <c r="A29" s="97"/>
      <c r="B29" s="871" t="str">
        <f>IF('Master sheet'!$D$14="Hindi","परीक्षा परिणाम घोषणा दिनांक :-","Result Declaration Date :-")</f>
        <v>परीक्षा परिणाम घोषणा दिनांक :-</v>
      </c>
      <c r="C29" s="871"/>
      <c r="D29" s="871"/>
      <c r="E29" s="872">
        <f>IFERROR(IF(AND(N8=""),"",'Master sheet'!$D$13),"")</f>
        <v>45793</v>
      </c>
      <c r="F29" s="872"/>
      <c r="G29" s="872"/>
      <c r="H29" s="341"/>
      <c r="I29" s="71"/>
      <c r="J29" s="71"/>
      <c r="K29" s="45"/>
      <c r="L29" s="71"/>
      <c r="M29" s="71"/>
      <c r="N29" s="71"/>
      <c r="O29" s="71"/>
      <c r="P29" s="71"/>
      <c r="Q29" s="963"/>
      <c r="R29" s="871" t="str">
        <f>IF('Master sheet'!$D$14="Hindi","परीक्षा परिणाम घोषणा दिनांक :-","Result Declaration Date :-")</f>
        <v>परीक्षा परिणाम घोषणा दिनांक :-</v>
      </c>
      <c r="S29" s="871"/>
      <c r="T29" s="871"/>
      <c r="U29" s="872">
        <f>IFERROR(IF(AND(AD8=""),"",'Master sheet'!$D$13),"")</f>
        <v>45793</v>
      </c>
      <c r="V29" s="872"/>
      <c r="W29" s="872"/>
      <c r="X29" s="349"/>
      <c r="Y29" s="71"/>
      <c r="Z29" s="71"/>
      <c r="AA29" s="45"/>
      <c r="AB29" s="71"/>
      <c r="AC29" s="71"/>
      <c r="AD29" s="71"/>
      <c r="AE29" s="71"/>
      <c r="AF29" s="71"/>
    </row>
    <row r="30" spans="1:41" s="44" customFormat="1" ht="39" customHeight="1">
      <c r="A30" s="97"/>
      <c r="B30" s="873" t="str">
        <f>IFERROR(IF(AND(N8=""),"",'Result Sheet'!$DO$211),"")</f>
        <v>( PUSHPENDRA JAWRA )</v>
      </c>
      <c r="C30" s="873"/>
      <c r="D30" s="873"/>
      <c r="E30" s="873"/>
      <c r="F30" s="874" t="str">
        <f>IF(AND(N8=""),"",CONCATENATE("(",'Master sheet'!$D$17," )"))</f>
        <v>(Suresh Kumar )</v>
      </c>
      <c r="G30" s="874"/>
      <c r="H30" s="874"/>
      <c r="I30" s="874"/>
      <c r="J30" s="874"/>
      <c r="K30" s="874" t="str">
        <f>IF(AND(N8=""),"",CONCATENATE("(",'Master sheet'!$D$15," )"))</f>
        <v>(USHA PALIYA )</v>
      </c>
      <c r="L30" s="874"/>
      <c r="M30" s="874"/>
      <c r="N30" s="874"/>
      <c r="O30" s="874"/>
      <c r="P30" s="874"/>
      <c r="Q30" s="963"/>
      <c r="R30" s="873" t="str">
        <f>IFERROR(IF(AND(AD8=""),"",'Result Sheet'!$DO$211),"")</f>
        <v>( PUSHPENDRA JAWRA )</v>
      </c>
      <c r="S30" s="873"/>
      <c r="T30" s="873"/>
      <c r="U30" s="873"/>
      <c r="V30" s="874" t="str">
        <f>IF(AND(AD8=""),"",CONCATENATE("(",'Master sheet'!$D$17," )"))</f>
        <v>(Suresh Kumar )</v>
      </c>
      <c r="W30" s="874"/>
      <c r="X30" s="874"/>
      <c r="Y30" s="874"/>
      <c r="Z30" s="874"/>
      <c r="AA30" s="874" t="str">
        <f>IF(AND(AD8=""),"",CONCATENATE("(",'Master sheet'!$D$15," )"))</f>
        <v>(USHA PALIYA )</v>
      </c>
      <c r="AB30" s="874"/>
      <c r="AC30" s="874"/>
      <c r="AD30" s="874"/>
      <c r="AE30" s="874"/>
      <c r="AF30" s="874"/>
    </row>
    <row r="31" spans="1:41" s="44" customFormat="1" ht="21" customHeight="1">
      <c r="A31" s="97"/>
      <c r="B31" s="875" t="str">
        <f>IF('Master sheet'!$D$14="Hindi","हस्ताक्षर कक्षाध्यापक","Signature of the class teacher")</f>
        <v>हस्ताक्षर कक्षाध्यापक</v>
      </c>
      <c r="C31" s="875"/>
      <c r="D31" s="875"/>
      <c r="E31" s="875"/>
      <c r="F31" s="875" t="str">
        <f>IF('Master sheet'!$D$14="Hindi","हस्ताक्षर परीक्षा प्रभारी","Signature of the exam. Incharge")</f>
        <v>हस्ताक्षर परीक्षा प्रभारी</v>
      </c>
      <c r="G31" s="875"/>
      <c r="H31" s="875"/>
      <c r="I31" s="875"/>
      <c r="J31" s="875"/>
      <c r="K31" s="875" t="str">
        <f>IF('Master sheet'!$D$14="Hindi","हस्ताक्षर संस्था प्रधान","Head of Institute's Signature")</f>
        <v>हस्ताक्षर संस्था प्रधान</v>
      </c>
      <c r="L31" s="875"/>
      <c r="M31" s="875"/>
      <c r="N31" s="875"/>
      <c r="O31" s="875"/>
      <c r="P31" s="875"/>
      <c r="Q31" s="963"/>
      <c r="R31" s="875" t="str">
        <f>IF('Master sheet'!$D$14="Hindi","हस्ताक्षर कक्षाध्यापक","Signature of the class teacher")</f>
        <v>हस्ताक्षर कक्षाध्यापक</v>
      </c>
      <c r="S31" s="875"/>
      <c r="T31" s="875"/>
      <c r="U31" s="875"/>
      <c r="V31" s="875" t="str">
        <f>IF('Master sheet'!$D$14="Hindi","हस्ताक्षर परीक्षा प्रभारी","Signature of the exam. Incharge")</f>
        <v>हस्ताक्षर परीक्षा प्रभारी</v>
      </c>
      <c r="W31" s="875"/>
      <c r="X31" s="875"/>
      <c r="Y31" s="875"/>
      <c r="Z31" s="875"/>
      <c r="AA31" s="875" t="str">
        <f>IF('Master sheet'!$D$14="Hindi","हस्ताक्षर संस्था प्रधान","Head of Institute's Signature")</f>
        <v>हस्ताक्षर संस्था प्रधान</v>
      </c>
      <c r="AB31" s="875"/>
      <c r="AC31" s="875"/>
      <c r="AD31" s="875"/>
      <c r="AE31" s="875"/>
      <c r="AF31" s="875"/>
    </row>
    <row r="32" spans="1:41" s="44" customFormat="1">
      <c r="A32" s="97"/>
      <c r="B32" s="307"/>
      <c r="C32" s="307"/>
      <c r="D32" s="307"/>
      <c r="E32" s="307"/>
      <c r="F32" s="307"/>
      <c r="G32" s="307"/>
      <c r="H32" s="307"/>
      <c r="I32" s="307"/>
      <c r="J32" s="307"/>
      <c r="K32" s="307"/>
      <c r="L32" s="307"/>
      <c r="M32" s="307"/>
      <c r="N32" s="307"/>
      <c r="O32" s="307"/>
      <c r="P32" s="307"/>
    </row>
    <row r="33" spans="1:32" s="44" customFormat="1" ht="21.95" customHeight="1">
      <c r="A33" s="97">
        <f>IF(N40="","",1)</f>
        <v>1</v>
      </c>
      <c r="B33" s="939" t="str">
        <f>IF('Master sheet'!$D$14="Hindi","वार्षिक रिपोर्ट कार्ड ","Report Card")</f>
        <v xml:space="preserve">वार्षिक रिपोर्ट कार्ड </v>
      </c>
      <c r="C33" s="939"/>
      <c r="D33" s="939"/>
      <c r="E33" s="939"/>
      <c r="F33" s="939"/>
      <c r="G33" s="939"/>
      <c r="H33" s="939"/>
      <c r="I33" s="939"/>
      <c r="J33" s="939"/>
      <c r="K33" s="939"/>
      <c r="L33" s="939"/>
      <c r="M33" s="939"/>
      <c r="N33" s="939"/>
      <c r="O33" s="939"/>
      <c r="P33" s="939"/>
      <c r="Q33" s="963" t="s">
        <v>99</v>
      </c>
      <c r="R33" s="939" t="str">
        <f>IF('Master sheet'!$D$14="Hindi","वार्षिक रिपोर्ट कार्ड ","Report Card")</f>
        <v xml:space="preserve">वार्षिक रिपोर्ट कार्ड </v>
      </c>
      <c r="S33" s="939"/>
      <c r="T33" s="939"/>
      <c r="U33" s="939"/>
      <c r="V33" s="939"/>
      <c r="W33" s="939"/>
      <c r="X33" s="939"/>
      <c r="Y33" s="939"/>
      <c r="Z33" s="939"/>
      <c r="AA33" s="939"/>
      <c r="AB33" s="939"/>
      <c r="AC33" s="939"/>
      <c r="AD33" s="939"/>
      <c r="AE33" s="939"/>
      <c r="AF33" s="939"/>
    </row>
    <row r="34" spans="1:32" s="44" customFormat="1" ht="21.95" customHeight="1">
      <c r="A34" s="98">
        <f>IF(N40="","",A33+1)</f>
        <v>2</v>
      </c>
      <c r="B34" s="940" t="str">
        <f>IF('Master sheet'!$D$14="Hindi","शिक्षा विभाग, राजस्थान सरकार","Education Department, Rajasthan Government")</f>
        <v>शिक्षा विभाग, राजस्थान सरकार</v>
      </c>
      <c r="C34" s="940"/>
      <c r="D34" s="940"/>
      <c r="E34" s="940"/>
      <c r="F34" s="940"/>
      <c r="G34" s="940"/>
      <c r="H34" s="940"/>
      <c r="I34" s="940"/>
      <c r="J34" s="940"/>
      <c r="K34" s="940"/>
      <c r="L34" s="940"/>
      <c r="M34" s="940"/>
      <c r="N34" s="940"/>
      <c r="O34" s="940"/>
      <c r="P34" s="940"/>
      <c r="Q34" s="963"/>
      <c r="R34" s="940" t="str">
        <f>IF('Master sheet'!$D$14="Hindi","शिक्षा विभाग, राजस्थान सरकार","Education Department, Rajasthan Government")</f>
        <v>शिक्षा विभाग, राजस्थान सरकार</v>
      </c>
      <c r="S34" s="940"/>
      <c r="T34" s="940"/>
      <c r="U34" s="940"/>
      <c r="V34" s="940"/>
      <c r="W34" s="940"/>
      <c r="X34" s="940"/>
      <c r="Y34" s="940"/>
      <c r="Z34" s="940"/>
      <c r="AA34" s="940"/>
      <c r="AB34" s="940"/>
      <c r="AC34" s="940"/>
      <c r="AD34" s="940"/>
      <c r="AE34" s="940"/>
      <c r="AF34" s="940"/>
    </row>
    <row r="35" spans="1:32" s="44" customFormat="1" ht="21.95" customHeight="1">
      <c r="A35" s="98">
        <f>IF(N40="","",A34+1)</f>
        <v>3</v>
      </c>
      <c r="B35" s="964" t="str">
        <f>IF('Master sheet'!$D$14="Hindi","विद्यालय का नाम :-","School Name :- ")</f>
        <v>विद्यालय का नाम :-</v>
      </c>
      <c r="C35" s="964"/>
      <c r="D35" s="964"/>
      <c r="E35" s="965" t="str">
        <f>IF(AND(N40=""),"",IF('Master sheet'!$D$14="Hindi",'Master sheet'!$D$8,'Master sheet'!$D$7))</f>
        <v xml:space="preserve">महात्मा गाँधी राजकीय विद्यालय (अंग्रेजी माध्यम) बर, पाली </v>
      </c>
      <c r="F35" s="965"/>
      <c r="G35" s="965"/>
      <c r="H35" s="965"/>
      <c r="I35" s="965"/>
      <c r="J35" s="965"/>
      <c r="K35" s="965"/>
      <c r="L35" s="965"/>
      <c r="M35" s="965"/>
      <c r="N35" s="965"/>
      <c r="O35" s="965"/>
      <c r="P35" s="965"/>
      <c r="Q35" s="963"/>
      <c r="R35" s="964" t="str">
        <f>IF('Master sheet'!$D$14="Hindi","विद्यालय का नाम :-","School Name :- ")</f>
        <v>विद्यालय का नाम :-</v>
      </c>
      <c r="S35" s="964"/>
      <c r="T35" s="964"/>
      <c r="U35" s="965" t="str">
        <f>IF(AND(AD40=""),"",IF('Master sheet'!$D$14="Hindi",'Master sheet'!$D$8,'Master sheet'!$D$7))</f>
        <v xml:space="preserve">महात्मा गाँधी राजकीय विद्यालय (अंग्रेजी माध्यम) बर, पाली </v>
      </c>
      <c r="V35" s="965"/>
      <c r="W35" s="965"/>
      <c r="X35" s="965"/>
      <c r="Y35" s="965"/>
      <c r="Z35" s="965"/>
      <c r="AA35" s="965"/>
      <c r="AB35" s="965"/>
      <c r="AC35" s="965"/>
      <c r="AD35" s="965"/>
      <c r="AE35" s="965"/>
      <c r="AF35" s="965"/>
    </row>
    <row r="36" spans="1:32" s="44" customFormat="1" ht="15.75" customHeight="1">
      <c r="A36" s="98">
        <f>IF(N40="","",A35+1)</f>
        <v>4</v>
      </c>
      <c r="B36" s="343"/>
      <c r="C36" s="343"/>
      <c r="D36" s="343"/>
      <c r="E36" s="966" t="str">
        <f>IF(AND(N40=""),"",IF('Master sheet'!$D$14="Hindi",CONCATENATE("(विद्यालय मान्यता क्रमांक व वर्ष : ","  ",'Master sheet'!$D$6),CONCATENATE("(School Recognition Number &amp; Years : ","  ",'Master sheet'!$D$6)))</f>
        <v>(विद्यालय मान्यता क्रमांक व वर्ष :   शिक्षा/पाली/1995/2001</v>
      </c>
      <c r="F36" s="966"/>
      <c r="G36" s="966"/>
      <c r="H36" s="966"/>
      <c r="I36" s="966"/>
      <c r="J36" s="966"/>
      <c r="K36" s="966"/>
      <c r="L36" s="966"/>
      <c r="M36" s="966"/>
      <c r="N36" s="966"/>
      <c r="O36" s="966"/>
      <c r="P36" s="966"/>
      <c r="Q36" s="963"/>
      <c r="R36" s="343"/>
      <c r="S36" s="343"/>
      <c r="T36" s="343"/>
      <c r="U36" s="966" t="str">
        <f>IF(AND(AD40=""),"",IF('Master sheet'!$D$14="Hindi",CONCATENATE("(विद्यालय मान्यता क्रमांक व वर्ष : ","  ",'Master sheet'!$D$6),CONCATENATE("(School Recognition Number &amp; Years : ","  ",'Master sheet'!$D$6)))</f>
        <v>(विद्यालय मान्यता क्रमांक व वर्ष :   शिक्षा/पाली/1995/2001</v>
      </c>
      <c r="V36" s="966"/>
      <c r="W36" s="966"/>
      <c r="X36" s="966"/>
      <c r="Y36" s="966"/>
      <c r="Z36" s="966"/>
      <c r="AA36" s="966"/>
      <c r="AB36" s="966"/>
      <c r="AC36" s="966"/>
      <c r="AD36" s="966"/>
      <c r="AE36" s="966"/>
      <c r="AF36" s="966"/>
    </row>
    <row r="37" spans="1:32" s="44" customFormat="1" ht="21.95" customHeight="1">
      <c r="A37" s="98">
        <f>IF(N40="","",A36+1)</f>
        <v>5</v>
      </c>
      <c r="B37" s="342" t="str">
        <f>IF('Master sheet'!$D$14="Hindi","कक्षा  :-","CLASS :- ")</f>
        <v>कक्षा  :-</v>
      </c>
      <c r="C37" s="944">
        <f>IFERROR(IF(AND(N40=""),"",VLOOKUP(N40,Marks,2,0)),"")</f>
        <v>2</v>
      </c>
      <c r="D37" s="944"/>
      <c r="E37" s="945" t="str">
        <f>IF('Master sheet'!$D$14="Hindi","सेक्शन :-","Section :- ")</f>
        <v>सेक्शन :-</v>
      </c>
      <c r="F37" s="945"/>
      <c r="G37" s="945"/>
      <c r="H37" s="944" t="str">
        <f>IFERROR(IF(AND(N40=""),"",VLOOKUP(N40,Marks,3,0)),"")</f>
        <v>A</v>
      </c>
      <c r="I37" s="944"/>
      <c r="J37" s="946" t="str">
        <f>IF('Master sheet'!$D$14="Hindi","सत्र :- ","Session :- ")</f>
        <v xml:space="preserve">सत्र :- </v>
      </c>
      <c r="K37" s="946"/>
      <c r="L37" s="946"/>
      <c r="M37" s="946"/>
      <c r="N37" s="916" t="str">
        <f>IF(AND(N40=""),"",'Marks Entry class 1st'!$I$2)</f>
        <v>2024-2025</v>
      </c>
      <c r="O37" s="916"/>
      <c r="P37" s="916"/>
      <c r="Q37" s="963"/>
      <c r="R37" s="342" t="str">
        <f>IF('Master sheet'!$D$14="Hindi","कक्षा  :-","CLASS :- ")</f>
        <v>कक्षा  :-</v>
      </c>
      <c r="S37" s="944">
        <f>IFERROR(IF(AND(AD40=""),"",VLOOKUP(AD40,Marks,2,0)),"")</f>
        <v>2</v>
      </c>
      <c r="T37" s="944"/>
      <c r="U37" s="945" t="str">
        <f>IF('Master sheet'!$D$14="Hindi","सेक्शन :-","Section :- ")</f>
        <v>सेक्शन :-</v>
      </c>
      <c r="V37" s="945"/>
      <c r="W37" s="945"/>
      <c r="X37" s="944" t="str">
        <f>IFERROR(IF(AND(AD40=""),"",VLOOKUP(AD40,Marks,3,0)),"")</f>
        <v>A</v>
      </c>
      <c r="Y37" s="944"/>
      <c r="Z37" s="946" t="str">
        <f>IF('Master sheet'!$D$14="Hindi","सत्र :- ","Session :- ")</f>
        <v xml:space="preserve">सत्र :- </v>
      </c>
      <c r="AA37" s="946"/>
      <c r="AB37" s="946"/>
      <c r="AC37" s="946"/>
      <c r="AD37" s="916" t="str">
        <f>IF(AND(AD40=""),"",'Marks Entry class 1st'!$I$2)</f>
        <v>2024-2025</v>
      </c>
      <c r="AE37" s="916"/>
      <c r="AF37" s="916"/>
    </row>
    <row r="38" spans="1:32" s="44" customFormat="1" ht="21.95" customHeight="1">
      <c r="A38" s="98">
        <f>IF(N40="","",A37+1)</f>
        <v>6</v>
      </c>
      <c r="B38" s="897" t="str">
        <f>IF('Master sheet'!$D$14="Hindi","विद्यार्थी का नाम :-","Student's Name :-")</f>
        <v>विद्यार्थी का नाम :-</v>
      </c>
      <c r="C38" s="897"/>
      <c r="D38" s="897"/>
      <c r="E38" s="898" t="str">
        <f>IFERROR(IF(AND(N40=""),"",VLOOKUP(N40,Marks,6,0)),"")</f>
        <v>ARMAN HUSSAIN</v>
      </c>
      <c r="F38" s="898"/>
      <c r="G38" s="898"/>
      <c r="H38" s="898"/>
      <c r="I38" s="898"/>
      <c r="J38" s="899" t="str">
        <f>IF('Master sheet'!$D$14="Hindi","प्रवेशांक :","SR. NO. :")</f>
        <v>प्रवेशांक :</v>
      </c>
      <c r="K38" s="899"/>
      <c r="L38" s="899"/>
      <c r="M38" s="899"/>
      <c r="N38" s="917">
        <f>IFERROR(IF(AND(N40=""),"",VLOOKUP(N40,Marks,5,0)),"")</f>
        <v>934</v>
      </c>
      <c r="O38" s="917"/>
      <c r="P38" s="917"/>
      <c r="Q38" s="963"/>
      <c r="R38" s="897" t="str">
        <f>IF('Master sheet'!$D$14="Hindi","विद्यार्थी का नाम :-","Student's Name :-")</f>
        <v>विद्यार्थी का नाम :-</v>
      </c>
      <c r="S38" s="897"/>
      <c r="T38" s="897"/>
      <c r="U38" s="898" t="str">
        <f>IFERROR(IF(AND(AD40=""),"",VLOOKUP(AD40,Marks,6,0)),"")</f>
        <v>ARMAN SHAH</v>
      </c>
      <c r="V38" s="898"/>
      <c r="W38" s="898"/>
      <c r="X38" s="898"/>
      <c r="Y38" s="898"/>
      <c r="Z38" s="899" t="str">
        <f>IF('Master sheet'!$D$14="Hindi","प्रवेशांक :","SR. NO. :")</f>
        <v>प्रवेशांक :</v>
      </c>
      <c r="AA38" s="899"/>
      <c r="AB38" s="899"/>
      <c r="AC38" s="899"/>
      <c r="AD38" s="917">
        <f>IFERROR(IF(AND(AD40=""),"",VLOOKUP(AD40,Marks,5,0)),"")</f>
        <v>926</v>
      </c>
      <c r="AE38" s="917"/>
      <c r="AF38" s="917"/>
    </row>
    <row r="39" spans="1:32" s="44" customFormat="1" ht="21.95" customHeight="1">
      <c r="A39" s="98">
        <f>IF(N40="","",A38+1)</f>
        <v>7</v>
      </c>
      <c r="B39" s="897" t="str">
        <f>IF('Master sheet'!$D$14="Hindi","पिता का नाम :-","Father's Name :-")</f>
        <v>पिता का नाम :-</v>
      </c>
      <c r="C39" s="897"/>
      <c r="D39" s="897"/>
      <c r="E39" s="898" t="str">
        <f>IFERROR(IF(AND(N40=""),"",VLOOKUP(N40,Marks,7,0)),"")</f>
        <v>AARIF HUSSAIN</v>
      </c>
      <c r="F39" s="898"/>
      <c r="G39" s="898"/>
      <c r="H39" s="898"/>
      <c r="I39" s="898"/>
      <c r="J39" s="899" t="str">
        <f>IF('Master sheet'!$D$14="Hindi","जन्म तिथि :","Date of Birth :")</f>
        <v>जन्म तिथि :</v>
      </c>
      <c r="K39" s="899"/>
      <c r="L39" s="899"/>
      <c r="M39" s="899"/>
      <c r="N39" s="900">
        <f>IFERROR(IF(AND(N40=""),"",VLOOKUP(N40,Marks,4,0)),"")</f>
        <v>42348</v>
      </c>
      <c r="O39" s="900"/>
      <c r="P39" s="900"/>
      <c r="Q39" s="963"/>
      <c r="R39" s="897" t="str">
        <f>IF('Master sheet'!$D$14="Hindi","पिता का नाम :-","Father's Name :-")</f>
        <v>पिता का नाम :-</v>
      </c>
      <c r="S39" s="897"/>
      <c r="T39" s="897"/>
      <c r="U39" s="898" t="str">
        <f>IFERROR(IF(AND(AD40=""),"",VLOOKUP(AD40,Marks,7,0)),"")</f>
        <v>JAKIR SHAH</v>
      </c>
      <c r="V39" s="898"/>
      <c r="W39" s="898"/>
      <c r="X39" s="898"/>
      <c r="Y39" s="898"/>
      <c r="Z39" s="899" t="str">
        <f>IF('Master sheet'!$D$14="Hindi","जन्म तिथि :","Date of Birth :")</f>
        <v>जन्म तिथि :</v>
      </c>
      <c r="AA39" s="899"/>
      <c r="AB39" s="899"/>
      <c r="AC39" s="899"/>
      <c r="AD39" s="900">
        <f>IFERROR(IF(AND(AD40=""),"",VLOOKUP(AD40,Marks,4,0)),"")</f>
        <v>42491</v>
      </c>
      <c r="AE39" s="900"/>
      <c r="AF39" s="900"/>
    </row>
    <row r="40" spans="1:32" s="44" customFormat="1" ht="18" customHeight="1">
      <c r="A40" s="98">
        <f>IF(N40="","",A39+1)</f>
        <v>8</v>
      </c>
      <c r="B40" s="897" t="str">
        <f>IF('Master sheet'!$D$14="Hindi","माता का नाम :-","Mother's Name :-")</f>
        <v>माता का नाम :-</v>
      </c>
      <c r="C40" s="897"/>
      <c r="D40" s="897"/>
      <c r="E40" s="898" t="str">
        <f>IFERROR(IF(AND(N40=""),"",VLOOKUP(N40,Marks,8,0)),"")</f>
        <v>SALMA BANO</v>
      </c>
      <c r="F40" s="898"/>
      <c r="G40" s="898"/>
      <c r="H40" s="898"/>
      <c r="I40" s="898"/>
      <c r="J40" s="899" t="str">
        <f>IF('Master sheet'!$D$14="Hindi","रोल नंबर :-","Roll No. :")</f>
        <v>रोल नंबर :-</v>
      </c>
      <c r="K40" s="899"/>
      <c r="L40" s="899"/>
      <c r="M40" s="899"/>
      <c r="N40" s="901">
        <f>IF(AD8="","",IF(AND(AD8+1&gt;$AN$7),"",AD8+1))</f>
        <v>203</v>
      </c>
      <c r="O40" s="901"/>
      <c r="P40" s="901"/>
      <c r="Q40" s="963"/>
      <c r="R40" s="897" t="str">
        <f>IF('Master sheet'!$D$14="Hindi","माता का नाम :-","Mother's Name :-")</f>
        <v>माता का नाम :-</v>
      </c>
      <c r="S40" s="897"/>
      <c r="T40" s="897"/>
      <c r="U40" s="898" t="str">
        <f>IFERROR(IF(AND(AD40=""),"",VLOOKUP(AD40,Marks,8,0)),"")</f>
        <v>HEENA BANU</v>
      </c>
      <c r="V40" s="898"/>
      <c r="W40" s="898"/>
      <c r="X40" s="898"/>
      <c r="Y40" s="898"/>
      <c r="Z40" s="899" t="str">
        <f>IF('Master sheet'!$D$14="Hindi","रोल नंबर :-","Roll No. :")</f>
        <v>रोल नंबर :-</v>
      </c>
      <c r="AA40" s="899"/>
      <c r="AB40" s="899"/>
      <c r="AC40" s="899"/>
      <c r="AD40" s="962">
        <f>IF(N40="","",IF(AND(N40+1&gt;$AN$7),"",N40+1))</f>
        <v>204</v>
      </c>
      <c r="AE40" s="962"/>
      <c r="AF40" s="962"/>
    </row>
    <row r="41" spans="1:32" s="44" customFormat="1" ht="10.5" customHeight="1">
      <c r="A41" s="98">
        <f>IF(N40="","",A40+1)</f>
        <v>9</v>
      </c>
      <c r="B41" s="336"/>
      <c r="C41" s="336"/>
      <c r="D41" s="336"/>
      <c r="E41" s="337"/>
      <c r="F41" s="337"/>
      <c r="G41" s="337"/>
      <c r="H41" s="337"/>
      <c r="I41" s="337"/>
      <c r="J41" s="338"/>
      <c r="K41" s="338"/>
      <c r="L41" s="338"/>
      <c r="M41" s="338"/>
      <c r="N41" s="339"/>
      <c r="O41" s="339"/>
      <c r="P41" s="339"/>
      <c r="Q41" s="963"/>
      <c r="R41" s="72"/>
      <c r="S41" s="72"/>
      <c r="T41" s="72"/>
      <c r="U41" s="73"/>
      <c r="V41" s="73"/>
      <c r="W41" s="73"/>
      <c r="X41" s="72"/>
      <c r="Y41" s="72"/>
      <c r="Z41" s="74"/>
      <c r="AA41" s="74"/>
      <c r="AB41" s="74"/>
      <c r="AC41" s="45"/>
      <c r="AD41" s="45"/>
      <c r="AE41" s="45"/>
      <c r="AF41" s="45"/>
    </row>
    <row r="42" spans="1:32" s="44" customFormat="1" ht="21" customHeight="1">
      <c r="A42" s="98">
        <f>IF(N40="","",A41+1)</f>
        <v>10</v>
      </c>
      <c r="B42" s="620" t="str">
        <f>IF('Master sheet'!$D$14="Hindi","विषय","Subject")</f>
        <v>विषय</v>
      </c>
      <c r="C42" s="640" t="str">
        <f>IF('Master sheet'!$D$14="Hindi","अर्द्धवार्षिक","Half Yearly")</f>
        <v>अर्द्धवार्षिक</v>
      </c>
      <c r="D42" s="641"/>
      <c r="E42" s="641"/>
      <c r="F42" s="641"/>
      <c r="G42" s="930" t="str">
        <f>IF('Master sheet'!$D$14="Hindi","वार्षिक","Yearly")</f>
        <v>वार्षिक</v>
      </c>
      <c r="H42" s="931"/>
      <c r="I42" s="931"/>
      <c r="J42" s="932"/>
      <c r="K42" s="640" t="str">
        <f>IF('Master sheet'!$D$14="Hindi","सर्व योग","Grand Total")</f>
        <v>सर्व योग</v>
      </c>
      <c r="L42" s="641"/>
      <c r="M42" s="641"/>
      <c r="N42" s="642"/>
      <c r="O42" s="927" t="str">
        <f>IF('Master sheet'!$D$14="Hindi","ग्रेड","Grade")</f>
        <v>ग्रेड</v>
      </c>
      <c r="P42" s="892" t="str">
        <f>IF('Master sheet'!$D$14="Hindi","परिणाम","Results")</f>
        <v>परिणाम</v>
      </c>
      <c r="Q42" s="963"/>
      <c r="R42" s="620" t="str">
        <f>IF('Master sheet'!$D$14="Hindi","विषय","Subject")</f>
        <v>विषय</v>
      </c>
      <c r="S42" s="640" t="str">
        <f>IF('Master sheet'!$D$14="Hindi","अर्द्धवार्षिक","Half Yearly")</f>
        <v>अर्द्धवार्षिक</v>
      </c>
      <c r="T42" s="641"/>
      <c r="U42" s="641"/>
      <c r="V42" s="641"/>
      <c r="W42" s="930" t="str">
        <f>IF('Master sheet'!$D$14="Hindi","वार्षिक","Yearly")</f>
        <v>वार्षिक</v>
      </c>
      <c r="X42" s="931"/>
      <c r="Y42" s="931"/>
      <c r="Z42" s="932"/>
      <c r="AA42" s="640" t="str">
        <f>IF('Master sheet'!$D$14="Hindi","सर्व योग","Grand Total")</f>
        <v>सर्व योग</v>
      </c>
      <c r="AB42" s="641"/>
      <c r="AC42" s="641"/>
      <c r="AD42" s="642"/>
      <c r="AE42" s="927" t="str">
        <f>IF('Master sheet'!$D$14="Hindi","ग्रेड","Grade")</f>
        <v>ग्रेड</v>
      </c>
      <c r="AF42" s="892" t="str">
        <f>IF('Master sheet'!$D$14="Hindi","परिणाम","Results")</f>
        <v>परिणाम</v>
      </c>
    </row>
    <row r="43" spans="1:32" s="44" customFormat="1" ht="90.75" customHeight="1">
      <c r="A43" s="98">
        <f>IF(N40="","",A42+1)</f>
        <v>11</v>
      </c>
      <c r="B43" s="620"/>
      <c r="C43" s="933" t="str">
        <f>IF('Master sheet'!$D$14="Hindi","लिखित","Written")</f>
        <v>लिखित</v>
      </c>
      <c r="D43" s="934"/>
      <c r="E43" s="933" t="str">
        <f>IF('Master sheet'!$D$14="Hindi","मौखिक","Oral")</f>
        <v>मौखिक</v>
      </c>
      <c r="F43" s="934"/>
      <c r="G43" s="933" t="str">
        <f>IF('Master sheet'!$D$14="Hindi","लिखित","Written")</f>
        <v>लिखित</v>
      </c>
      <c r="H43" s="934"/>
      <c r="I43" s="935" t="str">
        <f>IF('Master sheet'!$D$14="Hindi","मौखिक","Oral")</f>
        <v>मौखिक</v>
      </c>
      <c r="J43" s="935"/>
      <c r="K43" s="360" t="str">
        <f>IF('Master sheet'!$D$14="Hindi","लिखित","Written")</f>
        <v>लिखित</v>
      </c>
      <c r="L43" s="360" t="str">
        <f>IF('Master sheet'!$D$14="Hindi","मौखिक","Oral")</f>
        <v>मौखिक</v>
      </c>
      <c r="M43" s="936" t="str">
        <f>IF('Master sheet'!$D$14="Hindi","कुल विषय योग ","Subject Total")</f>
        <v xml:space="preserve">कुल विषय योग </v>
      </c>
      <c r="N43" s="937"/>
      <c r="O43" s="928"/>
      <c r="P43" s="893"/>
      <c r="Q43" s="963"/>
      <c r="R43" s="620"/>
      <c r="S43" s="933" t="str">
        <f>IF('Master sheet'!$D$14="Hindi","लिखित","Written")</f>
        <v>लिखित</v>
      </c>
      <c r="T43" s="934"/>
      <c r="U43" s="933" t="str">
        <f>IF('Master sheet'!$D$14="Hindi","मौखिक","Oral")</f>
        <v>मौखिक</v>
      </c>
      <c r="V43" s="934"/>
      <c r="W43" s="933" t="str">
        <f>IF('Master sheet'!$D$14="Hindi","लिखित","Written")</f>
        <v>लिखित</v>
      </c>
      <c r="X43" s="934"/>
      <c r="Y43" s="935" t="str">
        <f>IF('Master sheet'!$D$14="Hindi","मौखिक","Oral")</f>
        <v>मौखिक</v>
      </c>
      <c r="Z43" s="935"/>
      <c r="AA43" s="360" t="str">
        <f>IF('Master sheet'!$D$14="Hindi","लिखित","Written")</f>
        <v>लिखित</v>
      </c>
      <c r="AB43" s="360" t="str">
        <f>IF('Master sheet'!$D$14="Hindi","मौखिक","Oral")</f>
        <v>मौखिक</v>
      </c>
      <c r="AC43" s="936" t="str">
        <f>IF('Master sheet'!$D$14="Hindi","कुल विषय योग ","Subject Total")</f>
        <v xml:space="preserve">कुल विषय योग </v>
      </c>
      <c r="AD43" s="937"/>
      <c r="AE43" s="928"/>
      <c r="AF43" s="893"/>
    </row>
    <row r="44" spans="1:32" s="44" customFormat="1" ht="18.75" customHeight="1">
      <c r="A44" s="98">
        <f>IF(N40="","",A43+1)</f>
        <v>12</v>
      </c>
      <c r="B44" s="620"/>
      <c r="C44" s="904">
        <v>30</v>
      </c>
      <c r="D44" s="905"/>
      <c r="E44" s="904">
        <v>70</v>
      </c>
      <c r="F44" s="905"/>
      <c r="G44" s="904">
        <v>30</v>
      </c>
      <c r="H44" s="905"/>
      <c r="I44" s="904">
        <v>70</v>
      </c>
      <c r="J44" s="905"/>
      <c r="K44" s="382">
        <v>60</v>
      </c>
      <c r="L44" s="382">
        <v>140</v>
      </c>
      <c r="M44" s="904">
        <v>200</v>
      </c>
      <c r="N44" s="905"/>
      <c r="O44" s="929"/>
      <c r="P44" s="894"/>
      <c r="Q44" s="963"/>
      <c r="R44" s="620"/>
      <c r="S44" s="904">
        <v>30</v>
      </c>
      <c r="T44" s="905"/>
      <c r="U44" s="904">
        <v>70</v>
      </c>
      <c r="V44" s="905"/>
      <c r="W44" s="904">
        <v>30</v>
      </c>
      <c r="X44" s="905"/>
      <c r="Y44" s="904">
        <v>70</v>
      </c>
      <c r="Z44" s="905"/>
      <c r="AA44" s="382">
        <v>60</v>
      </c>
      <c r="AB44" s="382">
        <v>140</v>
      </c>
      <c r="AC44" s="904">
        <v>200</v>
      </c>
      <c r="AD44" s="905"/>
      <c r="AE44" s="929"/>
      <c r="AF44" s="894"/>
    </row>
    <row r="45" spans="1:32" s="44" customFormat="1" ht="21" customHeight="1">
      <c r="A45" s="98">
        <f>IF(N40="","",A44+1)</f>
        <v>13</v>
      </c>
      <c r="B45" s="303" t="str">
        <f>IF('Master sheet'!D$14="Hindi","हिंदी","Hindi")</f>
        <v>हिंदी</v>
      </c>
      <c r="C45" s="699">
        <f>IFERROR(IF(AND(N40=""),"",VLOOKUP(N40,Marks,15,0)),"")</f>
        <v>21</v>
      </c>
      <c r="D45" s="701"/>
      <c r="E45" s="699">
        <f>IFERROR(IF(AND(N40=""),"",VLOOKUP(N40,Marks,16,0)),"")</f>
        <v>69</v>
      </c>
      <c r="F45" s="701"/>
      <c r="G45" s="699">
        <f>IFERROR(IF(AND(N40=""),"",VLOOKUP(N40,Marks,19,0)),"")</f>
        <v>27</v>
      </c>
      <c r="H45" s="701"/>
      <c r="I45" s="699">
        <f>IFERROR(IF(AND(N40=""),"",VLOOKUP(N40,Marks,20,0)),"")</f>
        <v>21</v>
      </c>
      <c r="J45" s="701"/>
      <c r="K45" s="374">
        <f>IFERROR(IF(AND(N40=""),"",SUM(C45,G45)),"")</f>
        <v>48</v>
      </c>
      <c r="L45" s="374">
        <f>IFERROR(IF(AND(N40=""),"",SUM(E45,I45)),"")</f>
        <v>90</v>
      </c>
      <c r="M45" s="902">
        <f>IFERROR(IF(AND(N40=""),"",SUM(K45,L45)),"")</f>
        <v>138</v>
      </c>
      <c r="N45" s="903"/>
      <c r="O45" s="79" t="str">
        <f>IFERROR(IF(AND(N40=""),"",VLOOKUP(N40,Marks,28,0)),"")</f>
        <v>C</v>
      </c>
      <c r="P45" s="209" t="str">
        <f>IFERROR(IF(AND(N40=""),"",VLOOKUP(N40,Marks,26,0)),"")</f>
        <v>P</v>
      </c>
      <c r="Q45" s="963"/>
      <c r="R45" s="303" t="str">
        <f>IF('Master sheet'!V$14="Hindi","हिंदी","Hindi")</f>
        <v>Hindi</v>
      </c>
      <c r="S45" s="699">
        <f>IFERROR(IF(AND(AD40=""),"",VLOOKUP(AD40,Marks,15,0)),"")</f>
        <v>23</v>
      </c>
      <c r="T45" s="701"/>
      <c r="U45" s="699">
        <f>IFERROR(IF(AND(AD40=""),"",VLOOKUP(AD40,Marks,16,0)),"")</f>
        <v>68</v>
      </c>
      <c r="V45" s="701"/>
      <c r="W45" s="699">
        <f>IFERROR(IF(AND(AD40=""),"",VLOOKUP(AD40,Marks,19,0)),"")</f>
        <v>25</v>
      </c>
      <c r="X45" s="701"/>
      <c r="Y45" s="699">
        <f>IFERROR(IF(AND(AD40=""),"",VLOOKUP(AD40,Marks,20,0)),"")</f>
        <v>24</v>
      </c>
      <c r="Z45" s="701"/>
      <c r="AA45" s="374">
        <f>IFERROR(IF(AND(AD40=""),"",SUM(S45,W45)),"")</f>
        <v>48</v>
      </c>
      <c r="AB45" s="374">
        <f>IFERROR(IF(AND(AD40=""),"",SUM(U45,Y45)),"")</f>
        <v>92</v>
      </c>
      <c r="AC45" s="902">
        <f>IFERROR(IF(AND(AD40=""),"",SUM(AA45,AB45)),"")</f>
        <v>140</v>
      </c>
      <c r="AD45" s="903"/>
      <c r="AE45" s="79" t="str">
        <f>IFERROR(IF(AND(AD40=""),"",VLOOKUP(AD40,Marks,28,0)),"")</f>
        <v>C</v>
      </c>
      <c r="AF45" s="209" t="str">
        <f>IFERROR(IF(AND(AD40=""),"",VLOOKUP(AD40,Marks,26,0)),"")</f>
        <v>P</v>
      </c>
    </row>
    <row r="46" spans="1:32" s="44" customFormat="1" ht="21" customHeight="1">
      <c r="A46" s="98">
        <f>IF(N40="","",A45+1)</f>
        <v>14</v>
      </c>
      <c r="B46" s="303" t="str">
        <f>IF('Master sheet'!$D$14="Hindi","गणित","Maths")</f>
        <v>गणित</v>
      </c>
      <c r="C46" s="699">
        <f>IFERROR(IF(AND(N40=""),"",VLOOKUP(N40,Marks,51,0)),"")</f>
        <v>24</v>
      </c>
      <c r="D46" s="701"/>
      <c r="E46" s="699">
        <f>IFERROR(IF(AND(N40=""),"",VLOOKUP(N40,Marks,52,0)),"")</f>
        <v>62</v>
      </c>
      <c r="F46" s="701"/>
      <c r="G46" s="699">
        <f>IFERROR(IF(AND(N40=""),"",VLOOKUP(N40,Marks,55,0)),"")</f>
        <v>23</v>
      </c>
      <c r="H46" s="701"/>
      <c r="I46" s="699">
        <f>IFERROR(IF(AND(N40=""),"",VLOOKUP(N40,Marks,56,0)),"")</f>
        <v>62</v>
      </c>
      <c r="J46" s="701"/>
      <c r="K46" s="374">
        <f>IFERROR(IF(AND(N40=""),"",SUM(C46,G46)),"")</f>
        <v>47</v>
      </c>
      <c r="L46" s="374">
        <f>IFERROR(IF(AND(N40=""),"",SUM(E46,I46)),"")</f>
        <v>124</v>
      </c>
      <c r="M46" s="902">
        <f>IFERROR(IF(AND(N40=""),"",SUM(K46,L46)),"")</f>
        <v>171</v>
      </c>
      <c r="N46" s="903"/>
      <c r="O46" s="79" t="str">
        <f>IFERROR(IF(AND(N40=""),"",VLOOKUP(N40,Marks,64,0)),"")</f>
        <v>A</v>
      </c>
      <c r="P46" s="209" t="str">
        <f>IFERROR(IF(AND(N40=""),"",VLOOKUP(N40,Marks,62,0)),"")</f>
        <v>P</v>
      </c>
      <c r="Q46" s="963"/>
      <c r="R46" s="303" t="str">
        <f>IF('Master sheet'!$D$14="Hindi","गणित","Maths")</f>
        <v>गणित</v>
      </c>
      <c r="S46" s="699">
        <f>IFERROR(IF(AND(AD40=""),"",VLOOKUP(AD40,Marks,51,0)),"")</f>
        <v>25</v>
      </c>
      <c r="T46" s="701"/>
      <c r="U46" s="699">
        <f>IFERROR(IF(AND(AD40=""),"",VLOOKUP(AD40,Marks,52,0)),"")</f>
        <v>61</v>
      </c>
      <c r="V46" s="701"/>
      <c r="W46" s="699">
        <f>IFERROR(IF(AND(AD40=""),"",VLOOKUP(AD40,Marks,55,0)),"")</f>
        <v>25</v>
      </c>
      <c r="X46" s="701"/>
      <c r="Y46" s="699">
        <f>IFERROR(IF(AND(AD40=""),"",VLOOKUP(AD40,Marks,56,0)),"")</f>
        <v>63</v>
      </c>
      <c r="Z46" s="701"/>
      <c r="AA46" s="374">
        <f>IFERROR(IF(AND(AD40=""),"",SUM(S46,W46)),"")</f>
        <v>50</v>
      </c>
      <c r="AB46" s="374">
        <f>IFERROR(IF(AND(AD40=""),"",SUM(U46,Y46)),"")</f>
        <v>124</v>
      </c>
      <c r="AC46" s="902">
        <f>IFERROR(IF(AND(AD40=""),"",SUM(AA46,AB46)),"")</f>
        <v>174</v>
      </c>
      <c r="AD46" s="903"/>
      <c r="AE46" s="79" t="str">
        <f>IFERROR(IF(AND(AD40=""),"",VLOOKUP(AD40,Marks,64,0)),"")</f>
        <v>A</v>
      </c>
      <c r="AF46" s="209" t="str">
        <f>IFERROR(IF(AND(AD40=""),"",VLOOKUP(AD40,Marks,62,0)),"")</f>
        <v>P</v>
      </c>
    </row>
    <row r="47" spans="1:32" s="44" customFormat="1" ht="21" customHeight="1">
      <c r="A47" s="98">
        <f>IF(N40="","",A46+1)</f>
        <v>15</v>
      </c>
      <c r="B47" s="384"/>
      <c r="C47" s="904">
        <v>15</v>
      </c>
      <c r="D47" s="905"/>
      <c r="E47" s="904">
        <v>35</v>
      </c>
      <c r="F47" s="905"/>
      <c r="G47" s="904">
        <v>15</v>
      </c>
      <c r="H47" s="905"/>
      <c r="I47" s="904">
        <v>35</v>
      </c>
      <c r="J47" s="905"/>
      <c r="K47" s="382">
        <v>30</v>
      </c>
      <c r="L47" s="382">
        <v>70</v>
      </c>
      <c r="M47" s="904">
        <v>100</v>
      </c>
      <c r="N47" s="905"/>
      <c r="O47" s="920"/>
      <c r="P47" s="921"/>
      <c r="Q47" s="963"/>
      <c r="R47" s="384"/>
      <c r="S47" s="904">
        <v>15</v>
      </c>
      <c r="T47" s="905"/>
      <c r="U47" s="904">
        <v>35</v>
      </c>
      <c r="V47" s="905"/>
      <c r="W47" s="904">
        <v>15</v>
      </c>
      <c r="X47" s="905"/>
      <c r="Y47" s="904">
        <v>35</v>
      </c>
      <c r="Z47" s="905"/>
      <c r="AA47" s="382">
        <v>30</v>
      </c>
      <c r="AB47" s="382">
        <v>70</v>
      </c>
      <c r="AC47" s="904">
        <v>100</v>
      </c>
      <c r="AD47" s="905"/>
      <c r="AE47" s="920"/>
      <c r="AF47" s="921"/>
    </row>
    <row r="48" spans="1:32" s="44" customFormat="1" ht="21" customHeight="1">
      <c r="A48" s="98">
        <f>IF(N40="","",A47+1)</f>
        <v>16</v>
      </c>
      <c r="B48" s="303" t="str">
        <f>IF('Master sheet'!$D$14="Hindi","अंग्रेजी","English")</f>
        <v>अंग्रेजी</v>
      </c>
      <c r="C48" s="699">
        <f>IFERROR(IF(AND(N40=""),"",VLOOKUP(N40,Marks,33,0)),"")</f>
        <v>13</v>
      </c>
      <c r="D48" s="701"/>
      <c r="E48" s="699">
        <f>IFERROR(IF(AND(N40=""),"",VLOOKUP(N40,Marks,34,0)),"")</f>
        <v>30</v>
      </c>
      <c r="F48" s="701"/>
      <c r="G48" s="699">
        <f>IFERROR(IF(AND(N40=""),"",VLOOKUP(N40,Marks,37,0)),"")</f>
        <v>11</v>
      </c>
      <c r="H48" s="701"/>
      <c r="I48" s="699">
        <f>IFERROR(IF(AND(N40=""),"",VLOOKUP(N40,Marks,38,0)),"")</f>
        <v>32</v>
      </c>
      <c r="J48" s="701"/>
      <c r="K48" s="374">
        <f>IFERROR(IF(AND(N40=""),"",SUM(C48,G48)),"")</f>
        <v>24</v>
      </c>
      <c r="L48" s="374">
        <f>IFERROR(IF(AND(N40=""),"",SUM(E48,I48)),"")</f>
        <v>62</v>
      </c>
      <c r="M48" s="902">
        <f>IFERROR(IF(AND(N40=""),"",SUM(K48,L48)),"")</f>
        <v>86</v>
      </c>
      <c r="N48" s="903"/>
      <c r="O48" s="79" t="str">
        <f>IFERROR(IF(AND(N40=""),"",VLOOKUP(N40,Marks,46,0)),"")</f>
        <v>A</v>
      </c>
      <c r="P48" s="209" t="str">
        <f>IFERROR(IF(AND(N40=""),"",VLOOKUP(N40,Marks,44,0)),"")</f>
        <v>P</v>
      </c>
      <c r="Q48" s="963"/>
      <c r="R48" s="303" t="str">
        <f>IF('Master sheet'!$D$14="Hindi","अंग्रेजी","English")</f>
        <v>अंग्रेजी</v>
      </c>
      <c r="S48" s="699">
        <f>IFERROR(IF(AND(AD40=""),"",VLOOKUP(AD40,Marks,33,0)),"")</f>
        <v>14</v>
      </c>
      <c r="T48" s="701"/>
      <c r="U48" s="699">
        <f>IFERROR(IF(AND(AD40=""),"",VLOOKUP(AD40,Marks,34,0)),"")</f>
        <v>32</v>
      </c>
      <c r="V48" s="701"/>
      <c r="W48" s="699">
        <f>IFERROR(IF(AND(AD40=""),"",VLOOKUP(AD40,Marks,37,0)),"")</f>
        <v>12</v>
      </c>
      <c r="X48" s="701"/>
      <c r="Y48" s="699">
        <f>IFERROR(IF(AND(AD40=""),"",VLOOKUP(AD40,Marks,38,0)),"")</f>
        <v>30</v>
      </c>
      <c r="Z48" s="701"/>
      <c r="AA48" s="374">
        <f>IFERROR(IF(AND(AD40=""),"",SUM(S48,W48)),"")</f>
        <v>26</v>
      </c>
      <c r="AB48" s="374">
        <f>IFERROR(IF(AND(AD40=""),"",SUM(U48,Y48)),"")</f>
        <v>62</v>
      </c>
      <c r="AC48" s="902">
        <f>IFERROR(IF(AND(AD40=""),"",SUM(AA48,AB48)),"")</f>
        <v>88</v>
      </c>
      <c r="AD48" s="903"/>
      <c r="AE48" s="79" t="str">
        <f>IFERROR(IF(AND(AD40=""),"",VLOOKUP(AD40,Marks,46,0)),"")</f>
        <v>A</v>
      </c>
      <c r="AF48" s="209" t="str">
        <f>IFERROR(IF(AND(AD40=""),"",VLOOKUP(AD40,Marks,44,0)),"")</f>
        <v>P</v>
      </c>
    </row>
    <row r="49" spans="1:32" s="44" customFormat="1" ht="25.5" customHeight="1">
      <c r="A49" s="98">
        <f>IF(N40="","",A48+1)</f>
        <v>17</v>
      </c>
      <c r="B49" s="304" t="str">
        <f>IF('Master sheet'!$D$14="Hindi","कुल योग","Total")</f>
        <v>कुल योग</v>
      </c>
      <c r="C49" s="925">
        <f>IF(AND(N40=""),"",IF(AND(C45="",C46="",C48=""),"",SUM(C45,C46,C48)))</f>
        <v>58</v>
      </c>
      <c r="D49" s="926"/>
      <c r="E49" s="925">
        <f>IF(AND(N40=""),"",IF(AND(E45="",E46="",E48=""),"",SUM(E45,E46,E48)))</f>
        <v>161</v>
      </c>
      <c r="F49" s="926"/>
      <c r="G49" s="925">
        <f>IF(AND(N40=""),"",IF(AND(G45="",G46="",G48=""),"",SUM(G45,G46,G48)))</f>
        <v>61</v>
      </c>
      <c r="H49" s="926"/>
      <c r="I49" s="925">
        <f>IF(AND(N40=""),"",IF(AND(I45="",I46="",I48=""),"",SUM(I45,I46,I48)))</f>
        <v>115</v>
      </c>
      <c r="J49" s="926"/>
      <c r="K49" s="375">
        <f>IF(AND(N40=""),"",IF(AND(K45="",K46="",K48=""),"",SUM(K45,K46,K48)))</f>
        <v>119</v>
      </c>
      <c r="L49" s="375">
        <f>IF(AND(N40=""),"",IF(AND(L45="",L46="",L48=""),"",SUM(L45,L46,L48)))</f>
        <v>276</v>
      </c>
      <c r="M49" s="902">
        <f>IF(AND(N40=""),"",IF(AND(M45="",M46="",M48=""),"",SUM(M45,M46,M48)))</f>
        <v>395</v>
      </c>
      <c r="N49" s="903"/>
      <c r="O49" s="383" t="str">
        <f>IFERROR(IF(AND(N40=""),"",VLOOKUP(N40,Marks,119,0)),"")</f>
        <v>B</v>
      </c>
      <c r="P49" s="212"/>
      <c r="Q49" s="963"/>
      <c r="R49" s="304" t="str">
        <f>IF('Master sheet'!$D$14="Hindi","कुल योग","Total")</f>
        <v>कुल योग</v>
      </c>
      <c r="S49" s="925">
        <f>IF(AND(AD40=""),"",IF(AND(S45="",S46="",S48=""),"",SUM(S45,S46,S48)))</f>
        <v>62</v>
      </c>
      <c r="T49" s="926"/>
      <c r="U49" s="925">
        <f>IF(AND(AD40=""),"",IF(AND(U45="",U46="",U48=""),"",SUM(U45,U46,U48)))</f>
        <v>161</v>
      </c>
      <c r="V49" s="926"/>
      <c r="W49" s="925">
        <f>IF(AND(AD40=""),"",IF(AND(W45="",W46="",W48=""),"",SUM(W45,W46,W48)))</f>
        <v>62</v>
      </c>
      <c r="X49" s="926"/>
      <c r="Y49" s="925">
        <f>IF(AND(AD40=""),"",IF(AND(Y45="",Y46="",Y48=""),"",SUM(Y45,Y46,Y48)))</f>
        <v>117</v>
      </c>
      <c r="Z49" s="926"/>
      <c r="AA49" s="375">
        <f>IF(AND(AD40=""),"",IF(AND(AA45="",AA46="",AA48=""),"",SUM(AA45,AA46,AA48)))</f>
        <v>124</v>
      </c>
      <c r="AB49" s="375">
        <f>IF(AND(AD40=""),"",IF(AND(AB45="",AB46="",AB48=""),"",SUM(AB45,AB46,AB48)))</f>
        <v>278</v>
      </c>
      <c r="AC49" s="902">
        <f>IF(AND(AD40=""),"",IF(AND(AC45="",AC46="",AC48=""),"",SUM(AC45,AC46,AC48)))</f>
        <v>402</v>
      </c>
      <c r="AD49" s="903"/>
      <c r="AE49" s="383" t="str">
        <f>IFERROR(IF(AND(AD40=""),"",VLOOKUP(AD40,Marks,119,0)),"")</f>
        <v>B</v>
      </c>
      <c r="AF49" s="212"/>
    </row>
    <row r="50" spans="1:32" s="44" customFormat="1" ht="25.5" customHeight="1">
      <c r="A50" s="98">
        <f>IF(N40="","",A49+1)</f>
        <v>18</v>
      </c>
      <c r="B50" s="385"/>
      <c r="C50" s="904">
        <v>50</v>
      </c>
      <c r="D50" s="922"/>
      <c r="E50" s="922"/>
      <c r="F50" s="905"/>
      <c r="G50" s="904">
        <v>50</v>
      </c>
      <c r="H50" s="922"/>
      <c r="I50" s="922"/>
      <c r="J50" s="905"/>
      <c r="K50" s="904">
        <v>100</v>
      </c>
      <c r="L50" s="922"/>
      <c r="M50" s="922"/>
      <c r="N50" s="905"/>
      <c r="O50" s="923"/>
      <c r="P50" s="924"/>
      <c r="Q50" s="963"/>
      <c r="R50" s="385"/>
      <c r="S50" s="904">
        <v>50</v>
      </c>
      <c r="T50" s="922"/>
      <c r="U50" s="922"/>
      <c r="V50" s="905"/>
      <c r="W50" s="904">
        <v>50</v>
      </c>
      <c r="X50" s="922"/>
      <c r="Y50" s="922"/>
      <c r="Z50" s="905"/>
      <c r="AA50" s="904">
        <v>100</v>
      </c>
      <c r="AB50" s="922"/>
      <c r="AC50" s="922"/>
      <c r="AD50" s="905"/>
      <c r="AE50" s="923"/>
      <c r="AF50" s="924"/>
    </row>
    <row r="51" spans="1:32" s="44" customFormat="1" ht="21" customHeight="1">
      <c r="A51" s="98">
        <f>IF(N40="","",A50+1)</f>
        <v>19</v>
      </c>
      <c r="B51" s="308" t="str">
        <f>IF('Master sheet'!$D$14="Hindi","पर्यावरण अध्ययन","EVS")</f>
        <v>पर्यावरण अध्ययन</v>
      </c>
      <c r="C51" s="699">
        <f>IFERROR(IF(AND(N40=""),"",VLOOKUP(N40,Marks,69,0)),"")</f>
        <v>45</v>
      </c>
      <c r="D51" s="700"/>
      <c r="E51" s="700"/>
      <c r="F51" s="701"/>
      <c r="G51" s="699">
        <f>IFERROR(IF(AND(N40=""),"",VLOOKUP(N40,Marks,73,0)),"")</f>
        <v>45</v>
      </c>
      <c r="H51" s="700"/>
      <c r="I51" s="700"/>
      <c r="J51" s="701"/>
      <c r="K51" s="925">
        <f>IFERROR(IF(AND(N40=""),"",SUM(C51,G51)),"")</f>
        <v>90</v>
      </c>
      <c r="L51" s="947"/>
      <c r="M51" s="947"/>
      <c r="N51" s="926"/>
      <c r="O51" s="79" t="str">
        <f>IFERROR(IF(AND(N40=""),"",VLOOKUP(N40,Marks,82,0)),"")</f>
        <v>A</v>
      </c>
      <c r="P51" s="209" t="str">
        <f>IFERROR(IF(AND(N40=""),"",VLOOKUP(N40,Marks,80,0)),"")</f>
        <v>P</v>
      </c>
      <c r="Q51" s="963"/>
      <c r="R51" s="308" t="str">
        <f>IF('Master sheet'!$D$14="Hindi","पर्यावरण अध्ययन","EVS")</f>
        <v>पर्यावरण अध्ययन</v>
      </c>
      <c r="S51" s="699">
        <f>IFERROR(IF(AND(AD40=""),"",VLOOKUP(AD40,Marks,69,0)),"")</f>
        <v>45</v>
      </c>
      <c r="T51" s="700"/>
      <c r="U51" s="700"/>
      <c r="V51" s="701"/>
      <c r="W51" s="699">
        <f>IFERROR(IF(AND(AD40=""),"",VLOOKUP(AD40,Marks,73,0)),"")</f>
        <v>48</v>
      </c>
      <c r="X51" s="700"/>
      <c r="Y51" s="700"/>
      <c r="Z51" s="701"/>
      <c r="AA51" s="925">
        <f>IFERROR(IF(AND(AD40=""),"",SUM(S51,W51)),"")</f>
        <v>93</v>
      </c>
      <c r="AB51" s="947"/>
      <c r="AC51" s="947"/>
      <c r="AD51" s="926"/>
      <c r="AE51" s="79" t="str">
        <f>IFERROR(IF(AND(AD40=""),"",VLOOKUP(AD40,Marks,82,0)),"")</f>
        <v>A</v>
      </c>
      <c r="AF51" s="209" t="str">
        <f>IFERROR(IF(AND(AD40=""),"",VLOOKUP(AD40,Marks,80,0)),"")</f>
        <v>P</v>
      </c>
    </row>
    <row r="52" spans="1:32" s="44" customFormat="1" ht="9" customHeight="1">
      <c r="A52" s="98">
        <f>IF(N40="","",A51+1)</f>
        <v>20</v>
      </c>
      <c r="B52" s="895"/>
      <c r="C52" s="895"/>
      <c r="D52" s="895"/>
      <c r="E52" s="895"/>
      <c r="F52" s="895"/>
      <c r="G52" s="895"/>
      <c r="H52" s="895"/>
      <c r="I52" s="895"/>
      <c r="J52" s="895"/>
      <c r="K52" s="895"/>
      <c r="L52" s="895"/>
      <c r="M52" s="895"/>
      <c r="N52" s="895"/>
      <c r="O52" s="895"/>
      <c r="P52" s="895"/>
      <c r="Q52" s="963"/>
      <c r="R52" s="895"/>
      <c r="S52" s="895"/>
      <c r="T52" s="895"/>
      <c r="U52" s="895"/>
      <c r="V52" s="895"/>
      <c r="W52" s="895"/>
      <c r="X52" s="895"/>
      <c r="Y52" s="895"/>
      <c r="Z52" s="895"/>
      <c r="AA52" s="895"/>
      <c r="AB52" s="895"/>
      <c r="AC52" s="895"/>
      <c r="AD52" s="895"/>
      <c r="AE52" s="895"/>
      <c r="AF52" s="895"/>
    </row>
    <row r="53" spans="1:32" s="44" customFormat="1" ht="18.95" customHeight="1">
      <c r="A53" s="98">
        <f>IF(N40="","",A52+1)</f>
        <v>21</v>
      </c>
      <c r="B53" s="948" t="str">
        <f>IF('Master sheet'!$D$14="Hindi","अतिरिक्त विषय ","Extra Subject")</f>
        <v xml:space="preserve">अतिरिक्त विषय </v>
      </c>
      <c r="C53" s="948"/>
      <c r="D53" s="948"/>
      <c r="E53" s="948"/>
      <c r="F53" s="948"/>
      <c r="G53" s="948"/>
      <c r="H53" s="948"/>
      <c r="I53" s="948"/>
      <c r="J53" s="948"/>
      <c r="K53" s="948"/>
      <c r="L53" s="948"/>
      <c r="M53" s="948"/>
      <c r="N53" s="948"/>
      <c r="O53" s="948"/>
      <c r="P53" s="948"/>
      <c r="Q53" s="963"/>
      <c r="R53" s="949" t="str">
        <f>IF('Master sheet'!$D$14="Hindi","अतिरिक्त विषय ","Extra Subject")</f>
        <v xml:space="preserve">अतिरिक्त विषय </v>
      </c>
      <c r="S53" s="949"/>
      <c r="T53" s="949"/>
      <c r="U53" s="949"/>
      <c r="V53" s="949"/>
      <c r="W53" s="949"/>
      <c r="X53" s="949"/>
      <c r="Y53" s="949"/>
      <c r="Z53" s="949"/>
      <c r="AA53" s="949"/>
      <c r="AB53" s="949"/>
      <c r="AC53" s="949"/>
      <c r="AD53" s="949"/>
      <c r="AE53" s="949"/>
      <c r="AF53" s="949"/>
    </row>
    <row r="54" spans="1:32" s="403" customFormat="1" ht="18.95" customHeight="1">
      <c r="A54" s="98">
        <f>IF(N40="","",A53+1)</f>
        <v>22</v>
      </c>
      <c r="B54" s="402" t="str">
        <f>IF('Master sheet'!$D$14="Hindi","विषय","Subject")</f>
        <v>विषय</v>
      </c>
      <c r="C54" s="959" t="str">
        <f>IF('Master sheet'!$D$14="Hindi","पूर्णांक","M.M.")</f>
        <v>पूर्णांक</v>
      </c>
      <c r="D54" s="960"/>
      <c r="E54" s="959" t="str">
        <f>IF('Master sheet'!$D$14="Hindi","प्राप्तांक","Ob.M.")</f>
        <v>प्राप्तांक</v>
      </c>
      <c r="F54" s="960"/>
      <c r="G54" s="959" t="str">
        <f>IF('Master sheet'!$D$14="Hindi","ग्रेड","Grade")</f>
        <v>ग्रेड</v>
      </c>
      <c r="H54" s="960"/>
      <c r="I54" s="959" t="str">
        <f>IF('Master sheet'!$D$14="Hindi","विषय","Subject")</f>
        <v>विषय</v>
      </c>
      <c r="J54" s="960"/>
      <c r="K54" s="959" t="str">
        <f>IF('Master sheet'!$D$14="Hindi","पूर्णांक","M.M.")</f>
        <v>पूर्णांक</v>
      </c>
      <c r="L54" s="960"/>
      <c r="M54" s="959" t="str">
        <f>IF('Master sheet'!$D$14="Hindi","प्राप्तांक","Ob.M.")</f>
        <v>प्राप्तांक</v>
      </c>
      <c r="N54" s="960"/>
      <c r="O54" s="959" t="str">
        <f>IF('Master sheet'!$D$14="Hindi","ग्रेड","Grade")</f>
        <v>ग्रेड</v>
      </c>
      <c r="P54" s="960"/>
      <c r="Q54" s="963"/>
      <c r="R54" s="402" t="str">
        <f>IF('Master sheet'!$D$14="Hindi","विषय","Subject")</f>
        <v>विषय</v>
      </c>
      <c r="S54" s="959" t="str">
        <f>IF('Master sheet'!$D$14="Hindi","पूर्णांक","M.M.")</f>
        <v>पूर्णांक</v>
      </c>
      <c r="T54" s="960"/>
      <c r="U54" s="959" t="str">
        <f>IF('Master sheet'!$D$14="Hindi","प्राप्तांक","Ob.M.")</f>
        <v>प्राप्तांक</v>
      </c>
      <c r="V54" s="960"/>
      <c r="W54" s="959" t="str">
        <f>IF('Master sheet'!$D$14="Hindi","ग्रेड","Grade")</f>
        <v>ग्रेड</v>
      </c>
      <c r="X54" s="960"/>
      <c r="Y54" s="959" t="str">
        <f>IF('Master sheet'!$D$14="Hindi","विषय","Subject")</f>
        <v>विषय</v>
      </c>
      <c r="Z54" s="960"/>
      <c r="AA54" s="959" t="str">
        <f>IF('Master sheet'!$D$14="Hindi","पूर्णांक","M.M.")</f>
        <v>पूर्णांक</v>
      </c>
      <c r="AB54" s="960"/>
      <c r="AC54" s="959" t="str">
        <f>IF('Master sheet'!$D$14="Hindi","प्राप्तांक","Ob.M.")</f>
        <v>प्राप्तांक</v>
      </c>
      <c r="AD54" s="960"/>
      <c r="AE54" s="959" t="str">
        <f>IF('Master sheet'!$D$14="Hindi","ग्रेड","Grade")</f>
        <v>ग्रेड</v>
      </c>
      <c r="AF54" s="960"/>
    </row>
    <row r="55" spans="1:32" s="44" customFormat="1" ht="22.5" customHeight="1">
      <c r="A55" s="98">
        <f>IF(N40="","",A54+1)</f>
        <v>23</v>
      </c>
      <c r="B55" s="303" t="str">
        <f>IF(AND(N40=""),"",'Result Sheet'!$DA$4)</f>
        <v>COMPUTER</v>
      </c>
      <c r="C55" s="912">
        <f>IF(AND(N40=""),"",'Result Sheet'!$DC$7)</f>
        <v>100</v>
      </c>
      <c r="D55" s="912"/>
      <c r="E55" s="913">
        <f>IFERROR(IF(AND(N40=""),"",VLOOKUP(N40,Marks,106,0)),"")</f>
        <v>0</v>
      </c>
      <c r="F55" s="913"/>
      <c r="G55" s="914" t="str">
        <f>IFERROR(IF(AND(N40=""),"",VLOOKUP(N40,Marks,107,0)),"")</f>
        <v/>
      </c>
      <c r="H55" s="914"/>
      <c r="I55" s="915" t="str">
        <f>IF(AND(N40=""),"",'Result Sheet'!$DE$4)</f>
        <v>G.K.</v>
      </c>
      <c r="J55" s="915"/>
      <c r="K55" s="912">
        <f>IF(AND(N40=""),"",'Result Sheet'!$DG$7)</f>
        <v>100</v>
      </c>
      <c r="L55" s="912"/>
      <c r="M55" s="913">
        <f>IFERROR(IF(AND(N40=""),"",VLOOKUP(N40,Marks,110,0)),"")</f>
        <v>0</v>
      </c>
      <c r="N55" s="913"/>
      <c r="O55" s="914" t="str">
        <f>IFERROR(IF(AND(N40=""),"",VLOOKUP(N40,Marks,111,0)),"")</f>
        <v/>
      </c>
      <c r="P55" s="914"/>
      <c r="Q55" s="963"/>
      <c r="R55" s="303" t="str">
        <f>IF(AND(AD40=""),"",'Result Sheet'!$DA$4)</f>
        <v>COMPUTER</v>
      </c>
      <c r="S55" s="912">
        <f>IF(AND(AD40=""),"",'Result Sheet'!$DC$7)</f>
        <v>100</v>
      </c>
      <c r="T55" s="912"/>
      <c r="U55" s="913">
        <f>IFERROR(IF(AND(AD40=""),"",VLOOKUP(AD40,Marks,106,0)),"")</f>
        <v>0</v>
      </c>
      <c r="V55" s="913"/>
      <c r="W55" s="914" t="str">
        <f>IFERROR(IF(AND(AD40=""),"",VLOOKUP(AD40,Marks,107,0)),"")</f>
        <v/>
      </c>
      <c r="X55" s="914"/>
      <c r="Y55" s="915" t="str">
        <f>IF(AND(AD40=""),"",'Result Sheet'!$DE$4)</f>
        <v>G.K.</v>
      </c>
      <c r="Z55" s="915"/>
      <c r="AA55" s="912">
        <f>IF(AND(AD40=""),"",'Result Sheet'!$DG$7)</f>
        <v>100</v>
      </c>
      <c r="AB55" s="912"/>
      <c r="AC55" s="913">
        <f>IFERROR(IF(AND(AD40=""),"",VLOOKUP(AD40,Marks,110,0)),"")</f>
        <v>0</v>
      </c>
      <c r="AD55" s="913"/>
      <c r="AE55" s="914" t="str">
        <f>IFERROR(IF(AND(AD40=""),"",VLOOKUP(AD40,Marks,111,0)),"")</f>
        <v/>
      </c>
      <c r="AF55" s="914"/>
    </row>
    <row r="56" spans="1:32" s="44" customFormat="1" ht="22.5" customHeight="1">
      <c r="A56" s="98">
        <f>IF(N40="","",A55+1)</f>
        <v>24</v>
      </c>
      <c r="B56" s="896" t="str">
        <f>IF('Master sheet'!$D$14="Hindi","विषय","Subject")</f>
        <v>विषय</v>
      </c>
      <c r="C56" s="896"/>
      <c r="D56" s="918" t="str">
        <f>IF('Master sheet'!$D$14="Hindi","प्राप्तांक","Marks ")</f>
        <v>प्राप्तांक</v>
      </c>
      <c r="E56" s="919"/>
      <c r="F56" s="306" t="str">
        <f>IF('Master sheet'!$D$14="Hindi","ग्रेड","Grade")</f>
        <v>ग्रेड</v>
      </c>
      <c r="G56" s="896" t="str">
        <f>IF('Master sheet'!$D$14="Hindi","विषय","Subject")</f>
        <v>विषय</v>
      </c>
      <c r="H56" s="896"/>
      <c r="I56" s="918" t="str">
        <f>IF('Master sheet'!$D$14="Hindi","प्राप्तांक","Marks")</f>
        <v>प्राप्तांक</v>
      </c>
      <c r="J56" s="919"/>
      <c r="K56" s="306" t="str">
        <f>IF('Master sheet'!$D$14="Hindi","ग्रेड","Grade")</f>
        <v>ग्रेड</v>
      </c>
      <c r="L56" s="896" t="str">
        <f>IF('Master sheet'!$D$14="Hindi","विषय","Subject")</f>
        <v>विषय</v>
      </c>
      <c r="M56" s="896"/>
      <c r="N56" s="918" t="str">
        <f>IF('Master sheet'!$D$14="Hindi","प्राप्तांक","Marks")</f>
        <v>प्राप्तांक</v>
      </c>
      <c r="O56" s="919"/>
      <c r="P56" s="345" t="str">
        <f>IF('Master sheet'!$D$14="Hindi","ग्रेड","Grade")</f>
        <v>ग्रेड</v>
      </c>
      <c r="Q56" s="963"/>
      <c r="R56" s="896" t="str">
        <f>IF('Master sheet'!$D$14="Hindi","विषय","Subject")</f>
        <v>विषय</v>
      </c>
      <c r="S56" s="896"/>
      <c r="T56" s="918" t="str">
        <f>IF('Master sheet'!$D$14="Hindi","प्राप्तांक","Marks")</f>
        <v>प्राप्तांक</v>
      </c>
      <c r="U56" s="919"/>
      <c r="V56" s="306" t="str">
        <f>IF('Master sheet'!$D$14="Hindi","ग्रेड","Grade")</f>
        <v>ग्रेड</v>
      </c>
      <c r="W56" s="896" t="str">
        <f>IF('Master sheet'!$D$14="Hindi","विषय","Subject")</f>
        <v>विषय</v>
      </c>
      <c r="X56" s="896"/>
      <c r="Y56" s="918" t="str">
        <f>IF('Master sheet'!$D$14="Hindi","प्राप्तांक","Marks")</f>
        <v>प्राप्तांक</v>
      </c>
      <c r="Z56" s="919"/>
      <c r="AA56" s="306" t="str">
        <f>IF('Master sheet'!$D$14="Hindi","ग्रेड","Grade")</f>
        <v>ग्रेड</v>
      </c>
      <c r="AB56" s="896" t="str">
        <f>IF('Master sheet'!$D$14="Hindi","विषय","Subject")</f>
        <v>विषय</v>
      </c>
      <c r="AC56" s="896"/>
      <c r="AD56" s="918" t="str">
        <f>IF('Master sheet'!$D$14="Hindi","प्राप्तांक","Marks")</f>
        <v>प्राप्तांक</v>
      </c>
      <c r="AE56" s="919"/>
      <c r="AF56" s="345" t="str">
        <f>IF('Master sheet'!$D$14="Hindi","ग्रेड","Grade")</f>
        <v>ग्रेड</v>
      </c>
    </row>
    <row r="57" spans="1:32" s="44" customFormat="1" ht="21.75" customHeight="1">
      <c r="A57" s="98">
        <f>IF(N40="","",A56+1)</f>
        <v>25</v>
      </c>
      <c r="B57" s="906" t="str">
        <f>IF('Master sheet'!$D$14="Hindi","कार्यानुभव","WORK EXP.")</f>
        <v>कार्यानुभव</v>
      </c>
      <c r="C57" s="907"/>
      <c r="D57" s="907"/>
      <c r="E57" s="70">
        <f>IFERROR(IF(AND(N40=""),"",VLOOKUP(N40,Marks,85,0)),"")</f>
        <v>18</v>
      </c>
      <c r="F57" s="79" t="str">
        <f>IFERROR(IF(AND(N40=""),"",VLOOKUP(N40,Marks,89,0)),"")</f>
        <v/>
      </c>
      <c r="G57" s="906" t="str">
        <f>IF('Master sheet'!$D$14="Hindi","कला शिक्षा","ART EDU.")</f>
        <v>कला शिक्षा</v>
      </c>
      <c r="H57" s="907"/>
      <c r="I57" s="907"/>
      <c r="J57" s="70">
        <f>IFERROR(IF(AND(N40=""),"",VLOOKUP(N40,Marks,92,0)),"")</f>
        <v>32</v>
      </c>
      <c r="K57" s="79" t="str">
        <f>IFERROR(IF(AND(N40=""),"",VLOOKUP(N40,Marks,96,0)),"")</f>
        <v>B</v>
      </c>
      <c r="L57" s="908" t="str">
        <f>IF('Master sheet'!$D$14="Hindi","स्वा. एवं शा. शिक्षा","HE.&amp;PH. EDU.")</f>
        <v>स्वा. एवं शा. शिक्षा</v>
      </c>
      <c r="M57" s="909"/>
      <c r="N57" s="909"/>
      <c r="O57" s="70">
        <f>IFERROR(IF(AND(N40=""),"",VLOOKUP(N40,Marks,99,0)),"")</f>
        <v>81</v>
      </c>
      <c r="P57" s="79" t="str">
        <f>IFERROR(IF(AND(N40=""),"",VLOOKUP(N40,Marks,103,0)),"")</f>
        <v>A</v>
      </c>
      <c r="Q57" s="963"/>
      <c r="R57" s="915" t="str">
        <f>IF('Master sheet'!$D$14="Hindi","कार्यानुभव","WORK EXP.")</f>
        <v>कार्यानुभव</v>
      </c>
      <c r="S57" s="915"/>
      <c r="T57" s="915"/>
      <c r="U57" s="70">
        <f>IFERROR(IF(AND(AD40=""),"",VLOOKUP(AD40,Marks,85,0)),"")</f>
        <v>20</v>
      </c>
      <c r="V57" s="79" t="str">
        <f>IFERROR(IF(AND(AD40=""),"",VLOOKUP(AD40,Marks,89,0)),"")</f>
        <v/>
      </c>
      <c r="W57" s="915" t="str">
        <f>IF('Master sheet'!$D$14="Hindi","कला शिक्षा","ART EDU.")</f>
        <v>कला शिक्षा</v>
      </c>
      <c r="X57" s="915"/>
      <c r="Y57" s="915"/>
      <c r="Z57" s="70">
        <f>IFERROR(IF(AND(AD40=""),"",VLOOKUP(AD40,Marks,92,0)),"")</f>
        <v>36</v>
      </c>
      <c r="AA57" s="79" t="str">
        <f>IFERROR(IF(AND(AD40=""),"",VLOOKUP(AD40,Marks,96,0)),"")</f>
        <v>B</v>
      </c>
      <c r="AB57" s="961" t="str">
        <f>IF('Master sheet'!$D$14="Hindi","स्वा. एवं शा. शिक्षा","HE.&amp;PH. EDU.")</f>
        <v>स्वा. एवं शा. शिक्षा</v>
      </c>
      <c r="AC57" s="961"/>
      <c r="AD57" s="961"/>
      <c r="AE57" s="70">
        <f>IFERROR(IF(AND(AD40=""),"",VLOOKUP(AD40,Marks,99,0)),"")</f>
        <v>82</v>
      </c>
      <c r="AF57" s="79" t="str">
        <f>IFERROR(IF(AND(AD40=""),"",VLOOKUP(AD40,Marks,103,0)),"")</f>
        <v>A</v>
      </c>
    </row>
    <row r="58" spans="1:32" s="44" customFormat="1" ht="21" customHeight="1">
      <c r="A58" s="98">
        <f>IF(N40="","",A57+1)</f>
        <v>26</v>
      </c>
      <c r="B58" s="885" t="str">
        <f>IF('Master sheet'!$D$14="Hindi","कुल कार्य दिवस :-","Total Meeting :-")</f>
        <v>कुल कार्य दिवस :-</v>
      </c>
      <c r="C58" s="885"/>
      <c r="D58" s="885"/>
      <c r="E58" s="886">
        <f>IFERROR(IF(AND(N40=""),"",VLOOKUP(N40,Marks,117,0)),"")</f>
        <v>220</v>
      </c>
      <c r="F58" s="886"/>
      <c r="G58" s="886"/>
      <c r="H58" s="886"/>
      <c r="I58" s="885" t="str">
        <f>IF('Master sheet'!$D$14="Hindi","कुल उपस्थिति :-","Total Attendance :-")</f>
        <v>कुल उपस्थिति :-</v>
      </c>
      <c r="J58" s="885"/>
      <c r="K58" s="885"/>
      <c r="L58" s="885"/>
      <c r="M58" s="887">
        <f>IFERROR(IF(AND(N40=""),"",VLOOKUP(N40,Marks,118,0)),"")</f>
        <v>36</v>
      </c>
      <c r="N58" s="887"/>
      <c r="O58" s="887"/>
      <c r="P58" s="887"/>
      <c r="Q58" s="963"/>
      <c r="R58" s="885" t="str">
        <f>IF('Master sheet'!$D$14="Hindi","कुल कार्य दिवस :-","Total Meeting :-")</f>
        <v>कुल कार्य दिवस :-</v>
      </c>
      <c r="S58" s="885"/>
      <c r="T58" s="885"/>
      <c r="U58" s="886">
        <f>IFERROR(IF(AND(AD40=""),"",VLOOKUP(AD40,Marks,117,0)),"")</f>
        <v>220</v>
      </c>
      <c r="V58" s="886"/>
      <c r="W58" s="886"/>
      <c r="X58" s="886"/>
      <c r="Y58" s="885" t="str">
        <f>IF('Master sheet'!$D$14="Hindi","कुल उपस्थिति :-","Total Attendance :-")</f>
        <v>कुल उपस्थिति :-</v>
      </c>
      <c r="Z58" s="885"/>
      <c r="AA58" s="885"/>
      <c r="AB58" s="885"/>
      <c r="AC58" s="887">
        <f>IFERROR(IF(AND(AD40=""),"",VLOOKUP(AD40,Marks,118,0)),"")</f>
        <v>36</v>
      </c>
      <c r="AD58" s="887"/>
      <c r="AE58" s="887"/>
      <c r="AF58" s="887"/>
    </row>
    <row r="59" spans="1:32" s="44" customFormat="1" ht="21" customHeight="1">
      <c r="A59" s="98">
        <f>IF(N40="","",A58+1)</f>
        <v>27</v>
      </c>
      <c r="B59" s="885" t="str">
        <f>IF('Master sheet'!$D$14="Hindi","परिणाम :-","Result :-")</f>
        <v>परिणाम :-</v>
      </c>
      <c r="C59" s="885"/>
      <c r="D59" s="885"/>
      <c r="E59" s="888" t="str">
        <f>IFERROR(IF(AND(N40=""),"",VLOOKUP(N40,Marks,116,0)),"")</f>
        <v>कक्षोंन्नति</v>
      </c>
      <c r="F59" s="888"/>
      <c r="G59" s="888"/>
      <c r="H59" s="888"/>
      <c r="I59" s="885" t="str">
        <f>IF('Master sheet'!$D$14="Hindi","परिणाम प्रतिशत में :-","Result in Percentage :-")</f>
        <v>परिणाम प्रतिशत में :-</v>
      </c>
      <c r="J59" s="885"/>
      <c r="K59" s="885"/>
      <c r="L59" s="885"/>
      <c r="M59" s="889">
        <f>IFERROR(IF(AND(N40=""),"",VLOOKUP(N40,Marks,113,0)),"")</f>
        <v>79</v>
      </c>
      <c r="N59" s="889"/>
      <c r="O59" s="889"/>
      <c r="P59" s="889"/>
      <c r="Q59" s="963"/>
      <c r="R59" s="885" t="str">
        <f>IF('Master sheet'!$D$14="Hindi","परिणाम :-","Result :-")</f>
        <v>परिणाम :-</v>
      </c>
      <c r="S59" s="885"/>
      <c r="T59" s="885"/>
      <c r="U59" s="888" t="str">
        <f>IFERROR(IF(AND(AD40=""),"",VLOOKUP(AD40,Marks,116,0)),"")</f>
        <v>कक्षोंन्नति</v>
      </c>
      <c r="V59" s="888"/>
      <c r="W59" s="888"/>
      <c r="X59" s="888"/>
      <c r="Y59" s="885" t="str">
        <f>IF('Master sheet'!$D$14="Hindi","परिणाम प्रतिशत में :-","Result in Percentage :-")</f>
        <v>परिणाम प्रतिशत में :-</v>
      </c>
      <c r="Z59" s="885"/>
      <c r="AA59" s="885"/>
      <c r="AB59" s="885"/>
      <c r="AC59" s="889">
        <f>IFERROR(IF(AND(AD40=""),"",VLOOKUP(AD40,Marks,113,0)),"")</f>
        <v>80.400000000000006</v>
      </c>
      <c r="AD59" s="889"/>
      <c r="AE59" s="889"/>
      <c r="AF59" s="889"/>
    </row>
    <row r="60" spans="1:32" s="44" customFormat="1" ht="21" customHeight="1">
      <c r="A60" s="98">
        <f>IF(N40="","",A59+1)</f>
        <v>28</v>
      </c>
      <c r="B60" s="885" t="str">
        <f>IF('Master sheet'!$D$14="Hindi","श्रेणी / ग्रेड :-","Division / Grade :-")</f>
        <v>श्रेणी / ग्रेड :-</v>
      </c>
      <c r="C60" s="885"/>
      <c r="D60" s="885"/>
      <c r="E60" s="210" t="str">
        <f>IFERROR(IF(AND(N40=""),"",VLOOKUP(N40,Marks,114,0)),"")</f>
        <v>I</v>
      </c>
      <c r="F60" s="211" t="s">
        <v>129</v>
      </c>
      <c r="G60" s="890" t="str">
        <f>IFERROR(IF(AND(N40=""),"",VLOOKUP(N40,Marks,119,0)),"")</f>
        <v>B</v>
      </c>
      <c r="H60" s="890"/>
      <c r="I60" s="885" t="str">
        <f>IF('Master sheet'!$D$14="Hindi","कक्षा में स्थान :-","Position in the Class :-")</f>
        <v>कक्षा में स्थान :-</v>
      </c>
      <c r="J60" s="885"/>
      <c r="K60" s="885"/>
      <c r="L60" s="885"/>
      <c r="M60" s="891">
        <f>IFERROR(IF(AND(N40=""),"",VLOOKUP(N40,Marks,115,0)),"")</f>
        <v>17.000000000000298</v>
      </c>
      <c r="N60" s="891"/>
      <c r="O60" s="891"/>
      <c r="P60" s="891"/>
      <c r="Q60" s="963"/>
      <c r="R60" s="885" t="str">
        <f>IF('Master sheet'!$D$14="Hindi","श्रेणी / ग्रेड :-","Division / Grade :-")</f>
        <v>श्रेणी / ग्रेड :-</v>
      </c>
      <c r="S60" s="885"/>
      <c r="T60" s="885"/>
      <c r="U60" s="210" t="str">
        <f>IFERROR(IF(AND(AD40=""),"",VLOOKUP(AD40,Marks,114,0)),"")</f>
        <v>I</v>
      </c>
      <c r="V60" s="211" t="s">
        <v>129</v>
      </c>
      <c r="W60" s="890" t="str">
        <f>IFERROR(IF(AND(AD40=""),"",VLOOKUP(AD40,Marks,119,0)),"")</f>
        <v>B</v>
      </c>
      <c r="X60" s="890"/>
      <c r="Y60" s="885" t="str">
        <f>IF('Master sheet'!$D$14="Hindi","कक्षा में स्थान :-","Position in the Class :-")</f>
        <v>कक्षा में स्थान :-</v>
      </c>
      <c r="Z60" s="885"/>
      <c r="AA60" s="885"/>
      <c r="AB60" s="885"/>
      <c r="AC60" s="891">
        <f>IFERROR(IF(AND(AD40=""),"",VLOOKUP(AD40,Marks,115,0)),"")</f>
        <v>12.999999999999996</v>
      </c>
      <c r="AD60" s="891"/>
      <c r="AE60" s="891"/>
      <c r="AF60" s="891"/>
    </row>
    <row r="61" spans="1:32" s="44" customFormat="1" ht="21" customHeight="1">
      <c r="A61" s="98">
        <f>IF(N40="","",A60+1)</f>
        <v>29</v>
      </c>
      <c r="B61" s="871" t="str">
        <f>IF('Master sheet'!$D$14="Hindi","परीक्षा परिणाम घोषणा दिनांक :-","Result Declaration Date :-")</f>
        <v>परीक्षा परिणाम घोषणा दिनांक :-</v>
      </c>
      <c r="C61" s="871"/>
      <c r="D61" s="871"/>
      <c r="E61" s="872">
        <f>IFERROR(IF(AND(N40=""),"",'Master sheet'!$D$13),"")</f>
        <v>45793</v>
      </c>
      <c r="F61" s="872"/>
      <c r="G61" s="872"/>
      <c r="H61" s="349"/>
      <c r="I61" s="71"/>
      <c r="J61" s="71"/>
      <c r="K61" s="45"/>
      <c r="L61" s="71"/>
      <c r="M61" s="71"/>
      <c r="N61" s="71"/>
      <c r="O61" s="71"/>
      <c r="P61" s="71"/>
      <c r="Q61" s="963"/>
      <c r="R61" s="871" t="str">
        <f>IF('Master sheet'!$D$14="Hindi","परीक्षा परिणाम घोषणा दिनांक :-","Result Declaration Date :-")</f>
        <v>परीक्षा परिणाम घोषणा दिनांक :-</v>
      </c>
      <c r="S61" s="871"/>
      <c r="T61" s="871"/>
      <c r="U61" s="872">
        <f>IFERROR(IF(AND(AD40=""),"",'Master sheet'!$D$13),"")</f>
        <v>45793</v>
      </c>
      <c r="V61" s="872"/>
      <c r="W61" s="872"/>
      <c r="X61" s="349"/>
      <c r="Y61" s="71"/>
      <c r="Z61" s="71"/>
      <c r="AA61" s="45"/>
      <c r="AB61" s="71"/>
      <c r="AC61" s="71"/>
      <c r="AD61" s="71"/>
      <c r="AE61" s="71"/>
      <c r="AF61" s="71"/>
    </row>
    <row r="62" spans="1:32" s="44" customFormat="1" ht="39" customHeight="1">
      <c r="A62" s="98">
        <f>IF(N40="","",A61+1)</f>
        <v>30</v>
      </c>
      <c r="B62" s="873" t="str">
        <f>IFERROR(IF(AND(N40=""),"",'Result Sheet'!$DO$211),"")</f>
        <v>( PUSHPENDRA JAWRA )</v>
      </c>
      <c r="C62" s="873"/>
      <c r="D62" s="873"/>
      <c r="E62" s="873"/>
      <c r="F62" s="874" t="str">
        <f>IF(AND(N40=""),"",CONCATENATE("(",'Master sheet'!$D$17," )"))</f>
        <v>(Suresh Kumar )</v>
      </c>
      <c r="G62" s="874"/>
      <c r="H62" s="874"/>
      <c r="I62" s="874"/>
      <c r="J62" s="874"/>
      <c r="K62" s="874" t="str">
        <f>IF(AND(N40=""),"",CONCATENATE("(",'Master sheet'!$D$15," )"))</f>
        <v>(USHA PALIYA )</v>
      </c>
      <c r="L62" s="874"/>
      <c r="M62" s="874"/>
      <c r="N62" s="874"/>
      <c r="O62" s="874"/>
      <c r="P62" s="874"/>
      <c r="Q62" s="963"/>
      <c r="R62" s="873" t="str">
        <f>IFERROR(IF(AND(AD40=""),"",'Result Sheet'!$DO$211),"")</f>
        <v>( PUSHPENDRA JAWRA )</v>
      </c>
      <c r="S62" s="873"/>
      <c r="T62" s="873"/>
      <c r="U62" s="873"/>
      <c r="V62" s="874" t="str">
        <f>IF(AND(AD40=""),"",CONCATENATE("(",'Master sheet'!$D$17," )"))</f>
        <v>(Suresh Kumar )</v>
      </c>
      <c r="W62" s="874"/>
      <c r="X62" s="874"/>
      <c r="Y62" s="874"/>
      <c r="Z62" s="874"/>
      <c r="AA62" s="874" t="str">
        <f>IF(AND(AD40=""),"",CONCATENATE("(",'Master sheet'!$D$15," )"))</f>
        <v>(USHA PALIYA )</v>
      </c>
      <c r="AB62" s="874"/>
      <c r="AC62" s="874"/>
      <c r="AD62" s="874"/>
      <c r="AE62" s="874"/>
      <c r="AF62" s="874"/>
    </row>
    <row r="63" spans="1:32" s="44" customFormat="1" ht="21" customHeight="1">
      <c r="A63" s="98">
        <f>IF(N40="","",A62+1)</f>
        <v>31</v>
      </c>
      <c r="B63" s="875" t="str">
        <f>IF('Master sheet'!$D$14="Hindi","हस्ताक्षर कक्षाध्यापक","Signature of the class teacher")</f>
        <v>हस्ताक्षर कक्षाध्यापक</v>
      </c>
      <c r="C63" s="875"/>
      <c r="D63" s="875"/>
      <c r="E63" s="875"/>
      <c r="F63" s="875" t="str">
        <f>IF('Master sheet'!$D$14="Hindi","हस्ताक्षर परीक्षा प्रभारी","Signature of the exam. Incharge")</f>
        <v>हस्ताक्षर परीक्षा प्रभारी</v>
      </c>
      <c r="G63" s="875"/>
      <c r="H63" s="875"/>
      <c r="I63" s="875"/>
      <c r="J63" s="875"/>
      <c r="K63" s="875" t="str">
        <f>IF('Master sheet'!$D$14="Hindi","हस्ताक्षर संस्था प्रधान","Head of Institute's Signature")</f>
        <v>हस्ताक्षर संस्था प्रधान</v>
      </c>
      <c r="L63" s="875"/>
      <c r="M63" s="875"/>
      <c r="N63" s="875"/>
      <c r="O63" s="875"/>
      <c r="P63" s="875"/>
      <c r="Q63" s="963"/>
      <c r="R63" s="875" t="str">
        <f>IF('Master sheet'!$D$14="Hindi","हस्ताक्षर कक्षाध्यापक","Signature of the class teacher")</f>
        <v>हस्ताक्षर कक्षाध्यापक</v>
      </c>
      <c r="S63" s="875"/>
      <c r="T63" s="875"/>
      <c r="U63" s="875"/>
      <c r="V63" s="875" t="str">
        <f>IF('Master sheet'!$D$14="Hindi","हस्ताक्षर परीक्षा प्रभारी","Signature of the exam. Incharge")</f>
        <v>हस्ताक्षर परीक्षा प्रभारी</v>
      </c>
      <c r="W63" s="875"/>
      <c r="X63" s="875"/>
      <c r="Y63" s="875"/>
      <c r="Z63" s="875"/>
      <c r="AA63" s="875" t="str">
        <f>IF('Master sheet'!$D$14="Hindi","हस्ताक्षर संस्था प्रधान","Head of Institute's Signature")</f>
        <v>हस्ताक्षर संस्था प्रधान</v>
      </c>
      <c r="AB63" s="875"/>
      <c r="AC63" s="875"/>
      <c r="AD63" s="875"/>
      <c r="AE63" s="875"/>
      <c r="AF63" s="875"/>
    </row>
    <row r="64" spans="1:32" s="44" customFormat="1">
      <c r="A64" s="98"/>
    </row>
    <row r="65" spans="1:32" s="44" customFormat="1" ht="21.95" customHeight="1">
      <c r="A65" s="97">
        <f>IF(N72="","",1)</f>
        <v>1</v>
      </c>
      <c r="B65" s="939" t="str">
        <f>IF('Master sheet'!$D$14="Hindi","वार्षिक रिपोर्ट कार्ड ","Report Card")</f>
        <v xml:space="preserve">वार्षिक रिपोर्ट कार्ड </v>
      </c>
      <c r="C65" s="939"/>
      <c r="D65" s="939"/>
      <c r="E65" s="939"/>
      <c r="F65" s="939"/>
      <c r="G65" s="939"/>
      <c r="H65" s="939"/>
      <c r="I65" s="939"/>
      <c r="J65" s="939"/>
      <c r="K65" s="939"/>
      <c r="L65" s="939"/>
      <c r="M65" s="939"/>
      <c r="N65" s="939"/>
      <c r="O65" s="939"/>
      <c r="P65" s="939"/>
      <c r="Q65" s="963" t="s">
        <v>99</v>
      </c>
      <c r="R65" s="939" t="str">
        <f>IF('Master sheet'!$D$14="Hindi","वार्षिक रिपोर्ट कार्ड ","Report Card")</f>
        <v xml:space="preserve">वार्षिक रिपोर्ट कार्ड </v>
      </c>
      <c r="S65" s="939"/>
      <c r="T65" s="939"/>
      <c r="U65" s="939"/>
      <c r="V65" s="939"/>
      <c r="W65" s="939"/>
      <c r="X65" s="939"/>
      <c r="Y65" s="939"/>
      <c r="Z65" s="939"/>
      <c r="AA65" s="939"/>
      <c r="AB65" s="939"/>
      <c r="AC65" s="939"/>
      <c r="AD65" s="939"/>
      <c r="AE65" s="939"/>
      <c r="AF65" s="939"/>
    </row>
    <row r="66" spans="1:32" s="44" customFormat="1" ht="21.95" customHeight="1">
      <c r="A66" s="98">
        <f>IF(N72="","",A65+1)</f>
        <v>2</v>
      </c>
      <c r="B66" s="940" t="str">
        <f>IF('Master sheet'!$D$14="Hindi","शिक्षा विभाग, राजस्थान सरकार","Education Department, Rajasthan Government")</f>
        <v>शिक्षा विभाग, राजस्थान सरकार</v>
      </c>
      <c r="C66" s="940"/>
      <c r="D66" s="940"/>
      <c r="E66" s="940"/>
      <c r="F66" s="940"/>
      <c r="G66" s="940"/>
      <c r="H66" s="940"/>
      <c r="I66" s="940"/>
      <c r="J66" s="940"/>
      <c r="K66" s="940"/>
      <c r="L66" s="940"/>
      <c r="M66" s="940"/>
      <c r="N66" s="940"/>
      <c r="O66" s="940"/>
      <c r="P66" s="940"/>
      <c r="Q66" s="963"/>
      <c r="R66" s="940" t="str">
        <f>IF('Master sheet'!$D$14="Hindi","शिक्षा विभाग, राजस्थान सरकार","Education Department, Rajasthan Government")</f>
        <v>शिक्षा विभाग, राजस्थान सरकार</v>
      </c>
      <c r="S66" s="940"/>
      <c r="T66" s="940"/>
      <c r="U66" s="940"/>
      <c r="V66" s="940"/>
      <c r="W66" s="940"/>
      <c r="X66" s="940"/>
      <c r="Y66" s="940"/>
      <c r="Z66" s="940"/>
      <c r="AA66" s="940"/>
      <c r="AB66" s="940"/>
      <c r="AC66" s="940"/>
      <c r="AD66" s="940"/>
      <c r="AE66" s="940"/>
      <c r="AF66" s="940"/>
    </row>
    <row r="67" spans="1:32" s="44" customFormat="1" ht="21.95" customHeight="1">
      <c r="A67" s="98">
        <f>IF(N72="","",A66+1)</f>
        <v>3</v>
      </c>
      <c r="B67" s="964" t="str">
        <f>IF('Master sheet'!$D$14="Hindi","विद्यालय का नाम :-","School Name :- ")</f>
        <v>विद्यालय का नाम :-</v>
      </c>
      <c r="C67" s="964"/>
      <c r="D67" s="964"/>
      <c r="E67" s="965" t="str">
        <f>IF(AND(N72=""),"",IF('Master sheet'!$D$14="Hindi",'Master sheet'!$D$8,'Master sheet'!$D$7))</f>
        <v xml:space="preserve">महात्मा गाँधी राजकीय विद्यालय (अंग्रेजी माध्यम) बर, पाली </v>
      </c>
      <c r="F67" s="965"/>
      <c r="G67" s="965"/>
      <c r="H67" s="965"/>
      <c r="I67" s="965"/>
      <c r="J67" s="965"/>
      <c r="K67" s="965"/>
      <c r="L67" s="965"/>
      <c r="M67" s="965"/>
      <c r="N67" s="965"/>
      <c r="O67" s="965"/>
      <c r="P67" s="965"/>
      <c r="Q67" s="963"/>
      <c r="R67" s="964" t="str">
        <f>IF('Master sheet'!$D$14="Hindi","विद्यालय का नाम :-","School Name :- ")</f>
        <v>विद्यालय का नाम :-</v>
      </c>
      <c r="S67" s="964"/>
      <c r="T67" s="964"/>
      <c r="U67" s="965" t="str">
        <f>IF(AND(AD72=""),"",IF('Master sheet'!$D$14="Hindi",'Master sheet'!$D$8,'Master sheet'!$D$7))</f>
        <v xml:space="preserve">महात्मा गाँधी राजकीय विद्यालय (अंग्रेजी माध्यम) बर, पाली </v>
      </c>
      <c r="V67" s="965"/>
      <c r="W67" s="965"/>
      <c r="X67" s="965"/>
      <c r="Y67" s="965"/>
      <c r="Z67" s="965"/>
      <c r="AA67" s="965"/>
      <c r="AB67" s="965"/>
      <c r="AC67" s="965"/>
      <c r="AD67" s="965"/>
      <c r="AE67" s="965"/>
      <c r="AF67" s="965"/>
    </row>
    <row r="68" spans="1:32" s="44" customFormat="1" ht="15.75" customHeight="1">
      <c r="A68" s="98">
        <f>IF(N72="","",A67+1)</f>
        <v>4</v>
      </c>
      <c r="B68" s="352"/>
      <c r="C68" s="352"/>
      <c r="D68" s="352"/>
      <c r="E68" s="966" t="str">
        <f>IF(AND(N72=""),"",IF('Master sheet'!$D$14="Hindi",CONCATENATE("(विद्यालय मान्यता क्रमांक व वर्ष : ","  ",'Master sheet'!$D$6),CONCATENATE("(School Recognition Number &amp; Years : ","  ",'Master sheet'!$D$6)))</f>
        <v>(विद्यालय मान्यता क्रमांक व वर्ष :   शिक्षा/पाली/1995/2001</v>
      </c>
      <c r="F68" s="966"/>
      <c r="G68" s="966"/>
      <c r="H68" s="966"/>
      <c r="I68" s="966"/>
      <c r="J68" s="966"/>
      <c r="K68" s="966"/>
      <c r="L68" s="966"/>
      <c r="M68" s="966"/>
      <c r="N68" s="966"/>
      <c r="O68" s="966"/>
      <c r="P68" s="966"/>
      <c r="Q68" s="963"/>
      <c r="R68" s="352"/>
      <c r="S68" s="352"/>
      <c r="T68" s="352"/>
      <c r="U68" s="966" t="str">
        <f>IF(AND(AD72=""),"",IF('Master sheet'!$D$14="Hindi",CONCATENATE("(विद्यालय मान्यता क्रमांक व वर्ष : ","  ",'Master sheet'!$D$6),CONCATENATE("(School Recognition Number &amp; Years : ","  ",'Master sheet'!$D$6)))</f>
        <v>(विद्यालय मान्यता क्रमांक व वर्ष :   शिक्षा/पाली/1995/2001</v>
      </c>
      <c r="V68" s="966"/>
      <c r="W68" s="966"/>
      <c r="X68" s="966"/>
      <c r="Y68" s="966"/>
      <c r="Z68" s="966"/>
      <c r="AA68" s="966"/>
      <c r="AB68" s="966"/>
      <c r="AC68" s="966"/>
      <c r="AD68" s="966"/>
      <c r="AE68" s="966"/>
      <c r="AF68" s="966"/>
    </row>
    <row r="69" spans="1:32" s="44" customFormat="1" ht="21.95" customHeight="1">
      <c r="A69" s="98">
        <f>IF(N72="","",A68+1)</f>
        <v>5</v>
      </c>
      <c r="B69" s="348" t="str">
        <f>IF('Master sheet'!$D$14="Hindi","कक्षा  :-","CLASS :- ")</f>
        <v>कक्षा  :-</v>
      </c>
      <c r="C69" s="944">
        <f>IFERROR(IF(AND(N72=""),"",VLOOKUP(N72,Marks,2,0)),"")</f>
        <v>2</v>
      </c>
      <c r="D69" s="944"/>
      <c r="E69" s="945" t="str">
        <f>IF('Master sheet'!$D$14="Hindi","सेक्शन :-","Section :- ")</f>
        <v>सेक्शन :-</v>
      </c>
      <c r="F69" s="945"/>
      <c r="G69" s="945"/>
      <c r="H69" s="944" t="str">
        <f>IFERROR(IF(AND(N72=""),"",VLOOKUP(N72,Marks,3,0)),"")</f>
        <v>A</v>
      </c>
      <c r="I69" s="944"/>
      <c r="J69" s="946" t="str">
        <f>IF('Master sheet'!$D$14="Hindi","सत्र :- ","Session :- ")</f>
        <v xml:space="preserve">सत्र :- </v>
      </c>
      <c r="K69" s="946"/>
      <c r="L69" s="946"/>
      <c r="M69" s="946"/>
      <c r="N69" s="916" t="str">
        <f>IF(AND(N72=""),"",'Marks Entry class 1st'!$I$2)</f>
        <v>2024-2025</v>
      </c>
      <c r="O69" s="916"/>
      <c r="P69" s="916"/>
      <c r="Q69" s="963"/>
      <c r="R69" s="348" t="str">
        <f>IF('Master sheet'!$D$14="Hindi","कक्षा  :-","CLASS :- ")</f>
        <v>कक्षा  :-</v>
      </c>
      <c r="S69" s="944">
        <f>IFERROR(IF(AND(AD72=""),"",VLOOKUP(AD72,Marks,2,0)),"")</f>
        <v>2</v>
      </c>
      <c r="T69" s="944"/>
      <c r="U69" s="945" t="str">
        <f>IF('Master sheet'!$D$14="Hindi","सेक्शन :-","Section :- ")</f>
        <v>सेक्शन :-</v>
      </c>
      <c r="V69" s="945"/>
      <c r="W69" s="945"/>
      <c r="X69" s="944" t="str">
        <f>IFERROR(IF(AND(AD72=""),"",VLOOKUP(AD72,Marks,3,0)),"")</f>
        <v>A</v>
      </c>
      <c r="Y69" s="944"/>
      <c r="Z69" s="946" t="str">
        <f>IF('Master sheet'!$D$14="Hindi","सत्र :- ","Session :- ")</f>
        <v xml:space="preserve">सत्र :- </v>
      </c>
      <c r="AA69" s="946"/>
      <c r="AB69" s="946"/>
      <c r="AC69" s="946"/>
      <c r="AD69" s="916" t="str">
        <f>IF(AND(AD72=""),"",'Marks Entry class 1st'!$I$2)</f>
        <v>2024-2025</v>
      </c>
      <c r="AE69" s="916"/>
      <c r="AF69" s="916"/>
    </row>
    <row r="70" spans="1:32" s="44" customFormat="1" ht="21.95" customHeight="1">
      <c r="A70" s="98">
        <f>IF(N72="","",A69+1)</f>
        <v>6</v>
      </c>
      <c r="B70" s="897" t="str">
        <f>IF('Master sheet'!$D$14="Hindi","विद्यार्थी का नाम :-","Student's Name :-")</f>
        <v>विद्यार्थी का नाम :-</v>
      </c>
      <c r="C70" s="897"/>
      <c r="D70" s="897"/>
      <c r="E70" s="898" t="str">
        <f>IFERROR(IF(AND(N72=""),"",VLOOKUP(N72,Marks,6,0)),"")</f>
        <v>BHAVYANSH SINGH CHOUHAN</v>
      </c>
      <c r="F70" s="898"/>
      <c r="G70" s="898"/>
      <c r="H70" s="898"/>
      <c r="I70" s="898"/>
      <c r="J70" s="899" t="str">
        <f>IF('Master sheet'!$D$14="Hindi","प्रवेशांक :","SR. NO. :")</f>
        <v>प्रवेशांक :</v>
      </c>
      <c r="K70" s="899"/>
      <c r="L70" s="899"/>
      <c r="M70" s="899"/>
      <c r="N70" s="917">
        <f>IFERROR(IF(AND(N72=""),"",VLOOKUP(N72,Marks,5,0)),"")</f>
        <v>951</v>
      </c>
      <c r="O70" s="917"/>
      <c r="P70" s="917"/>
      <c r="Q70" s="963"/>
      <c r="R70" s="897" t="str">
        <f>IF('Master sheet'!$D$14="Hindi","विद्यार्थी का नाम :-","Student's Name :-")</f>
        <v>विद्यार्थी का नाम :-</v>
      </c>
      <c r="S70" s="897"/>
      <c r="T70" s="897"/>
      <c r="U70" s="898" t="str">
        <f>IFERROR(IF(AND(AD72=""),"",VLOOKUP(AD72,Marks,6,0)),"")</f>
        <v>BHUMIKA BAGRI</v>
      </c>
      <c r="V70" s="898"/>
      <c r="W70" s="898"/>
      <c r="X70" s="898"/>
      <c r="Y70" s="898"/>
      <c r="Z70" s="899" t="str">
        <f>IF('Master sheet'!$D$14="Hindi","प्रवेशांक :","SR. NO. :")</f>
        <v>प्रवेशांक :</v>
      </c>
      <c r="AA70" s="899"/>
      <c r="AB70" s="899"/>
      <c r="AC70" s="899"/>
      <c r="AD70" s="917">
        <f>IFERROR(IF(AND(AD72=""),"",VLOOKUP(AD72,Marks,5,0)),"")</f>
        <v>939</v>
      </c>
      <c r="AE70" s="917"/>
      <c r="AF70" s="917"/>
    </row>
    <row r="71" spans="1:32" s="44" customFormat="1" ht="21.95" customHeight="1">
      <c r="A71" s="98">
        <f>IF(N72="","",A70+1)</f>
        <v>7</v>
      </c>
      <c r="B71" s="897" t="str">
        <f>IF('Master sheet'!$D$14="Hindi","पिता का नाम :-","Father's Name :-")</f>
        <v>पिता का नाम :-</v>
      </c>
      <c r="C71" s="897"/>
      <c r="D71" s="897"/>
      <c r="E71" s="898" t="str">
        <f>IFERROR(IF(AND(N72=""),"",VLOOKUP(N72,Marks,7,0)),"")</f>
        <v>AJIT SINGH</v>
      </c>
      <c r="F71" s="898"/>
      <c r="G71" s="898"/>
      <c r="H71" s="898"/>
      <c r="I71" s="898"/>
      <c r="J71" s="899" t="str">
        <f>IF('Master sheet'!$D$14="Hindi","जन्म तिथि :","Date of Birth :")</f>
        <v>जन्म तिथि :</v>
      </c>
      <c r="K71" s="899"/>
      <c r="L71" s="899"/>
      <c r="M71" s="899"/>
      <c r="N71" s="900" t="str">
        <f>IFERROR(IF(AND(N72=""),"",VLOOKUP(N72,Marks,4,0)),"")</f>
        <v>25-08-2015</v>
      </c>
      <c r="O71" s="900"/>
      <c r="P71" s="900"/>
      <c r="Q71" s="963"/>
      <c r="R71" s="897" t="str">
        <f>IF('Master sheet'!$D$14="Hindi","पिता का नाम :-","Father's Name :-")</f>
        <v>पिता का नाम :-</v>
      </c>
      <c r="S71" s="897"/>
      <c r="T71" s="897"/>
      <c r="U71" s="898" t="str">
        <f>IFERROR(IF(AND(AD72=""),"",VLOOKUP(AD72,Marks,7,0)),"")</f>
        <v>MUKESH BAGRI</v>
      </c>
      <c r="V71" s="898"/>
      <c r="W71" s="898"/>
      <c r="X71" s="898"/>
      <c r="Y71" s="898"/>
      <c r="Z71" s="899" t="str">
        <f>IF('Master sheet'!$D$14="Hindi","जन्म तिथि :","Date of Birth :")</f>
        <v>जन्म तिथि :</v>
      </c>
      <c r="AA71" s="899"/>
      <c r="AB71" s="899"/>
      <c r="AC71" s="899"/>
      <c r="AD71" s="900" t="str">
        <f>IFERROR(IF(AND(AD72=""),"",VLOOKUP(AD72,Marks,4,0)),"")</f>
        <v>16-06-2014</v>
      </c>
      <c r="AE71" s="900"/>
      <c r="AF71" s="900"/>
    </row>
    <row r="72" spans="1:32" s="44" customFormat="1" ht="18" customHeight="1">
      <c r="A72" s="98">
        <f>IF(N72="","",A71+1)</f>
        <v>8</v>
      </c>
      <c r="B72" s="897" t="str">
        <f>IF('Master sheet'!$D$14="Hindi","माता का नाम :-","Mother's Name :-")</f>
        <v>माता का नाम :-</v>
      </c>
      <c r="C72" s="897"/>
      <c r="D72" s="897"/>
      <c r="E72" s="898" t="str">
        <f>IFERROR(IF(AND(N72=""),"",VLOOKUP(N72,Marks,8,0)),"")</f>
        <v>MEENA</v>
      </c>
      <c r="F72" s="898"/>
      <c r="G72" s="898"/>
      <c r="H72" s="898"/>
      <c r="I72" s="898"/>
      <c r="J72" s="899" t="str">
        <f>IF('Master sheet'!$D$14="Hindi","रोल नंबर :-","Roll No. :")</f>
        <v>रोल नंबर :-</v>
      </c>
      <c r="K72" s="899"/>
      <c r="L72" s="899"/>
      <c r="M72" s="899"/>
      <c r="N72" s="901">
        <f>IF(AD40="","",IF(AND(AD40+1&gt;$AN$7),"",AD40+1))</f>
        <v>205</v>
      </c>
      <c r="O72" s="901"/>
      <c r="P72" s="901"/>
      <c r="Q72" s="963"/>
      <c r="R72" s="897" t="str">
        <f>IF('Master sheet'!$D$14="Hindi","माता का नाम :-","Mother's Name :-")</f>
        <v>माता का नाम :-</v>
      </c>
      <c r="S72" s="897"/>
      <c r="T72" s="897"/>
      <c r="U72" s="898" t="str">
        <f>IFERROR(IF(AND(AD72=""),"",VLOOKUP(AD72,Marks,8,0)),"")</f>
        <v>SEEMA BAGRI</v>
      </c>
      <c r="V72" s="898"/>
      <c r="W72" s="898"/>
      <c r="X72" s="898"/>
      <c r="Y72" s="898"/>
      <c r="Z72" s="899" t="str">
        <f>IF('Master sheet'!$D$14="Hindi","रोल नंबर :-","Roll No. :")</f>
        <v>रोल नंबर :-</v>
      </c>
      <c r="AA72" s="899"/>
      <c r="AB72" s="899"/>
      <c r="AC72" s="899"/>
      <c r="AD72" s="962">
        <f>IF(N72="","",IF(AND(N72+1&gt;$AN$7),"",N72+1))</f>
        <v>206</v>
      </c>
      <c r="AE72" s="962"/>
      <c r="AF72" s="962"/>
    </row>
    <row r="73" spans="1:32" s="44" customFormat="1" ht="10.5" customHeight="1">
      <c r="A73" s="98">
        <f>IF(N72="","",A72+1)</f>
        <v>9</v>
      </c>
      <c r="B73" s="351"/>
      <c r="C73" s="351"/>
      <c r="D73" s="351"/>
      <c r="E73" s="347"/>
      <c r="F73" s="347"/>
      <c r="G73" s="347"/>
      <c r="H73" s="347"/>
      <c r="I73" s="347"/>
      <c r="J73" s="346"/>
      <c r="K73" s="346"/>
      <c r="L73" s="346"/>
      <c r="M73" s="346"/>
      <c r="N73" s="350"/>
      <c r="O73" s="350"/>
      <c r="P73" s="350"/>
      <c r="Q73" s="963"/>
      <c r="R73" s="72"/>
      <c r="S73" s="72"/>
      <c r="T73" s="72"/>
      <c r="U73" s="73"/>
      <c r="V73" s="73"/>
      <c r="W73" s="73"/>
      <c r="X73" s="72"/>
      <c r="Y73" s="72"/>
      <c r="Z73" s="74"/>
      <c r="AA73" s="74"/>
      <c r="AB73" s="74"/>
      <c r="AC73" s="45"/>
      <c r="AD73" s="45"/>
      <c r="AE73" s="45"/>
      <c r="AF73" s="45"/>
    </row>
    <row r="74" spans="1:32" s="44" customFormat="1" ht="21" customHeight="1">
      <c r="A74" s="98">
        <f>IF(N72="","",A73+1)</f>
        <v>10</v>
      </c>
      <c r="B74" s="620" t="str">
        <f>IF('Master sheet'!$D$14="Hindi","विषय","Subject")</f>
        <v>विषय</v>
      </c>
      <c r="C74" s="640" t="str">
        <f>IF('Master sheet'!$D$14="Hindi","अर्द्धवार्षिक","Half Yearly")</f>
        <v>अर्द्धवार्षिक</v>
      </c>
      <c r="D74" s="641"/>
      <c r="E74" s="641"/>
      <c r="F74" s="641"/>
      <c r="G74" s="930" t="str">
        <f>IF('Master sheet'!$D$14="Hindi","वार्षिक","Yearly")</f>
        <v>वार्षिक</v>
      </c>
      <c r="H74" s="931"/>
      <c r="I74" s="931"/>
      <c r="J74" s="932"/>
      <c r="K74" s="640" t="str">
        <f>IF('Master sheet'!$D$14="Hindi","सर्व योग","Grand Total")</f>
        <v>सर्व योग</v>
      </c>
      <c r="L74" s="641"/>
      <c r="M74" s="641"/>
      <c r="N74" s="642"/>
      <c r="O74" s="927" t="str">
        <f>IF('Master sheet'!$D$14="Hindi","ग्रेड","Grade")</f>
        <v>ग्रेड</v>
      </c>
      <c r="P74" s="892" t="str">
        <f>IF('Master sheet'!$D$14="Hindi","परिणाम","Results")</f>
        <v>परिणाम</v>
      </c>
      <c r="Q74" s="963"/>
      <c r="R74" s="620" t="str">
        <f>IF('Master sheet'!$D$14="Hindi","विषय","Subject")</f>
        <v>विषय</v>
      </c>
      <c r="S74" s="640" t="str">
        <f>IF('Master sheet'!$D$14="Hindi","अर्द्धवार्षिक","Half Yearly")</f>
        <v>अर्द्धवार्षिक</v>
      </c>
      <c r="T74" s="641"/>
      <c r="U74" s="641"/>
      <c r="V74" s="641"/>
      <c r="W74" s="930" t="str">
        <f>IF('Master sheet'!$D$14="Hindi","वार्षिक","Yearly")</f>
        <v>वार्षिक</v>
      </c>
      <c r="X74" s="931"/>
      <c r="Y74" s="931"/>
      <c r="Z74" s="932"/>
      <c r="AA74" s="640" t="str">
        <f>IF('Master sheet'!$D$14="Hindi","सर्व योग","Grand Total")</f>
        <v>सर्व योग</v>
      </c>
      <c r="AB74" s="641"/>
      <c r="AC74" s="641"/>
      <c r="AD74" s="642"/>
      <c r="AE74" s="927" t="str">
        <f>IF('Master sheet'!$D$14="Hindi","ग्रेड","Grade")</f>
        <v>ग्रेड</v>
      </c>
      <c r="AF74" s="892" t="str">
        <f>IF('Master sheet'!$D$14="Hindi","परिणाम","Results")</f>
        <v>परिणाम</v>
      </c>
    </row>
    <row r="75" spans="1:32" s="44" customFormat="1" ht="90.75" customHeight="1">
      <c r="A75" s="98">
        <f>IF(N72="","",A74+1)</f>
        <v>11</v>
      </c>
      <c r="B75" s="620"/>
      <c r="C75" s="933" t="str">
        <f>IF('Master sheet'!$D$14="Hindi","लिखित","Written")</f>
        <v>लिखित</v>
      </c>
      <c r="D75" s="934"/>
      <c r="E75" s="933" t="str">
        <f>IF('Master sheet'!$D$14="Hindi","मौखिक","Oral")</f>
        <v>मौखिक</v>
      </c>
      <c r="F75" s="934"/>
      <c r="G75" s="933" t="str">
        <f>IF('Master sheet'!$D$14="Hindi","लिखित","Written")</f>
        <v>लिखित</v>
      </c>
      <c r="H75" s="934"/>
      <c r="I75" s="935" t="str">
        <f>IF('Master sheet'!$D$14="Hindi","मौखिक","Oral")</f>
        <v>मौखिक</v>
      </c>
      <c r="J75" s="935"/>
      <c r="K75" s="360" t="str">
        <f>IF('Master sheet'!$D$14="Hindi","लिखित","Written")</f>
        <v>लिखित</v>
      </c>
      <c r="L75" s="360" t="str">
        <f>IF('Master sheet'!$D$14="Hindi","मौखिक","Oral")</f>
        <v>मौखिक</v>
      </c>
      <c r="M75" s="936" t="str">
        <f>IF('Master sheet'!$D$14="Hindi","कुल विषय योग ","Subject Total")</f>
        <v xml:space="preserve">कुल विषय योग </v>
      </c>
      <c r="N75" s="937"/>
      <c r="O75" s="928"/>
      <c r="P75" s="893"/>
      <c r="Q75" s="963"/>
      <c r="R75" s="620"/>
      <c r="S75" s="933" t="str">
        <f>IF('Master sheet'!$D$14="Hindi","लिखित","Written")</f>
        <v>लिखित</v>
      </c>
      <c r="T75" s="934"/>
      <c r="U75" s="933" t="str">
        <f>IF('Master sheet'!$D$14="Hindi","मौखिक","Oral")</f>
        <v>मौखिक</v>
      </c>
      <c r="V75" s="934"/>
      <c r="W75" s="933" t="str">
        <f>IF('Master sheet'!$D$14="Hindi","लिखित","Written")</f>
        <v>लिखित</v>
      </c>
      <c r="X75" s="934"/>
      <c r="Y75" s="935" t="str">
        <f>IF('Master sheet'!$D$14="Hindi","मौखिक","Oral")</f>
        <v>मौखिक</v>
      </c>
      <c r="Z75" s="935"/>
      <c r="AA75" s="360" t="str">
        <f>IF('Master sheet'!$D$14="Hindi","लिखित","Written")</f>
        <v>लिखित</v>
      </c>
      <c r="AB75" s="360" t="str">
        <f>IF('Master sheet'!$D$14="Hindi","मौखिक","Oral")</f>
        <v>मौखिक</v>
      </c>
      <c r="AC75" s="936" t="str">
        <f>IF('Master sheet'!$D$14="Hindi","कुल विषय योग ","Subject Total")</f>
        <v xml:space="preserve">कुल विषय योग </v>
      </c>
      <c r="AD75" s="937"/>
      <c r="AE75" s="928"/>
      <c r="AF75" s="893"/>
    </row>
    <row r="76" spans="1:32" s="44" customFormat="1" ht="18.75" customHeight="1">
      <c r="A76" s="98">
        <f>IF(N72="","",A75+1)</f>
        <v>12</v>
      </c>
      <c r="B76" s="620"/>
      <c r="C76" s="904">
        <v>30</v>
      </c>
      <c r="D76" s="905"/>
      <c r="E76" s="904">
        <v>70</v>
      </c>
      <c r="F76" s="905"/>
      <c r="G76" s="904">
        <v>30</v>
      </c>
      <c r="H76" s="905"/>
      <c r="I76" s="904">
        <v>70</v>
      </c>
      <c r="J76" s="905"/>
      <c r="K76" s="382">
        <v>60</v>
      </c>
      <c r="L76" s="382">
        <v>140</v>
      </c>
      <c r="M76" s="904">
        <v>200</v>
      </c>
      <c r="N76" s="905"/>
      <c r="O76" s="929"/>
      <c r="P76" s="894"/>
      <c r="Q76" s="963"/>
      <c r="R76" s="620"/>
      <c r="S76" s="904">
        <v>30</v>
      </c>
      <c r="T76" s="905"/>
      <c r="U76" s="904">
        <v>70</v>
      </c>
      <c r="V76" s="905"/>
      <c r="W76" s="904">
        <v>30</v>
      </c>
      <c r="X76" s="905"/>
      <c r="Y76" s="904">
        <v>70</v>
      </c>
      <c r="Z76" s="905"/>
      <c r="AA76" s="382">
        <v>60</v>
      </c>
      <c r="AB76" s="382">
        <v>140</v>
      </c>
      <c r="AC76" s="904">
        <v>200</v>
      </c>
      <c r="AD76" s="905"/>
      <c r="AE76" s="929"/>
      <c r="AF76" s="894"/>
    </row>
    <row r="77" spans="1:32" s="44" customFormat="1" ht="21" customHeight="1">
      <c r="A77" s="98">
        <f>IF(N72="","",A76+1)</f>
        <v>13</v>
      </c>
      <c r="B77" s="303" t="str">
        <f>IF('Master sheet'!D$14="Hindi","हिंदी","Hindi")</f>
        <v>हिंदी</v>
      </c>
      <c r="C77" s="699">
        <f>IFERROR(IF(AND(N72=""),"",VLOOKUP(N72,Marks,15,0)),"")</f>
        <v>25</v>
      </c>
      <c r="D77" s="701"/>
      <c r="E77" s="699">
        <f>IFERROR(IF(AND(N72=""),"",VLOOKUP(N72,Marks,16,0)),"")</f>
        <v>67</v>
      </c>
      <c r="F77" s="701"/>
      <c r="G77" s="699">
        <f>IFERROR(IF(AND(N72=""),"",VLOOKUP(N72,Marks,19,0)),"")</f>
        <v>26</v>
      </c>
      <c r="H77" s="701"/>
      <c r="I77" s="699">
        <f>IFERROR(IF(AND(N72=""),"",VLOOKUP(N72,Marks,20,0)),"")</f>
        <v>21</v>
      </c>
      <c r="J77" s="701"/>
      <c r="K77" s="374">
        <f>IFERROR(IF(AND(N72=""),"",SUM(C77,G77)),"")</f>
        <v>51</v>
      </c>
      <c r="L77" s="374">
        <f>IFERROR(IF(AND(N72=""),"",SUM(E77,I77)),"")</f>
        <v>88</v>
      </c>
      <c r="M77" s="902">
        <f>IFERROR(IF(AND(N72=""),"",SUM(K77,L77)),"")</f>
        <v>139</v>
      </c>
      <c r="N77" s="903"/>
      <c r="O77" s="79" t="str">
        <f>IFERROR(IF(AND(N72=""),"",VLOOKUP(N72,Marks,28,0)),"")</f>
        <v>C</v>
      </c>
      <c r="P77" s="209" t="str">
        <f>IFERROR(IF(AND(N72=""),"",VLOOKUP(N72,Marks,26,0)),"")</f>
        <v>P</v>
      </c>
      <c r="Q77" s="963"/>
      <c r="R77" s="303" t="str">
        <f>IF('Master sheet'!V$14="Hindi","हिंदी","Hindi")</f>
        <v>Hindi</v>
      </c>
      <c r="S77" s="699">
        <f>IFERROR(IF(AND(AD72=""),"",VLOOKUP(AD72,Marks,15,0)),"")</f>
        <v>26</v>
      </c>
      <c r="T77" s="701"/>
      <c r="U77" s="699">
        <f>IFERROR(IF(AND(AD72=""),"",VLOOKUP(AD72,Marks,16,0)),"")</f>
        <v>64</v>
      </c>
      <c r="V77" s="701"/>
      <c r="W77" s="699">
        <f>IFERROR(IF(AND(AD72=""),"",VLOOKUP(AD72,Marks,19,0)),"")</f>
        <v>28</v>
      </c>
      <c r="X77" s="701"/>
      <c r="Y77" s="699">
        <f>IFERROR(IF(AND(AD72=""),"",VLOOKUP(AD72,Marks,20,0)),"")</f>
        <v>20</v>
      </c>
      <c r="Z77" s="701"/>
      <c r="AA77" s="374">
        <f>IFERROR(IF(AND(AD72=""),"",SUM(S77,W77)),"")</f>
        <v>54</v>
      </c>
      <c r="AB77" s="374">
        <f>IFERROR(IF(AND(AD72=""),"",SUM(U77,Y77)),"")</f>
        <v>84</v>
      </c>
      <c r="AC77" s="902">
        <f>IFERROR(IF(AND(AD72=""),"",SUM(AA77,AB77)),"")</f>
        <v>138</v>
      </c>
      <c r="AD77" s="903"/>
      <c r="AE77" s="79" t="str">
        <f>IFERROR(IF(AND(AD72=""),"",VLOOKUP(AD72,Marks,28,0)),"")</f>
        <v>C</v>
      </c>
      <c r="AF77" s="209" t="str">
        <f>IFERROR(IF(AND(AD72=""),"",VLOOKUP(AD72,Marks,26,0)),"")</f>
        <v>P</v>
      </c>
    </row>
    <row r="78" spans="1:32" s="44" customFormat="1" ht="21" customHeight="1">
      <c r="A78" s="98">
        <f>IF(N72="","",A77+1)</f>
        <v>14</v>
      </c>
      <c r="B78" s="303" t="str">
        <f>IF('Master sheet'!$D$14="Hindi","गणित","Maths")</f>
        <v>गणित</v>
      </c>
      <c r="C78" s="699">
        <f>IFERROR(IF(AND(N72=""),"",VLOOKUP(N72,Marks,51,0)),"")</f>
        <v>26</v>
      </c>
      <c r="D78" s="701"/>
      <c r="E78" s="699">
        <f>IFERROR(IF(AND(N72=""),"",VLOOKUP(N72,Marks,52,0)),"")</f>
        <v>64</v>
      </c>
      <c r="F78" s="701"/>
      <c r="G78" s="699">
        <f>IFERROR(IF(AND(N72=""),"",VLOOKUP(N72,Marks,55,0)),"")</f>
        <v>24</v>
      </c>
      <c r="H78" s="701"/>
      <c r="I78" s="699">
        <f>IFERROR(IF(AND(N72=""),"",VLOOKUP(N72,Marks,56,0)),"")</f>
        <v>65</v>
      </c>
      <c r="J78" s="701"/>
      <c r="K78" s="374">
        <f>IFERROR(IF(AND(N72=""),"",SUM(C78,G78)),"")</f>
        <v>50</v>
      </c>
      <c r="L78" s="374">
        <f>IFERROR(IF(AND(N72=""),"",SUM(E78,I78)),"")</f>
        <v>129</v>
      </c>
      <c r="M78" s="902">
        <f>IFERROR(IF(AND(N72=""),"",SUM(K78,L78)),"")</f>
        <v>179</v>
      </c>
      <c r="N78" s="903"/>
      <c r="O78" s="79" t="str">
        <f>IFERROR(IF(AND(N72=""),"",VLOOKUP(N72,Marks,64,0)),"")</f>
        <v>A</v>
      </c>
      <c r="P78" s="209" t="str">
        <f>IFERROR(IF(AND(N72=""),"",VLOOKUP(N72,Marks,62,0)),"")</f>
        <v>P</v>
      </c>
      <c r="Q78" s="963"/>
      <c r="R78" s="303" t="str">
        <f>IF('Master sheet'!$D$14="Hindi","गणित","Maths")</f>
        <v>गणित</v>
      </c>
      <c r="S78" s="699">
        <f>IFERROR(IF(AND(AD72=""),"",VLOOKUP(AD72,Marks,51,0)),"")</f>
        <v>25</v>
      </c>
      <c r="T78" s="701"/>
      <c r="U78" s="699">
        <f>IFERROR(IF(AND(AD72=""),"",VLOOKUP(AD72,Marks,52,0)),"")</f>
        <v>64</v>
      </c>
      <c r="V78" s="701"/>
      <c r="W78" s="699">
        <f>IFERROR(IF(AND(AD72=""),"",VLOOKUP(AD72,Marks,55,0)),"")</f>
        <v>21</v>
      </c>
      <c r="X78" s="701"/>
      <c r="Y78" s="699">
        <f>IFERROR(IF(AND(AD72=""),"",VLOOKUP(AD72,Marks,56,0)),"")</f>
        <v>64</v>
      </c>
      <c r="Z78" s="701"/>
      <c r="AA78" s="374">
        <f>IFERROR(IF(AND(AD72=""),"",SUM(S78,W78)),"")</f>
        <v>46</v>
      </c>
      <c r="AB78" s="374">
        <f>IFERROR(IF(AND(AD72=""),"",SUM(U78,Y78)),"")</f>
        <v>128</v>
      </c>
      <c r="AC78" s="902">
        <f>IFERROR(IF(AND(AD72=""),"",SUM(AA78,AB78)),"")</f>
        <v>174</v>
      </c>
      <c r="AD78" s="903"/>
      <c r="AE78" s="79" t="str">
        <f>IFERROR(IF(AND(AD72=""),"",VLOOKUP(AD72,Marks,64,0)),"")</f>
        <v>A</v>
      </c>
      <c r="AF78" s="209" t="str">
        <f>IFERROR(IF(AND(AD72=""),"",VLOOKUP(AD72,Marks,62,0)),"")</f>
        <v>P</v>
      </c>
    </row>
    <row r="79" spans="1:32" s="44" customFormat="1" ht="21" customHeight="1">
      <c r="A79" s="98">
        <f>IF(N72="","",A78+1)</f>
        <v>15</v>
      </c>
      <c r="B79" s="384"/>
      <c r="C79" s="904">
        <v>15</v>
      </c>
      <c r="D79" s="905"/>
      <c r="E79" s="904">
        <v>35</v>
      </c>
      <c r="F79" s="905"/>
      <c r="G79" s="904">
        <v>15</v>
      </c>
      <c r="H79" s="905"/>
      <c r="I79" s="904">
        <v>35</v>
      </c>
      <c r="J79" s="905"/>
      <c r="K79" s="382">
        <v>30</v>
      </c>
      <c r="L79" s="382">
        <v>70</v>
      </c>
      <c r="M79" s="904">
        <v>100</v>
      </c>
      <c r="N79" s="905"/>
      <c r="O79" s="920"/>
      <c r="P79" s="921"/>
      <c r="Q79" s="963"/>
      <c r="R79" s="384"/>
      <c r="S79" s="904">
        <v>15</v>
      </c>
      <c r="T79" s="905"/>
      <c r="U79" s="904">
        <v>35</v>
      </c>
      <c r="V79" s="905"/>
      <c r="W79" s="904">
        <v>15</v>
      </c>
      <c r="X79" s="905"/>
      <c r="Y79" s="904">
        <v>35</v>
      </c>
      <c r="Z79" s="905"/>
      <c r="AA79" s="382">
        <v>30</v>
      </c>
      <c r="AB79" s="382">
        <v>70</v>
      </c>
      <c r="AC79" s="904">
        <v>100</v>
      </c>
      <c r="AD79" s="905"/>
      <c r="AE79" s="920"/>
      <c r="AF79" s="921"/>
    </row>
    <row r="80" spans="1:32" s="44" customFormat="1" ht="21" customHeight="1">
      <c r="A80" s="98">
        <f>IF(N72="","",A79+1)</f>
        <v>16</v>
      </c>
      <c r="B80" s="303" t="str">
        <f>IF('Master sheet'!$D$14="Hindi","अंग्रेजी","English")</f>
        <v>अंग्रेजी</v>
      </c>
      <c r="C80" s="699">
        <f>IFERROR(IF(AND(N72=""),"",VLOOKUP(N72,Marks,33,0)),"")</f>
        <v>15</v>
      </c>
      <c r="D80" s="701"/>
      <c r="E80" s="699">
        <f>IFERROR(IF(AND(N72=""),"",VLOOKUP(N72,Marks,34,0)),"")</f>
        <v>31</v>
      </c>
      <c r="F80" s="701"/>
      <c r="G80" s="699">
        <f>IFERROR(IF(AND(N72=""),"",VLOOKUP(N72,Marks,37,0)),"")</f>
        <v>12</v>
      </c>
      <c r="H80" s="701"/>
      <c r="I80" s="699">
        <f>IFERROR(IF(AND(N72=""),"",VLOOKUP(N72,Marks,38,0)),"")</f>
        <v>32</v>
      </c>
      <c r="J80" s="701"/>
      <c r="K80" s="374">
        <f>IFERROR(IF(AND(N72=""),"",SUM(C80,G80)),"")</f>
        <v>27</v>
      </c>
      <c r="L80" s="374">
        <f>IFERROR(IF(AND(N72=""),"",SUM(E80,I80)),"")</f>
        <v>63</v>
      </c>
      <c r="M80" s="902">
        <f>IFERROR(IF(AND(N72=""),"",SUM(K80,L80)),"")</f>
        <v>90</v>
      </c>
      <c r="N80" s="903"/>
      <c r="O80" s="79" t="str">
        <f>IFERROR(IF(AND(N72=""),"",VLOOKUP(N72,Marks,46,0)),"")</f>
        <v>A</v>
      </c>
      <c r="P80" s="209" t="str">
        <f>IFERROR(IF(AND(N72=""),"",VLOOKUP(N72,Marks,44,0)),"")</f>
        <v>P</v>
      </c>
      <c r="Q80" s="963"/>
      <c r="R80" s="303" t="str">
        <f>IF('Master sheet'!$D$14="Hindi","अंग्रेजी","English")</f>
        <v>अंग्रेजी</v>
      </c>
      <c r="S80" s="699">
        <f>IFERROR(IF(AND(AD72=""),"",VLOOKUP(AD72,Marks,33,0)),"")</f>
        <v>12</v>
      </c>
      <c r="T80" s="701"/>
      <c r="U80" s="699">
        <f>IFERROR(IF(AND(AD72=""),"",VLOOKUP(AD72,Marks,34,0)),"")</f>
        <v>30</v>
      </c>
      <c r="V80" s="701"/>
      <c r="W80" s="699">
        <f>IFERROR(IF(AND(AD72=""),"",VLOOKUP(AD72,Marks,37,0)),"")</f>
        <v>10</v>
      </c>
      <c r="X80" s="701"/>
      <c r="Y80" s="699">
        <f>IFERROR(IF(AND(AD72=""),"",VLOOKUP(AD72,Marks,38,0)),"")</f>
        <v>31</v>
      </c>
      <c r="Z80" s="701"/>
      <c r="AA80" s="374">
        <f>IFERROR(IF(AND(AD72=""),"",SUM(S80,W80)),"")</f>
        <v>22</v>
      </c>
      <c r="AB80" s="374">
        <f>IFERROR(IF(AND(AD72=""),"",SUM(U80,Y80)),"")</f>
        <v>61</v>
      </c>
      <c r="AC80" s="902">
        <f>IFERROR(IF(AND(AD72=""),"",SUM(AA80,AB80)),"")</f>
        <v>83</v>
      </c>
      <c r="AD80" s="903"/>
      <c r="AE80" s="79" t="str">
        <f>IFERROR(IF(AND(AD72=""),"",VLOOKUP(AD72,Marks,46,0)),"")</f>
        <v>B</v>
      </c>
      <c r="AF80" s="209" t="str">
        <f>IFERROR(IF(AND(AD72=""),"",VLOOKUP(AD72,Marks,44,0)),"")</f>
        <v>P</v>
      </c>
    </row>
    <row r="81" spans="1:32" s="44" customFormat="1" ht="25.5" customHeight="1">
      <c r="A81" s="98">
        <f>IF(N72="","",A80+1)</f>
        <v>17</v>
      </c>
      <c r="B81" s="304" t="str">
        <f>IF('Master sheet'!$D$14="Hindi","कुल योग","Total")</f>
        <v>कुल योग</v>
      </c>
      <c r="C81" s="925">
        <f>IF(AND(N72=""),"",IF(AND(C77="",C78="",C80=""),"",SUM(C77,C78,C80)))</f>
        <v>66</v>
      </c>
      <c r="D81" s="926"/>
      <c r="E81" s="925">
        <f>IF(AND(N72=""),"",IF(AND(E77="",E78="",E80=""),"",SUM(E77,E78,E80)))</f>
        <v>162</v>
      </c>
      <c r="F81" s="926"/>
      <c r="G81" s="925">
        <f>IF(AND(N72=""),"",IF(AND(G77="",G78="",G80=""),"",SUM(G77,G78,G80)))</f>
        <v>62</v>
      </c>
      <c r="H81" s="926"/>
      <c r="I81" s="925">
        <f>IF(AND(N72=""),"",IF(AND(I77="",I78="",I80=""),"",SUM(I77,I78,I80)))</f>
        <v>118</v>
      </c>
      <c r="J81" s="926"/>
      <c r="K81" s="375">
        <f>IF(AND(N72=""),"",IF(AND(K77="",K78="",K80=""),"",SUM(K77,K78,K80)))</f>
        <v>128</v>
      </c>
      <c r="L81" s="375">
        <f>IF(AND(N72=""),"",IF(AND(L77="",L78="",L80=""),"",SUM(L77,L78,L80)))</f>
        <v>280</v>
      </c>
      <c r="M81" s="902">
        <f>IF(AND(N72=""),"",IF(AND(M77="",M78="",M80=""),"",SUM(M77,M78,M80)))</f>
        <v>408</v>
      </c>
      <c r="N81" s="903"/>
      <c r="O81" s="383" t="str">
        <f>IFERROR(IF(AND(N72=""),"",VLOOKUP(N72,Marks,119,0)),"")</f>
        <v>B</v>
      </c>
      <c r="P81" s="212"/>
      <c r="Q81" s="963"/>
      <c r="R81" s="304" t="str">
        <f>IF('Master sheet'!$D$14="Hindi","कुल योग","Total")</f>
        <v>कुल योग</v>
      </c>
      <c r="S81" s="925">
        <f>IF(AND(AD72=""),"",IF(AND(S77="",S78="",S80=""),"",SUM(S77,S78,S80)))</f>
        <v>63</v>
      </c>
      <c r="T81" s="926"/>
      <c r="U81" s="925">
        <f>IF(AND(AD72=""),"",IF(AND(U77="",U78="",U80=""),"",SUM(U77,U78,U80)))</f>
        <v>158</v>
      </c>
      <c r="V81" s="926"/>
      <c r="W81" s="925">
        <f>IF(AND(AD72=""),"",IF(AND(W77="",W78="",W80=""),"",SUM(W77,W78,W80)))</f>
        <v>59</v>
      </c>
      <c r="X81" s="926"/>
      <c r="Y81" s="925">
        <f>IF(AND(AD72=""),"",IF(AND(Y77="",Y78="",Y80=""),"",SUM(Y77,Y78,Y80)))</f>
        <v>115</v>
      </c>
      <c r="Z81" s="926"/>
      <c r="AA81" s="375">
        <f>IF(AND(AD72=""),"",IF(AND(AA77="",AA78="",AA80=""),"",SUM(AA77,AA78,AA80)))</f>
        <v>122</v>
      </c>
      <c r="AB81" s="375">
        <f>IF(AND(AD72=""),"",IF(AND(AB77="",AB78="",AB80=""),"",SUM(AB77,AB78,AB80)))</f>
        <v>273</v>
      </c>
      <c r="AC81" s="902">
        <f>IF(AND(AD72=""),"",IF(AND(AC77="",AC78="",AC80=""),"",SUM(AC77,AC78,AC80)))</f>
        <v>395</v>
      </c>
      <c r="AD81" s="903"/>
      <c r="AE81" s="383" t="str">
        <f>IFERROR(IF(AND(AD72=""),"",VLOOKUP(AD72,Marks,119,0)),"")</f>
        <v>B</v>
      </c>
      <c r="AF81" s="212"/>
    </row>
    <row r="82" spans="1:32" s="44" customFormat="1" ht="25.5" customHeight="1">
      <c r="A82" s="98">
        <f>IF(N72="","",A81+1)</f>
        <v>18</v>
      </c>
      <c r="B82" s="385"/>
      <c r="C82" s="904">
        <v>50</v>
      </c>
      <c r="D82" s="922"/>
      <c r="E82" s="922"/>
      <c r="F82" s="905"/>
      <c r="G82" s="904">
        <v>50</v>
      </c>
      <c r="H82" s="922"/>
      <c r="I82" s="922"/>
      <c r="J82" s="905"/>
      <c r="K82" s="904">
        <v>100</v>
      </c>
      <c r="L82" s="922"/>
      <c r="M82" s="922"/>
      <c r="N82" s="905"/>
      <c r="O82" s="923"/>
      <c r="P82" s="924"/>
      <c r="Q82" s="963"/>
      <c r="R82" s="385"/>
      <c r="S82" s="904">
        <v>50</v>
      </c>
      <c r="T82" s="922"/>
      <c r="U82" s="922"/>
      <c r="V82" s="905"/>
      <c r="W82" s="904">
        <v>50</v>
      </c>
      <c r="X82" s="922"/>
      <c r="Y82" s="922"/>
      <c r="Z82" s="905"/>
      <c r="AA82" s="904">
        <v>100</v>
      </c>
      <c r="AB82" s="922"/>
      <c r="AC82" s="922"/>
      <c r="AD82" s="905"/>
      <c r="AE82" s="923"/>
      <c r="AF82" s="924"/>
    </row>
    <row r="83" spans="1:32" s="44" customFormat="1" ht="21" customHeight="1">
      <c r="A83" s="98">
        <f>IF(N72="","",A82+1)</f>
        <v>19</v>
      </c>
      <c r="B83" s="308" t="str">
        <f>IF('Master sheet'!$D$14="Hindi","पर्यावरण अध्ययन","EVS")</f>
        <v>पर्यावरण अध्ययन</v>
      </c>
      <c r="C83" s="699">
        <f>IFERROR(IF(AND(N72=""),"",VLOOKUP(N72,Marks,69,0)),"")</f>
        <v>45</v>
      </c>
      <c r="D83" s="700"/>
      <c r="E83" s="700"/>
      <c r="F83" s="701"/>
      <c r="G83" s="699">
        <f>IFERROR(IF(AND(N72=""),"",VLOOKUP(N72,Marks,73,0)),"")</f>
        <v>48</v>
      </c>
      <c r="H83" s="700"/>
      <c r="I83" s="700"/>
      <c r="J83" s="701"/>
      <c r="K83" s="925">
        <f>IFERROR(IF(AND(N72=""),"",SUM(C83,G83)),"")</f>
        <v>93</v>
      </c>
      <c r="L83" s="947"/>
      <c r="M83" s="947"/>
      <c r="N83" s="926"/>
      <c r="O83" s="79" t="str">
        <f>IFERROR(IF(AND(N72=""),"",VLOOKUP(N72,Marks,82,0)),"")</f>
        <v>A</v>
      </c>
      <c r="P83" s="209" t="str">
        <f>IFERROR(IF(AND(N72=""),"",VLOOKUP(N72,Marks,80,0)),"")</f>
        <v>P</v>
      </c>
      <c r="Q83" s="963"/>
      <c r="R83" s="308" t="str">
        <f>IF('Master sheet'!$D$14="Hindi","पर्यावरण अध्ययन","EVS")</f>
        <v>पर्यावरण अध्ययन</v>
      </c>
      <c r="S83" s="699">
        <f>IFERROR(IF(AND(AD72=""),"",VLOOKUP(AD72,Marks,69,0)),"")</f>
        <v>45</v>
      </c>
      <c r="T83" s="700"/>
      <c r="U83" s="700"/>
      <c r="V83" s="701"/>
      <c r="W83" s="699">
        <f>IFERROR(IF(AND(AD72=""),"",VLOOKUP(AD72,Marks,73,0)),"")</f>
        <v>47</v>
      </c>
      <c r="X83" s="700"/>
      <c r="Y83" s="700"/>
      <c r="Z83" s="701"/>
      <c r="AA83" s="925">
        <f>IFERROR(IF(AND(AD72=""),"",SUM(S83,W83)),"")</f>
        <v>92</v>
      </c>
      <c r="AB83" s="947"/>
      <c r="AC83" s="947"/>
      <c r="AD83" s="926"/>
      <c r="AE83" s="79" t="str">
        <f>IFERROR(IF(AND(AD72=""),"",VLOOKUP(AD72,Marks,82,0)),"")</f>
        <v>A</v>
      </c>
      <c r="AF83" s="209" t="str">
        <f>IFERROR(IF(AND(AD72=""),"",VLOOKUP(AD72,Marks,80,0)),"")</f>
        <v>P</v>
      </c>
    </row>
    <row r="84" spans="1:32" s="44" customFormat="1" ht="9" customHeight="1">
      <c r="A84" s="98">
        <f>IF(N72="","",A83+1)</f>
        <v>20</v>
      </c>
      <c r="B84" s="895"/>
      <c r="C84" s="895"/>
      <c r="D84" s="895"/>
      <c r="E84" s="895"/>
      <c r="F84" s="895"/>
      <c r="G84" s="895"/>
      <c r="H84" s="895"/>
      <c r="I84" s="895"/>
      <c r="J84" s="895"/>
      <c r="K84" s="895"/>
      <c r="L84" s="895"/>
      <c r="M84" s="895"/>
      <c r="N84" s="895"/>
      <c r="O84" s="895"/>
      <c r="P84" s="895"/>
      <c r="Q84" s="963"/>
      <c r="R84" s="895"/>
      <c r="S84" s="895"/>
      <c r="T84" s="895"/>
      <c r="U84" s="895"/>
      <c r="V84" s="895"/>
      <c r="W84" s="895"/>
      <c r="X84" s="895"/>
      <c r="Y84" s="895"/>
      <c r="Z84" s="895"/>
      <c r="AA84" s="895"/>
      <c r="AB84" s="895"/>
      <c r="AC84" s="895"/>
      <c r="AD84" s="895"/>
      <c r="AE84" s="895"/>
      <c r="AF84" s="895"/>
    </row>
    <row r="85" spans="1:32" s="44" customFormat="1" ht="18.95" customHeight="1">
      <c r="A85" s="98">
        <f>IF(N72="","",A84+1)</f>
        <v>21</v>
      </c>
      <c r="B85" s="948" t="str">
        <f>IF('Master sheet'!$D$14="Hindi","अतिरिक्त विषय ","Extra Subject")</f>
        <v xml:space="preserve">अतिरिक्त विषय </v>
      </c>
      <c r="C85" s="948"/>
      <c r="D85" s="948"/>
      <c r="E85" s="948"/>
      <c r="F85" s="948"/>
      <c r="G85" s="948"/>
      <c r="H85" s="948"/>
      <c r="I85" s="948"/>
      <c r="J85" s="948"/>
      <c r="K85" s="948"/>
      <c r="L85" s="948"/>
      <c r="M85" s="948"/>
      <c r="N85" s="948"/>
      <c r="O85" s="948"/>
      <c r="P85" s="948"/>
      <c r="Q85" s="963"/>
      <c r="R85" s="949" t="str">
        <f>IF('Master sheet'!$D$14="Hindi","अतिरिक्त विषय ","Extra Subject")</f>
        <v xml:space="preserve">अतिरिक्त विषय </v>
      </c>
      <c r="S85" s="949"/>
      <c r="T85" s="949"/>
      <c r="U85" s="949"/>
      <c r="V85" s="949"/>
      <c r="W85" s="949"/>
      <c r="X85" s="949"/>
      <c r="Y85" s="949"/>
      <c r="Z85" s="949"/>
      <c r="AA85" s="949"/>
      <c r="AB85" s="949"/>
      <c r="AC85" s="949"/>
      <c r="AD85" s="949"/>
      <c r="AE85" s="949"/>
      <c r="AF85" s="949"/>
    </row>
    <row r="86" spans="1:32" s="403" customFormat="1" ht="18.95" customHeight="1">
      <c r="A86" s="98">
        <f>IF(N72="","",A85+1)</f>
        <v>22</v>
      </c>
      <c r="B86" s="402" t="str">
        <f>IF('Master sheet'!$D$14="Hindi","विषय","Subject")</f>
        <v>विषय</v>
      </c>
      <c r="C86" s="959" t="str">
        <f>IF('Master sheet'!$D$14="Hindi","पूर्णांक","M.M.")</f>
        <v>पूर्णांक</v>
      </c>
      <c r="D86" s="960"/>
      <c r="E86" s="959" t="str">
        <f>IF('Master sheet'!$D$14="Hindi","प्राप्तांक","Ob.M.")</f>
        <v>प्राप्तांक</v>
      </c>
      <c r="F86" s="960"/>
      <c r="G86" s="959" t="str">
        <f>IF('Master sheet'!$D$14="Hindi","ग्रेड","Grade")</f>
        <v>ग्रेड</v>
      </c>
      <c r="H86" s="960"/>
      <c r="I86" s="959" t="str">
        <f>IF('Master sheet'!$D$14="Hindi","विषय","Subject")</f>
        <v>विषय</v>
      </c>
      <c r="J86" s="960"/>
      <c r="K86" s="959" t="str">
        <f>IF('Master sheet'!$D$14="Hindi","पूर्णांक","M.M.")</f>
        <v>पूर्णांक</v>
      </c>
      <c r="L86" s="960"/>
      <c r="M86" s="959" t="str">
        <f>IF('Master sheet'!$D$14="Hindi","प्राप्तांक","Ob.M.")</f>
        <v>प्राप्तांक</v>
      </c>
      <c r="N86" s="960"/>
      <c r="O86" s="959" t="str">
        <f>IF('Master sheet'!$D$14="Hindi","ग्रेड","Grade")</f>
        <v>ग्रेड</v>
      </c>
      <c r="P86" s="960"/>
      <c r="Q86" s="963"/>
      <c r="R86" s="402" t="str">
        <f>IF('Master sheet'!$D$14="Hindi","विषय","Subject")</f>
        <v>विषय</v>
      </c>
      <c r="S86" s="959" t="str">
        <f>IF('Master sheet'!$D$14="Hindi","पूर्णांक","M.M.")</f>
        <v>पूर्णांक</v>
      </c>
      <c r="T86" s="960"/>
      <c r="U86" s="959" t="str">
        <f>IF('Master sheet'!$D$14="Hindi","प्राप्तांक","Ob.M.")</f>
        <v>प्राप्तांक</v>
      </c>
      <c r="V86" s="960"/>
      <c r="W86" s="959" t="str">
        <f>IF('Master sheet'!$D$14="Hindi","ग्रेड","Grade")</f>
        <v>ग्रेड</v>
      </c>
      <c r="X86" s="960"/>
      <c r="Y86" s="959" t="str">
        <f>IF('Master sheet'!$D$14="Hindi","विषय","Subject")</f>
        <v>विषय</v>
      </c>
      <c r="Z86" s="960"/>
      <c r="AA86" s="959" t="str">
        <f>IF('Master sheet'!$D$14="Hindi","पूर्णांक","M.M.")</f>
        <v>पूर्णांक</v>
      </c>
      <c r="AB86" s="960"/>
      <c r="AC86" s="959" t="str">
        <f>IF('Master sheet'!$D$14="Hindi","प्राप्तांक","Ob.M.")</f>
        <v>प्राप्तांक</v>
      </c>
      <c r="AD86" s="960"/>
      <c r="AE86" s="959" t="str">
        <f>IF('Master sheet'!$D$14="Hindi","ग्रेड","Grade")</f>
        <v>ग्रेड</v>
      </c>
      <c r="AF86" s="960"/>
    </row>
    <row r="87" spans="1:32" s="44" customFormat="1" ht="22.5" customHeight="1">
      <c r="A87" s="98">
        <f>IF(N72="","",A86+1)</f>
        <v>23</v>
      </c>
      <c r="B87" s="303" t="str">
        <f>IF(AND(N72=""),"",'Result Sheet'!$DA$4)</f>
        <v>COMPUTER</v>
      </c>
      <c r="C87" s="912">
        <f>IF(AND(N72=""),"",'Result Sheet'!$DC$7)</f>
        <v>100</v>
      </c>
      <c r="D87" s="912"/>
      <c r="E87" s="913">
        <f>IFERROR(IF(AND(N72=""),"",VLOOKUP(N72,Marks,106,0)),"")</f>
        <v>0</v>
      </c>
      <c r="F87" s="913"/>
      <c r="G87" s="914" t="str">
        <f>IFERROR(IF(AND(N72=""),"",VLOOKUP(N72,Marks,107,0)),"")</f>
        <v/>
      </c>
      <c r="H87" s="914"/>
      <c r="I87" s="915" t="str">
        <f>IF(AND(N72=""),"",'Result Sheet'!$DE$4)</f>
        <v>G.K.</v>
      </c>
      <c r="J87" s="915"/>
      <c r="K87" s="912">
        <f>IF(AND(N72=""),"",'Result Sheet'!$DG$7)</f>
        <v>100</v>
      </c>
      <c r="L87" s="912"/>
      <c r="M87" s="913">
        <f>IFERROR(IF(AND(N72=""),"",VLOOKUP(N72,Marks,110,0)),"")</f>
        <v>0</v>
      </c>
      <c r="N87" s="913"/>
      <c r="O87" s="914" t="str">
        <f>IFERROR(IF(AND(N72=""),"",VLOOKUP(N72,Marks,111,0)),"")</f>
        <v/>
      </c>
      <c r="P87" s="914"/>
      <c r="Q87" s="963"/>
      <c r="R87" s="303" t="str">
        <f>IF(AND(AD72=""),"",'Result Sheet'!$DA$4)</f>
        <v>COMPUTER</v>
      </c>
      <c r="S87" s="912">
        <f>IF(AND(AD72=""),"",'Result Sheet'!$DC$7)</f>
        <v>100</v>
      </c>
      <c r="T87" s="912"/>
      <c r="U87" s="913">
        <f>IFERROR(IF(AND(AD72=""),"",VLOOKUP(AD72,Marks,106,0)),"")</f>
        <v>0</v>
      </c>
      <c r="V87" s="913"/>
      <c r="W87" s="914" t="str">
        <f>IFERROR(IF(AND(AD72=""),"",VLOOKUP(AD72,Marks,107,0)),"")</f>
        <v/>
      </c>
      <c r="X87" s="914"/>
      <c r="Y87" s="915" t="str">
        <f>IF(AND(AD72=""),"",'Result Sheet'!$DE$4)</f>
        <v>G.K.</v>
      </c>
      <c r="Z87" s="915"/>
      <c r="AA87" s="912">
        <f>IF(AND(AD72=""),"",'Result Sheet'!$DG$7)</f>
        <v>100</v>
      </c>
      <c r="AB87" s="912"/>
      <c r="AC87" s="913">
        <f>IFERROR(IF(AND(AD72=""),"",VLOOKUP(AD72,Marks,110,0)),"")</f>
        <v>0</v>
      </c>
      <c r="AD87" s="913"/>
      <c r="AE87" s="914" t="str">
        <f>IFERROR(IF(AND(AD72=""),"",VLOOKUP(AD72,Marks,111,0)),"")</f>
        <v/>
      </c>
      <c r="AF87" s="914"/>
    </row>
    <row r="88" spans="1:32" s="44" customFormat="1" ht="22.5" customHeight="1">
      <c r="A88" s="98">
        <f>IF(N72="","",A87+1)</f>
        <v>24</v>
      </c>
      <c r="B88" s="896" t="str">
        <f>IF('Master sheet'!$D$14="Hindi","विषय","Subject")</f>
        <v>विषय</v>
      </c>
      <c r="C88" s="896"/>
      <c r="D88" s="918" t="str">
        <f>IF('Master sheet'!$D$14="Hindi","प्राप्तांक","Marks ")</f>
        <v>प्राप्तांक</v>
      </c>
      <c r="E88" s="919"/>
      <c r="F88" s="306" t="str">
        <f>IF('Master sheet'!$D$14="Hindi","ग्रेड","Grade")</f>
        <v>ग्रेड</v>
      </c>
      <c r="G88" s="896" t="str">
        <f>IF('Master sheet'!$D$14="Hindi","विषय","Subject")</f>
        <v>विषय</v>
      </c>
      <c r="H88" s="896"/>
      <c r="I88" s="918" t="str">
        <f>IF('Master sheet'!$D$14="Hindi","प्राप्तांक","Marks")</f>
        <v>प्राप्तांक</v>
      </c>
      <c r="J88" s="919"/>
      <c r="K88" s="306" t="str">
        <f>IF('Master sheet'!$D$14="Hindi","ग्रेड","Grade")</f>
        <v>ग्रेड</v>
      </c>
      <c r="L88" s="896" t="str">
        <f>IF('Master sheet'!$D$14="Hindi","विषय","Subject")</f>
        <v>विषय</v>
      </c>
      <c r="M88" s="896"/>
      <c r="N88" s="918" t="str">
        <f>IF('Master sheet'!$D$14="Hindi","प्राप्तांक","Marks")</f>
        <v>प्राप्तांक</v>
      </c>
      <c r="O88" s="919"/>
      <c r="P88" s="345" t="str">
        <f>IF('Master sheet'!$D$14="Hindi","ग्रेड","Grade")</f>
        <v>ग्रेड</v>
      </c>
      <c r="Q88" s="963"/>
      <c r="R88" s="896" t="str">
        <f>IF('Master sheet'!$D$14="Hindi","विषय","Subject")</f>
        <v>विषय</v>
      </c>
      <c r="S88" s="896"/>
      <c r="T88" s="918" t="str">
        <f>IF('Master sheet'!$D$14="Hindi","प्राप्तांक","Marks")</f>
        <v>प्राप्तांक</v>
      </c>
      <c r="U88" s="919"/>
      <c r="V88" s="306" t="str">
        <f>IF('Master sheet'!$D$14="Hindi","ग्रेड","Grade")</f>
        <v>ग्रेड</v>
      </c>
      <c r="W88" s="896" t="str">
        <f>IF('Master sheet'!$D$14="Hindi","विषय","Subject")</f>
        <v>विषय</v>
      </c>
      <c r="X88" s="896"/>
      <c r="Y88" s="918" t="str">
        <f>IF('Master sheet'!$D$14="Hindi","प्राप्तांक","Marks")</f>
        <v>प्राप्तांक</v>
      </c>
      <c r="Z88" s="919"/>
      <c r="AA88" s="306" t="str">
        <f>IF('Master sheet'!$D$14="Hindi","ग्रेड","Grade")</f>
        <v>ग्रेड</v>
      </c>
      <c r="AB88" s="896" t="str">
        <f>IF('Master sheet'!$D$14="Hindi","विषय","Subject")</f>
        <v>विषय</v>
      </c>
      <c r="AC88" s="896"/>
      <c r="AD88" s="918" t="str">
        <f>IF('Master sheet'!$D$14="Hindi","प्राप्तांक","Marks")</f>
        <v>प्राप्तांक</v>
      </c>
      <c r="AE88" s="919"/>
      <c r="AF88" s="345" t="str">
        <f>IF('Master sheet'!$D$14="Hindi","ग्रेड","Grade")</f>
        <v>ग्रेड</v>
      </c>
    </row>
    <row r="89" spans="1:32" s="44" customFormat="1" ht="21.75" customHeight="1">
      <c r="A89" s="98">
        <f>IF(N72="","",A88+1)</f>
        <v>25</v>
      </c>
      <c r="B89" s="906" t="str">
        <f>IF('Master sheet'!$D$14="Hindi","कार्यानुभव","WORK EXP.")</f>
        <v>कार्यानुभव</v>
      </c>
      <c r="C89" s="907"/>
      <c r="D89" s="907"/>
      <c r="E89" s="70">
        <f>IFERROR(IF(AND(N72=""),"",VLOOKUP(N72,Marks,85,0)),"")</f>
        <v>46</v>
      </c>
      <c r="F89" s="79" t="str">
        <f>IFERROR(IF(AND(N72=""),"",VLOOKUP(N72,Marks,89,0)),"")</f>
        <v>A+</v>
      </c>
      <c r="G89" s="906" t="str">
        <f>IF('Master sheet'!$D$14="Hindi","कला शिक्षा","ART EDU.")</f>
        <v>कला शिक्षा</v>
      </c>
      <c r="H89" s="907"/>
      <c r="I89" s="907"/>
      <c r="J89" s="70">
        <f>IFERROR(IF(AND(N72=""),"",VLOOKUP(N72,Marks,92,0)),"")</f>
        <v>35</v>
      </c>
      <c r="K89" s="79" t="str">
        <f>IFERROR(IF(AND(N72=""),"",VLOOKUP(N72,Marks,96,0)),"")</f>
        <v>B</v>
      </c>
      <c r="L89" s="908" t="str">
        <f>IF('Master sheet'!$D$14="Hindi","स्वा. एवं शा. शिक्षा","HE.&amp;PH. EDU.")</f>
        <v>स्वा. एवं शा. शिक्षा</v>
      </c>
      <c r="M89" s="909"/>
      <c r="N89" s="909"/>
      <c r="O89" s="70">
        <f>IFERROR(IF(AND(N72=""),"",VLOOKUP(N72,Marks,99,0)),"")</f>
        <v>83</v>
      </c>
      <c r="P89" s="79" t="str">
        <f>IFERROR(IF(AND(N72=""),"",VLOOKUP(N72,Marks,103,0)),"")</f>
        <v>A</v>
      </c>
      <c r="Q89" s="963"/>
      <c r="R89" s="915" t="str">
        <f>IF('Master sheet'!$D$14="Hindi","कार्यानुभव","WORK EXP.")</f>
        <v>कार्यानुभव</v>
      </c>
      <c r="S89" s="915"/>
      <c r="T89" s="915"/>
      <c r="U89" s="70">
        <f>IFERROR(IF(AND(AD72=""),"",VLOOKUP(AD72,Marks,85,0)),"")</f>
        <v>43</v>
      </c>
      <c r="V89" s="79" t="str">
        <f>IFERROR(IF(AND(AD72=""),"",VLOOKUP(AD72,Marks,89,0)),"")</f>
        <v>A</v>
      </c>
      <c r="W89" s="915" t="str">
        <f>IF('Master sheet'!$D$14="Hindi","कला शिक्षा","ART EDU.")</f>
        <v>कला शिक्षा</v>
      </c>
      <c r="X89" s="915"/>
      <c r="Y89" s="915"/>
      <c r="Z89" s="70">
        <f>IFERROR(IF(AND(AD72=""),"",VLOOKUP(AD72,Marks,92,0)),"")</f>
        <v>33</v>
      </c>
      <c r="AA89" s="79" t="str">
        <f>IFERROR(IF(AND(AD72=""),"",VLOOKUP(AD72,Marks,96,0)),"")</f>
        <v>B</v>
      </c>
      <c r="AB89" s="961" t="str">
        <f>IF('Master sheet'!$D$14="Hindi","स्वा. एवं शा. शिक्षा","HE.&amp;PH. EDU.")</f>
        <v>स्वा. एवं शा. शिक्षा</v>
      </c>
      <c r="AC89" s="961"/>
      <c r="AD89" s="961"/>
      <c r="AE89" s="70">
        <f>IFERROR(IF(AND(AD72=""),"",VLOOKUP(AD72,Marks,99,0)),"")</f>
        <v>84</v>
      </c>
      <c r="AF89" s="79" t="str">
        <f>IFERROR(IF(AND(AD72=""),"",VLOOKUP(AD72,Marks,103,0)),"")</f>
        <v>A</v>
      </c>
    </row>
    <row r="90" spans="1:32" s="44" customFormat="1" ht="21" customHeight="1">
      <c r="A90" s="98">
        <f>IF(N72="","",A89+1)</f>
        <v>26</v>
      </c>
      <c r="B90" s="885" t="str">
        <f>IF('Master sheet'!$D$14="Hindi","कुल कार्य दिवस :-","Total Meeting :-")</f>
        <v>कुल कार्य दिवस :-</v>
      </c>
      <c r="C90" s="885"/>
      <c r="D90" s="885"/>
      <c r="E90" s="886">
        <f>IFERROR(IF(AND(N72=""),"",VLOOKUP(N72,Marks,117,0)),"")</f>
        <v>220</v>
      </c>
      <c r="F90" s="886"/>
      <c r="G90" s="886"/>
      <c r="H90" s="886"/>
      <c r="I90" s="885" t="str">
        <f>IF('Master sheet'!$D$14="Hindi","कुल उपस्थिति :-","Total Attendance :-")</f>
        <v>कुल उपस्थिति :-</v>
      </c>
      <c r="J90" s="885"/>
      <c r="K90" s="885"/>
      <c r="L90" s="885"/>
      <c r="M90" s="887">
        <f>IFERROR(IF(AND(N72=""),"",VLOOKUP(N72,Marks,118,0)),"")</f>
        <v>0</v>
      </c>
      <c r="N90" s="887"/>
      <c r="O90" s="887"/>
      <c r="P90" s="887"/>
      <c r="Q90" s="963"/>
      <c r="R90" s="885" t="str">
        <f>IF('Master sheet'!$D$14="Hindi","कुल कार्य दिवस :-","Total Meeting :-")</f>
        <v>कुल कार्य दिवस :-</v>
      </c>
      <c r="S90" s="885"/>
      <c r="T90" s="885"/>
      <c r="U90" s="886">
        <f>IFERROR(IF(AND(AD72=""),"",VLOOKUP(AD72,Marks,117,0)),"")</f>
        <v>220</v>
      </c>
      <c r="V90" s="886"/>
      <c r="W90" s="886"/>
      <c r="X90" s="886"/>
      <c r="Y90" s="885" t="str">
        <f>IF('Master sheet'!$D$14="Hindi","कुल उपस्थिति :-","Total Attendance :-")</f>
        <v>कुल उपस्थिति :-</v>
      </c>
      <c r="Z90" s="885"/>
      <c r="AA90" s="885"/>
      <c r="AB90" s="885"/>
      <c r="AC90" s="887">
        <f>IFERROR(IF(AND(AD72=""),"",VLOOKUP(AD72,Marks,118,0)),"")</f>
        <v>26</v>
      </c>
      <c r="AD90" s="887"/>
      <c r="AE90" s="887"/>
      <c r="AF90" s="887"/>
    </row>
    <row r="91" spans="1:32" s="44" customFormat="1" ht="21" customHeight="1">
      <c r="A91" s="98">
        <f>IF(N72="","",A90+1)</f>
        <v>27</v>
      </c>
      <c r="B91" s="885" t="str">
        <f>IF('Master sheet'!$D$14="Hindi","परिणाम :-","Result :-")</f>
        <v>परिणाम :-</v>
      </c>
      <c r="C91" s="885"/>
      <c r="D91" s="885"/>
      <c r="E91" s="888" t="str">
        <f>IFERROR(IF(AND(N72=""),"",VLOOKUP(N72,Marks,116,0)),"")</f>
        <v>कक्षोंन्नति</v>
      </c>
      <c r="F91" s="888"/>
      <c r="G91" s="888"/>
      <c r="H91" s="888"/>
      <c r="I91" s="885" t="str">
        <f>IF('Master sheet'!$D$14="Hindi","परिणाम प्रतिशत में :-","Result in Percentage :-")</f>
        <v>परिणाम प्रतिशत में :-</v>
      </c>
      <c r="J91" s="885"/>
      <c r="K91" s="885"/>
      <c r="L91" s="885"/>
      <c r="M91" s="889">
        <f>IFERROR(IF(AND(N72=""),"",VLOOKUP(N72,Marks,113,0)),"")</f>
        <v>81.599999999999994</v>
      </c>
      <c r="N91" s="889"/>
      <c r="O91" s="889"/>
      <c r="P91" s="889"/>
      <c r="Q91" s="963"/>
      <c r="R91" s="885" t="str">
        <f>IF('Master sheet'!$D$14="Hindi","परिणाम :-","Result :-")</f>
        <v>परिणाम :-</v>
      </c>
      <c r="S91" s="885"/>
      <c r="T91" s="885"/>
      <c r="U91" s="888" t="str">
        <f>IFERROR(IF(AND(AD72=""),"",VLOOKUP(AD72,Marks,116,0)),"")</f>
        <v>कक्षोंन्नति</v>
      </c>
      <c r="V91" s="888"/>
      <c r="W91" s="888"/>
      <c r="X91" s="888"/>
      <c r="Y91" s="885" t="str">
        <f>IF('Master sheet'!$D$14="Hindi","परिणाम प्रतिशत में :-","Result in Percentage :-")</f>
        <v>परिणाम प्रतिशत में :-</v>
      </c>
      <c r="Z91" s="885"/>
      <c r="AA91" s="885"/>
      <c r="AB91" s="885"/>
      <c r="AC91" s="889">
        <f>IFERROR(IF(AND(AD72=""),"",VLOOKUP(AD72,Marks,113,0)),"")</f>
        <v>79</v>
      </c>
      <c r="AD91" s="889"/>
      <c r="AE91" s="889"/>
      <c r="AF91" s="889"/>
    </row>
    <row r="92" spans="1:32" s="44" customFormat="1" ht="21" customHeight="1">
      <c r="A92" s="98">
        <f>IF(N72="","",A91+1)</f>
        <v>28</v>
      </c>
      <c r="B92" s="885" t="str">
        <f>IF('Master sheet'!$D$14="Hindi","श्रेणी / ग्रेड :-","Division / Grade :-")</f>
        <v>श्रेणी / ग्रेड :-</v>
      </c>
      <c r="C92" s="885"/>
      <c r="D92" s="885"/>
      <c r="E92" s="210" t="str">
        <f>IFERROR(IF(AND(N72=""),"",VLOOKUP(N72,Marks,114,0)),"")</f>
        <v>I</v>
      </c>
      <c r="F92" s="211" t="s">
        <v>129</v>
      </c>
      <c r="G92" s="890" t="str">
        <f>IFERROR(IF(AND(N72=""),"",VLOOKUP(N72,Marks,119,0)),"")</f>
        <v>B</v>
      </c>
      <c r="H92" s="890"/>
      <c r="I92" s="885" t="str">
        <f>IF('Master sheet'!$D$14="Hindi","कक्षा में स्थान :-","Position in the Class :-")</f>
        <v>कक्षा में स्थान :-</v>
      </c>
      <c r="J92" s="885"/>
      <c r="K92" s="885"/>
      <c r="L92" s="885"/>
      <c r="M92" s="891">
        <f>IFERROR(IF(AND(N72=""),"",VLOOKUP(N72,Marks,115,0)),"")</f>
        <v>7.9999999999999964</v>
      </c>
      <c r="N92" s="891"/>
      <c r="O92" s="891"/>
      <c r="P92" s="891"/>
      <c r="Q92" s="963"/>
      <c r="R92" s="885" t="str">
        <f>IF('Master sheet'!$D$14="Hindi","श्रेणी / ग्रेड :-","Division / Grade :-")</f>
        <v>श्रेणी / ग्रेड :-</v>
      </c>
      <c r="S92" s="885"/>
      <c r="T92" s="885"/>
      <c r="U92" s="210" t="str">
        <f>IFERROR(IF(AND(AD72=""),"",VLOOKUP(AD72,Marks,114,0)),"")</f>
        <v>I</v>
      </c>
      <c r="V92" s="211" t="s">
        <v>129</v>
      </c>
      <c r="W92" s="890" t="str">
        <f>IFERROR(IF(AND(AD72=""),"",VLOOKUP(AD72,Marks,119,0)),"")</f>
        <v>B</v>
      </c>
      <c r="X92" s="890"/>
      <c r="Y92" s="885" t="str">
        <f>IF('Master sheet'!$D$14="Hindi","कक्षा में स्थान :-","Position in the Class :-")</f>
        <v>कक्षा में स्थान :-</v>
      </c>
      <c r="Z92" s="885"/>
      <c r="AA92" s="885"/>
      <c r="AB92" s="885"/>
      <c r="AC92" s="891">
        <f>IFERROR(IF(AND(AD72=""),"",VLOOKUP(AD72,Marks,115,0)),"")</f>
        <v>17.000000000000298</v>
      </c>
      <c r="AD92" s="891"/>
      <c r="AE92" s="891"/>
      <c r="AF92" s="891"/>
    </row>
    <row r="93" spans="1:32" s="44" customFormat="1" ht="21" customHeight="1">
      <c r="A93" s="98">
        <f>IF(N72="","",A92+1)</f>
        <v>29</v>
      </c>
      <c r="B93" s="871" t="str">
        <f>IF('Master sheet'!$D$14="Hindi","परीक्षा परिणाम घोषणा दिनांक :-","Result Declaration Date :-")</f>
        <v>परीक्षा परिणाम घोषणा दिनांक :-</v>
      </c>
      <c r="C93" s="871"/>
      <c r="D93" s="871"/>
      <c r="E93" s="872">
        <f>IFERROR(IF(AND(N72=""),"",'Master sheet'!$D$13),"")</f>
        <v>45793</v>
      </c>
      <c r="F93" s="872"/>
      <c r="G93" s="872"/>
      <c r="H93" s="349"/>
      <c r="I93" s="71"/>
      <c r="J93" s="71"/>
      <c r="K93" s="45"/>
      <c r="L93" s="71"/>
      <c r="M93" s="71"/>
      <c r="N93" s="71"/>
      <c r="O93" s="71"/>
      <c r="P93" s="71"/>
      <c r="Q93" s="963"/>
      <c r="R93" s="871" t="str">
        <f>IF('Master sheet'!$D$14="Hindi","परीक्षा परिणाम घोषणा दिनांक :-","Result Declaration Date :-")</f>
        <v>परीक्षा परिणाम घोषणा दिनांक :-</v>
      </c>
      <c r="S93" s="871"/>
      <c r="T93" s="871"/>
      <c r="U93" s="872">
        <f>IFERROR(IF(AND(AD72=""),"",'Master sheet'!$D$13),"")</f>
        <v>45793</v>
      </c>
      <c r="V93" s="872"/>
      <c r="W93" s="872"/>
      <c r="X93" s="349"/>
      <c r="Y93" s="71"/>
      <c r="Z93" s="71"/>
      <c r="AA93" s="45"/>
      <c r="AB93" s="71"/>
      <c r="AC93" s="71"/>
      <c r="AD93" s="71"/>
      <c r="AE93" s="71"/>
      <c r="AF93" s="71"/>
    </row>
    <row r="94" spans="1:32" s="44" customFormat="1" ht="39" customHeight="1">
      <c r="A94" s="98">
        <f>IF(N72="","",A93+1)</f>
        <v>30</v>
      </c>
      <c r="B94" s="873" t="str">
        <f>IFERROR(IF(AND(N72=""),"",'Result Sheet'!$DO$211),"")</f>
        <v>( PUSHPENDRA JAWRA )</v>
      </c>
      <c r="C94" s="873"/>
      <c r="D94" s="873"/>
      <c r="E94" s="873"/>
      <c r="F94" s="874" t="str">
        <f>IF(AND(N72=""),"",CONCATENATE("(",'Master sheet'!$D$17," )"))</f>
        <v>(Suresh Kumar )</v>
      </c>
      <c r="G94" s="874"/>
      <c r="H94" s="874"/>
      <c r="I94" s="874"/>
      <c r="J94" s="874"/>
      <c r="K94" s="874" t="str">
        <f>IF(AND(N72=""),"",CONCATENATE("(",'Master sheet'!$D$15," )"))</f>
        <v>(USHA PALIYA )</v>
      </c>
      <c r="L94" s="874"/>
      <c r="M94" s="874"/>
      <c r="N94" s="874"/>
      <c r="O94" s="874"/>
      <c r="P94" s="874"/>
      <c r="Q94" s="963"/>
      <c r="R94" s="873" t="str">
        <f>IFERROR(IF(AND(AD72=""),"",'Result Sheet'!$DO$211),"")</f>
        <v>( PUSHPENDRA JAWRA )</v>
      </c>
      <c r="S94" s="873"/>
      <c r="T94" s="873"/>
      <c r="U94" s="873"/>
      <c r="V94" s="874" t="str">
        <f>IF(AND(AD72=""),"",CONCATENATE("(",'Master sheet'!$D$17," )"))</f>
        <v>(Suresh Kumar )</v>
      </c>
      <c r="W94" s="874"/>
      <c r="X94" s="874"/>
      <c r="Y94" s="874"/>
      <c r="Z94" s="874"/>
      <c r="AA94" s="874" t="str">
        <f>IF(AND(AD72=""),"",CONCATENATE("(",'Master sheet'!$D$15," )"))</f>
        <v>(USHA PALIYA )</v>
      </c>
      <c r="AB94" s="874"/>
      <c r="AC94" s="874"/>
      <c r="AD94" s="874"/>
      <c r="AE94" s="874"/>
      <c r="AF94" s="874"/>
    </row>
    <row r="95" spans="1:32" s="44" customFormat="1" ht="21" customHeight="1">
      <c r="A95" s="98">
        <f>IF(N72="","",A94+1)</f>
        <v>31</v>
      </c>
      <c r="B95" s="875" t="str">
        <f>IF('Master sheet'!$D$14="Hindi","हस्ताक्षर कक्षाध्यापक","Signature of the class teacher")</f>
        <v>हस्ताक्षर कक्षाध्यापक</v>
      </c>
      <c r="C95" s="875"/>
      <c r="D95" s="875"/>
      <c r="E95" s="875"/>
      <c r="F95" s="875" t="str">
        <f>IF('Master sheet'!$D$14="Hindi","हस्ताक्षर परीक्षा प्रभारी","Signature of the exam. Incharge")</f>
        <v>हस्ताक्षर परीक्षा प्रभारी</v>
      </c>
      <c r="G95" s="875"/>
      <c r="H95" s="875"/>
      <c r="I95" s="875"/>
      <c r="J95" s="875"/>
      <c r="K95" s="875" t="str">
        <f>IF('Master sheet'!$D$14="Hindi","हस्ताक्षर संस्था प्रधान","Head of Institute's Signature")</f>
        <v>हस्ताक्षर संस्था प्रधान</v>
      </c>
      <c r="L95" s="875"/>
      <c r="M95" s="875"/>
      <c r="N95" s="875"/>
      <c r="O95" s="875"/>
      <c r="P95" s="875"/>
      <c r="Q95" s="963"/>
      <c r="R95" s="875" t="str">
        <f>IF('Master sheet'!$D$14="Hindi","हस्ताक्षर कक्षाध्यापक","Signature of the class teacher")</f>
        <v>हस्ताक्षर कक्षाध्यापक</v>
      </c>
      <c r="S95" s="875"/>
      <c r="T95" s="875"/>
      <c r="U95" s="875"/>
      <c r="V95" s="875" t="str">
        <f>IF('Master sheet'!$D$14="Hindi","हस्ताक्षर परीक्षा प्रभारी","Signature of the exam. Incharge")</f>
        <v>हस्ताक्षर परीक्षा प्रभारी</v>
      </c>
      <c r="W95" s="875"/>
      <c r="X95" s="875"/>
      <c r="Y95" s="875"/>
      <c r="Z95" s="875"/>
      <c r="AA95" s="875" t="str">
        <f>IF('Master sheet'!$D$14="Hindi","हस्ताक्षर संस्था प्रधान","Head of Institute's Signature")</f>
        <v>हस्ताक्षर संस्था प्रधान</v>
      </c>
      <c r="AB95" s="875"/>
      <c r="AC95" s="875"/>
      <c r="AD95" s="875"/>
      <c r="AE95" s="875"/>
      <c r="AF95" s="875"/>
    </row>
    <row r="97" spans="1:32" s="44" customFormat="1" ht="21.95" customHeight="1">
      <c r="A97" s="97">
        <f>IF(N104="","",1)</f>
        <v>1</v>
      </c>
      <c r="B97" s="939" t="str">
        <f>IF('Master sheet'!$D$14="Hindi","वार्षिक रिपोर्ट कार्ड ","Report Card")</f>
        <v xml:space="preserve">वार्षिक रिपोर्ट कार्ड </v>
      </c>
      <c r="C97" s="939"/>
      <c r="D97" s="939"/>
      <c r="E97" s="939"/>
      <c r="F97" s="939"/>
      <c r="G97" s="939"/>
      <c r="H97" s="939"/>
      <c r="I97" s="939"/>
      <c r="J97" s="939"/>
      <c r="K97" s="939"/>
      <c r="L97" s="939"/>
      <c r="M97" s="939"/>
      <c r="N97" s="939"/>
      <c r="O97" s="939"/>
      <c r="P97" s="939"/>
      <c r="Q97" s="963" t="s">
        <v>99</v>
      </c>
      <c r="R97" s="939" t="str">
        <f>IF('Master sheet'!$D$14="Hindi","वार्षिक रिपोर्ट कार्ड ","Report Card")</f>
        <v xml:space="preserve">वार्षिक रिपोर्ट कार्ड </v>
      </c>
      <c r="S97" s="939"/>
      <c r="T97" s="939"/>
      <c r="U97" s="939"/>
      <c r="V97" s="939"/>
      <c r="W97" s="939"/>
      <c r="X97" s="939"/>
      <c r="Y97" s="939"/>
      <c r="Z97" s="939"/>
      <c r="AA97" s="939"/>
      <c r="AB97" s="939"/>
      <c r="AC97" s="939"/>
      <c r="AD97" s="939"/>
      <c r="AE97" s="939"/>
      <c r="AF97" s="939"/>
    </row>
    <row r="98" spans="1:32" s="44" customFormat="1" ht="21.95" customHeight="1">
      <c r="A98" s="98">
        <f>IF(N104="","",A97+1)</f>
        <v>2</v>
      </c>
      <c r="B98" s="940" t="str">
        <f>IF('Master sheet'!$D$14="Hindi","शिक्षा विभाग, राजस्थान सरकार","Education Department, Rajasthan Government")</f>
        <v>शिक्षा विभाग, राजस्थान सरकार</v>
      </c>
      <c r="C98" s="940"/>
      <c r="D98" s="940"/>
      <c r="E98" s="940"/>
      <c r="F98" s="940"/>
      <c r="G98" s="940"/>
      <c r="H98" s="940"/>
      <c r="I98" s="940"/>
      <c r="J98" s="940"/>
      <c r="K98" s="940"/>
      <c r="L98" s="940"/>
      <c r="M98" s="940"/>
      <c r="N98" s="940"/>
      <c r="O98" s="940"/>
      <c r="P98" s="940"/>
      <c r="Q98" s="963"/>
      <c r="R98" s="940" t="str">
        <f>IF('Master sheet'!$D$14="Hindi","शिक्षा विभाग, राजस्थान सरकार","Education Department, Rajasthan Government")</f>
        <v>शिक्षा विभाग, राजस्थान सरकार</v>
      </c>
      <c r="S98" s="940"/>
      <c r="T98" s="940"/>
      <c r="U98" s="940"/>
      <c r="V98" s="940"/>
      <c r="W98" s="940"/>
      <c r="X98" s="940"/>
      <c r="Y98" s="940"/>
      <c r="Z98" s="940"/>
      <c r="AA98" s="940"/>
      <c r="AB98" s="940"/>
      <c r="AC98" s="940"/>
      <c r="AD98" s="940"/>
      <c r="AE98" s="940"/>
      <c r="AF98" s="940"/>
    </row>
    <row r="99" spans="1:32" s="44" customFormat="1" ht="21.95" customHeight="1">
      <c r="A99" s="98">
        <f>IF(N104="","",A98+1)</f>
        <v>3</v>
      </c>
      <c r="B99" s="964" t="str">
        <f>IF('Master sheet'!$D$14="Hindi","विद्यालय का नाम :-","School Name :- ")</f>
        <v>विद्यालय का नाम :-</v>
      </c>
      <c r="C99" s="964"/>
      <c r="D99" s="964"/>
      <c r="E99" s="965" t="str">
        <f>IF(AND(N104=""),"",IF('Master sheet'!$D$14="Hindi",'Master sheet'!$D$8,'Master sheet'!$D$7))</f>
        <v xml:space="preserve">महात्मा गाँधी राजकीय विद्यालय (अंग्रेजी माध्यम) बर, पाली </v>
      </c>
      <c r="F99" s="965"/>
      <c r="G99" s="965"/>
      <c r="H99" s="965"/>
      <c r="I99" s="965"/>
      <c r="J99" s="965"/>
      <c r="K99" s="965"/>
      <c r="L99" s="965"/>
      <c r="M99" s="965"/>
      <c r="N99" s="965"/>
      <c r="O99" s="965"/>
      <c r="P99" s="965"/>
      <c r="Q99" s="963"/>
      <c r="R99" s="964" t="str">
        <f>IF('Master sheet'!$D$14="Hindi","विद्यालय का नाम :-","School Name :- ")</f>
        <v>विद्यालय का नाम :-</v>
      </c>
      <c r="S99" s="964"/>
      <c r="T99" s="964"/>
      <c r="U99" s="965" t="str">
        <f>IF(AND(AD104=""),"",IF('Master sheet'!$D$14="Hindi",'Master sheet'!$D$8,'Master sheet'!$D$7))</f>
        <v xml:space="preserve">महात्मा गाँधी राजकीय विद्यालय (अंग्रेजी माध्यम) बर, पाली </v>
      </c>
      <c r="V99" s="965"/>
      <c r="W99" s="965"/>
      <c r="X99" s="965"/>
      <c r="Y99" s="965"/>
      <c r="Z99" s="965"/>
      <c r="AA99" s="965"/>
      <c r="AB99" s="965"/>
      <c r="AC99" s="965"/>
      <c r="AD99" s="965"/>
      <c r="AE99" s="965"/>
      <c r="AF99" s="965"/>
    </row>
    <row r="100" spans="1:32" s="44" customFormat="1" ht="15.75" customHeight="1">
      <c r="A100" s="98">
        <f>IF(N104="","",A99+1)</f>
        <v>4</v>
      </c>
      <c r="B100" s="352"/>
      <c r="C100" s="352"/>
      <c r="D100" s="352"/>
      <c r="E100" s="966" t="str">
        <f>IF(AND(N104=""),"",IF('Master sheet'!$D$14="Hindi",CONCATENATE("(विद्यालय मान्यता क्रमांक व वर्ष : ","  ",'Master sheet'!$D$6),CONCATENATE("(School Recognition Number &amp; Years : ","  ",'Master sheet'!$D$6)))</f>
        <v>(विद्यालय मान्यता क्रमांक व वर्ष :   शिक्षा/पाली/1995/2001</v>
      </c>
      <c r="F100" s="966"/>
      <c r="G100" s="966"/>
      <c r="H100" s="966"/>
      <c r="I100" s="966"/>
      <c r="J100" s="966"/>
      <c r="K100" s="966"/>
      <c r="L100" s="966"/>
      <c r="M100" s="966"/>
      <c r="N100" s="966"/>
      <c r="O100" s="966"/>
      <c r="P100" s="966"/>
      <c r="Q100" s="963"/>
      <c r="R100" s="352"/>
      <c r="S100" s="352"/>
      <c r="T100" s="352"/>
      <c r="U100" s="966" t="str">
        <f>IF(AND(AD104=""),"",IF('Master sheet'!$D$14="Hindi",CONCATENATE("(विद्यालय मान्यता क्रमांक व वर्ष : ","  ",'Master sheet'!$D$6),CONCATENATE("(School Recognition Number &amp; Years : ","  ",'Master sheet'!$D$6)))</f>
        <v>(विद्यालय मान्यता क्रमांक व वर्ष :   शिक्षा/पाली/1995/2001</v>
      </c>
      <c r="V100" s="966"/>
      <c r="W100" s="966"/>
      <c r="X100" s="966"/>
      <c r="Y100" s="966"/>
      <c r="Z100" s="966"/>
      <c r="AA100" s="966"/>
      <c r="AB100" s="966"/>
      <c r="AC100" s="966"/>
      <c r="AD100" s="966"/>
      <c r="AE100" s="966"/>
      <c r="AF100" s="966"/>
    </row>
    <row r="101" spans="1:32" s="44" customFormat="1" ht="21.95" customHeight="1">
      <c r="A101" s="98">
        <f>IF(N104="","",A100+1)</f>
        <v>5</v>
      </c>
      <c r="B101" s="348" t="str">
        <f>IF('Master sheet'!$D$14="Hindi","कक्षा  :-","CLASS :- ")</f>
        <v>कक्षा  :-</v>
      </c>
      <c r="C101" s="944">
        <f>IFERROR(IF(AND(N104=""),"",VLOOKUP(N104,Marks,2,0)),"")</f>
        <v>2</v>
      </c>
      <c r="D101" s="944"/>
      <c r="E101" s="945" t="str">
        <f>IF('Master sheet'!$D$14="Hindi","सेक्शन :-","Section :- ")</f>
        <v>सेक्शन :-</v>
      </c>
      <c r="F101" s="945"/>
      <c r="G101" s="945"/>
      <c r="H101" s="944" t="str">
        <f>IFERROR(IF(AND(N104=""),"",VLOOKUP(N104,Marks,3,0)),"")</f>
        <v>A</v>
      </c>
      <c r="I101" s="944"/>
      <c r="J101" s="946" t="str">
        <f>IF('Master sheet'!$D$14="Hindi","सत्र :- ","Session :- ")</f>
        <v xml:space="preserve">सत्र :- </v>
      </c>
      <c r="K101" s="946"/>
      <c r="L101" s="946"/>
      <c r="M101" s="946"/>
      <c r="N101" s="916" t="str">
        <f>IF(AND(N104=""),"",'Marks Entry class 1st'!$I$2)</f>
        <v>2024-2025</v>
      </c>
      <c r="O101" s="916"/>
      <c r="P101" s="916"/>
      <c r="Q101" s="963"/>
      <c r="R101" s="348" t="str">
        <f>IF('Master sheet'!$D$14="Hindi","कक्षा  :-","CLASS :- ")</f>
        <v>कक्षा  :-</v>
      </c>
      <c r="S101" s="944">
        <f>IFERROR(IF(AND(AD104=""),"",VLOOKUP(AD104,Marks,2,0)),"")</f>
        <v>2</v>
      </c>
      <c r="T101" s="944"/>
      <c r="U101" s="945" t="str">
        <f>IF('Master sheet'!$D$14="Hindi","सेक्शन :-","Section :- ")</f>
        <v>सेक्शन :-</v>
      </c>
      <c r="V101" s="945"/>
      <c r="W101" s="945"/>
      <c r="X101" s="944" t="str">
        <f>IFERROR(IF(AND(AD104=""),"",VLOOKUP(AD104,Marks,3,0)),"")</f>
        <v>A</v>
      </c>
      <c r="Y101" s="944"/>
      <c r="Z101" s="946" t="str">
        <f>IF('Master sheet'!$D$14="Hindi","सत्र :- ","Session :- ")</f>
        <v xml:space="preserve">सत्र :- </v>
      </c>
      <c r="AA101" s="946"/>
      <c r="AB101" s="946"/>
      <c r="AC101" s="946"/>
      <c r="AD101" s="916" t="str">
        <f>IF(AND(AD104=""),"",'Marks Entry class 1st'!$I$2)</f>
        <v>2024-2025</v>
      </c>
      <c r="AE101" s="916"/>
      <c r="AF101" s="916"/>
    </row>
    <row r="102" spans="1:32" s="44" customFormat="1" ht="21.95" customHeight="1">
      <c r="A102" s="98">
        <f>IF(N104="","",A101+1)</f>
        <v>6</v>
      </c>
      <c r="B102" s="897" t="str">
        <f>IF('Master sheet'!$D$14="Hindi","विद्यार्थी का नाम :-","Student's Name :-")</f>
        <v>विद्यार्थी का नाम :-</v>
      </c>
      <c r="C102" s="897"/>
      <c r="D102" s="897"/>
      <c r="E102" s="898" t="str">
        <f>IFERROR(IF(AND(N104=""),"",VLOOKUP(N104,Marks,6,0)),"")</f>
        <v>DAKSH PRAJAPAT</v>
      </c>
      <c r="F102" s="898"/>
      <c r="G102" s="898"/>
      <c r="H102" s="898"/>
      <c r="I102" s="898"/>
      <c r="J102" s="899" t="str">
        <f>IF('Master sheet'!$D$14="Hindi","प्रवेशांक :","SR. NO. :")</f>
        <v>प्रवेशांक :</v>
      </c>
      <c r="K102" s="899"/>
      <c r="L102" s="899"/>
      <c r="M102" s="899"/>
      <c r="N102" s="917">
        <f>IFERROR(IF(AND(N104=""),"",VLOOKUP(N104,Marks,5,0)),"")</f>
        <v>942</v>
      </c>
      <c r="O102" s="917"/>
      <c r="P102" s="917"/>
      <c r="Q102" s="963"/>
      <c r="R102" s="897" t="str">
        <f>IF('Master sheet'!$D$14="Hindi","विद्यार्थी का नाम :-","Student's Name :-")</f>
        <v>विद्यार्थी का नाम :-</v>
      </c>
      <c r="S102" s="897"/>
      <c r="T102" s="897"/>
      <c r="U102" s="898" t="str">
        <f>IFERROR(IF(AND(AD104=""),"",VLOOKUP(AD104,Marks,6,0)),"")</f>
        <v>DIVYA BAGRI</v>
      </c>
      <c r="V102" s="898"/>
      <c r="W102" s="898"/>
      <c r="X102" s="898"/>
      <c r="Y102" s="898"/>
      <c r="Z102" s="899" t="str">
        <f>IF('Master sheet'!$D$14="Hindi","प्रवेशांक :","SR. NO. :")</f>
        <v>प्रवेशांक :</v>
      </c>
      <c r="AA102" s="899"/>
      <c r="AB102" s="899"/>
      <c r="AC102" s="899"/>
      <c r="AD102" s="917">
        <f>IFERROR(IF(AND(AD104=""),"",VLOOKUP(AD104,Marks,5,0)),"")</f>
        <v>925</v>
      </c>
      <c r="AE102" s="917"/>
      <c r="AF102" s="917"/>
    </row>
    <row r="103" spans="1:32" s="44" customFormat="1" ht="21.95" customHeight="1">
      <c r="A103" s="98">
        <f>IF(N104="","",A102+1)</f>
        <v>7</v>
      </c>
      <c r="B103" s="897" t="str">
        <f>IF('Master sheet'!$D$14="Hindi","पिता का नाम :-","Father's Name :-")</f>
        <v>पिता का नाम :-</v>
      </c>
      <c r="C103" s="897"/>
      <c r="D103" s="897"/>
      <c r="E103" s="898" t="str">
        <f>IFERROR(IF(AND(N104=""),"",VLOOKUP(N104,Marks,7,0)),"")</f>
        <v>PRAKASH PRAJAPAT</v>
      </c>
      <c r="F103" s="898"/>
      <c r="G103" s="898"/>
      <c r="H103" s="898"/>
      <c r="I103" s="898"/>
      <c r="J103" s="899" t="str">
        <f>IF('Master sheet'!$D$14="Hindi","जन्म तिथि :","Date of Birth :")</f>
        <v>जन्म तिथि :</v>
      </c>
      <c r="K103" s="899"/>
      <c r="L103" s="899"/>
      <c r="M103" s="899"/>
      <c r="N103" s="900" t="str">
        <f>IFERROR(IF(AND(N104=""),"",VLOOKUP(N104,Marks,4,0)),"")</f>
        <v>28-09-2015</v>
      </c>
      <c r="O103" s="900"/>
      <c r="P103" s="900"/>
      <c r="Q103" s="963"/>
      <c r="R103" s="897" t="str">
        <f>IF('Master sheet'!$D$14="Hindi","पिता का नाम :-","Father's Name :-")</f>
        <v>पिता का नाम :-</v>
      </c>
      <c r="S103" s="897"/>
      <c r="T103" s="897"/>
      <c r="U103" s="898" t="str">
        <f>IFERROR(IF(AND(AD104=""),"",VLOOKUP(AD104,Marks,7,0)),"")</f>
        <v>MUKESH</v>
      </c>
      <c r="V103" s="898"/>
      <c r="W103" s="898"/>
      <c r="X103" s="898"/>
      <c r="Y103" s="898"/>
      <c r="Z103" s="899" t="str">
        <f>IF('Master sheet'!$D$14="Hindi","जन्म तिथि :","Date of Birth :")</f>
        <v>जन्म तिथि :</v>
      </c>
      <c r="AA103" s="899"/>
      <c r="AB103" s="899"/>
      <c r="AC103" s="899"/>
      <c r="AD103" s="900" t="str">
        <f>IFERROR(IF(AND(AD104=""),"",VLOOKUP(AD104,Marks,4,0)),"")</f>
        <v>26-10-2015</v>
      </c>
      <c r="AE103" s="900"/>
      <c r="AF103" s="900"/>
    </row>
    <row r="104" spans="1:32" s="44" customFormat="1" ht="18" customHeight="1">
      <c r="A104" s="98">
        <f>IF(N104="","",A103+1)</f>
        <v>8</v>
      </c>
      <c r="B104" s="897" t="str">
        <f>IF('Master sheet'!$D$14="Hindi","माता का नाम :-","Mother's Name :-")</f>
        <v>माता का नाम :-</v>
      </c>
      <c r="C104" s="897"/>
      <c r="D104" s="897"/>
      <c r="E104" s="898" t="str">
        <f>IFERROR(IF(AND(N104=""),"",VLOOKUP(N104,Marks,8,0)),"")</f>
        <v>REKHA PRAJAPATI</v>
      </c>
      <c r="F104" s="898"/>
      <c r="G104" s="898"/>
      <c r="H104" s="898"/>
      <c r="I104" s="898"/>
      <c r="J104" s="899" t="str">
        <f>IF('Master sheet'!$D$14="Hindi","रोल नंबर :-","Roll No. :")</f>
        <v>रोल नंबर :-</v>
      </c>
      <c r="K104" s="899"/>
      <c r="L104" s="899"/>
      <c r="M104" s="899"/>
      <c r="N104" s="901">
        <f>IF(AD72="","",IF(AND(AD72+1&gt;$AN$7),"",AD72+1))</f>
        <v>207</v>
      </c>
      <c r="O104" s="901"/>
      <c r="P104" s="901"/>
      <c r="Q104" s="963"/>
      <c r="R104" s="897" t="str">
        <f>IF('Master sheet'!$D$14="Hindi","माता का नाम :-","Mother's Name :-")</f>
        <v>माता का नाम :-</v>
      </c>
      <c r="S104" s="897"/>
      <c r="T104" s="897"/>
      <c r="U104" s="898" t="str">
        <f>IFERROR(IF(AND(AD104=""),"",VLOOKUP(AD104,Marks,8,0)),"")</f>
        <v>SEEMA</v>
      </c>
      <c r="V104" s="898"/>
      <c r="W104" s="898"/>
      <c r="X104" s="898"/>
      <c r="Y104" s="898"/>
      <c r="Z104" s="899" t="str">
        <f>IF('Master sheet'!$D$14="Hindi","रोल नंबर :-","Roll No. :")</f>
        <v>रोल नंबर :-</v>
      </c>
      <c r="AA104" s="899"/>
      <c r="AB104" s="899"/>
      <c r="AC104" s="899"/>
      <c r="AD104" s="962">
        <f>IF(N104="","",IF(AND(N104+1&gt;$AN$7),"",N104+1))</f>
        <v>208</v>
      </c>
      <c r="AE104" s="962"/>
      <c r="AF104" s="962"/>
    </row>
    <row r="105" spans="1:32" s="44" customFormat="1" ht="10.5" customHeight="1">
      <c r="A105" s="98">
        <f>IF(N104="","",A104+1)</f>
        <v>9</v>
      </c>
      <c r="B105" s="351"/>
      <c r="C105" s="351"/>
      <c r="D105" s="351"/>
      <c r="E105" s="347"/>
      <c r="F105" s="347"/>
      <c r="G105" s="347"/>
      <c r="H105" s="347"/>
      <c r="I105" s="347"/>
      <c r="J105" s="346"/>
      <c r="K105" s="346"/>
      <c r="L105" s="346"/>
      <c r="M105" s="346"/>
      <c r="N105" s="350"/>
      <c r="O105" s="350"/>
      <c r="P105" s="350"/>
      <c r="Q105" s="963"/>
      <c r="R105" s="72"/>
      <c r="S105" s="72"/>
      <c r="T105" s="72"/>
      <c r="U105" s="73"/>
      <c r="V105" s="73"/>
      <c r="W105" s="73"/>
      <c r="X105" s="72"/>
      <c r="Y105" s="72"/>
      <c r="Z105" s="74"/>
      <c r="AA105" s="74"/>
      <c r="AB105" s="74"/>
      <c r="AC105" s="45"/>
      <c r="AD105" s="45"/>
      <c r="AE105" s="45"/>
      <c r="AF105" s="45"/>
    </row>
    <row r="106" spans="1:32" s="44" customFormat="1" ht="21" customHeight="1">
      <c r="A106" s="98">
        <f>IF(N104="","",A105+1)</f>
        <v>10</v>
      </c>
      <c r="B106" s="620" t="str">
        <f>IF('Master sheet'!$D$14="Hindi","विषय","Subject")</f>
        <v>विषय</v>
      </c>
      <c r="C106" s="640" t="str">
        <f>IF('Master sheet'!$D$14="Hindi","अर्द्धवार्षिक","Half Yearly")</f>
        <v>अर्द्धवार्षिक</v>
      </c>
      <c r="D106" s="641"/>
      <c r="E106" s="641"/>
      <c r="F106" s="641"/>
      <c r="G106" s="930" t="str">
        <f>IF('Master sheet'!$D$14="Hindi","वार्षिक","Yearly")</f>
        <v>वार्षिक</v>
      </c>
      <c r="H106" s="931"/>
      <c r="I106" s="931"/>
      <c r="J106" s="932"/>
      <c r="K106" s="640" t="str">
        <f>IF('Master sheet'!$D$14="Hindi","सर्व योग","Grand Total")</f>
        <v>सर्व योग</v>
      </c>
      <c r="L106" s="641"/>
      <c r="M106" s="641"/>
      <c r="N106" s="642"/>
      <c r="O106" s="927" t="str">
        <f>IF('Master sheet'!$D$14="Hindi","ग्रेड","Grade")</f>
        <v>ग्रेड</v>
      </c>
      <c r="P106" s="892" t="str">
        <f>IF('Master sheet'!$D$14="Hindi","परिणाम","Results")</f>
        <v>परिणाम</v>
      </c>
      <c r="Q106" s="963"/>
      <c r="R106" s="620" t="str">
        <f>IF('Master sheet'!$D$14="Hindi","विषय","Subject")</f>
        <v>विषय</v>
      </c>
      <c r="S106" s="640" t="str">
        <f>IF('Master sheet'!$D$14="Hindi","अर्द्धवार्षिक","Half Yearly")</f>
        <v>अर्द्धवार्षिक</v>
      </c>
      <c r="T106" s="641"/>
      <c r="U106" s="641"/>
      <c r="V106" s="641"/>
      <c r="W106" s="930" t="str">
        <f>IF('Master sheet'!$D$14="Hindi","वार्षिक","Yearly")</f>
        <v>वार्षिक</v>
      </c>
      <c r="X106" s="931"/>
      <c r="Y106" s="931"/>
      <c r="Z106" s="932"/>
      <c r="AA106" s="640" t="str">
        <f>IF('Master sheet'!$D$14="Hindi","सर्व योग","Grand Total")</f>
        <v>सर्व योग</v>
      </c>
      <c r="AB106" s="641"/>
      <c r="AC106" s="641"/>
      <c r="AD106" s="642"/>
      <c r="AE106" s="927" t="str">
        <f>IF('Master sheet'!$D$14="Hindi","ग्रेड","Grade")</f>
        <v>ग्रेड</v>
      </c>
      <c r="AF106" s="892" t="str">
        <f>IF('Master sheet'!$D$14="Hindi","परिणाम","Results")</f>
        <v>परिणाम</v>
      </c>
    </row>
    <row r="107" spans="1:32" s="44" customFormat="1" ht="90.75" customHeight="1">
      <c r="A107" s="98">
        <f>IF(N104="","",A106+1)</f>
        <v>11</v>
      </c>
      <c r="B107" s="620"/>
      <c r="C107" s="933" t="str">
        <f>IF('Master sheet'!$D$14="Hindi","लिखित","Written")</f>
        <v>लिखित</v>
      </c>
      <c r="D107" s="934"/>
      <c r="E107" s="933" t="str">
        <f>IF('Master sheet'!$D$14="Hindi","मौखिक","Oral")</f>
        <v>मौखिक</v>
      </c>
      <c r="F107" s="934"/>
      <c r="G107" s="933" t="str">
        <f>IF('Master sheet'!$D$14="Hindi","लिखित","Written")</f>
        <v>लिखित</v>
      </c>
      <c r="H107" s="934"/>
      <c r="I107" s="935" t="str">
        <f>IF('Master sheet'!$D$14="Hindi","मौखिक","Oral")</f>
        <v>मौखिक</v>
      </c>
      <c r="J107" s="935"/>
      <c r="K107" s="360" t="str">
        <f>IF('Master sheet'!$D$14="Hindi","लिखित","Written")</f>
        <v>लिखित</v>
      </c>
      <c r="L107" s="360" t="str">
        <f>IF('Master sheet'!$D$14="Hindi","मौखिक","Oral")</f>
        <v>मौखिक</v>
      </c>
      <c r="M107" s="936" t="str">
        <f>IF('Master sheet'!$D$14="Hindi","कुल विषय योग ","Subject Total")</f>
        <v xml:space="preserve">कुल विषय योग </v>
      </c>
      <c r="N107" s="937"/>
      <c r="O107" s="928"/>
      <c r="P107" s="893"/>
      <c r="Q107" s="963"/>
      <c r="R107" s="620"/>
      <c r="S107" s="933" t="str">
        <f>IF('Master sheet'!$D$14="Hindi","लिखित","Written")</f>
        <v>लिखित</v>
      </c>
      <c r="T107" s="934"/>
      <c r="U107" s="933" t="str">
        <f>IF('Master sheet'!$D$14="Hindi","मौखिक","Oral")</f>
        <v>मौखिक</v>
      </c>
      <c r="V107" s="934"/>
      <c r="W107" s="933" t="str">
        <f>IF('Master sheet'!$D$14="Hindi","लिखित","Written")</f>
        <v>लिखित</v>
      </c>
      <c r="X107" s="934"/>
      <c r="Y107" s="935" t="str">
        <f>IF('Master sheet'!$D$14="Hindi","मौखिक","Oral")</f>
        <v>मौखिक</v>
      </c>
      <c r="Z107" s="935"/>
      <c r="AA107" s="360" t="str">
        <f>IF('Master sheet'!$D$14="Hindi","लिखित","Written")</f>
        <v>लिखित</v>
      </c>
      <c r="AB107" s="360" t="str">
        <f>IF('Master sheet'!$D$14="Hindi","मौखिक","Oral")</f>
        <v>मौखिक</v>
      </c>
      <c r="AC107" s="936" t="str">
        <f>IF('Master sheet'!$D$14="Hindi","कुल विषय योग ","Subject Total")</f>
        <v xml:space="preserve">कुल विषय योग </v>
      </c>
      <c r="AD107" s="937"/>
      <c r="AE107" s="928"/>
      <c r="AF107" s="893"/>
    </row>
    <row r="108" spans="1:32" s="44" customFormat="1" ht="18.75" customHeight="1">
      <c r="A108" s="98">
        <f>IF(N104="","",A107+1)</f>
        <v>12</v>
      </c>
      <c r="B108" s="620"/>
      <c r="C108" s="904">
        <v>30</v>
      </c>
      <c r="D108" s="905"/>
      <c r="E108" s="904">
        <v>70</v>
      </c>
      <c r="F108" s="905"/>
      <c r="G108" s="904">
        <v>30</v>
      </c>
      <c r="H108" s="905"/>
      <c r="I108" s="904">
        <v>70</v>
      </c>
      <c r="J108" s="905"/>
      <c r="K108" s="382">
        <v>60</v>
      </c>
      <c r="L108" s="382">
        <v>140</v>
      </c>
      <c r="M108" s="904">
        <v>200</v>
      </c>
      <c r="N108" s="905"/>
      <c r="O108" s="929"/>
      <c r="P108" s="894"/>
      <c r="Q108" s="963"/>
      <c r="R108" s="620"/>
      <c r="S108" s="904">
        <v>30</v>
      </c>
      <c r="T108" s="905"/>
      <c r="U108" s="904">
        <v>70</v>
      </c>
      <c r="V108" s="905"/>
      <c r="W108" s="904">
        <v>30</v>
      </c>
      <c r="X108" s="905"/>
      <c r="Y108" s="904">
        <v>70</v>
      </c>
      <c r="Z108" s="905"/>
      <c r="AA108" s="382">
        <v>60</v>
      </c>
      <c r="AB108" s="382">
        <v>140</v>
      </c>
      <c r="AC108" s="904">
        <v>200</v>
      </c>
      <c r="AD108" s="905"/>
      <c r="AE108" s="929"/>
      <c r="AF108" s="894"/>
    </row>
    <row r="109" spans="1:32" s="44" customFormat="1" ht="21" customHeight="1">
      <c r="A109" s="98">
        <f>IF(N104="","",A108+1)</f>
        <v>13</v>
      </c>
      <c r="B109" s="303" t="str">
        <f>IF('Master sheet'!D$14="Hindi","हिंदी","Hindi")</f>
        <v>हिंदी</v>
      </c>
      <c r="C109" s="699">
        <f>IFERROR(IF(AND(N104=""),"",VLOOKUP(N104,Marks,15,0)),"")</f>
        <v>24</v>
      </c>
      <c r="D109" s="701"/>
      <c r="E109" s="699">
        <f>IFERROR(IF(AND(N104=""),"",VLOOKUP(N104,Marks,16,0)),"")</f>
        <v>65</v>
      </c>
      <c r="F109" s="701"/>
      <c r="G109" s="699">
        <f>IFERROR(IF(AND(N104=""),"",VLOOKUP(N104,Marks,19,0)),"")</f>
        <v>29</v>
      </c>
      <c r="H109" s="701"/>
      <c r="I109" s="699">
        <f>IFERROR(IF(AND(N104=""),"",VLOOKUP(N104,Marks,20,0)),"")</f>
        <v>25</v>
      </c>
      <c r="J109" s="701"/>
      <c r="K109" s="374">
        <f>IFERROR(IF(AND(N104=""),"",SUM(C109,G109)),"")</f>
        <v>53</v>
      </c>
      <c r="L109" s="374">
        <f>IFERROR(IF(AND(N104=""),"",SUM(E109,I109)),"")</f>
        <v>90</v>
      </c>
      <c r="M109" s="902">
        <f>IFERROR(IF(AND(N104=""),"",SUM(K109,L109)),"")</f>
        <v>143</v>
      </c>
      <c r="N109" s="903"/>
      <c r="O109" s="79" t="str">
        <f>IFERROR(IF(AND(N104=""),"",VLOOKUP(N104,Marks,28,0)),"")</f>
        <v>B</v>
      </c>
      <c r="P109" s="209" t="str">
        <f>IFERROR(IF(AND(N104=""),"",VLOOKUP(N104,Marks,26,0)),"")</f>
        <v>P</v>
      </c>
      <c r="Q109" s="963"/>
      <c r="R109" s="303" t="str">
        <f>IF('Master sheet'!V$14="Hindi","हिंदी","Hindi")</f>
        <v>Hindi</v>
      </c>
      <c r="S109" s="699">
        <f>IFERROR(IF(AND(AD104=""),"",VLOOKUP(AD104,Marks,15,0)),"")</f>
        <v>28</v>
      </c>
      <c r="T109" s="701"/>
      <c r="U109" s="699">
        <f>IFERROR(IF(AND(AD104=""),"",VLOOKUP(AD104,Marks,16,0)),"")</f>
        <v>61</v>
      </c>
      <c r="V109" s="701"/>
      <c r="W109" s="699">
        <f>IFERROR(IF(AND(AD104=""),"",VLOOKUP(AD104,Marks,19,0)),"")</f>
        <v>24</v>
      </c>
      <c r="X109" s="701"/>
      <c r="Y109" s="699">
        <f>IFERROR(IF(AND(AD104=""),"",VLOOKUP(AD104,Marks,20,0)),"")</f>
        <v>24</v>
      </c>
      <c r="Z109" s="701"/>
      <c r="AA109" s="374">
        <f>IFERROR(IF(AND(AD104=""),"",SUM(S109,W109)),"")</f>
        <v>52</v>
      </c>
      <c r="AB109" s="374">
        <f>IFERROR(IF(AND(AD104=""),"",SUM(U109,Y109)),"")</f>
        <v>85</v>
      </c>
      <c r="AC109" s="902">
        <f>IFERROR(IF(AND(AD104=""),"",SUM(AA109,AB109)),"")</f>
        <v>137</v>
      </c>
      <c r="AD109" s="903"/>
      <c r="AE109" s="79" t="str">
        <f>IFERROR(IF(AND(AD104=""),"",VLOOKUP(AD104,Marks,28,0)),"")</f>
        <v>C</v>
      </c>
      <c r="AF109" s="209" t="str">
        <f>IFERROR(IF(AND(AD104=""),"",VLOOKUP(AD104,Marks,26,0)),"")</f>
        <v>P</v>
      </c>
    </row>
    <row r="110" spans="1:32" s="44" customFormat="1" ht="21" customHeight="1">
      <c r="A110" s="98">
        <f>IF(N104="","",A109+1)</f>
        <v>14</v>
      </c>
      <c r="B110" s="303" t="str">
        <f>IF('Master sheet'!$D$14="Hindi","गणित","Maths")</f>
        <v>गणित</v>
      </c>
      <c r="C110" s="699">
        <f>IFERROR(IF(AND(N104=""),"",VLOOKUP(N104,Marks,51,0)),"")</f>
        <v>24</v>
      </c>
      <c r="D110" s="701"/>
      <c r="E110" s="699">
        <f>IFERROR(IF(AND(N104=""),"",VLOOKUP(N104,Marks,52,0)),"")</f>
        <v>64</v>
      </c>
      <c r="F110" s="701"/>
      <c r="G110" s="699">
        <f>IFERROR(IF(AND(N104=""),"",VLOOKUP(N104,Marks,55,0)),"")</f>
        <v>20</v>
      </c>
      <c r="H110" s="701"/>
      <c r="I110" s="699">
        <f>IFERROR(IF(AND(N104=""),"",VLOOKUP(N104,Marks,56,0)),"")</f>
        <v>69</v>
      </c>
      <c r="J110" s="701"/>
      <c r="K110" s="374">
        <f>IFERROR(IF(AND(N104=""),"",SUM(C110,G110)),"")</f>
        <v>44</v>
      </c>
      <c r="L110" s="374">
        <f>IFERROR(IF(AND(N104=""),"",SUM(E110,I110)),"")</f>
        <v>133</v>
      </c>
      <c r="M110" s="902">
        <f>IFERROR(IF(AND(N104=""),"",SUM(K110,L110)),"")</f>
        <v>177</v>
      </c>
      <c r="N110" s="903"/>
      <c r="O110" s="79" t="str">
        <f>IFERROR(IF(AND(N104=""),"",VLOOKUP(N104,Marks,64,0)),"")</f>
        <v>A</v>
      </c>
      <c r="P110" s="209" t="str">
        <f>IFERROR(IF(AND(N104=""),"",VLOOKUP(N104,Marks,62,0)),"")</f>
        <v>P</v>
      </c>
      <c r="Q110" s="963"/>
      <c r="R110" s="303" t="str">
        <f>IF('Master sheet'!$D$14="Hindi","गणित","Maths")</f>
        <v>गणित</v>
      </c>
      <c r="S110" s="699">
        <f>IFERROR(IF(AND(AD104=""),"",VLOOKUP(AD104,Marks,51,0)),"")</f>
        <v>21</v>
      </c>
      <c r="T110" s="701"/>
      <c r="U110" s="699">
        <f>IFERROR(IF(AND(AD104=""),"",VLOOKUP(AD104,Marks,52,0)),"")</f>
        <v>64</v>
      </c>
      <c r="V110" s="701"/>
      <c r="W110" s="699">
        <f>IFERROR(IF(AND(AD104=""),"",VLOOKUP(AD104,Marks,55,0)),"")</f>
        <v>23</v>
      </c>
      <c r="X110" s="701"/>
      <c r="Y110" s="699">
        <f>IFERROR(IF(AND(AD104=""),"",VLOOKUP(AD104,Marks,56,0)),"")</f>
        <v>68</v>
      </c>
      <c r="Z110" s="701"/>
      <c r="AA110" s="374">
        <f>IFERROR(IF(AND(AD104=""),"",SUM(S110,W110)),"")</f>
        <v>44</v>
      </c>
      <c r="AB110" s="374">
        <f>IFERROR(IF(AND(AD104=""),"",SUM(U110,Y110)),"")</f>
        <v>132</v>
      </c>
      <c r="AC110" s="902">
        <f>IFERROR(IF(AND(AD104=""),"",SUM(AA110,AB110)),"")</f>
        <v>176</v>
      </c>
      <c r="AD110" s="903"/>
      <c r="AE110" s="79" t="str">
        <f>IFERROR(IF(AND(AD104=""),"",VLOOKUP(AD104,Marks,64,0)),"")</f>
        <v>A</v>
      </c>
      <c r="AF110" s="209" t="str">
        <f>IFERROR(IF(AND(AD104=""),"",VLOOKUP(AD104,Marks,62,0)),"")</f>
        <v>P</v>
      </c>
    </row>
    <row r="111" spans="1:32" s="44" customFormat="1" ht="21" customHeight="1">
      <c r="A111" s="98">
        <f>IF(N104="","",A110+1)</f>
        <v>15</v>
      </c>
      <c r="B111" s="384"/>
      <c r="C111" s="904">
        <v>15</v>
      </c>
      <c r="D111" s="905"/>
      <c r="E111" s="904">
        <v>35</v>
      </c>
      <c r="F111" s="905"/>
      <c r="G111" s="904">
        <v>15</v>
      </c>
      <c r="H111" s="905"/>
      <c r="I111" s="904">
        <v>35</v>
      </c>
      <c r="J111" s="905"/>
      <c r="K111" s="382">
        <v>30</v>
      </c>
      <c r="L111" s="382">
        <v>70</v>
      </c>
      <c r="M111" s="904">
        <v>100</v>
      </c>
      <c r="N111" s="905"/>
      <c r="O111" s="920"/>
      <c r="P111" s="921"/>
      <c r="Q111" s="963"/>
      <c r="R111" s="384"/>
      <c r="S111" s="904">
        <v>15</v>
      </c>
      <c r="T111" s="905"/>
      <c r="U111" s="904">
        <v>35</v>
      </c>
      <c r="V111" s="905"/>
      <c r="W111" s="904">
        <v>15</v>
      </c>
      <c r="X111" s="905"/>
      <c r="Y111" s="904">
        <v>35</v>
      </c>
      <c r="Z111" s="905"/>
      <c r="AA111" s="382">
        <v>30</v>
      </c>
      <c r="AB111" s="382">
        <v>70</v>
      </c>
      <c r="AC111" s="904">
        <v>100</v>
      </c>
      <c r="AD111" s="905"/>
      <c r="AE111" s="920"/>
      <c r="AF111" s="921"/>
    </row>
    <row r="112" spans="1:32" s="44" customFormat="1" ht="21" customHeight="1">
      <c r="A112" s="98">
        <f>IF(N104="","",A111+1)</f>
        <v>16</v>
      </c>
      <c r="B112" s="303" t="str">
        <f>IF('Master sheet'!$D$14="Hindi","अंग्रेजी","English")</f>
        <v>अंग्रेजी</v>
      </c>
      <c r="C112" s="699">
        <f>IFERROR(IF(AND(N104=""),"",VLOOKUP(N104,Marks,33,0)),"")</f>
        <v>13</v>
      </c>
      <c r="D112" s="701"/>
      <c r="E112" s="699">
        <f>IFERROR(IF(AND(N104=""),"",VLOOKUP(N104,Marks,34,0)),"")</f>
        <v>32</v>
      </c>
      <c r="F112" s="701"/>
      <c r="G112" s="699">
        <f>IFERROR(IF(AND(N104=""),"",VLOOKUP(N104,Marks,37,0)),"")</f>
        <v>12</v>
      </c>
      <c r="H112" s="701"/>
      <c r="I112" s="699">
        <f>IFERROR(IF(AND(N104=""),"",VLOOKUP(N104,Marks,38,0)),"")</f>
        <v>34</v>
      </c>
      <c r="J112" s="701"/>
      <c r="K112" s="374">
        <f>IFERROR(IF(AND(N104=""),"",SUM(C112,G112)),"")</f>
        <v>25</v>
      </c>
      <c r="L112" s="374">
        <f>IFERROR(IF(AND(N104=""),"",SUM(E112,I112)),"")</f>
        <v>66</v>
      </c>
      <c r="M112" s="902">
        <f>IFERROR(IF(AND(N104=""),"",SUM(K112,L112)),"")</f>
        <v>91</v>
      </c>
      <c r="N112" s="903"/>
      <c r="O112" s="79" t="str">
        <f>IFERROR(IF(AND(N104=""),"",VLOOKUP(N104,Marks,46,0)),"")</f>
        <v>A</v>
      </c>
      <c r="P112" s="209" t="str">
        <f>IFERROR(IF(AND(N104=""),"",VLOOKUP(N104,Marks,44,0)),"")</f>
        <v>P</v>
      </c>
      <c r="Q112" s="963"/>
      <c r="R112" s="303" t="str">
        <f>IF('Master sheet'!$D$14="Hindi","अंग्रेजी","English")</f>
        <v>अंग्रेजी</v>
      </c>
      <c r="S112" s="699">
        <f>IFERROR(IF(AND(AD104=""),"",VLOOKUP(AD104,Marks,33,0)),"")</f>
        <v>10</v>
      </c>
      <c r="T112" s="701"/>
      <c r="U112" s="699">
        <f>IFERROR(IF(AND(AD104=""),"",VLOOKUP(AD104,Marks,34,0)),"")</f>
        <v>31</v>
      </c>
      <c r="V112" s="701"/>
      <c r="W112" s="699">
        <f>IFERROR(IF(AND(AD104=""),"",VLOOKUP(AD104,Marks,37,0)),"")</f>
        <v>14</v>
      </c>
      <c r="X112" s="701"/>
      <c r="Y112" s="699">
        <f>IFERROR(IF(AND(AD104=""),"",VLOOKUP(AD104,Marks,38,0)),"")</f>
        <v>32</v>
      </c>
      <c r="Z112" s="701"/>
      <c r="AA112" s="374">
        <f>IFERROR(IF(AND(AD104=""),"",SUM(S112,W112)),"")</f>
        <v>24</v>
      </c>
      <c r="AB112" s="374">
        <f>IFERROR(IF(AND(AD104=""),"",SUM(U112,Y112)),"")</f>
        <v>63</v>
      </c>
      <c r="AC112" s="902">
        <f>IFERROR(IF(AND(AD104=""),"",SUM(AA112,AB112)),"")</f>
        <v>87</v>
      </c>
      <c r="AD112" s="903"/>
      <c r="AE112" s="79" t="str">
        <f>IFERROR(IF(AND(AD104=""),"",VLOOKUP(AD104,Marks,46,0)),"")</f>
        <v>A</v>
      </c>
      <c r="AF112" s="209" t="str">
        <f>IFERROR(IF(AND(AD104=""),"",VLOOKUP(AD104,Marks,44,0)),"")</f>
        <v>P</v>
      </c>
    </row>
    <row r="113" spans="1:32" s="44" customFormat="1" ht="25.5" customHeight="1">
      <c r="A113" s="98">
        <f>IF(N104="","",A112+1)</f>
        <v>17</v>
      </c>
      <c r="B113" s="304" t="str">
        <f>IF('Master sheet'!$D$14="Hindi","कुल योग","Total")</f>
        <v>कुल योग</v>
      </c>
      <c r="C113" s="925">
        <f>IF(AND(N104=""),"",IF(AND(C109="",C110="",C112=""),"",SUM(C109,C110,C112)))</f>
        <v>61</v>
      </c>
      <c r="D113" s="926"/>
      <c r="E113" s="925">
        <f>IF(AND(N104=""),"",IF(AND(E109="",E110="",E112=""),"",SUM(E109,E110,E112)))</f>
        <v>161</v>
      </c>
      <c r="F113" s="926"/>
      <c r="G113" s="925">
        <f>IF(AND(N104=""),"",IF(AND(G109="",G110="",G112=""),"",SUM(G109,G110,G112)))</f>
        <v>61</v>
      </c>
      <c r="H113" s="926"/>
      <c r="I113" s="925">
        <f>IF(AND(N104=""),"",IF(AND(I109="",I110="",I112=""),"",SUM(I109,I110,I112)))</f>
        <v>128</v>
      </c>
      <c r="J113" s="926"/>
      <c r="K113" s="375">
        <f>IF(AND(N104=""),"",IF(AND(K109="",K110="",K112=""),"",SUM(K109,K110,K112)))</f>
        <v>122</v>
      </c>
      <c r="L113" s="375">
        <f>IF(AND(N104=""),"",IF(AND(L109="",L110="",L112=""),"",SUM(L109,L110,L112)))</f>
        <v>289</v>
      </c>
      <c r="M113" s="902">
        <f>IF(AND(N104=""),"",IF(AND(M109="",M110="",M112=""),"",SUM(M109,M110,M112)))</f>
        <v>411</v>
      </c>
      <c r="N113" s="903"/>
      <c r="O113" s="383" t="str">
        <f>IFERROR(IF(AND(N104=""),"",VLOOKUP(N104,Marks,119,0)),"")</f>
        <v>B</v>
      </c>
      <c r="P113" s="212"/>
      <c r="Q113" s="963"/>
      <c r="R113" s="304" t="str">
        <f>IF('Master sheet'!$D$14="Hindi","कुल योग","Total")</f>
        <v>कुल योग</v>
      </c>
      <c r="S113" s="925">
        <f>IF(AND(AD104=""),"",IF(AND(S109="",S110="",S112=""),"",SUM(S109,S110,S112)))</f>
        <v>59</v>
      </c>
      <c r="T113" s="926"/>
      <c r="U113" s="925">
        <f>IF(AND(AD104=""),"",IF(AND(U109="",U110="",U112=""),"",SUM(U109,U110,U112)))</f>
        <v>156</v>
      </c>
      <c r="V113" s="926"/>
      <c r="W113" s="925">
        <f>IF(AND(AD104=""),"",IF(AND(W109="",W110="",W112=""),"",SUM(W109,W110,W112)))</f>
        <v>61</v>
      </c>
      <c r="X113" s="926"/>
      <c r="Y113" s="925">
        <f>IF(AND(AD104=""),"",IF(AND(Y109="",Y110="",Y112=""),"",SUM(Y109,Y110,Y112)))</f>
        <v>124</v>
      </c>
      <c r="Z113" s="926"/>
      <c r="AA113" s="375">
        <f>IF(AND(AD104=""),"",IF(AND(AA109="",AA110="",AA112=""),"",SUM(AA109,AA110,AA112)))</f>
        <v>120</v>
      </c>
      <c r="AB113" s="375">
        <f>IF(AND(AD104=""),"",IF(AND(AB109="",AB110="",AB112=""),"",SUM(AB109,AB110,AB112)))</f>
        <v>280</v>
      </c>
      <c r="AC113" s="902">
        <f>IF(AND(AD104=""),"",IF(AND(AC109="",AC110="",AC112=""),"",SUM(AC109,AC110,AC112)))</f>
        <v>400</v>
      </c>
      <c r="AD113" s="903"/>
      <c r="AE113" s="383" t="str">
        <f>IFERROR(IF(AND(AD104=""),"",VLOOKUP(AD104,Marks,119,0)),"")</f>
        <v>B</v>
      </c>
      <c r="AF113" s="212"/>
    </row>
    <row r="114" spans="1:32" s="44" customFormat="1" ht="25.5" customHeight="1">
      <c r="A114" s="98">
        <f>IF(N104="","",A113+1)</f>
        <v>18</v>
      </c>
      <c r="B114" s="385"/>
      <c r="C114" s="904">
        <v>50</v>
      </c>
      <c r="D114" s="922"/>
      <c r="E114" s="922"/>
      <c r="F114" s="905"/>
      <c r="G114" s="904">
        <v>50</v>
      </c>
      <c r="H114" s="922"/>
      <c r="I114" s="922"/>
      <c r="J114" s="905"/>
      <c r="K114" s="904">
        <v>100</v>
      </c>
      <c r="L114" s="922"/>
      <c r="M114" s="922"/>
      <c r="N114" s="905"/>
      <c r="O114" s="923"/>
      <c r="P114" s="924"/>
      <c r="Q114" s="963"/>
      <c r="R114" s="385"/>
      <c r="S114" s="904">
        <v>50</v>
      </c>
      <c r="T114" s="922"/>
      <c r="U114" s="922"/>
      <c r="V114" s="905"/>
      <c r="W114" s="904">
        <v>50</v>
      </c>
      <c r="X114" s="922"/>
      <c r="Y114" s="922"/>
      <c r="Z114" s="905"/>
      <c r="AA114" s="904">
        <v>100</v>
      </c>
      <c r="AB114" s="922"/>
      <c r="AC114" s="922"/>
      <c r="AD114" s="905"/>
      <c r="AE114" s="923"/>
      <c r="AF114" s="924"/>
    </row>
    <row r="115" spans="1:32" s="44" customFormat="1" ht="21" customHeight="1">
      <c r="A115" s="98">
        <f>IF(N104="","",A114+1)</f>
        <v>19</v>
      </c>
      <c r="B115" s="308" t="str">
        <f>IF('Master sheet'!$D$14="Hindi","पर्यावरण अध्ययन","EVS")</f>
        <v>पर्यावरण अध्ययन</v>
      </c>
      <c r="C115" s="699">
        <f>IFERROR(IF(AND(N104=""),"",VLOOKUP(N104,Marks,69,0)),"")</f>
        <v>41</v>
      </c>
      <c r="D115" s="700"/>
      <c r="E115" s="700"/>
      <c r="F115" s="701"/>
      <c r="G115" s="699">
        <f>IFERROR(IF(AND(N104=""),"",VLOOKUP(N104,Marks,73,0)),"")</f>
        <v>48</v>
      </c>
      <c r="H115" s="700"/>
      <c r="I115" s="700"/>
      <c r="J115" s="701"/>
      <c r="K115" s="925">
        <f>IFERROR(IF(AND(N104=""),"",SUM(C115,G115)),"")</f>
        <v>89</v>
      </c>
      <c r="L115" s="947"/>
      <c r="M115" s="947"/>
      <c r="N115" s="926"/>
      <c r="O115" s="79" t="str">
        <f>IFERROR(IF(AND(N104=""),"",VLOOKUP(N104,Marks,82,0)),"")</f>
        <v>A</v>
      </c>
      <c r="P115" s="209" t="str">
        <f>IFERROR(IF(AND(N104=""),"",VLOOKUP(N104,Marks,80,0)),"")</f>
        <v>P</v>
      </c>
      <c r="Q115" s="963"/>
      <c r="R115" s="308" t="str">
        <f>IF('Master sheet'!$D$14="Hindi","पर्यावरण अध्ययन","EVS")</f>
        <v>पर्यावरण अध्ययन</v>
      </c>
      <c r="S115" s="699">
        <f>IFERROR(IF(AND(AD104=""),"",VLOOKUP(AD104,Marks,69,0)),"")</f>
        <v>41</v>
      </c>
      <c r="T115" s="700"/>
      <c r="U115" s="700"/>
      <c r="V115" s="701"/>
      <c r="W115" s="699">
        <f>IFERROR(IF(AND(AD104=""),"",VLOOKUP(AD104,Marks,73,0)),"")</f>
        <v>49</v>
      </c>
      <c r="X115" s="700"/>
      <c r="Y115" s="700"/>
      <c r="Z115" s="701"/>
      <c r="AA115" s="925">
        <f>IFERROR(IF(AND(AD104=""),"",SUM(S115,W115)),"")</f>
        <v>90</v>
      </c>
      <c r="AB115" s="947"/>
      <c r="AC115" s="947"/>
      <c r="AD115" s="926"/>
      <c r="AE115" s="79" t="str">
        <f>IFERROR(IF(AND(AD104=""),"",VLOOKUP(AD104,Marks,82,0)),"")</f>
        <v>A</v>
      </c>
      <c r="AF115" s="209" t="str">
        <f>IFERROR(IF(AND(AD104=""),"",VLOOKUP(AD104,Marks,80,0)),"")</f>
        <v>P</v>
      </c>
    </row>
    <row r="116" spans="1:32" s="44" customFormat="1" ht="9" customHeight="1">
      <c r="A116" s="98">
        <f>IF(N104="","",A115+1)</f>
        <v>20</v>
      </c>
      <c r="B116" s="895"/>
      <c r="C116" s="895"/>
      <c r="D116" s="895"/>
      <c r="E116" s="895"/>
      <c r="F116" s="895"/>
      <c r="G116" s="895"/>
      <c r="H116" s="895"/>
      <c r="I116" s="895"/>
      <c r="J116" s="895"/>
      <c r="K116" s="895"/>
      <c r="L116" s="895"/>
      <c r="M116" s="895"/>
      <c r="N116" s="895"/>
      <c r="O116" s="895"/>
      <c r="P116" s="895"/>
      <c r="Q116" s="963"/>
      <c r="R116" s="895"/>
      <c r="S116" s="895"/>
      <c r="T116" s="895"/>
      <c r="U116" s="895"/>
      <c r="V116" s="895"/>
      <c r="W116" s="895"/>
      <c r="X116" s="895"/>
      <c r="Y116" s="895"/>
      <c r="Z116" s="895"/>
      <c r="AA116" s="895"/>
      <c r="AB116" s="895"/>
      <c r="AC116" s="895"/>
      <c r="AD116" s="895"/>
      <c r="AE116" s="895"/>
      <c r="AF116" s="895"/>
    </row>
    <row r="117" spans="1:32" s="44" customFormat="1" ht="18.95" customHeight="1">
      <c r="A117" s="98">
        <f>IF(N104="","",A116+1)</f>
        <v>21</v>
      </c>
      <c r="B117" s="948" t="str">
        <f>IF('Master sheet'!$D$14="Hindi","अतिरिक्त विषय ","Extra Subject")</f>
        <v xml:space="preserve">अतिरिक्त विषय </v>
      </c>
      <c r="C117" s="948"/>
      <c r="D117" s="948"/>
      <c r="E117" s="948"/>
      <c r="F117" s="948"/>
      <c r="G117" s="948"/>
      <c r="H117" s="948"/>
      <c r="I117" s="948"/>
      <c r="J117" s="948"/>
      <c r="K117" s="948"/>
      <c r="L117" s="948"/>
      <c r="M117" s="948"/>
      <c r="N117" s="948"/>
      <c r="O117" s="948"/>
      <c r="P117" s="948"/>
      <c r="Q117" s="963"/>
      <c r="R117" s="949" t="str">
        <f>IF('Master sheet'!$D$14="Hindi","अतिरिक्त विषय ","Extra Subject")</f>
        <v xml:space="preserve">अतिरिक्त विषय </v>
      </c>
      <c r="S117" s="949"/>
      <c r="T117" s="949"/>
      <c r="U117" s="949"/>
      <c r="V117" s="949"/>
      <c r="W117" s="949"/>
      <c r="X117" s="949"/>
      <c r="Y117" s="949"/>
      <c r="Z117" s="949"/>
      <c r="AA117" s="949"/>
      <c r="AB117" s="949"/>
      <c r="AC117" s="949"/>
      <c r="AD117" s="949"/>
      <c r="AE117" s="949"/>
      <c r="AF117" s="949"/>
    </row>
    <row r="118" spans="1:32" s="403" customFormat="1" ht="18.95" customHeight="1">
      <c r="A118" s="98">
        <f>IF(N104="","",A117+1)</f>
        <v>22</v>
      </c>
      <c r="B118" s="402" t="str">
        <f>IF('Master sheet'!$D$14="Hindi","विषय","Subject")</f>
        <v>विषय</v>
      </c>
      <c r="C118" s="959" t="str">
        <f>IF('Master sheet'!$D$14="Hindi","पूर्णांक","M.M.")</f>
        <v>पूर्णांक</v>
      </c>
      <c r="D118" s="960"/>
      <c r="E118" s="959" t="str">
        <f>IF('Master sheet'!$D$14="Hindi","प्राप्तांक","Ob.M.")</f>
        <v>प्राप्तांक</v>
      </c>
      <c r="F118" s="960"/>
      <c r="G118" s="959" t="str">
        <f>IF('Master sheet'!$D$14="Hindi","ग्रेड","Grade")</f>
        <v>ग्रेड</v>
      </c>
      <c r="H118" s="960"/>
      <c r="I118" s="959" t="str">
        <f>IF('Master sheet'!$D$14="Hindi","विषय","Subject")</f>
        <v>विषय</v>
      </c>
      <c r="J118" s="960"/>
      <c r="K118" s="959" t="str">
        <f>IF('Master sheet'!$D$14="Hindi","पूर्णांक","M.M.")</f>
        <v>पूर्णांक</v>
      </c>
      <c r="L118" s="960"/>
      <c r="M118" s="959" t="str">
        <f>IF('Master sheet'!$D$14="Hindi","प्राप्तांक","Ob.M.")</f>
        <v>प्राप्तांक</v>
      </c>
      <c r="N118" s="960"/>
      <c r="O118" s="959" t="str">
        <f>IF('Master sheet'!$D$14="Hindi","ग्रेड","Grade")</f>
        <v>ग्रेड</v>
      </c>
      <c r="P118" s="960"/>
      <c r="Q118" s="963"/>
      <c r="R118" s="402" t="str">
        <f>IF('Master sheet'!$D$14="Hindi","विषय","Subject")</f>
        <v>विषय</v>
      </c>
      <c r="S118" s="959" t="str">
        <f>IF('Master sheet'!$D$14="Hindi","पूर्णांक","M.M.")</f>
        <v>पूर्णांक</v>
      </c>
      <c r="T118" s="960"/>
      <c r="U118" s="959" t="str">
        <f>IF('Master sheet'!$D$14="Hindi","प्राप्तांक","Ob.M.")</f>
        <v>प्राप्तांक</v>
      </c>
      <c r="V118" s="960"/>
      <c r="W118" s="959" t="str">
        <f>IF('Master sheet'!$D$14="Hindi","ग्रेड","Grade")</f>
        <v>ग्रेड</v>
      </c>
      <c r="X118" s="960"/>
      <c r="Y118" s="959" t="str">
        <f>IF('Master sheet'!$D$14="Hindi","विषय","Subject")</f>
        <v>विषय</v>
      </c>
      <c r="Z118" s="960"/>
      <c r="AA118" s="959" t="str">
        <f>IF('Master sheet'!$D$14="Hindi","पूर्णांक","M.M.")</f>
        <v>पूर्णांक</v>
      </c>
      <c r="AB118" s="960"/>
      <c r="AC118" s="959" t="str">
        <f>IF('Master sheet'!$D$14="Hindi","प्राप्तांक","Ob.M.")</f>
        <v>प्राप्तांक</v>
      </c>
      <c r="AD118" s="960"/>
      <c r="AE118" s="959" t="str">
        <f>IF('Master sheet'!$D$14="Hindi","ग्रेड","Grade")</f>
        <v>ग्रेड</v>
      </c>
      <c r="AF118" s="960"/>
    </row>
    <row r="119" spans="1:32" s="44" customFormat="1" ht="22.5" customHeight="1">
      <c r="A119" s="98">
        <f>IF(N104="","",A118+1)</f>
        <v>23</v>
      </c>
      <c r="B119" s="303" t="str">
        <f>IF(AND(N104=""),"",'Result Sheet'!$DA$4)</f>
        <v>COMPUTER</v>
      </c>
      <c r="C119" s="912">
        <f>IF(AND(N104=""),"",'Result Sheet'!$DC$7)</f>
        <v>100</v>
      </c>
      <c r="D119" s="912"/>
      <c r="E119" s="913">
        <f>IFERROR(IF(AND(N104=""),"",VLOOKUP(N104,Marks,106,0)),"")</f>
        <v>0</v>
      </c>
      <c r="F119" s="913"/>
      <c r="G119" s="914" t="str">
        <f>IFERROR(IF(AND(N104=""),"",VLOOKUP(N104,Marks,107,0)),"")</f>
        <v/>
      </c>
      <c r="H119" s="914"/>
      <c r="I119" s="915" t="str">
        <f>IF(AND(N104=""),"",'Result Sheet'!$DE$4)</f>
        <v>G.K.</v>
      </c>
      <c r="J119" s="915"/>
      <c r="K119" s="912">
        <f>IF(AND(N104=""),"",'Result Sheet'!$DG$7)</f>
        <v>100</v>
      </c>
      <c r="L119" s="912"/>
      <c r="M119" s="913">
        <f>IFERROR(IF(AND(N104=""),"",VLOOKUP(N104,Marks,110,0)),"")</f>
        <v>0</v>
      </c>
      <c r="N119" s="913"/>
      <c r="O119" s="914" t="str">
        <f>IFERROR(IF(AND(N104=""),"",VLOOKUP(N104,Marks,111,0)),"")</f>
        <v/>
      </c>
      <c r="P119" s="914"/>
      <c r="Q119" s="963"/>
      <c r="R119" s="303" t="str">
        <f>IF(AND(AD104=""),"",'Result Sheet'!$DA$4)</f>
        <v>COMPUTER</v>
      </c>
      <c r="S119" s="912">
        <f>IF(AND(AD104=""),"",'Result Sheet'!$DC$7)</f>
        <v>100</v>
      </c>
      <c r="T119" s="912"/>
      <c r="U119" s="913">
        <f>IFERROR(IF(AND(AD104=""),"",VLOOKUP(AD104,Marks,106,0)),"")</f>
        <v>0</v>
      </c>
      <c r="V119" s="913"/>
      <c r="W119" s="914" t="str">
        <f>IFERROR(IF(AND(AD104=""),"",VLOOKUP(AD104,Marks,107,0)),"")</f>
        <v/>
      </c>
      <c r="X119" s="914"/>
      <c r="Y119" s="915" t="str">
        <f>IF(AND(AD104=""),"",'Result Sheet'!$DE$4)</f>
        <v>G.K.</v>
      </c>
      <c r="Z119" s="915"/>
      <c r="AA119" s="912">
        <f>IF(AND(AD104=""),"",'Result Sheet'!$DG$7)</f>
        <v>100</v>
      </c>
      <c r="AB119" s="912"/>
      <c r="AC119" s="913">
        <f>IFERROR(IF(AND(AD104=""),"",VLOOKUP(AD104,Marks,110,0)),"")</f>
        <v>0</v>
      </c>
      <c r="AD119" s="913"/>
      <c r="AE119" s="914" t="str">
        <f>IFERROR(IF(AND(AD104=""),"",VLOOKUP(AD104,Marks,111,0)),"")</f>
        <v/>
      </c>
      <c r="AF119" s="914"/>
    </row>
    <row r="120" spans="1:32" s="44" customFormat="1" ht="22.5" customHeight="1">
      <c r="A120" s="98">
        <f>IF(N104="","",A119+1)</f>
        <v>24</v>
      </c>
      <c r="B120" s="896" t="str">
        <f>IF('Master sheet'!$D$14="Hindi","विषय","Subject")</f>
        <v>विषय</v>
      </c>
      <c r="C120" s="896"/>
      <c r="D120" s="918" t="str">
        <f>IF('Master sheet'!$D$14="Hindi","प्राप्तांक","Marks ")</f>
        <v>प्राप्तांक</v>
      </c>
      <c r="E120" s="919"/>
      <c r="F120" s="306" t="str">
        <f>IF('Master sheet'!$D$14="Hindi","ग्रेड","Grade")</f>
        <v>ग्रेड</v>
      </c>
      <c r="G120" s="896" t="str">
        <f>IF('Master sheet'!$D$14="Hindi","विषय","Subject")</f>
        <v>विषय</v>
      </c>
      <c r="H120" s="896"/>
      <c r="I120" s="918" t="str">
        <f>IF('Master sheet'!$D$14="Hindi","प्राप्तांक","Marks")</f>
        <v>प्राप्तांक</v>
      </c>
      <c r="J120" s="919"/>
      <c r="K120" s="306" t="str">
        <f>IF('Master sheet'!$D$14="Hindi","ग्रेड","Grade")</f>
        <v>ग्रेड</v>
      </c>
      <c r="L120" s="896" t="str">
        <f>IF('Master sheet'!$D$14="Hindi","विषय","Subject")</f>
        <v>विषय</v>
      </c>
      <c r="M120" s="896"/>
      <c r="N120" s="918" t="str">
        <f>IF('Master sheet'!$D$14="Hindi","प्राप्तांक","Marks")</f>
        <v>प्राप्तांक</v>
      </c>
      <c r="O120" s="919"/>
      <c r="P120" s="345" t="str">
        <f>IF('Master sheet'!$D$14="Hindi","ग्रेड","Grade")</f>
        <v>ग्रेड</v>
      </c>
      <c r="Q120" s="963"/>
      <c r="R120" s="896" t="str">
        <f>IF('Master sheet'!$D$14="Hindi","विषय","Subject")</f>
        <v>विषय</v>
      </c>
      <c r="S120" s="896"/>
      <c r="T120" s="918" t="str">
        <f>IF('Master sheet'!$D$14="Hindi","प्राप्तांक","Marks")</f>
        <v>प्राप्तांक</v>
      </c>
      <c r="U120" s="919"/>
      <c r="V120" s="306" t="str">
        <f>IF('Master sheet'!$D$14="Hindi","ग्रेड","Grade")</f>
        <v>ग्रेड</v>
      </c>
      <c r="W120" s="896" t="str">
        <f>IF('Master sheet'!$D$14="Hindi","विषय","Subject")</f>
        <v>विषय</v>
      </c>
      <c r="X120" s="896"/>
      <c r="Y120" s="918" t="str">
        <f>IF('Master sheet'!$D$14="Hindi","प्राप्तांक","Marks")</f>
        <v>प्राप्तांक</v>
      </c>
      <c r="Z120" s="919"/>
      <c r="AA120" s="306" t="str">
        <f>IF('Master sheet'!$D$14="Hindi","ग्रेड","Grade")</f>
        <v>ग्रेड</v>
      </c>
      <c r="AB120" s="896" t="str">
        <f>IF('Master sheet'!$D$14="Hindi","विषय","Subject")</f>
        <v>विषय</v>
      </c>
      <c r="AC120" s="896"/>
      <c r="AD120" s="918" t="str">
        <f>IF('Master sheet'!$D$14="Hindi","प्राप्तांक","Marks")</f>
        <v>प्राप्तांक</v>
      </c>
      <c r="AE120" s="919"/>
      <c r="AF120" s="345" t="str">
        <f>IF('Master sheet'!$D$14="Hindi","ग्रेड","Grade")</f>
        <v>ग्रेड</v>
      </c>
    </row>
    <row r="121" spans="1:32" s="44" customFormat="1" ht="21.75" customHeight="1">
      <c r="A121" s="98">
        <f>IF(N104="","",A120+1)</f>
        <v>25</v>
      </c>
      <c r="B121" s="906" t="str">
        <f>IF('Master sheet'!$D$14="Hindi","कार्यानुभव","WORK EXP.")</f>
        <v>कार्यानुभव</v>
      </c>
      <c r="C121" s="907"/>
      <c r="D121" s="907"/>
      <c r="E121" s="70">
        <f>IFERROR(IF(AND(N104=""),"",VLOOKUP(N104,Marks,85,0)),"")</f>
        <v>25</v>
      </c>
      <c r="F121" s="79" t="str">
        <f>IFERROR(IF(AND(N104=""),"",VLOOKUP(N104,Marks,89,0)),"")</f>
        <v>C</v>
      </c>
      <c r="G121" s="906" t="str">
        <f>IF('Master sheet'!$D$14="Hindi","कला शिक्षा","ART EDU.")</f>
        <v>कला शिक्षा</v>
      </c>
      <c r="H121" s="907"/>
      <c r="I121" s="907"/>
      <c r="J121" s="70">
        <f>IFERROR(IF(AND(N104=""),"",VLOOKUP(N104,Marks,92,0)),"")</f>
        <v>33</v>
      </c>
      <c r="K121" s="79" t="str">
        <f>IFERROR(IF(AND(N104=""),"",VLOOKUP(N104,Marks,96,0)),"")</f>
        <v>B</v>
      </c>
      <c r="L121" s="908" t="str">
        <f>IF('Master sheet'!$D$14="Hindi","स्वा. एवं शा. शिक्षा","HE.&amp;PH. EDU.")</f>
        <v>स्वा. एवं शा. शिक्षा</v>
      </c>
      <c r="M121" s="909"/>
      <c r="N121" s="909"/>
      <c r="O121" s="70">
        <f>IFERROR(IF(AND(N104=""),"",VLOOKUP(N104,Marks,99,0)),"")</f>
        <v>59</v>
      </c>
      <c r="P121" s="79" t="str">
        <f>IFERROR(IF(AND(N104=""),"",VLOOKUP(N104,Marks,103,0)),"")</f>
        <v>C</v>
      </c>
      <c r="Q121" s="963"/>
      <c r="R121" s="915" t="str">
        <f>IF('Master sheet'!$D$14="Hindi","कार्यानुभव","WORK EXP.")</f>
        <v>कार्यानुभव</v>
      </c>
      <c r="S121" s="915"/>
      <c r="T121" s="915"/>
      <c r="U121" s="70">
        <f>IFERROR(IF(AND(AD104=""),"",VLOOKUP(AD104,Marks,85,0)),"")</f>
        <v>47</v>
      </c>
      <c r="V121" s="79" t="str">
        <f>IFERROR(IF(AND(AD104=""),"",VLOOKUP(AD104,Marks,89,0)),"")</f>
        <v>A+</v>
      </c>
      <c r="W121" s="915" t="str">
        <f>IF('Master sheet'!$D$14="Hindi","कला शिक्षा","ART EDU.")</f>
        <v>कला शिक्षा</v>
      </c>
      <c r="X121" s="915"/>
      <c r="Y121" s="915"/>
      <c r="Z121" s="70">
        <f>IFERROR(IF(AND(AD104=""),"",VLOOKUP(AD104,Marks,92,0)),"")</f>
        <v>36</v>
      </c>
      <c r="AA121" s="79" t="str">
        <f>IFERROR(IF(AND(AD104=""),"",VLOOKUP(AD104,Marks,96,0)),"")</f>
        <v>B</v>
      </c>
      <c r="AB121" s="961" t="str">
        <f>IF('Master sheet'!$D$14="Hindi","स्वा. एवं शा. शिक्षा","HE.&amp;PH. EDU.")</f>
        <v>स्वा. एवं शा. शिक्षा</v>
      </c>
      <c r="AC121" s="961"/>
      <c r="AD121" s="961"/>
      <c r="AE121" s="70">
        <f>IFERROR(IF(AND(AD104=""),"",VLOOKUP(AD104,Marks,99,0)),"")</f>
        <v>81</v>
      </c>
      <c r="AF121" s="79" t="str">
        <f>IFERROR(IF(AND(AD104=""),"",VLOOKUP(AD104,Marks,103,0)),"")</f>
        <v>A</v>
      </c>
    </row>
    <row r="122" spans="1:32" s="44" customFormat="1" ht="21" customHeight="1">
      <c r="A122" s="98">
        <f>IF(N104="","",A121+1)</f>
        <v>26</v>
      </c>
      <c r="B122" s="885" t="str">
        <f>IF('Master sheet'!$D$14="Hindi","कुल कार्य दिवस :-","Total Meeting :-")</f>
        <v>कुल कार्य दिवस :-</v>
      </c>
      <c r="C122" s="885"/>
      <c r="D122" s="885"/>
      <c r="E122" s="886">
        <f>IFERROR(IF(AND(N104=""),"",VLOOKUP(N104,Marks,117,0)),"")</f>
        <v>220</v>
      </c>
      <c r="F122" s="886"/>
      <c r="G122" s="886"/>
      <c r="H122" s="886"/>
      <c r="I122" s="885" t="str">
        <f>IF('Master sheet'!$D$14="Hindi","कुल उपस्थिति :-","Total Attendance :-")</f>
        <v>कुल उपस्थिति :-</v>
      </c>
      <c r="J122" s="885"/>
      <c r="K122" s="885"/>
      <c r="L122" s="885"/>
      <c r="M122" s="887">
        <f>IFERROR(IF(AND(N104=""),"",VLOOKUP(N104,Marks,118,0)),"")</f>
        <v>36</v>
      </c>
      <c r="N122" s="887"/>
      <c r="O122" s="887"/>
      <c r="P122" s="887"/>
      <c r="Q122" s="963"/>
      <c r="R122" s="885" t="str">
        <f>IF('Master sheet'!$D$14="Hindi","कुल कार्य दिवस :-","Total Meeting :-")</f>
        <v>कुल कार्य दिवस :-</v>
      </c>
      <c r="S122" s="885"/>
      <c r="T122" s="885"/>
      <c r="U122" s="886">
        <f>IFERROR(IF(AND(AD104=""),"",VLOOKUP(AD104,Marks,117,0)),"")</f>
        <v>220</v>
      </c>
      <c r="V122" s="886"/>
      <c r="W122" s="886"/>
      <c r="X122" s="886"/>
      <c r="Y122" s="885" t="str">
        <f>IF('Master sheet'!$D$14="Hindi","कुल उपस्थिति :-","Total Attendance :-")</f>
        <v>कुल उपस्थिति :-</v>
      </c>
      <c r="Z122" s="885"/>
      <c r="AA122" s="885"/>
      <c r="AB122" s="885"/>
      <c r="AC122" s="887">
        <f>IFERROR(IF(AND(AD104=""),"",VLOOKUP(AD104,Marks,118,0)),"")</f>
        <v>28</v>
      </c>
      <c r="AD122" s="887"/>
      <c r="AE122" s="887"/>
      <c r="AF122" s="887"/>
    </row>
    <row r="123" spans="1:32" s="44" customFormat="1" ht="21" customHeight="1">
      <c r="A123" s="98">
        <f>IF(N104="","",A122+1)</f>
        <v>27</v>
      </c>
      <c r="B123" s="885" t="str">
        <f>IF('Master sheet'!$D$14="Hindi","परिणाम :-","Result :-")</f>
        <v>परिणाम :-</v>
      </c>
      <c r="C123" s="885"/>
      <c r="D123" s="885"/>
      <c r="E123" s="888" t="str">
        <f>IFERROR(IF(AND(N104=""),"",VLOOKUP(N104,Marks,116,0)),"")</f>
        <v>कक्षोंन्नति</v>
      </c>
      <c r="F123" s="888"/>
      <c r="G123" s="888"/>
      <c r="H123" s="888"/>
      <c r="I123" s="885" t="str">
        <f>IF('Master sheet'!$D$14="Hindi","परिणाम प्रतिशत में :-","Result in Percentage :-")</f>
        <v>परिणाम प्रतिशत में :-</v>
      </c>
      <c r="J123" s="885"/>
      <c r="K123" s="885"/>
      <c r="L123" s="885"/>
      <c r="M123" s="889">
        <f>IFERROR(IF(AND(N104=""),"",VLOOKUP(N104,Marks,113,0)),"")</f>
        <v>82.2</v>
      </c>
      <c r="N123" s="889"/>
      <c r="O123" s="889"/>
      <c r="P123" s="889"/>
      <c r="Q123" s="963"/>
      <c r="R123" s="885" t="str">
        <f>IF('Master sheet'!$D$14="Hindi","परिणाम :-","Result :-")</f>
        <v>परिणाम :-</v>
      </c>
      <c r="S123" s="885"/>
      <c r="T123" s="885"/>
      <c r="U123" s="888" t="str">
        <f>IFERROR(IF(AND(AD104=""),"",VLOOKUP(AD104,Marks,116,0)),"")</f>
        <v>कक्षोंन्नति</v>
      </c>
      <c r="V123" s="888"/>
      <c r="W123" s="888"/>
      <c r="X123" s="888"/>
      <c r="Y123" s="885" t="str">
        <f>IF('Master sheet'!$D$14="Hindi","परिणाम प्रतिशत में :-","Result in Percentage :-")</f>
        <v>परिणाम प्रतिशत में :-</v>
      </c>
      <c r="Z123" s="885"/>
      <c r="AA123" s="885"/>
      <c r="AB123" s="885"/>
      <c r="AC123" s="889">
        <f>IFERROR(IF(AND(AD104=""),"",VLOOKUP(AD104,Marks,113,0)),"")</f>
        <v>80</v>
      </c>
      <c r="AD123" s="889"/>
      <c r="AE123" s="889"/>
      <c r="AF123" s="889"/>
    </row>
    <row r="124" spans="1:32" s="44" customFormat="1" ht="21" customHeight="1">
      <c r="A124" s="98">
        <f>IF(N104="","",A123+1)</f>
        <v>28</v>
      </c>
      <c r="B124" s="885" t="str">
        <f>IF('Master sheet'!$D$14="Hindi","श्रेणी / ग्रेड :-","Division / Grade :-")</f>
        <v>श्रेणी / ग्रेड :-</v>
      </c>
      <c r="C124" s="885"/>
      <c r="D124" s="885"/>
      <c r="E124" s="210" t="str">
        <f>IFERROR(IF(AND(N104=""),"",VLOOKUP(N104,Marks,114,0)),"")</f>
        <v>I</v>
      </c>
      <c r="F124" s="211" t="s">
        <v>129</v>
      </c>
      <c r="G124" s="890" t="str">
        <f>IFERROR(IF(AND(N104=""),"",VLOOKUP(N104,Marks,119,0)),"")</f>
        <v>B</v>
      </c>
      <c r="H124" s="890"/>
      <c r="I124" s="885" t="str">
        <f>IF('Master sheet'!$D$14="Hindi","कक्षा में स्थान :-","Position in the Class :-")</f>
        <v>कक्षा में स्थान :-</v>
      </c>
      <c r="J124" s="885"/>
      <c r="K124" s="885"/>
      <c r="L124" s="885"/>
      <c r="M124" s="891">
        <f>IFERROR(IF(AND(N104=""),"",VLOOKUP(N104,Marks,115,0)),"")</f>
        <v>6.9999999999999964</v>
      </c>
      <c r="N124" s="891"/>
      <c r="O124" s="891"/>
      <c r="P124" s="891"/>
      <c r="Q124" s="963"/>
      <c r="R124" s="885" t="str">
        <f>IF('Master sheet'!$D$14="Hindi","श्रेणी / ग्रेड :-","Division / Grade :-")</f>
        <v>श्रेणी / ग्रेड :-</v>
      </c>
      <c r="S124" s="885"/>
      <c r="T124" s="885"/>
      <c r="U124" s="210" t="str">
        <f>IFERROR(IF(AND(AD104=""),"",VLOOKUP(AD104,Marks,114,0)),"")</f>
        <v>I</v>
      </c>
      <c r="V124" s="211" t="s">
        <v>129</v>
      </c>
      <c r="W124" s="890" t="str">
        <f>IFERROR(IF(AND(AD104=""),"",VLOOKUP(AD104,Marks,119,0)),"")</f>
        <v>B</v>
      </c>
      <c r="X124" s="890"/>
      <c r="Y124" s="885" t="str">
        <f>IF('Master sheet'!$D$14="Hindi","कक्षा में स्थान :-","Position in the Class :-")</f>
        <v>कक्षा में स्थान :-</v>
      </c>
      <c r="Z124" s="885"/>
      <c r="AA124" s="885"/>
      <c r="AB124" s="885"/>
      <c r="AC124" s="891">
        <f>IFERROR(IF(AND(AD104=""),"",VLOOKUP(AD104,Marks,115,0)),"")</f>
        <v>14.999999999999998</v>
      </c>
      <c r="AD124" s="891"/>
      <c r="AE124" s="891"/>
      <c r="AF124" s="891"/>
    </row>
    <row r="125" spans="1:32" s="44" customFormat="1" ht="21" customHeight="1">
      <c r="A125" s="98">
        <f>IF(N104="","",A124+1)</f>
        <v>29</v>
      </c>
      <c r="B125" s="871" t="str">
        <f>IF('Master sheet'!$D$14="Hindi","परीक्षा परिणाम घोषणा दिनांक :-","Result Declaration Date :-")</f>
        <v>परीक्षा परिणाम घोषणा दिनांक :-</v>
      </c>
      <c r="C125" s="871"/>
      <c r="D125" s="871"/>
      <c r="E125" s="872">
        <f>IFERROR(IF(AND(N104=""),"",'Master sheet'!$D$13),"")</f>
        <v>45793</v>
      </c>
      <c r="F125" s="872"/>
      <c r="G125" s="872"/>
      <c r="H125" s="349"/>
      <c r="I125" s="71"/>
      <c r="J125" s="71"/>
      <c r="K125" s="45"/>
      <c r="L125" s="71"/>
      <c r="M125" s="71"/>
      <c r="N125" s="71"/>
      <c r="O125" s="71"/>
      <c r="P125" s="71"/>
      <c r="Q125" s="963"/>
      <c r="R125" s="871" t="str">
        <f>IF('Master sheet'!$D$14="Hindi","परीक्षा परिणाम घोषणा दिनांक :-","Result Declaration Date :-")</f>
        <v>परीक्षा परिणाम घोषणा दिनांक :-</v>
      </c>
      <c r="S125" s="871"/>
      <c r="T125" s="871"/>
      <c r="U125" s="872">
        <f>IFERROR(IF(AND(AD104=""),"",'Master sheet'!$D$13),"")</f>
        <v>45793</v>
      </c>
      <c r="V125" s="872"/>
      <c r="W125" s="872"/>
      <c r="X125" s="349"/>
      <c r="Y125" s="71"/>
      <c r="Z125" s="71"/>
      <c r="AA125" s="45"/>
      <c r="AB125" s="71"/>
      <c r="AC125" s="71"/>
      <c r="AD125" s="71"/>
      <c r="AE125" s="71"/>
      <c r="AF125" s="71"/>
    </row>
    <row r="126" spans="1:32" s="44" customFormat="1" ht="39" customHeight="1">
      <c r="A126" s="98">
        <f>IF(N104="","",A125+1)</f>
        <v>30</v>
      </c>
      <c r="B126" s="873" t="str">
        <f>IFERROR(IF(AND(N104=""),"",'Result Sheet'!$DO$211),"")</f>
        <v>( PUSHPENDRA JAWRA )</v>
      </c>
      <c r="C126" s="873"/>
      <c r="D126" s="873"/>
      <c r="E126" s="873"/>
      <c r="F126" s="874" t="str">
        <f>IF(AND(N104=""),"",CONCATENATE("(",'Master sheet'!$D$17," )"))</f>
        <v>(Suresh Kumar )</v>
      </c>
      <c r="G126" s="874"/>
      <c r="H126" s="874"/>
      <c r="I126" s="874"/>
      <c r="J126" s="874"/>
      <c r="K126" s="874" t="str">
        <f>IF(AND(N104=""),"",CONCATENATE("(",'Master sheet'!$D$15," )"))</f>
        <v>(USHA PALIYA )</v>
      </c>
      <c r="L126" s="874"/>
      <c r="M126" s="874"/>
      <c r="N126" s="874"/>
      <c r="O126" s="874"/>
      <c r="P126" s="874"/>
      <c r="Q126" s="963"/>
      <c r="R126" s="873" t="str">
        <f>IFERROR(IF(AND(AD104=""),"",'Result Sheet'!$DO$211),"")</f>
        <v>( PUSHPENDRA JAWRA )</v>
      </c>
      <c r="S126" s="873"/>
      <c r="T126" s="873"/>
      <c r="U126" s="873"/>
      <c r="V126" s="874" t="str">
        <f>IF(AND(AD104=""),"",CONCATENATE("(",'Master sheet'!$D$17," )"))</f>
        <v>(Suresh Kumar )</v>
      </c>
      <c r="W126" s="874"/>
      <c r="X126" s="874"/>
      <c r="Y126" s="874"/>
      <c r="Z126" s="874"/>
      <c r="AA126" s="874" t="str">
        <f>IF(AND(AD104=""),"",CONCATENATE("(",'Master sheet'!$D$15," )"))</f>
        <v>(USHA PALIYA )</v>
      </c>
      <c r="AB126" s="874"/>
      <c r="AC126" s="874"/>
      <c r="AD126" s="874"/>
      <c r="AE126" s="874"/>
      <c r="AF126" s="874"/>
    </row>
    <row r="127" spans="1:32" s="44" customFormat="1" ht="21" customHeight="1">
      <c r="A127" s="98">
        <f>IF(N104="","",A126+1)</f>
        <v>31</v>
      </c>
      <c r="B127" s="875" t="str">
        <f>IF('Master sheet'!$D$14="Hindi","हस्ताक्षर कक्षाध्यापक","Signature of the class teacher")</f>
        <v>हस्ताक्षर कक्षाध्यापक</v>
      </c>
      <c r="C127" s="875"/>
      <c r="D127" s="875"/>
      <c r="E127" s="875"/>
      <c r="F127" s="875" t="str">
        <f>IF('Master sheet'!$D$14="Hindi","हस्ताक्षर परीक्षा प्रभारी","Signature of the exam. Incharge")</f>
        <v>हस्ताक्षर परीक्षा प्रभारी</v>
      </c>
      <c r="G127" s="875"/>
      <c r="H127" s="875"/>
      <c r="I127" s="875"/>
      <c r="J127" s="875"/>
      <c r="K127" s="875" t="str">
        <f>IF('Master sheet'!$D$14="Hindi","हस्ताक्षर संस्था प्रधान","Head of Institute's Signature")</f>
        <v>हस्ताक्षर संस्था प्रधान</v>
      </c>
      <c r="L127" s="875"/>
      <c r="M127" s="875"/>
      <c r="N127" s="875"/>
      <c r="O127" s="875"/>
      <c r="P127" s="875"/>
      <c r="Q127" s="963"/>
      <c r="R127" s="875" t="str">
        <f>IF('Master sheet'!$D$14="Hindi","हस्ताक्षर कक्षाध्यापक","Signature of the class teacher")</f>
        <v>हस्ताक्षर कक्षाध्यापक</v>
      </c>
      <c r="S127" s="875"/>
      <c r="T127" s="875"/>
      <c r="U127" s="875"/>
      <c r="V127" s="875" t="str">
        <f>IF('Master sheet'!$D$14="Hindi","हस्ताक्षर परीक्षा प्रभारी","Signature of the exam. Incharge")</f>
        <v>हस्ताक्षर परीक्षा प्रभारी</v>
      </c>
      <c r="W127" s="875"/>
      <c r="X127" s="875"/>
      <c r="Y127" s="875"/>
      <c r="Z127" s="875"/>
      <c r="AA127" s="875" t="str">
        <f>IF('Master sheet'!$D$14="Hindi","हस्ताक्षर संस्था प्रधान","Head of Institute's Signature")</f>
        <v>हस्ताक्षर संस्था प्रधान</v>
      </c>
      <c r="AB127" s="875"/>
      <c r="AC127" s="875"/>
      <c r="AD127" s="875"/>
      <c r="AE127" s="875"/>
      <c r="AF127" s="875"/>
    </row>
    <row r="129" spans="1:32" s="44" customFormat="1" ht="21.95" customHeight="1">
      <c r="A129" s="97">
        <f>IF(N136="","",1)</f>
        <v>1</v>
      </c>
      <c r="B129" s="939" t="str">
        <f>IF('Master sheet'!$D$14="Hindi","वार्षिक रिपोर्ट कार्ड ","Report Card")</f>
        <v xml:space="preserve">वार्षिक रिपोर्ट कार्ड </v>
      </c>
      <c r="C129" s="939"/>
      <c r="D129" s="939"/>
      <c r="E129" s="939"/>
      <c r="F129" s="939"/>
      <c r="G129" s="939"/>
      <c r="H129" s="939"/>
      <c r="I129" s="939"/>
      <c r="J129" s="939"/>
      <c r="K129" s="939"/>
      <c r="L129" s="939"/>
      <c r="M129" s="939"/>
      <c r="N129" s="939"/>
      <c r="O129" s="939"/>
      <c r="P129" s="939"/>
      <c r="Q129" s="963" t="s">
        <v>99</v>
      </c>
      <c r="R129" s="939" t="str">
        <f>IF('Master sheet'!$D$14="Hindi","वार्षिक रिपोर्ट कार्ड ","Report Card")</f>
        <v xml:space="preserve">वार्षिक रिपोर्ट कार्ड </v>
      </c>
      <c r="S129" s="939"/>
      <c r="T129" s="939"/>
      <c r="U129" s="939"/>
      <c r="V129" s="939"/>
      <c r="W129" s="939"/>
      <c r="X129" s="939"/>
      <c r="Y129" s="939"/>
      <c r="Z129" s="939"/>
      <c r="AA129" s="939"/>
      <c r="AB129" s="939"/>
      <c r="AC129" s="939"/>
      <c r="AD129" s="939"/>
      <c r="AE129" s="939"/>
      <c r="AF129" s="939"/>
    </row>
    <row r="130" spans="1:32" s="44" customFormat="1" ht="21.95" customHeight="1">
      <c r="A130" s="98">
        <f>IF(N136="","",A129+1)</f>
        <v>2</v>
      </c>
      <c r="B130" s="940" t="str">
        <f>IF('Master sheet'!$D$14="Hindi","शिक्षा विभाग, राजस्थान सरकार","Education Department, Rajasthan Government")</f>
        <v>शिक्षा विभाग, राजस्थान सरकार</v>
      </c>
      <c r="C130" s="940"/>
      <c r="D130" s="940"/>
      <c r="E130" s="940"/>
      <c r="F130" s="940"/>
      <c r="G130" s="940"/>
      <c r="H130" s="940"/>
      <c r="I130" s="940"/>
      <c r="J130" s="940"/>
      <c r="K130" s="940"/>
      <c r="L130" s="940"/>
      <c r="M130" s="940"/>
      <c r="N130" s="940"/>
      <c r="O130" s="940"/>
      <c r="P130" s="940"/>
      <c r="Q130" s="963"/>
      <c r="R130" s="940" t="str">
        <f>IF('Master sheet'!$D$14="Hindi","शिक्षा विभाग, राजस्थान सरकार","Education Department, Rajasthan Government")</f>
        <v>शिक्षा विभाग, राजस्थान सरकार</v>
      </c>
      <c r="S130" s="940"/>
      <c r="T130" s="940"/>
      <c r="U130" s="940"/>
      <c r="V130" s="940"/>
      <c r="W130" s="940"/>
      <c r="X130" s="940"/>
      <c r="Y130" s="940"/>
      <c r="Z130" s="940"/>
      <c r="AA130" s="940"/>
      <c r="AB130" s="940"/>
      <c r="AC130" s="940"/>
      <c r="AD130" s="940"/>
      <c r="AE130" s="940"/>
      <c r="AF130" s="940"/>
    </row>
    <row r="131" spans="1:32" s="44" customFormat="1" ht="21.95" customHeight="1">
      <c r="A131" s="98">
        <f>IF(N136="","",A130+1)</f>
        <v>3</v>
      </c>
      <c r="B131" s="964" t="str">
        <f>IF('Master sheet'!$D$14="Hindi","विद्यालय का नाम :-","School Name :- ")</f>
        <v>विद्यालय का नाम :-</v>
      </c>
      <c r="C131" s="964"/>
      <c r="D131" s="964"/>
      <c r="E131" s="965" t="str">
        <f>IF(AND(N136=""),"",IF('Master sheet'!$D$14="Hindi",'Master sheet'!$D$8,'Master sheet'!$D$7))</f>
        <v xml:space="preserve">महात्मा गाँधी राजकीय विद्यालय (अंग्रेजी माध्यम) बर, पाली </v>
      </c>
      <c r="F131" s="965"/>
      <c r="G131" s="965"/>
      <c r="H131" s="965"/>
      <c r="I131" s="965"/>
      <c r="J131" s="965"/>
      <c r="K131" s="965"/>
      <c r="L131" s="965"/>
      <c r="M131" s="965"/>
      <c r="N131" s="965"/>
      <c r="O131" s="965"/>
      <c r="P131" s="965"/>
      <c r="Q131" s="963"/>
      <c r="R131" s="964" t="str">
        <f>IF('Master sheet'!$D$14="Hindi","विद्यालय का नाम :-","School Name :- ")</f>
        <v>विद्यालय का नाम :-</v>
      </c>
      <c r="S131" s="964"/>
      <c r="T131" s="964"/>
      <c r="U131" s="965" t="str">
        <f>IF(AND(AD136=""),"",IF('Master sheet'!$D$14="Hindi",'Master sheet'!$D$8,'Master sheet'!$D$7))</f>
        <v xml:space="preserve">महात्मा गाँधी राजकीय विद्यालय (अंग्रेजी माध्यम) बर, पाली </v>
      </c>
      <c r="V131" s="965"/>
      <c r="W131" s="965"/>
      <c r="X131" s="965"/>
      <c r="Y131" s="965"/>
      <c r="Z131" s="965"/>
      <c r="AA131" s="965"/>
      <c r="AB131" s="965"/>
      <c r="AC131" s="965"/>
      <c r="AD131" s="965"/>
      <c r="AE131" s="965"/>
      <c r="AF131" s="965"/>
    </row>
    <row r="132" spans="1:32" s="44" customFormat="1" ht="15.75" customHeight="1">
      <c r="A132" s="98">
        <f>IF(N136="","",A131+1)</f>
        <v>4</v>
      </c>
      <c r="B132" s="352"/>
      <c r="C132" s="352"/>
      <c r="D132" s="352"/>
      <c r="E132" s="966" t="str">
        <f>IF(AND(N136=""),"",IF('Master sheet'!$D$14="Hindi",CONCATENATE("(विद्यालय मान्यता क्रमांक व वर्ष : ","  ",'Master sheet'!$D$6),CONCATENATE("(School Recognition Number &amp; Years : ","  ",'Master sheet'!$D$6)))</f>
        <v>(विद्यालय मान्यता क्रमांक व वर्ष :   शिक्षा/पाली/1995/2001</v>
      </c>
      <c r="F132" s="966"/>
      <c r="G132" s="966"/>
      <c r="H132" s="966"/>
      <c r="I132" s="966"/>
      <c r="J132" s="966"/>
      <c r="K132" s="966"/>
      <c r="L132" s="966"/>
      <c r="M132" s="966"/>
      <c r="N132" s="966"/>
      <c r="O132" s="966"/>
      <c r="P132" s="966"/>
      <c r="Q132" s="963"/>
      <c r="R132" s="352"/>
      <c r="S132" s="352"/>
      <c r="T132" s="352"/>
      <c r="U132" s="966" t="str">
        <f>IF(AND(AD136=""),"",IF('Master sheet'!$D$14="Hindi",CONCATENATE("(विद्यालय मान्यता क्रमांक व वर्ष : ","  ",'Master sheet'!$D$6),CONCATENATE("(School Recognition Number &amp; Years : ","  ",'Master sheet'!$D$6)))</f>
        <v>(विद्यालय मान्यता क्रमांक व वर्ष :   शिक्षा/पाली/1995/2001</v>
      </c>
      <c r="V132" s="966"/>
      <c r="W132" s="966"/>
      <c r="X132" s="966"/>
      <c r="Y132" s="966"/>
      <c r="Z132" s="966"/>
      <c r="AA132" s="966"/>
      <c r="AB132" s="966"/>
      <c r="AC132" s="966"/>
      <c r="AD132" s="966"/>
      <c r="AE132" s="966"/>
      <c r="AF132" s="966"/>
    </row>
    <row r="133" spans="1:32" s="44" customFormat="1" ht="21.95" customHeight="1">
      <c r="A133" s="98">
        <f>IF(N136="","",A132+1)</f>
        <v>5</v>
      </c>
      <c r="B133" s="348" t="str">
        <f>IF('Master sheet'!$D$14="Hindi","कक्षा  :-","CLASS :- ")</f>
        <v>कक्षा  :-</v>
      </c>
      <c r="C133" s="944">
        <f>IFERROR(IF(AND(N136=""),"",VLOOKUP(N136,Marks,2,0)),"")</f>
        <v>2</v>
      </c>
      <c r="D133" s="944"/>
      <c r="E133" s="945" t="str">
        <f>IF('Master sheet'!$D$14="Hindi","सेक्शन :-","Section :- ")</f>
        <v>सेक्शन :-</v>
      </c>
      <c r="F133" s="945"/>
      <c r="G133" s="945"/>
      <c r="H133" s="944" t="str">
        <f>IFERROR(IF(AND(N136=""),"",VLOOKUP(N136,Marks,3,0)),"")</f>
        <v>A</v>
      </c>
      <c r="I133" s="944"/>
      <c r="J133" s="946" t="str">
        <f>IF('Master sheet'!$D$14="Hindi","सत्र :- ","Session :- ")</f>
        <v xml:space="preserve">सत्र :- </v>
      </c>
      <c r="K133" s="946"/>
      <c r="L133" s="946"/>
      <c r="M133" s="946"/>
      <c r="N133" s="916" t="str">
        <f>IF(AND(N136=""),"",'Marks Entry class 1st'!$I$2)</f>
        <v>2024-2025</v>
      </c>
      <c r="O133" s="916"/>
      <c r="P133" s="916"/>
      <c r="Q133" s="963"/>
      <c r="R133" s="348" t="str">
        <f>IF('Master sheet'!$D$14="Hindi","कक्षा  :-","CLASS :- ")</f>
        <v>कक्षा  :-</v>
      </c>
      <c r="S133" s="944">
        <f>IFERROR(IF(AND(AD136=""),"",VLOOKUP(AD136,Marks,2,0)),"")</f>
        <v>2</v>
      </c>
      <c r="T133" s="944"/>
      <c r="U133" s="945" t="str">
        <f>IF('Master sheet'!$D$14="Hindi","सेक्शन :-","Section :- ")</f>
        <v>सेक्शन :-</v>
      </c>
      <c r="V133" s="945"/>
      <c r="W133" s="945"/>
      <c r="X133" s="944" t="str">
        <f>IFERROR(IF(AND(AD136=""),"",VLOOKUP(AD136,Marks,3,0)),"")</f>
        <v>A</v>
      </c>
      <c r="Y133" s="944"/>
      <c r="Z133" s="946" t="str">
        <f>IF('Master sheet'!$D$14="Hindi","सत्र :- ","Session :- ")</f>
        <v xml:space="preserve">सत्र :- </v>
      </c>
      <c r="AA133" s="946"/>
      <c r="AB133" s="946"/>
      <c r="AC133" s="946"/>
      <c r="AD133" s="916" t="str">
        <f>IF(AND(AD136=""),"",'Marks Entry class 1st'!$I$2)</f>
        <v>2024-2025</v>
      </c>
      <c r="AE133" s="916"/>
      <c r="AF133" s="916"/>
    </row>
    <row r="134" spans="1:32" s="44" customFormat="1" ht="21.95" customHeight="1">
      <c r="A134" s="98">
        <f>IF(N136="","",A133+1)</f>
        <v>6</v>
      </c>
      <c r="B134" s="897" t="str">
        <f>IF('Master sheet'!$D$14="Hindi","विद्यार्थी का नाम :-","Student's Name :-")</f>
        <v>विद्यार्थी का नाम :-</v>
      </c>
      <c r="C134" s="897"/>
      <c r="D134" s="897"/>
      <c r="E134" s="898" t="str">
        <f>IFERROR(IF(AND(N136=""),"",VLOOKUP(N136,Marks,6,0)),"")</f>
        <v>DUSHYANT DAYAMA</v>
      </c>
      <c r="F134" s="898"/>
      <c r="G134" s="898"/>
      <c r="H134" s="898"/>
      <c r="I134" s="898"/>
      <c r="J134" s="899" t="str">
        <f>IF('Master sheet'!$D$14="Hindi","प्रवेशांक :","SR. NO. :")</f>
        <v>प्रवेशांक :</v>
      </c>
      <c r="K134" s="899"/>
      <c r="L134" s="899"/>
      <c r="M134" s="899"/>
      <c r="N134" s="917">
        <f>IFERROR(IF(AND(N136=""),"",VLOOKUP(N136,Marks,5,0)),"")</f>
        <v>952</v>
      </c>
      <c r="O134" s="917"/>
      <c r="P134" s="917"/>
      <c r="Q134" s="963"/>
      <c r="R134" s="897" t="str">
        <f>IF('Master sheet'!$D$14="Hindi","विद्यार्थी का नाम :-","Student's Name :-")</f>
        <v>विद्यार्थी का नाम :-</v>
      </c>
      <c r="S134" s="897"/>
      <c r="T134" s="897"/>
      <c r="U134" s="898" t="str">
        <f>IFERROR(IF(AND(AD136=""),"",VLOOKUP(AD136,Marks,6,0)),"")</f>
        <v>GUNEET CHOUHAN</v>
      </c>
      <c r="V134" s="898"/>
      <c r="W134" s="898"/>
      <c r="X134" s="898"/>
      <c r="Y134" s="898"/>
      <c r="Z134" s="899" t="str">
        <f>IF('Master sheet'!$D$14="Hindi","प्रवेशांक :","SR. NO. :")</f>
        <v>प्रवेशांक :</v>
      </c>
      <c r="AA134" s="899"/>
      <c r="AB134" s="899"/>
      <c r="AC134" s="899"/>
      <c r="AD134" s="917">
        <f>IFERROR(IF(AND(AD136=""),"",VLOOKUP(AD136,Marks,5,0)),"")</f>
        <v>931</v>
      </c>
      <c r="AE134" s="917"/>
      <c r="AF134" s="917"/>
    </row>
    <row r="135" spans="1:32" s="44" customFormat="1" ht="21.95" customHeight="1">
      <c r="A135" s="98">
        <f>IF(N136="","",A134+1)</f>
        <v>7</v>
      </c>
      <c r="B135" s="897" t="str">
        <f>IF('Master sheet'!$D$14="Hindi","पिता का नाम :-","Father's Name :-")</f>
        <v>पिता का नाम :-</v>
      </c>
      <c r="C135" s="897"/>
      <c r="D135" s="897"/>
      <c r="E135" s="898" t="str">
        <f>IFERROR(IF(AND(N136=""),"",VLOOKUP(N136,Marks,7,0)),"")</f>
        <v>BASANT KUMAR DAYAMA</v>
      </c>
      <c r="F135" s="898"/>
      <c r="G135" s="898"/>
      <c r="H135" s="898"/>
      <c r="I135" s="898"/>
      <c r="J135" s="899" t="str">
        <f>IF('Master sheet'!$D$14="Hindi","जन्म तिथि :","Date of Birth :")</f>
        <v>जन्म तिथि :</v>
      </c>
      <c r="K135" s="899"/>
      <c r="L135" s="899"/>
      <c r="M135" s="899"/>
      <c r="N135" s="900">
        <f>IFERROR(IF(AND(N136=""),"",VLOOKUP(N136,Marks,4,0)),"")</f>
        <v>42047</v>
      </c>
      <c r="O135" s="900"/>
      <c r="P135" s="900"/>
      <c r="Q135" s="963"/>
      <c r="R135" s="897" t="str">
        <f>IF('Master sheet'!$D$14="Hindi","पिता का नाम :-","Father's Name :-")</f>
        <v>पिता का नाम :-</v>
      </c>
      <c r="S135" s="897"/>
      <c r="T135" s="897"/>
      <c r="U135" s="898" t="str">
        <f>IFERROR(IF(AND(AD136=""),"",VLOOKUP(AD136,Marks,7,0)),"")</f>
        <v>KAILASH CHOUHAN</v>
      </c>
      <c r="V135" s="898"/>
      <c r="W135" s="898"/>
      <c r="X135" s="898"/>
      <c r="Y135" s="898"/>
      <c r="Z135" s="899" t="str">
        <f>IF('Master sheet'!$D$14="Hindi","जन्म तिथि :","Date of Birth :")</f>
        <v>जन्म तिथि :</v>
      </c>
      <c r="AA135" s="899"/>
      <c r="AB135" s="899"/>
      <c r="AC135" s="899"/>
      <c r="AD135" s="900" t="str">
        <f>IFERROR(IF(AND(AD136=""),"",VLOOKUP(AD136,Marks,4,0)),"")</f>
        <v>23-10-2015</v>
      </c>
      <c r="AE135" s="900"/>
      <c r="AF135" s="900"/>
    </row>
    <row r="136" spans="1:32" s="44" customFormat="1" ht="18" customHeight="1">
      <c r="A136" s="98">
        <f>IF(N136="","",A135+1)</f>
        <v>8</v>
      </c>
      <c r="B136" s="897" t="str">
        <f>IF('Master sheet'!$D$14="Hindi","माता का नाम :-","Mother's Name :-")</f>
        <v>माता का नाम :-</v>
      </c>
      <c r="C136" s="897"/>
      <c r="D136" s="897"/>
      <c r="E136" s="898" t="str">
        <f>IFERROR(IF(AND(N136=""),"",VLOOKUP(N136,Marks,8,0)),"")</f>
        <v>PUSHPA DAYAMA</v>
      </c>
      <c r="F136" s="898"/>
      <c r="G136" s="898"/>
      <c r="H136" s="898"/>
      <c r="I136" s="898"/>
      <c r="J136" s="899" t="str">
        <f>IF('Master sheet'!$D$14="Hindi","रोल नंबर :-","Roll No. :")</f>
        <v>रोल नंबर :-</v>
      </c>
      <c r="K136" s="899"/>
      <c r="L136" s="899"/>
      <c r="M136" s="899"/>
      <c r="N136" s="901">
        <f>IF(AD104="","",IF(AND(AD104+1&gt;$AN$7),"",AD104+1))</f>
        <v>209</v>
      </c>
      <c r="O136" s="901"/>
      <c r="P136" s="901"/>
      <c r="Q136" s="963"/>
      <c r="R136" s="897" t="str">
        <f>IF('Master sheet'!$D$14="Hindi","माता का नाम :-","Mother's Name :-")</f>
        <v>माता का नाम :-</v>
      </c>
      <c r="S136" s="897"/>
      <c r="T136" s="897"/>
      <c r="U136" s="898" t="str">
        <f>IFERROR(IF(AND(AD136=""),"",VLOOKUP(AD136,Marks,8,0)),"")</f>
        <v>PUSHPA DEVI</v>
      </c>
      <c r="V136" s="898"/>
      <c r="W136" s="898"/>
      <c r="X136" s="898"/>
      <c r="Y136" s="898"/>
      <c r="Z136" s="899" t="str">
        <f>IF('Master sheet'!$D$14="Hindi","रोल नंबर :-","Roll No. :")</f>
        <v>रोल नंबर :-</v>
      </c>
      <c r="AA136" s="899"/>
      <c r="AB136" s="899"/>
      <c r="AC136" s="899"/>
      <c r="AD136" s="962">
        <f>IF(N136="","",IF(AND(N136+1&gt;$AN$7),"",N136+1))</f>
        <v>210</v>
      </c>
      <c r="AE136" s="962"/>
      <c r="AF136" s="962"/>
    </row>
    <row r="137" spans="1:32" s="44" customFormat="1" ht="10.5" customHeight="1">
      <c r="A137" s="98">
        <f>IF(N136="","",A136+1)</f>
        <v>9</v>
      </c>
      <c r="B137" s="351"/>
      <c r="C137" s="351"/>
      <c r="D137" s="351"/>
      <c r="E137" s="347"/>
      <c r="F137" s="347"/>
      <c r="G137" s="347"/>
      <c r="H137" s="347"/>
      <c r="I137" s="347"/>
      <c r="J137" s="346"/>
      <c r="K137" s="346"/>
      <c r="L137" s="346"/>
      <c r="M137" s="346"/>
      <c r="N137" s="350"/>
      <c r="O137" s="350"/>
      <c r="P137" s="350"/>
      <c r="Q137" s="963"/>
      <c r="R137" s="72"/>
      <c r="S137" s="72"/>
      <c r="T137" s="72"/>
      <c r="U137" s="73"/>
      <c r="V137" s="73"/>
      <c r="W137" s="73"/>
      <c r="X137" s="72"/>
      <c r="Y137" s="72"/>
      <c r="Z137" s="74"/>
      <c r="AA137" s="74"/>
      <c r="AB137" s="74"/>
      <c r="AC137" s="45"/>
      <c r="AD137" s="45"/>
      <c r="AE137" s="45"/>
      <c r="AF137" s="45"/>
    </row>
    <row r="138" spans="1:32" s="44" customFormat="1" ht="21" customHeight="1">
      <c r="A138" s="98">
        <f>IF(N136="","",A137+1)</f>
        <v>10</v>
      </c>
      <c r="B138" s="620" t="str">
        <f>IF('Master sheet'!$D$14="Hindi","विषय","Subject")</f>
        <v>विषय</v>
      </c>
      <c r="C138" s="640" t="str">
        <f>IF('Master sheet'!$D$14="Hindi","अर्द्धवार्षिक","Half Yearly")</f>
        <v>अर्द्धवार्षिक</v>
      </c>
      <c r="D138" s="641"/>
      <c r="E138" s="641"/>
      <c r="F138" s="641"/>
      <c r="G138" s="930" t="str">
        <f>IF('Master sheet'!$D$14="Hindi","वार्षिक","Yearly")</f>
        <v>वार्षिक</v>
      </c>
      <c r="H138" s="931"/>
      <c r="I138" s="931"/>
      <c r="J138" s="932"/>
      <c r="K138" s="640" t="str">
        <f>IF('Master sheet'!$D$14="Hindi","सर्व योग","Grand Total")</f>
        <v>सर्व योग</v>
      </c>
      <c r="L138" s="641"/>
      <c r="M138" s="641"/>
      <c r="N138" s="642"/>
      <c r="O138" s="927" t="str">
        <f>IF('Master sheet'!$D$14="Hindi","ग्रेड","Grade")</f>
        <v>ग्रेड</v>
      </c>
      <c r="P138" s="892" t="str">
        <f>IF('Master sheet'!$D$14="Hindi","परिणाम","Results")</f>
        <v>परिणाम</v>
      </c>
      <c r="Q138" s="963"/>
      <c r="R138" s="620" t="str">
        <f>IF('Master sheet'!$D$14="Hindi","विषय","Subject")</f>
        <v>विषय</v>
      </c>
      <c r="S138" s="640" t="str">
        <f>IF('Master sheet'!$D$14="Hindi","अर्द्धवार्षिक","Half Yearly")</f>
        <v>अर्द्धवार्षिक</v>
      </c>
      <c r="T138" s="641"/>
      <c r="U138" s="641"/>
      <c r="V138" s="641"/>
      <c r="W138" s="930" t="str">
        <f>IF('Master sheet'!$D$14="Hindi","वार्षिक","Yearly")</f>
        <v>वार्षिक</v>
      </c>
      <c r="X138" s="931"/>
      <c r="Y138" s="931"/>
      <c r="Z138" s="932"/>
      <c r="AA138" s="640" t="str">
        <f>IF('Master sheet'!$D$14="Hindi","सर्व योग","Grand Total")</f>
        <v>सर्व योग</v>
      </c>
      <c r="AB138" s="641"/>
      <c r="AC138" s="641"/>
      <c r="AD138" s="642"/>
      <c r="AE138" s="927" t="str">
        <f>IF('Master sheet'!$D$14="Hindi","ग्रेड","Grade")</f>
        <v>ग्रेड</v>
      </c>
      <c r="AF138" s="892" t="str">
        <f>IF('Master sheet'!$D$14="Hindi","परिणाम","Results")</f>
        <v>परिणाम</v>
      </c>
    </row>
    <row r="139" spans="1:32" s="44" customFormat="1" ht="90.75" customHeight="1">
      <c r="A139" s="98">
        <f>IF(N136="","",A138+1)</f>
        <v>11</v>
      </c>
      <c r="B139" s="620"/>
      <c r="C139" s="933" t="str">
        <f>IF('Master sheet'!$D$14="Hindi","लिखित","Written")</f>
        <v>लिखित</v>
      </c>
      <c r="D139" s="934"/>
      <c r="E139" s="933" t="str">
        <f>IF('Master sheet'!$D$14="Hindi","मौखिक","Oral")</f>
        <v>मौखिक</v>
      </c>
      <c r="F139" s="934"/>
      <c r="G139" s="933" t="str">
        <f>IF('Master sheet'!$D$14="Hindi","लिखित","Written")</f>
        <v>लिखित</v>
      </c>
      <c r="H139" s="934"/>
      <c r="I139" s="935" t="str">
        <f>IF('Master sheet'!$D$14="Hindi","मौखिक","Oral")</f>
        <v>मौखिक</v>
      </c>
      <c r="J139" s="935"/>
      <c r="K139" s="360" t="str">
        <f>IF('Master sheet'!$D$14="Hindi","लिखित","Written")</f>
        <v>लिखित</v>
      </c>
      <c r="L139" s="360" t="str">
        <f>IF('Master sheet'!$D$14="Hindi","मौखिक","Oral")</f>
        <v>मौखिक</v>
      </c>
      <c r="M139" s="936" t="str">
        <f>IF('Master sheet'!$D$14="Hindi","कुल विषय योग ","Subject Total")</f>
        <v xml:space="preserve">कुल विषय योग </v>
      </c>
      <c r="N139" s="937"/>
      <c r="O139" s="928"/>
      <c r="P139" s="893"/>
      <c r="Q139" s="963"/>
      <c r="R139" s="620"/>
      <c r="S139" s="933" t="str">
        <f>IF('Master sheet'!$D$14="Hindi","लिखित","Written")</f>
        <v>लिखित</v>
      </c>
      <c r="T139" s="934"/>
      <c r="U139" s="933" t="str">
        <f>IF('Master sheet'!$D$14="Hindi","मौखिक","Oral")</f>
        <v>मौखिक</v>
      </c>
      <c r="V139" s="934"/>
      <c r="W139" s="933" t="str">
        <f>IF('Master sheet'!$D$14="Hindi","लिखित","Written")</f>
        <v>लिखित</v>
      </c>
      <c r="X139" s="934"/>
      <c r="Y139" s="935" t="str">
        <f>IF('Master sheet'!$D$14="Hindi","मौखिक","Oral")</f>
        <v>मौखिक</v>
      </c>
      <c r="Z139" s="935"/>
      <c r="AA139" s="360" t="str">
        <f>IF('Master sheet'!$D$14="Hindi","लिखित","Written")</f>
        <v>लिखित</v>
      </c>
      <c r="AB139" s="360" t="str">
        <f>IF('Master sheet'!$D$14="Hindi","मौखिक","Oral")</f>
        <v>मौखिक</v>
      </c>
      <c r="AC139" s="936" t="str">
        <f>IF('Master sheet'!$D$14="Hindi","कुल विषय योग ","Subject Total")</f>
        <v xml:space="preserve">कुल विषय योग </v>
      </c>
      <c r="AD139" s="937"/>
      <c r="AE139" s="928"/>
      <c r="AF139" s="893"/>
    </row>
    <row r="140" spans="1:32" s="44" customFormat="1" ht="18.75" customHeight="1">
      <c r="A140" s="98">
        <f>IF(N136="","",A139+1)</f>
        <v>12</v>
      </c>
      <c r="B140" s="620"/>
      <c r="C140" s="904">
        <v>30</v>
      </c>
      <c r="D140" s="905"/>
      <c r="E140" s="904">
        <v>70</v>
      </c>
      <c r="F140" s="905"/>
      <c r="G140" s="904">
        <v>30</v>
      </c>
      <c r="H140" s="905"/>
      <c r="I140" s="904">
        <v>70</v>
      </c>
      <c r="J140" s="905"/>
      <c r="K140" s="382">
        <v>60</v>
      </c>
      <c r="L140" s="382">
        <v>140</v>
      </c>
      <c r="M140" s="904">
        <v>200</v>
      </c>
      <c r="N140" s="905"/>
      <c r="O140" s="929"/>
      <c r="P140" s="894"/>
      <c r="Q140" s="963"/>
      <c r="R140" s="620"/>
      <c r="S140" s="904">
        <v>30</v>
      </c>
      <c r="T140" s="905"/>
      <c r="U140" s="904">
        <v>70</v>
      </c>
      <c r="V140" s="905"/>
      <c r="W140" s="904">
        <v>30</v>
      </c>
      <c r="X140" s="905"/>
      <c r="Y140" s="904">
        <v>70</v>
      </c>
      <c r="Z140" s="905"/>
      <c r="AA140" s="382">
        <v>60</v>
      </c>
      <c r="AB140" s="382">
        <v>140</v>
      </c>
      <c r="AC140" s="904">
        <v>200</v>
      </c>
      <c r="AD140" s="905"/>
      <c r="AE140" s="929"/>
      <c r="AF140" s="894"/>
    </row>
    <row r="141" spans="1:32" s="44" customFormat="1" ht="21" customHeight="1">
      <c r="A141" s="98">
        <f>IF(N136="","",A140+1)</f>
        <v>13</v>
      </c>
      <c r="B141" s="303" t="str">
        <f>IF('Master sheet'!D$14="Hindi","हिंदी","Hindi")</f>
        <v>हिंदी</v>
      </c>
      <c r="C141" s="699">
        <f>IFERROR(IF(AND(N136=""),"",VLOOKUP(N136,Marks,15,0)),"")</f>
        <v>29</v>
      </c>
      <c r="D141" s="701"/>
      <c r="E141" s="699">
        <f>IFERROR(IF(AND(N136=""),"",VLOOKUP(N136,Marks,16,0)),"")</f>
        <v>62</v>
      </c>
      <c r="F141" s="701"/>
      <c r="G141" s="699">
        <f>IFERROR(IF(AND(N136=""),"",VLOOKUP(N136,Marks,19,0)),"")</f>
        <v>24</v>
      </c>
      <c r="H141" s="701"/>
      <c r="I141" s="699">
        <f>IFERROR(IF(AND(N136=""),"",VLOOKUP(N136,Marks,20,0)),"")</f>
        <v>21</v>
      </c>
      <c r="J141" s="701"/>
      <c r="K141" s="374">
        <f>IFERROR(IF(AND(N136=""),"",SUM(C141,G141)),"")</f>
        <v>53</v>
      </c>
      <c r="L141" s="374">
        <f>IFERROR(IF(AND(N136=""),"",SUM(E141,I141)),"")</f>
        <v>83</v>
      </c>
      <c r="M141" s="902">
        <f>IFERROR(IF(AND(N136=""),"",SUM(K141,L141)),"")</f>
        <v>136</v>
      </c>
      <c r="N141" s="903"/>
      <c r="O141" s="79" t="str">
        <f>IFERROR(IF(AND(N136=""),"",VLOOKUP(N136,Marks,28,0)),"")</f>
        <v>C</v>
      </c>
      <c r="P141" s="209" t="str">
        <f>IFERROR(IF(AND(N136=""),"",VLOOKUP(N136,Marks,26,0)),"")</f>
        <v>P</v>
      </c>
      <c r="Q141" s="963"/>
      <c r="R141" s="303" t="str">
        <f>IF('Master sheet'!V$14="Hindi","हिंदी","Hindi")</f>
        <v>Hindi</v>
      </c>
      <c r="S141" s="699">
        <f>IFERROR(IF(AND(AD136=""),"",VLOOKUP(AD136,Marks,15,0)),"")</f>
        <v>29</v>
      </c>
      <c r="T141" s="701"/>
      <c r="U141" s="699">
        <f>IFERROR(IF(AND(AD136=""),"",VLOOKUP(AD136,Marks,16,0)),"")</f>
        <v>62</v>
      </c>
      <c r="V141" s="701"/>
      <c r="W141" s="699">
        <f>IFERROR(IF(AND(AD136=""),"",VLOOKUP(AD136,Marks,19,0)),"")</f>
        <v>24</v>
      </c>
      <c r="X141" s="701"/>
      <c r="Y141" s="699">
        <f>IFERROR(IF(AND(AD136=""),"",VLOOKUP(AD136,Marks,20,0)),"")</f>
        <v>20</v>
      </c>
      <c r="Z141" s="701"/>
      <c r="AA141" s="374">
        <f>IFERROR(IF(AND(AD136=""),"",SUM(S141,W141)),"")</f>
        <v>53</v>
      </c>
      <c r="AB141" s="374">
        <f>IFERROR(IF(AND(AD136=""),"",SUM(U141,Y141)),"")</f>
        <v>82</v>
      </c>
      <c r="AC141" s="902">
        <f>IFERROR(IF(AND(AD136=""),"",SUM(AA141,AB141)),"")</f>
        <v>135</v>
      </c>
      <c r="AD141" s="903"/>
      <c r="AE141" s="79" t="str">
        <f>IFERROR(IF(AND(AD136=""),"",VLOOKUP(AD136,Marks,28,0)),"")</f>
        <v>C</v>
      </c>
      <c r="AF141" s="209" t="str">
        <f>IFERROR(IF(AND(AD136=""),"",VLOOKUP(AD136,Marks,26,0)),"")</f>
        <v>P</v>
      </c>
    </row>
    <row r="142" spans="1:32" s="44" customFormat="1" ht="21" customHeight="1">
      <c r="A142" s="98">
        <f>IF(N136="","",A141+1)</f>
        <v>14</v>
      </c>
      <c r="B142" s="303" t="str">
        <f>IF('Master sheet'!$D$14="Hindi","गणित","Maths")</f>
        <v>गणित</v>
      </c>
      <c r="C142" s="699">
        <f>IFERROR(IF(AND(N136=""),"",VLOOKUP(N136,Marks,51,0)),"")</f>
        <v>20</v>
      </c>
      <c r="D142" s="701"/>
      <c r="E142" s="699">
        <f>IFERROR(IF(AND(N136=""),"",VLOOKUP(N136,Marks,52,0)),"")</f>
        <v>64</v>
      </c>
      <c r="F142" s="701"/>
      <c r="G142" s="699">
        <f>IFERROR(IF(AND(N136=""),"",VLOOKUP(N136,Marks,55,0)),"")</f>
        <v>25</v>
      </c>
      <c r="H142" s="701"/>
      <c r="I142" s="699">
        <f>IFERROR(IF(AND(N136=""),"",VLOOKUP(N136,Marks,56,0)),"")</f>
        <v>67</v>
      </c>
      <c r="J142" s="701"/>
      <c r="K142" s="374">
        <f>IFERROR(IF(AND(N136=""),"",SUM(C142,G142)),"")</f>
        <v>45</v>
      </c>
      <c r="L142" s="374">
        <f>IFERROR(IF(AND(N136=""),"",SUM(E142,I142)),"")</f>
        <v>131</v>
      </c>
      <c r="M142" s="902">
        <f>IFERROR(IF(AND(N136=""),"",SUM(K142,L142)),"")</f>
        <v>176</v>
      </c>
      <c r="N142" s="903"/>
      <c r="O142" s="79" t="str">
        <f>IFERROR(IF(AND(N136=""),"",VLOOKUP(N136,Marks,64,0)),"")</f>
        <v>A</v>
      </c>
      <c r="P142" s="209" t="str">
        <f>IFERROR(IF(AND(N136=""),"",VLOOKUP(N136,Marks,62,0)),"")</f>
        <v>P</v>
      </c>
      <c r="Q142" s="963"/>
      <c r="R142" s="303" t="str">
        <f>IF('Master sheet'!$D$14="Hindi","गणित","Maths")</f>
        <v>गणित</v>
      </c>
      <c r="S142" s="699">
        <f>IFERROR(IF(AND(AD136=""),"",VLOOKUP(AD136,Marks,51,0)),"")</f>
        <v>23</v>
      </c>
      <c r="T142" s="701"/>
      <c r="U142" s="699">
        <f>IFERROR(IF(AND(AD136=""),"",VLOOKUP(AD136,Marks,52,0)),"")</f>
        <v>64</v>
      </c>
      <c r="V142" s="701"/>
      <c r="W142" s="699">
        <f>IFERROR(IF(AND(AD136=""),"",VLOOKUP(AD136,Marks,55,0)),"")</f>
        <v>26</v>
      </c>
      <c r="X142" s="701"/>
      <c r="Y142" s="699">
        <f>IFERROR(IF(AND(AD136=""),"",VLOOKUP(AD136,Marks,56,0)),"")</f>
        <v>64</v>
      </c>
      <c r="Z142" s="701"/>
      <c r="AA142" s="374">
        <f>IFERROR(IF(AND(AD136=""),"",SUM(S142,W142)),"")</f>
        <v>49</v>
      </c>
      <c r="AB142" s="374">
        <f>IFERROR(IF(AND(AD136=""),"",SUM(U142,Y142)),"")</f>
        <v>128</v>
      </c>
      <c r="AC142" s="902">
        <f>IFERROR(IF(AND(AD136=""),"",SUM(AA142,AB142)),"")</f>
        <v>177</v>
      </c>
      <c r="AD142" s="903"/>
      <c r="AE142" s="79" t="str">
        <f>IFERROR(IF(AND(AD136=""),"",VLOOKUP(AD136,Marks,64,0)),"")</f>
        <v>A</v>
      </c>
      <c r="AF142" s="209" t="str">
        <f>IFERROR(IF(AND(AD136=""),"",VLOOKUP(AD136,Marks,62,0)),"")</f>
        <v>P</v>
      </c>
    </row>
    <row r="143" spans="1:32" s="44" customFormat="1" ht="21" customHeight="1">
      <c r="A143" s="98">
        <f>IF(N136="","",A142+1)</f>
        <v>15</v>
      </c>
      <c r="B143" s="384"/>
      <c r="C143" s="904">
        <v>15</v>
      </c>
      <c r="D143" s="905"/>
      <c r="E143" s="904">
        <v>35</v>
      </c>
      <c r="F143" s="905"/>
      <c r="G143" s="904">
        <v>15</v>
      </c>
      <c r="H143" s="905"/>
      <c r="I143" s="904">
        <v>35</v>
      </c>
      <c r="J143" s="905"/>
      <c r="K143" s="382">
        <v>30</v>
      </c>
      <c r="L143" s="382">
        <v>70</v>
      </c>
      <c r="M143" s="904">
        <v>100</v>
      </c>
      <c r="N143" s="905"/>
      <c r="O143" s="920"/>
      <c r="P143" s="921"/>
      <c r="Q143" s="963"/>
      <c r="R143" s="384"/>
      <c r="S143" s="904">
        <v>15</v>
      </c>
      <c r="T143" s="905"/>
      <c r="U143" s="904">
        <v>35</v>
      </c>
      <c r="V143" s="905"/>
      <c r="W143" s="904">
        <v>15</v>
      </c>
      <c r="X143" s="905"/>
      <c r="Y143" s="904">
        <v>35</v>
      </c>
      <c r="Z143" s="905"/>
      <c r="AA143" s="382">
        <v>30</v>
      </c>
      <c r="AB143" s="382">
        <v>70</v>
      </c>
      <c r="AC143" s="904">
        <v>100</v>
      </c>
      <c r="AD143" s="905"/>
      <c r="AE143" s="920"/>
      <c r="AF143" s="921"/>
    </row>
    <row r="144" spans="1:32" s="44" customFormat="1" ht="21" customHeight="1">
      <c r="A144" s="98">
        <f>IF(N136="","",A143+1)</f>
        <v>16</v>
      </c>
      <c r="B144" s="303" t="str">
        <f>IF('Master sheet'!$D$14="Hindi","अंग्रेजी","English")</f>
        <v>अंग्रेजी</v>
      </c>
      <c r="C144" s="699">
        <f>IFERROR(IF(AND(N136=""),"",VLOOKUP(N136,Marks,33,0)),"")</f>
        <v>14</v>
      </c>
      <c r="D144" s="701"/>
      <c r="E144" s="699">
        <f>IFERROR(IF(AND(N136=""),"",VLOOKUP(N136,Marks,34,0)),"")</f>
        <v>30</v>
      </c>
      <c r="F144" s="701"/>
      <c r="G144" s="699">
        <f>IFERROR(IF(AND(N136=""),"",VLOOKUP(N136,Marks,37,0)),"")</f>
        <v>10</v>
      </c>
      <c r="H144" s="701"/>
      <c r="I144" s="699">
        <f>IFERROR(IF(AND(N136=""),"",VLOOKUP(N136,Marks,38,0)),"")</f>
        <v>31</v>
      </c>
      <c r="J144" s="701"/>
      <c r="K144" s="374">
        <f>IFERROR(IF(AND(N136=""),"",SUM(C144,G144)),"")</f>
        <v>24</v>
      </c>
      <c r="L144" s="374">
        <f>IFERROR(IF(AND(N136=""),"",SUM(E144,I144)),"")</f>
        <v>61</v>
      </c>
      <c r="M144" s="902">
        <f>IFERROR(IF(AND(N136=""),"",SUM(K144,L144)),"")</f>
        <v>85</v>
      </c>
      <c r="N144" s="903"/>
      <c r="O144" s="79" t="str">
        <f>IFERROR(IF(AND(N136=""),"",VLOOKUP(N136,Marks,46,0)),"")</f>
        <v>B</v>
      </c>
      <c r="P144" s="209" t="str">
        <f>IFERROR(IF(AND(N136=""),"",VLOOKUP(N136,Marks,44,0)),"")</f>
        <v>P</v>
      </c>
      <c r="Q144" s="963"/>
      <c r="R144" s="303" t="str">
        <f>IF('Master sheet'!$D$14="Hindi","अंग्रेजी","English")</f>
        <v>अंग्रेजी</v>
      </c>
      <c r="S144" s="699">
        <f>IFERROR(IF(AND(AD136=""),"",VLOOKUP(AD136,Marks,33,0)),"")</f>
        <v>14</v>
      </c>
      <c r="T144" s="701"/>
      <c r="U144" s="699">
        <f>IFERROR(IF(AND(AD136=""),"",VLOOKUP(AD136,Marks,34,0)),"")</f>
        <v>32</v>
      </c>
      <c r="V144" s="701"/>
      <c r="W144" s="699">
        <f>IFERROR(IF(AND(AD136=""),"",VLOOKUP(AD136,Marks,37,0)),"")</f>
        <v>12</v>
      </c>
      <c r="X144" s="701"/>
      <c r="Y144" s="699">
        <f>IFERROR(IF(AND(AD136=""),"",VLOOKUP(AD136,Marks,38,0)),"")</f>
        <v>30</v>
      </c>
      <c r="Z144" s="701"/>
      <c r="AA144" s="374">
        <f>IFERROR(IF(AND(AD136=""),"",SUM(S144,W144)),"")</f>
        <v>26</v>
      </c>
      <c r="AB144" s="374">
        <f>IFERROR(IF(AND(AD136=""),"",SUM(U144,Y144)),"")</f>
        <v>62</v>
      </c>
      <c r="AC144" s="902">
        <f>IFERROR(IF(AND(AD136=""),"",SUM(AA144,AB144)),"")</f>
        <v>88</v>
      </c>
      <c r="AD144" s="903"/>
      <c r="AE144" s="79" t="str">
        <f>IFERROR(IF(AND(AD136=""),"",VLOOKUP(AD136,Marks,46,0)),"")</f>
        <v>A</v>
      </c>
      <c r="AF144" s="209" t="str">
        <f>IFERROR(IF(AND(AD136=""),"",VLOOKUP(AD136,Marks,44,0)),"")</f>
        <v>P</v>
      </c>
    </row>
    <row r="145" spans="1:32" s="44" customFormat="1" ht="25.5" customHeight="1">
      <c r="A145" s="98">
        <f>IF(N136="","",A144+1)</f>
        <v>17</v>
      </c>
      <c r="B145" s="304" t="str">
        <f>IF('Master sheet'!$D$14="Hindi","कुल योग","Total")</f>
        <v>कुल योग</v>
      </c>
      <c r="C145" s="925">
        <f>IF(AND(N136=""),"",IF(AND(C141="",C142="",C144=""),"",SUM(C141,C142,C144)))</f>
        <v>63</v>
      </c>
      <c r="D145" s="926"/>
      <c r="E145" s="925">
        <f>IF(AND(N136=""),"",IF(AND(E141="",E142="",E144=""),"",SUM(E141,E142,E144)))</f>
        <v>156</v>
      </c>
      <c r="F145" s="926"/>
      <c r="G145" s="925">
        <f>IF(AND(N136=""),"",IF(AND(G141="",G142="",G144=""),"",SUM(G141,G142,G144)))</f>
        <v>59</v>
      </c>
      <c r="H145" s="926"/>
      <c r="I145" s="925">
        <f>IF(AND(N136=""),"",IF(AND(I141="",I142="",I144=""),"",SUM(I141,I142,I144)))</f>
        <v>119</v>
      </c>
      <c r="J145" s="926"/>
      <c r="K145" s="375">
        <f>IF(AND(N136=""),"",IF(AND(K141="",K142="",K144=""),"",SUM(K141,K142,K144)))</f>
        <v>122</v>
      </c>
      <c r="L145" s="375">
        <f>IF(AND(N136=""),"",IF(AND(L141="",L142="",L144=""),"",SUM(L141,L142,L144)))</f>
        <v>275</v>
      </c>
      <c r="M145" s="902">
        <f>IF(AND(N136=""),"",IF(AND(M141="",M142="",M144=""),"",SUM(M141,M142,M144)))</f>
        <v>397</v>
      </c>
      <c r="N145" s="903"/>
      <c r="O145" s="383" t="str">
        <f>IFERROR(IF(AND(N136=""),"",VLOOKUP(N136,Marks,119,0)),"")</f>
        <v>B</v>
      </c>
      <c r="P145" s="212"/>
      <c r="Q145" s="963"/>
      <c r="R145" s="304" t="str">
        <f>IF('Master sheet'!$D$14="Hindi","कुल योग","Total")</f>
        <v>कुल योग</v>
      </c>
      <c r="S145" s="925">
        <f>IF(AND(AD136=""),"",IF(AND(S141="",S142="",S144=""),"",SUM(S141,S142,S144)))</f>
        <v>66</v>
      </c>
      <c r="T145" s="926"/>
      <c r="U145" s="925">
        <f>IF(AND(AD136=""),"",IF(AND(U141="",U142="",U144=""),"",SUM(U141,U142,U144)))</f>
        <v>158</v>
      </c>
      <c r="V145" s="926"/>
      <c r="W145" s="925">
        <f>IF(AND(AD136=""),"",IF(AND(W141="",W142="",W144=""),"",SUM(W141,W142,W144)))</f>
        <v>62</v>
      </c>
      <c r="X145" s="926"/>
      <c r="Y145" s="925">
        <f>IF(AND(AD136=""),"",IF(AND(Y141="",Y142="",Y144=""),"",SUM(Y141,Y142,Y144)))</f>
        <v>114</v>
      </c>
      <c r="Z145" s="926"/>
      <c r="AA145" s="375">
        <f>IF(AND(AD136=""),"",IF(AND(AA141="",AA142="",AA144=""),"",SUM(AA141,AA142,AA144)))</f>
        <v>128</v>
      </c>
      <c r="AB145" s="375">
        <f>IF(AND(AD136=""),"",IF(AND(AB141="",AB142="",AB144=""),"",SUM(AB141,AB142,AB144)))</f>
        <v>272</v>
      </c>
      <c r="AC145" s="902">
        <f>IF(AND(AD136=""),"",IF(AND(AC141="",AC142="",AC144=""),"",SUM(AC141,AC142,AC144)))</f>
        <v>400</v>
      </c>
      <c r="AD145" s="903"/>
      <c r="AE145" s="383" t="str">
        <f>IFERROR(IF(AND(AD136=""),"",VLOOKUP(AD136,Marks,119,0)),"")</f>
        <v>B</v>
      </c>
      <c r="AF145" s="212"/>
    </row>
    <row r="146" spans="1:32" s="44" customFormat="1" ht="25.5" customHeight="1">
      <c r="A146" s="98">
        <f>IF(N136="","",A145+1)</f>
        <v>18</v>
      </c>
      <c r="B146" s="385"/>
      <c r="C146" s="904">
        <v>50</v>
      </c>
      <c r="D146" s="922"/>
      <c r="E146" s="922"/>
      <c r="F146" s="905"/>
      <c r="G146" s="904">
        <v>50</v>
      </c>
      <c r="H146" s="922"/>
      <c r="I146" s="922"/>
      <c r="J146" s="905"/>
      <c r="K146" s="904">
        <v>100</v>
      </c>
      <c r="L146" s="922"/>
      <c r="M146" s="922"/>
      <c r="N146" s="905"/>
      <c r="O146" s="923"/>
      <c r="P146" s="924"/>
      <c r="Q146" s="963"/>
      <c r="R146" s="385"/>
      <c r="S146" s="904">
        <v>50</v>
      </c>
      <c r="T146" s="922"/>
      <c r="U146" s="922"/>
      <c r="V146" s="905"/>
      <c r="W146" s="904">
        <v>50</v>
      </c>
      <c r="X146" s="922"/>
      <c r="Y146" s="922"/>
      <c r="Z146" s="905"/>
      <c r="AA146" s="904">
        <v>100</v>
      </c>
      <c r="AB146" s="922"/>
      <c r="AC146" s="922"/>
      <c r="AD146" s="905"/>
      <c r="AE146" s="923"/>
      <c r="AF146" s="924"/>
    </row>
    <row r="147" spans="1:32" s="44" customFormat="1" ht="21" customHeight="1">
      <c r="A147" s="98">
        <f>IF(N136="","",A146+1)</f>
        <v>19</v>
      </c>
      <c r="B147" s="308" t="str">
        <f>IF('Master sheet'!$D$14="Hindi","पर्यावरण अध्ययन","EVS")</f>
        <v>पर्यावरण अध्ययन</v>
      </c>
      <c r="C147" s="699">
        <f>IFERROR(IF(AND(N136=""),"",VLOOKUP(N136,Marks,69,0)),"")</f>
        <v>41</v>
      </c>
      <c r="D147" s="700"/>
      <c r="E147" s="700"/>
      <c r="F147" s="701"/>
      <c r="G147" s="699">
        <f>IFERROR(IF(AND(N136=""),"",VLOOKUP(N136,Marks,73,0)),"")</f>
        <v>47</v>
      </c>
      <c r="H147" s="700"/>
      <c r="I147" s="700"/>
      <c r="J147" s="701"/>
      <c r="K147" s="925">
        <f>IFERROR(IF(AND(N136=""),"",SUM(C147,G147)),"")</f>
        <v>88</v>
      </c>
      <c r="L147" s="947"/>
      <c r="M147" s="947"/>
      <c r="N147" s="926"/>
      <c r="O147" s="79" t="str">
        <f>IFERROR(IF(AND(N136=""),"",VLOOKUP(N136,Marks,82,0)),"")</f>
        <v>A</v>
      </c>
      <c r="P147" s="209" t="str">
        <f>IFERROR(IF(AND(N136=""),"",VLOOKUP(N136,Marks,80,0)),"")</f>
        <v>P</v>
      </c>
      <c r="Q147" s="963"/>
      <c r="R147" s="308" t="str">
        <f>IF('Master sheet'!$D$14="Hindi","पर्यावरण अध्ययन","EVS")</f>
        <v>पर्यावरण अध्ययन</v>
      </c>
      <c r="S147" s="699">
        <f>IFERROR(IF(AND(AD136=""),"",VLOOKUP(AD136,Marks,69,0)),"")</f>
        <v>41</v>
      </c>
      <c r="T147" s="700"/>
      <c r="U147" s="700"/>
      <c r="V147" s="701"/>
      <c r="W147" s="699">
        <f>IFERROR(IF(AND(AD136=""),"",VLOOKUP(AD136,Marks,73,0)),"")</f>
        <v>48</v>
      </c>
      <c r="X147" s="700"/>
      <c r="Y147" s="700"/>
      <c r="Z147" s="701"/>
      <c r="AA147" s="925">
        <f>IFERROR(IF(AND(AD136=""),"",SUM(S147,W147)),"")</f>
        <v>89</v>
      </c>
      <c r="AB147" s="947"/>
      <c r="AC147" s="947"/>
      <c r="AD147" s="926"/>
      <c r="AE147" s="79" t="str">
        <f>IFERROR(IF(AND(AD136=""),"",VLOOKUP(AD136,Marks,82,0)),"")</f>
        <v>A</v>
      </c>
      <c r="AF147" s="209" t="str">
        <f>IFERROR(IF(AND(AD136=""),"",VLOOKUP(AD136,Marks,80,0)),"")</f>
        <v>P</v>
      </c>
    </row>
    <row r="148" spans="1:32" s="44" customFormat="1" ht="9" customHeight="1">
      <c r="A148" s="98">
        <f>IF(N136="","",A147+1)</f>
        <v>20</v>
      </c>
      <c r="B148" s="895"/>
      <c r="C148" s="895"/>
      <c r="D148" s="895"/>
      <c r="E148" s="895"/>
      <c r="F148" s="895"/>
      <c r="G148" s="895"/>
      <c r="H148" s="895"/>
      <c r="I148" s="895"/>
      <c r="J148" s="895"/>
      <c r="K148" s="895"/>
      <c r="L148" s="895"/>
      <c r="M148" s="895"/>
      <c r="N148" s="895"/>
      <c r="O148" s="895"/>
      <c r="P148" s="895"/>
      <c r="Q148" s="963"/>
      <c r="R148" s="895"/>
      <c r="S148" s="895"/>
      <c r="T148" s="895"/>
      <c r="U148" s="895"/>
      <c r="V148" s="895"/>
      <c r="W148" s="895"/>
      <c r="X148" s="895"/>
      <c r="Y148" s="895"/>
      <c r="Z148" s="895"/>
      <c r="AA148" s="895"/>
      <c r="AB148" s="895"/>
      <c r="AC148" s="895"/>
      <c r="AD148" s="895"/>
      <c r="AE148" s="895"/>
      <c r="AF148" s="895"/>
    </row>
    <row r="149" spans="1:32" s="44" customFormat="1" ht="18.95" customHeight="1">
      <c r="A149" s="98">
        <f>IF(N136="","",A148+1)</f>
        <v>21</v>
      </c>
      <c r="B149" s="948" t="str">
        <f>IF('Master sheet'!$D$14="Hindi","अतिरिक्त विषय ","Extra Subject")</f>
        <v xml:space="preserve">अतिरिक्त विषय </v>
      </c>
      <c r="C149" s="948"/>
      <c r="D149" s="948"/>
      <c r="E149" s="948"/>
      <c r="F149" s="948"/>
      <c r="G149" s="948"/>
      <c r="H149" s="948"/>
      <c r="I149" s="948"/>
      <c r="J149" s="948"/>
      <c r="K149" s="948"/>
      <c r="L149" s="948"/>
      <c r="M149" s="948"/>
      <c r="N149" s="948"/>
      <c r="O149" s="948"/>
      <c r="P149" s="948"/>
      <c r="Q149" s="963"/>
      <c r="R149" s="949" t="str">
        <f>IF('Master sheet'!$D$14="Hindi","अतिरिक्त विषय ","Extra Subject")</f>
        <v xml:space="preserve">अतिरिक्त विषय </v>
      </c>
      <c r="S149" s="949"/>
      <c r="T149" s="949"/>
      <c r="U149" s="949"/>
      <c r="V149" s="949"/>
      <c r="W149" s="949"/>
      <c r="X149" s="949"/>
      <c r="Y149" s="949"/>
      <c r="Z149" s="949"/>
      <c r="AA149" s="949"/>
      <c r="AB149" s="949"/>
      <c r="AC149" s="949"/>
      <c r="AD149" s="949"/>
      <c r="AE149" s="949"/>
      <c r="AF149" s="949"/>
    </row>
    <row r="150" spans="1:32" s="403" customFormat="1" ht="18.95" customHeight="1">
      <c r="A150" s="98">
        <f>IF(N136="","",A149+1)</f>
        <v>22</v>
      </c>
      <c r="B150" s="402" t="str">
        <f>IF('Master sheet'!$D$14="Hindi","विषय","Subject")</f>
        <v>विषय</v>
      </c>
      <c r="C150" s="959" t="str">
        <f>IF('Master sheet'!$D$14="Hindi","पूर्णांक","M.M.")</f>
        <v>पूर्णांक</v>
      </c>
      <c r="D150" s="960"/>
      <c r="E150" s="959" t="str">
        <f>IF('Master sheet'!$D$14="Hindi","प्राप्तांक","Ob.M.")</f>
        <v>प्राप्तांक</v>
      </c>
      <c r="F150" s="960"/>
      <c r="G150" s="959" t="str">
        <f>IF('Master sheet'!$D$14="Hindi","ग्रेड","Grade")</f>
        <v>ग्रेड</v>
      </c>
      <c r="H150" s="960"/>
      <c r="I150" s="959" t="str">
        <f>IF('Master sheet'!$D$14="Hindi","विषय","Subject")</f>
        <v>विषय</v>
      </c>
      <c r="J150" s="960"/>
      <c r="K150" s="959" t="str">
        <f>IF('Master sheet'!$D$14="Hindi","पूर्णांक","M.M.")</f>
        <v>पूर्णांक</v>
      </c>
      <c r="L150" s="960"/>
      <c r="M150" s="959" t="str">
        <f>IF('Master sheet'!$D$14="Hindi","प्राप्तांक","Ob.M.")</f>
        <v>प्राप्तांक</v>
      </c>
      <c r="N150" s="960"/>
      <c r="O150" s="959" t="str">
        <f>IF('Master sheet'!$D$14="Hindi","ग्रेड","Grade")</f>
        <v>ग्रेड</v>
      </c>
      <c r="P150" s="960"/>
      <c r="Q150" s="963"/>
      <c r="R150" s="402" t="str">
        <f>IF('Master sheet'!$D$14="Hindi","विषय","Subject")</f>
        <v>विषय</v>
      </c>
      <c r="S150" s="959" t="str">
        <f>IF('Master sheet'!$D$14="Hindi","पूर्णांक","M.M.")</f>
        <v>पूर्णांक</v>
      </c>
      <c r="T150" s="960"/>
      <c r="U150" s="959" t="str">
        <f>IF('Master sheet'!$D$14="Hindi","प्राप्तांक","Ob.M.")</f>
        <v>प्राप्तांक</v>
      </c>
      <c r="V150" s="960"/>
      <c r="W150" s="959" t="str">
        <f>IF('Master sheet'!$D$14="Hindi","ग्रेड","Grade")</f>
        <v>ग्रेड</v>
      </c>
      <c r="X150" s="960"/>
      <c r="Y150" s="959" t="str">
        <f>IF('Master sheet'!$D$14="Hindi","विषय","Subject")</f>
        <v>विषय</v>
      </c>
      <c r="Z150" s="960"/>
      <c r="AA150" s="959" t="str">
        <f>IF('Master sheet'!$D$14="Hindi","पूर्णांक","M.M.")</f>
        <v>पूर्णांक</v>
      </c>
      <c r="AB150" s="960"/>
      <c r="AC150" s="959" t="str">
        <f>IF('Master sheet'!$D$14="Hindi","प्राप्तांक","Ob.M.")</f>
        <v>प्राप्तांक</v>
      </c>
      <c r="AD150" s="960"/>
      <c r="AE150" s="959" t="str">
        <f>IF('Master sheet'!$D$14="Hindi","ग्रेड","Grade")</f>
        <v>ग्रेड</v>
      </c>
      <c r="AF150" s="960"/>
    </row>
    <row r="151" spans="1:32" s="44" customFormat="1" ht="22.5" customHeight="1">
      <c r="A151" s="98">
        <f>IF(N136="","",A150+1)</f>
        <v>23</v>
      </c>
      <c r="B151" s="303" t="str">
        <f>IF(AND(N136=""),"",'Result Sheet'!$DA$4)</f>
        <v>COMPUTER</v>
      </c>
      <c r="C151" s="912">
        <f>IF(AND(N136=""),"",'Result Sheet'!$DC$7)</f>
        <v>100</v>
      </c>
      <c r="D151" s="912"/>
      <c r="E151" s="913">
        <f>IFERROR(IF(AND(N136=""),"",VLOOKUP(N136,Marks,106,0)),"")</f>
        <v>0</v>
      </c>
      <c r="F151" s="913"/>
      <c r="G151" s="914" t="str">
        <f>IFERROR(IF(AND(N136=""),"",VLOOKUP(N136,Marks,107,0)),"")</f>
        <v/>
      </c>
      <c r="H151" s="914"/>
      <c r="I151" s="915" t="str">
        <f>IF(AND(N136=""),"",'Result Sheet'!$DE$4)</f>
        <v>G.K.</v>
      </c>
      <c r="J151" s="915"/>
      <c r="K151" s="912">
        <f>IF(AND(N136=""),"",'Result Sheet'!$DG$7)</f>
        <v>100</v>
      </c>
      <c r="L151" s="912"/>
      <c r="M151" s="913">
        <f>IFERROR(IF(AND(N136=""),"",VLOOKUP(N136,Marks,110,0)),"")</f>
        <v>0</v>
      </c>
      <c r="N151" s="913"/>
      <c r="O151" s="914" t="str">
        <f>IFERROR(IF(AND(N136=""),"",VLOOKUP(N136,Marks,111,0)),"")</f>
        <v/>
      </c>
      <c r="P151" s="914"/>
      <c r="Q151" s="963"/>
      <c r="R151" s="303" t="str">
        <f>IF(AND(AD136=""),"",'Result Sheet'!$DA$4)</f>
        <v>COMPUTER</v>
      </c>
      <c r="S151" s="912">
        <f>IF(AND(AD136=""),"",'Result Sheet'!$DC$7)</f>
        <v>100</v>
      </c>
      <c r="T151" s="912"/>
      <c r="U151" s="913">
        <f>IFERROR(IF(AND(AD136=""),"",VLOOKUP(AD136,Marks,106,0)),"")</f>
        <v>0</v>
      </c>
      <c r="V151" s="913"/>
      <c r="W151" s="914" t="str">
        <f>IFERROR(IF(AND(AD136=""),"",VLOOKUP(AD136,Marks,107,0)),"")</f>
        <v/>
      </c>
      <c r="X151" s="914"/>
      <c r="Y151" s="915" t="str">
        <f>IF(AND(AD136=""),"",'Result Sheet'!$DE$4)</f>
        <v>G.K.</v>
      </c>
      <c r="Z151" s="915"/>
      <c r="AA151" s="912">
        <f>IF(AND(AD136=""),"",'Result Sheet'!$DG$7)</f>
        <v>100</v>
      </c>
      <c r="AB151" s="912"/>
      <c r="AC151" s="913">
        <f>IFERROR(IF(AND(AD136=""),"",VLOOKUP(AD136,Marks,110,0)),"")</f>
        <v>0</v>
      </c>
      <c r="AD151" s="913"/>
      <c r="AE151" s="914" t="str">
        <f>IFERROR(IF(AND(AD136=""),"",VLOOKUP(AD136,Marks,111,0)),"")</f>
        <v/>
      </c>
      <c r="AF151" s="914"/>
    </row>
    <row r="152" spans="1:32" s="44" customFormat="1" ht="22.5" customHeight="1">
      <c r="A152" s="98">
        <f>IF(N136="","",A151+1)</f>
        <v>24</v>
      </c>
      <c r="B152" s="896" t="str">
        <f>IF('Master sheet'!$D$14="Hindi","विषय","Subject")</f>
        <v>विषय</v>
      </c>
      <c r="C152" s="896"/>
      <c r="D152" s="918" t="str">
        <f>IF('Master sheet'!$D$14="Hindi","प्राप्तांक","Marks ")</f>
        <v>प्राप्तांक</v>
      </c>
      <c r="E152" s="919"/>
      <c r="F152" s="306" t="str">
        <f>IF('Master sheet'!$D$14="Hindi","ग्रेड","Grade")</f>
        <v>ग्रेड</v>
      </c>
      <c r="G152" s="896" t="str">
        <f>IF('Master sheet'!$D$14="Hindi","विषय","Subject")</f>
        <v>विषय</v>
      </c>
      <c r="H152" s="896"/>
      <c r="I152" s="918" t="str">
        <f>IF('Master sheet'!$D$14="Hindi","प्राप्तांक","Marks")</f>
        <v>प्राप्तांक</v>
      </c>
      <c r="J152" s="919"/>
      <c r="K152" s="306" t="str">
        <f>IF('Master sheet'!$D$14="Hindi","ग्रेड","Grade")</f>
        <v>ग्रेड</v>
      </c>
      <c r="L152" s="896" t="str">
        <f>IF('Master sheet'!$D$14="Hindi","विषय","Subject")</f>
        <v>विषय</v>
      </c>
      <c r="M152" s="896"/>
      <c r="N152" s="918" t="str">
        <f>IF('Master sheet'!$D$14="Hindi","प्राप्तांक","Marks")</f>
        <v>प्राप्तांक</v>
      </c>
      <c r="O152" s="919"/>
      <c r="P152" s="345" t="str">
        <f>IF('Master sheet'!$D$14="Hindi","ग्रेड","Grade")</f>
        <v>ग्रेड</v>
      </c>
      <c r="Q152" s="963"/>
      <c r="R152" s="896" t="str">
        <f>IF('Master sheet'!$D$14="Hindi","विषय","Subject")</f>
        <v>विषय</v>
      </c>
      <c r="S152" s="896"/>
      <c r="T152" s="918" t="str">
        <f>IF('Master sheet'!$D$14="Hindi","प्राप्तांक","Marks")</f>
        <v>प्राप्तांक</v>
      </c>
      <c r="U152" s="919"/>
      <c r="V152" s="306" t="str">
        <f>IF('Master sheet'!$D$14="Hindi","ग्रेड","Grade")</f>
        <v>ग्रेड</v>
      </c>
      <c r="W152" s="896" t="str">
        <f>IF('Master sheet'!$D$14="Hindi","विषय","Subject")</f>
        <v>विषय</v>
      </c>
      <c r="X152" s="896"/>
      <c r="Y152" s="918" t="str">
        <f>IF('Master sheet'!$D$14="Hindi","प्राप्तांक","Marks")</f>
        <v>प्राप्तांक</v>
      </c>
      <c r="Z152" s="919"/>
      <c r="AA152" s="306" t="str">
        <f>IF('Master sheet'!$D$14="Hindi","ग्रेड","Grade")</f>
        <v>ग्रेड</v>
      </c>
      <c r="AB152" s="896" t="str">
        <f>IF('Master sheet'!$D$14="Hindi","विषय","Subject")</f>
        <v>विषय</v>
      </c>
      <c r="AC152" s="896"/>
      <c r="AD152" s="918" t="str">
        <f>IF('Master sheet'!$D$14="Hindi","प्राप्तांक","Marks")</f>
        <v>प्राप्तांक</v>
      </c>
      <c r="AE152" s="919"/>
      <c r="AF152" s="345" t="str">
        <f>IF('Master sheet'!$D$14="Hindi","ग्रेड","Grade")</f>
        <v>ग्रेड</v>
      </c>
    </row>
    <row r="153" spans="1:32" s="44" customFormat="1" ht="21.75" customHeight="1">
      <c r="A153" s="98">
        <f>IF(N136="","",A152+1)</f>
        <v>25</v>
      </c>
      <c r="B153" s="906" t="str">
        <f>IF('Master sheet'!$D$14="Hindi","कार्यानुभव","WORK EXP.")</f>
        <v>कार्यानुभव</v>
      </c>
      <c r="C153" s="907"/>
      <c r="D153" s="907"/>
      <c r="E153" s="70">
        <f>IFERROR(IF(AND(N136=""),"",VLOOKUP(N136,Marks,85,0)),"")</f>
        <v>42</v>
      </c>
      <c r="F153" s="79" t="str">
        <f>IFERROR(IF(AND(N136=""),"",VLOOKUP(N136,Marks,89,0)),"")</f>
        <v>A</v>
      </c>
      <c r="G153" s="906" t="str">
        <f>IF('Master sheet'!$D$14="Hindi","कला शिक्षा","ART EDU.")</f>
        <v>कला शिक्षा</v>
      </c>
      <c r="H153" s="907"/>
      <c r="I153" s="907"/>
      <c r="J153" s="70">
        <f>IFERROR(IF(AND(N136=""),"",VLOOKUP(N136,Marks,92,0)),"")</f>
        <v>34</v>
      </c>
      <c r="K153" s="79" t="str">
        <f>IFERROR(IF(AND(N136=""),"",VLOOKUP(N136,Marks,96,0)),"")</f>
        <v>B</v>
      </c>
      <c r="L153" s="908" t="str">
        <f>IF('Master sheet'!$D$14="Hindi","स्वा. एवं शा. शिक्षा","HE.&amp;PH. EDU.")</f>
        <v>स्वा. एवं शा. शिक्षा</v>
      </c>
      <c r="M153" s="909"/>
      <c r="N153" s="909"/>
      <c r="O153" s="70">
        <f>IFERROR(IF(AND(N136=""),"",VLOOKUP(N136,Marks,99,0)),"")</f>
        <v>77</v>
      </c>
      <c r="P153" s="79" t="str">
        <f>IFERROR(IF(AND(N136=""),"",VLOOKUP(N136,Marks,103,0)),"")</f>
        <v>A</v>
      </c>
      <c r="Q153" s="963"/>
      <c r="R153" s="915" t="str">
        <f>IF('Master sheet'!$D$14="Hindi","कार्यानुभव","WORK EXP.")</f>
        <v>कार्यानुभव</v>
      </c>
      <c r="S153" s="915"/>
      <c r="T153" s="915"/>
      <c r="U153" s="70">
        <f>IFERROR(IF(AND(AD136=""),"",VLOOKUP(AD136,Marks,85,0)),"")</f>
        <v>45</v>
      </c>
      <c r="V153" s="79" t="str">
        <f>IFERROR(IF(AND(AD136=""),"",VLOOKUP(AD136,Marks,89,0)),"")</f>
        <v>A</v>
      </c>
      <c r="W153" s="915" t="str">
        <f>IF('Master sheet'!$D$14="Hindi","कला शिक्षा","ART EDU.")</f>
        <v>कला शिक्षा</v>
      </c>
      <c r="X153" s="915"/>
      <c r="Y153" s="915"/>
      <c r="Z153" s="70">
        <f>IFERROR(IF(AND(AD136=""),"",VLOOKUP(AD136,Marks,92,0)),"")</f>
        <v>36</v>
      </c>
      <c r="AA153" s="79" t="str">
        <f>IFERROR(IF(AND(AD136=""),"",VLOOKUP(AD136,Marks,96,0)),"")</f>
        <v>B</v>
      </c>
      <c r="AB153" s="961" t="str">
        <f>IF('Master sheet'!$D$14="Hindi","स्वा. एवं शा. शिक्षा","HE.&amp;PH. EDU.")</f>
        <v>स्वा. एवं शा. शिक्षा</v>
      </c>
      <c r="AC153" s="961"/>
      <c r="AD153" s="961"/>
      <c r="AE153" s="70">
        <f>IFERROR(IF(AND(AD136=""),"",VLOOKUP(AD136,Marks,99,0)),"")</f>
        <v>76</v>
      </c>
      <c r="AF153" s="79" t="str">
        <f>IFERROR(IF(AND(AD136=""),"",VLOOKUP(AD136,Marks,103,0)),"")</f>
        <v>A</v>
      </c>
    </row>
    <row r="154" spans="1:32" s="44" customFormat="1" ht="21" customHeight="1">
      <c r="A154" s="98">
        <f>IF(N136="","",A153+1)</f>
        <v>26</v>
      </c>
      <c r="B154" s="885" t="str">
        <f>IF('Master sheet'!$D$14="Hindi","कुल कार्य दिवस :-","Total Meeting :-")</f>
        <v>कुल कार्य दिवस :-</v>
      </c>
      <c r="C154" s="885"/>
      <c r="D154" s="885"/>
      <c r="E154" s="886">
        <f>IFERROR(IF(AND(N136=""),"",VLOOKUP(N136,Marks,117,0)),"")</f>
        <v>220</v>
      </c>
      <c r="F154" s="886"/>
      <c r="G154" s="886"/>
      <c r="H154" s="886"/>
      <c r="I154" s="885" t="str">
        <f>IF('Master sheet'!$D$14="Hindi","कुल उपस्थिति :-","Total Attendance :-")</f>
        <v>कुल उपस्थिति :-</v>
      </c>
      <c r="J154" s="885"/>
      <c r="K154" s="885"/>
      <c r="L154" s="885"/>
      <c r="M154" s="887">
        <f>IFERROR(IF(AND(N136=""),"",VLOOKUP(N136,Marks,118,0)),"")</f>
        <v>18</v>
      </c>
      <c r="N154" s="887"/>
      <c r="O154" s="887"/>
      <c r="P154" s="887"/>
      <c r="Q154" s="963"/>
      <c r="R154" s="885" t="str">
        <f>IF('Master sheet'!$D$14="Hindi","कुल कार्य दिवस :-","Total Meeting :-")</f>
        <v>कुल कार्य दिवस :-</v>
      </c>
      <c r="S154" s="885"/>
      <c r="T154" s="885"/>
      <c r="U154" s="886">
        <f>IFERROR(IF(AND(AD136=""),"",VLOOKUP(AD136,Marks,117,0)),"")</f>
        <v>220</v>
      </c>
      <c r="V154" s="886"/>
      <c r="W154" s="886"/>
      <c r="X154" s="886"/>
      <c r="Y154" s="885" t="str">
        <f>IF('Master sheet'!$D$14="Hindi","कुल उपस्थिति :-","Total Attendance :-")</f>
        <v>कुल उपस्थिति :-</v>
      </c>
      <c r="Z154" s="885"/>
      <c r="AA154" s="885"/>
      <c r="AB154" s="885"/>
      <c r="AC154" s="887">
        <f>IFERROR(IF(AND(AD136=""),"",VLOOKUP(AD136,Marks,118,0)),"")</f>
        <v>36</v>
      </c>
      <c r="AD154" s="887"/>
      <c r="AE154" s="887"/>
      <c r="AF154" s="887"/>
    </row>
    <row r="155" spans="1:32" s="44" customFormat="1" ht="21" customHeight="1">
      <c r="A155" s="98">
        <f>IF(N136="","",A154+1)</f>
        <v>27</v>
      </c>
      <c r="B155" s="885" t="str">
        <f>IF('Master sheet'!$D$14="Hindi","परिणाम :-","Result :-")</f>
        <v>परिणाम :-</v>
      </c>
      <c r="C155" s="885"/>
      <c r="D155" s="885"/>
      <c r="E155" s="888" t="str">
        <f>IFERROR(IF(AND(N136=""),"",VLOOKUP(N136,Marks,116,0)),"")</f>
        <v>कक्षोंन्नति</v>
      </c>
      <c r="F155" s="888"/>
      <c r="G155" s="888"/>
      <c r="H155" s="888"/>
      <c r="I155" s="885" t="str">
        <f>IF('Master sheet'!$D$14="Hindi","परिणाम प्रतिशत में :-","Result in Percentage :-")</f>
        <v>परिणाम प्रतिशत में :-</v>
      </c>
      <c r="J155" s="885"/>
      <c r="K155" s="885"/>
      <c r="L155" s="885"/>
      <c r="M155" s="889">
        <f>IFERROR(IF(AND(N136=""),"",VLOOKUP(N136,Marks,113,0)),"")</f>
        <v>79.400000000000006</v>
      </c>
      <c r="N155" s="889"/>
      <c r="O155" s="889"/>
      <c r="P155" s="889"/>
      <c r="Q155" s="963"/>
      <c r="R155" s="885" t="str">
        <f>IF('Master sheet'!$D$14="Hindi","परिणाम :-","Result :-")</f>
        <v>परिणाम :-</v>
      </c>
      <c r="S155" s="885"/>
      <c r="T155" s="885"/>
      <c r="U155" s="888" t="str">
        <f>IFERROR(IF(AND(AD136=""),"",VLOOKUP(AD136,Marks,116,0)),"")</f>
        <v>कक्षोंन्नति</v>
      </c>
      <c r="V155" s="888"/>
      <c r="W155" s="888"/>
      <c r="X155" s="888"/>
      <c r="Y155" s="885" t="str">
        <f>IF('Master sheet'!$D$14="Hindi","परिणाम प्रतिशत में :-","Result in Percentage :-")</f>
        <v>परिणाम प्रतिशत में :-</v>
      </c>
      <c r="Z155" s="885"/>
      <c r="AA155" s="885"/>
      <c r="AB155" s="885"/>
      <c r="AC155" s="889">
        <f>IFERROR(IF(AND(AD136=""),"",VLOOKUP(AD136,Marks,113,0)),"")</f>
        <v>80</v>
      </c>
      <c r="AD155" s="889"/>
      <c r="AE155" s="889"/>
      <c r="AF155" s="889"/>
    </row>
    <row r="156" spans="1:32" s="44" customFormat="1" ht="21" customHeight="1">
      <c r="A156" s="98">
        <f>IF(N136="","",A155+1)</f>
        <v>28</v>
      </c>
      <c r="B156" s="885" t="str">
        <f>IF('Master sheet'!$D$14="Hindi","श्रेणी / ग्रेड :-","Division / Grade :-")</f>
        <v>श्रेणी / ग्रेड :-</v>
      </c>
      <c r="C156" s="885"/>
      <c r="D156" s="885"/>
      <c r="E156" s="210" t="str">
        <f>IFERROR(IF(AND(N136=""),"",VLOOKUP(N136,Marks,114,0)),"")</f>
        <v>I</v>
      </c>
      <c r="F156" s="211" t="s">
        <v>129</v>
      </c>
      <c r="G156" s="890" t="str">
        <f>IFERROR(IF(AND(N136=""),"",VLOOKUP(N136,Marks,119,0)),"")</f>
        <v>B</v>
      </c>
      <c r="H156" s="890"/>
      <c r="I156" s="885" t="str">
        <f>IF('Master sheet'!$D$14="Hindi","कक्षा में स्थान :-","Position in the Class :-")</f>
        <v>कक्षा में स्थान :-</v>
      </c>
      <c r="J156" s="885"/>
      <c r="K156" s="885"/>
      <c r="L156" s="885"/>
      <c r="M156" s="891">
        <f>IFERROR(IF(AND(N136=""),"",VLOOKUP(N136,Marks,115,0)),"")</f>
        <v>15.999999999999998</v>
      </c>
      <c r="N156" s="891"/>
      <c r="O156" s="891"/>
      <c r="P156" s="891"/>
      <c r="Q156" s="963"/>
      <c r="R156" s="885" t="str">
        <f>IF('Master sheet'!$D$14="Hindi","श्रेणी / ग्रेड :-","Division / Grade :-")</f>
        <v>श्रेणी / ग्रेड :-</v>
      </c>
      <c r="S156" s="885"/>
      <c r="T156" s="885"/>
      <c r="U156" s="210" t="str">
        <f>IFERROR(IF(AND(AD136=""),"",VLOOKUP(AD136,Marks,114,0)),"")</f>
        <v>I</v>
      </c>
      <c r="V156" s="211" t="s">
        <v>129</v>
      </c>
      <c r="W156" s="890" t="str">
        <f>IFERROR(IF(AND(AD136=""),"",VLOOKUP(AD136,Marks,119,0)),"")</f>
        <v>B</v>
      </c>
      <c r="X156" s="890"/>
      <c r="Y156" s="885" t="str">
        <f>IF('Master sheet'!$D$14="Hindi","कक्षा में स्थान :-","Position in the Class :-")</f>
        <v>कक्षा में स्थान :-</v>
      </c>
      <c r="Z156" s="885"/>
      <c r="AA156" s="885"/>
      <c r="AB156" s="885"/>
      <c r="AC156" s="891">
        <f>IFERROR(IF(AND(AD136=""),"",VLOOKUP(AD136,Marks,115,0)),"")</f>
        <v>14.999999999999998</v>
      </c>
      <c r="AD156" s="891"/>
      <c r="AE156" s="891"/>
      <c r="AF156" s="891"/>
    </row>
    <row r="157" spans="1:32" s="44" customFormat="1" ht="21" customHeight="1">
      <c r="A157" s="98">
        <f>IF(N136="","",A156+1)</f>
        <v>29</v>
      </c>
      <c r="B157" s="871" t="str">
        <f>IF('Master sheet'!$D$14="Hindi","परीक्षा परिणाम घोषणा दिनांक :-","Result Declaration Date :-")</f>
        <v>परीक्षा परिणाम घोषणा दिनांक :-</v>
      </c>
      <c r="C157" s="871"/>
      <c r="D157" s="871"/>
      <c r="E157" s="872">
        <f>IFERROR(IF(AND(N136=""),"",'Master sheet'!$D$13),"")</f>
        <v>45793</v>
      </c>
      <c r="F157" s="872"/>
      <c r="G157" s="872"/>
      <c r="H157" s="349"/>
      <c r="I157" s="71"/>
      <c r="J157" s="71"/>
      <c r="K157" s="45"/>
      <c r="L157" s="71"/>
      <c r="M157" s="71"/>
      <c r="N157" s="71"/>
      <c r="O157" s="71"/>
      <c r="P157" s="71"/>
      <c r="Q157" s="963"/>
      <c r="R157" s="871" t="str">
        <f>IF('Master sheet'!$D$14="Hindi","परीक्षा परिणाम घोषणा दिनांक :-","Result Declaration Date :-")</f>
        <v>परीक्षा परिणाम घोषणा दिनांक :-</v>
      </c>
      <c r="S157" s="871"/>
      <c r="T157" s="871"/>
      <c r="U157" s="872">
        <f>IFERROR(IF(AND(AD136=""),"",'Master sheet'!$D$13),"")</f>
        <v>45793</v>
      </c>
      <c r="V157" s="872"/>
      <c r="W157" s="872"/>
      <c r="X157" s="349"/>
      <c r="Y157" s="71"/>
      <c r="Z157" s="71"/>
      <c r="AA157" s="45"/>
      <c r="AB157" s="71"/>
      <c r="AC157" s="71"/>
      <c r="AD157" s="71"/>
      <c r="AE157" s="71"/>
      <c r="AF157" s="71"/>
    </row>
    <row r="158" spans="1:32" s="44" customFormat="1" ht="39" customHeight="1">
      <c r="A158" s="98">
        <f>IF(N136="","",A157+1)</f>
        <v>30</v>
      </c>
      <c r="B158" s="873" t="str">
        <f>IFERROR(IF(AND(N136=""),"",'Result Sheet'!$DO$211),"")</f>
        <v>( PUSHPENDRA JAWRA )</v>
      </c>
      <c r="C158" s="873"/>
      <c r="D158" s="873"/>
      <c r="E158" s="873"/>
      <c r="F158" s="874" t="str">
        <f>IF(AND(N136=""),"",CONCATENATE("(",'Master sheet'!$D$17," )"))</f>
        <v>(Suresh Kumar )</v>
      </c>
      <c r="G158" s="874"/>
      <c r="H158" s="874"/>
      <c r="I158" s="874"/>
      <c r="J158" s="874"/>
      <c r="K158" s="874" t="str">
        <f>IF(AND(N136=""),"",CONCATENATE("(",'Master sheet'!$D$15," )"))</f>
        <v>(USHA PALIYA )</v>
      </c>
      <c r="L158" s="874"/>
      <c r="M158" s="874"/>
      <c r="N158" s="874"/>
      <c r="O158" s="874"/>
      <c r="P158" s="874"/>
      <c r="Q158" s="963"/>
      <c r="R158" s="873" t="str">
        <f>IFERROR(IF(AND(AD136=""),"",'Result Sheet'!$DO$211),"")</f>
        <v>( PUSHPENDRA JAWRA )</v>
      </c>
      <c r="S158" s="873"/>
      <c r="T158" s="873"/>
      <c r="U158" s="873"/>
      <c r="V158" s="874" t="str">
        <f>IF(AND(AD136=""),"",CONCATENATE("(",'Master sheet'!$D$17," )"))</f>
        <v>(Suresh Kumar )</v>
      </c>
      <c r="W158" s="874"/>
      <c r="X158" s="874"/>
      <c r="Y158" s="874"/>
      <c r="Z158" s="874"/>
      <c r="AA158" s="874" t="str">
        <f>IF(AND(AD136=""),"",CONCATENATE("(",'Master sheet'!$D$15," )"))</f>
        <v>(USHA PALIYA )</v>
      </c>
      <c r="AB158" s="874"/>
      <c r="AC158" s="874"/>
      <c r="AD158" s="874"/>
      <c r="AE158" s="874"/>
      <c r="AF158" s="874"/>
    </row>
    <row r="159" spans="1:32" s="44" customFormat="1" ht="21" customHeight="1">
      <c r="A159" s="98">
        <f>IF(N136="","",A158+1)</f>
        <v>31</v>
      </c>
      <c r="B159" s="875" t="str">
        <f>IF('Master sheet'!$D$14="Hindi","हस्ताक्षर कक्षाध्यापक","Signature of the class teacher")</f>
        <v>हस्ताक्षर कक्षाध्यापक</v>
      </c>
      <c r="C159" s="875"/>
      <c r="D159" s="875"/>
      <c r="E159" s="875"/>
      <c r="F159" s="875" t="str">
        <f>IF('Master sheet'!$D$14="Hindi","हस्ताक्षर परीक्षा प्रभारी","Signature of the exam. Incharge")</f>
        <v>हस्ताक्षर परीक्षा प्रभारी</v>
      </c>
      <c r="G159" s="875"/>
      <c r="H159" s="875"/>
      <c r="I159" s="875"/>
      <c r="J159" s="875"/>
      <c r="K159" s="875" t="str">
        <f>IF('Master sheet'!$D$14="Hindi","हस्ताक्षर संस्था प्रधान","Head of Institute's Signature")</f>
        <v>हस्ताक्षर संस्था प्रधान</v>
      </c>
      <c r="L159" s="875"/>
      <c r="M159" s="875"/>
      <c r="N159" s="875"/>
      <c r="O159" s="875"/>
      <c r="P159" s="875"/>
      <c r="Q159" s="963"/>
      <c r="R159" s="875" t="str">
        <f>IF('Master sheet'!$D$14="Hindi","हस्ताक्षर कक्षाध्यापक","Signature of the class teacher")</f>
        <v>हस्ताक्षर कक्षाध्यापक</v>
      </c>
      <c r="S159" s="875"/>
      <c r="T159" s="875"/>
      <c r="U159" s="875"/>
      <c r="V159" s="875" t="str">
        <f>IF('Master sheet'!$D$14="Hindi","हस्ताक्षर परीक्षा प्रभारी","Signature of the exam. Incharge")</f>
        <v>हस्ताक्षर परीक्षा प्रभारी</v>
      </c>
      <c r="W159" s="875"/>
      <c r="X159" s="875"/>
      <c r="Y159" s="875"/>
      <c r="Z159" s="875"/>
      <c r="AA159" s="875" t="str">
        <f>IF('Master sheet'!$D$14="Hindi","हस्ताक्षर संस्था प्रधान","Head of Institute's Signature")</f>
        <v>हस्ताक्षर संस्था प्रधान</v>
      </c>
      <c r="AB159" s="875"/>
      <c r="AC159" s="875"/>
      <c r="AD159" s="875"/>
      <c r="AE159" s="875"/>
      <c r="AF159" s="875"/>
    </row>
    <row r="161" spans="1:32" s="44" customFormat="1" ht="21.95" customHeight="1">
      <c r="A161" s="97">
        <f>IF(N168="","",1)</f>
        <v>1</v>
      </c>
      <c r="B161" s="939" t="str">
        <f>IF('Master sheet'!$D$14="Hindi","वार्षिक रिपोर्ट कार्ड ","Report Card")</f>
        <v xml:space="preserve">वार्षिक रिपोर्ट कार्ड </v>
      </c>
      <c r="C161" s="939"/>
      <c r="D161" s="939"/>
      <c r="E161" s="939"/>
      <c r="F161" s="939"/>
      <c r="G161" s="939"/>
      <c r="H161" s="939"/>
      <c r="I161" s="939"/>
      <c r="J161" s="939"/>
      <c r="K161" s="939"/>
      <c r="L161" s="939"/>
      <c r="M161" s="939"/>
      <c r="N161" s="939"/>
      <c r="O161" s="939"/>
      <c r="P161" s="939"/>
      <c r="Q161" s="963" t="s">
        <v>99</v>
      </c>
      <c r="R161" s="939" t="str">
        <f>IF('Master sheet'!$D$14="Hindi","वार्षिक रिपोर्ट कार्ड ","Report Card")</f>
        <v xml:space="preserve">वार्षिक रिपोर्ट कार्ड </v>
      </c>
      <c r="S161" s="939"/>
      <c r="T161" s="939"/>
      <c r="U161" s="939"/>
      <c r="V161" s="939"/>
      <c r="W161" s="939"/>
      <c r="X161" s="939"/>
      <c r="Y161" s="939"/>
      <c r="Z161" s="939"/>
      <c r="AA161" s="939"/>
      <c r="AB161" s="939"/>
      <c r="AC161" s="939"/>
      <c r="AD161" s="939"/>
      <c r="AE161" s="939"/>
      <c r="AF161" s="939"/>
    </row>
    <row r="162" spans="1:32" s="44" customFormat="1" ht="21.95" customHeight="1">
      <c r="A162" s="98">
        <f>IF(N168="","",A161+1)</f>
        <v>2</v>
      </c>
      <c r="B162" s="940" t="str">
        <f>IF('Master sheet'!$D$14="Hindi","शिक्षा विभाग, राजस्थान सरकार","Education Department, Rajasthan Government")</f>
        <v>शिक्षा विभाग, राजस्थान सरकार</v>
      </c>
      <c r="C162" s="940"/>
      <c r="D162" s="940"/>
      <c r="E162" s="940"/>
      <c r="F162" s="940"/>
      <c r="G162" s="940"/>
      <c r="H162" s="940"/>
      <c r="I162" s="940"/>
      <c r="J162" s="940"/>
      <c r="K162" s="940"/>
      <c r="L162" s="940"/>
      <c r="M162" s="940"/>
      <c r="N162" s="940"/>
      <c r="O162" s="940"/>
      <c r="P162" s="940"/>
      <c r="Q162" s="963"/>
      <c r="R162" s="940" t="str">
        <f>IF('Master sheet'!$D$14="Hindi","शिक्षा विभाग, राजस्थान सरकार","Education Department, Rajasthan Government")</f>
        <v>शिक्षा विभाग, राजस्थान सरकार</v>
      </c>
      <c r="S162" s="940"/>
      <c r="T162" s="940"/>
      <c r="U162" s="940"/>
      <c r="V162" s="940"/>
      <c r="W162" s="940"/>
      <c r="X162" s="940"/>
      <c r="Y162" s="940"/>
      <c r="Z162" s="940"/>
      <c r="AA162" s="940"/>
      <c r="AB162" s="940"/>
      <c r="AC162" s="940"/>
      <c r="AD162" s="940"/>
      <c r="AE162" s="940"/>
      <c r="AF162" s="940"/>
    </row>
    <row r="163" spans="1:32" s="44" customFormat="1" ht="21.95" customHeight="1">
      <c r="A163" s="98">
        <f>IF(N168="","",A162+1)</f>
        <v>3</v>
      </c>
      <c r="B163" s="964" t="str">
        <f>IF('Master sheet'!$D$14="Hindi","विद्यालय का नाम :-","School Name :- ")</f>
        <v>विद्यालय का नाम :-</v>
      </c>
      <c r="C163" s="964"/>
      <c r="D163" s="964"/>
      <c r="E163" s="965" t="str">
        <f>IF(AND(N168=""),"",IF('Master sheet'!$D$14="Hindi",'Master sheet'!$D$8,'Master sheet'!$D$7))</f>
        <v xml:space="preserve">महात्मा गाँधी राजकीय विद्यालय (अंग्रेजी माध्यम) बर, पाली </v>
      </c>
      <c r="F163" s="965"/>
      <c r="G163" s="965"/>
      <c r="H163" s="965"/>
      <c r="I163" s="965"/>
      <c r="J163" s="965"/>
      <c r="K163" s="965"/>
      <c r="L163" s="965"/>
      <c r="M163" s="965"/>
      <c r="N163" s="965"/>
      <c r="O163" s="965"/>
      <c r="P163" s="965"/>
      <c r="Q163" s="963"/>
      <c r="R163" s="964" t="str">
        <f>IF('Master sheet'!$D$14="Hindi","विद्यालय का नाम :-","School Name :- ")</f>
        <v>विद्यालय का नाम :-</v>
      </c>
      <c r="S163" s="964"/>
      <c r="T163" s="964"/>
      <c r="U163" s="965" t="str">
        <f>IF(AND(AD168=""),"",IF('Master sheet'!$D$14="Hindi",'Master sheet'!$D$8,'Master sheet'!$D$7))</f>
        <v xml:space="preserve">महात्मा गाँधी राजकीय विद्यालय (अंग्रेजी माध्यम) बर, पाली </v>
      </c>
      <c r="V163" s="965"/>
      <c r="W163" s="965"/>
      <c r="X163" s="965"/>
      <c r="Y163" s="965"/>
      <c r="Z163" s="965"/>
      <c r="AA163" s="965"/>
      <c r="AB163" s="965"/>
      <c r="AC163" s="965"/>
      <c r="AD163" s="965"/>
      <c r="AE163" s="965"/>
      <c r="AF163" s="965"/>
    </row>
    <row r="164" spans="1:32" s="44" customFormat="1" ht="15.75" customHeight="1">
      <c r="A164" s="98">
        <f>IF(N168="","",A163+1)</f>
        <v>4</v>
      </c>
      <c r="B164" s="352"/>
      <c r="C164" s="352"/>
      <c r="D164" s="352"/>
      <c r="E164" s="966" t="str">
        <f>IF(AND(N168=""),"",IF('Master sheet'!$D$14="Hindi",CONCATENATE("(विद्यालय मान्यता क्रमांक व वर्ष : ","  ",'Master sheet'!$D$6),CONCATENATE("(School Recognition Number &amp; Years : ","  ",'Master sheet'!$D$6)))</f>
        <v>(विद्यालय मान्यता क्रमांक व वर्ष :   शिक्षा/पाली/1995/2001</v>
      </c>
      <c r="F164" s="966"/>
      <c r="G164" s="966"/>
      <c r="H164" s="966"/>
      <c r="I164" s="966"/>
      <c r="J164" s="966"/>
      <c r="K164" s="966"/>
      <c r="L164" s="966"/>
      <c r="M164" s="966"/>
      <c r="N164" s="966"/>
      <c r="O164" s="966"/>
      <c r="P164" s="966"/>
      <c r="Q164" s="963"/>
      <c r="R164" s="352"/>
      <c r="S164" s="352"/>
      <c r="T164" s="352"/>
      <c r="U164" s="966" t="str">
        <f>IF(AND(AD168=""),"",IF('Master sheet'!$D$14="Hindi",CONCATENATE("(विद्यालय मान्यता क्रमांक व वर्ष : ","  ",'Master sheet'!$D$6),CONCATENATE("(School Recognition Number &amp; Years : ","  ",'Master sheet'!$D$6)))</f>
        <v>(विद्यालय मान्यता क्रमांक व वर्ष :   शिक्षा/पाली/1995/2001</v>
      </c>
      <c r="V164" s="966"/>
      <c r="W164" s="966"/>
      <c r="X164" s="966"/>
      <c r="Y164" s="966"/>
      <c r="Z164" s="966"/>
      <c r="AA164" s="966"/>
      <c r="AB164" s="966"/>
      <c r="AC164" s="966"/>
      <c r="AD164" s="966"/>
      <c r="AE164" s="966"/>
      <c r="AF164" s="966"/>
    </row>
    <row r="165" spans="1:32" s="44" customFormat="1" ht="21.95" customHeight="1">
      <c r="A165" s="98">
        <f>IF(N168="","",A164+1)</f>
        <v>5</v>
      </c>
      <c r="B165" s="348" t="str">
        <f>IF('Master sheet'!$D$14="Hindi","कक्षा  :-","CLASS :- ")</f>
        <v>कक्षा  :-</v>
      </c>
      <c r="C165" s="944">
        <f>IFERROR(IF(AND(N168=""),"",VLOOKUP(N168,Marks,2,0)),"")</f>
        <v>2</v>
      </c>
      <c r="D165" s="944"/>
      <c r="E165" s="945" t="str">
        <f>IF('Master sheet'!$D$14="Hindi","सेक्शन :-","Section :- ")</f>
        <v>सेक्शन :-</v>
      </c>
      <c r="F165" s="945"/>
      <c r="G165" s="945"/>
      <c r="H165" s="944" t="str">
        <f>IFERROR(IF(AND(N168=""),"",VLOOKUP(N168,Marks,3,0)),"")</f>
        <v>A</v>
      </c>
      <c r="I165" s="944"/>
      <c r="J165" s="946" t="str">
        <f>IF('Master sheet'!$D$14="Hindi","सत्र :- ","Session :- ")</f>
        <v xml:space="preserve">सत्र :- </v>
      </c>
      <c r="K165" s="946"/>
      <c r="L165" s="946"/>
      <c r="M165" s="946"/>
      <c r="N165" s="916" t="str">
        <f>IF(AND(N168=""),"",'Marks Entry class 1st'!$I$2)</f>
        <v>2024-2025</v>
      </c>
      <c r="O165" s="916"/>
      <c r="P165" s="916"/>
      <c r="Q165" s="963"/>
      <c r="R165" s="348" t="str">
        <f>IF('Master sheet'!$D$14="Hindi","कक्षा  :-","CLASS :- ")</f>
        <v>कक्षा  :-</v>
      </c>
      <c r="S165" s="944">
        <f>IFERROR(IF(AND(AD168=""),"",VLOOKUP(AD168,Marks,2,0)),"")</f>
        <v>2</v>
      </c>
      <c r="T165" s="944"/>
      <c r="U165" s="945" t="str">
        <f>IF('Master sheet'!$D$14="Hindi","सेक्शन :-","Section :- ")</f>
        <v>सेक्शन :-</v>
      </c>
      <c r="V165" s="945"/>
      <c r="W165" s="945"/>
      <c r="X165" s="944" t="str">
        <f>IFERROR(IF(AND(AD168=""),"",VLOOKUP(AD168,Marks,3,0)),"")</f>
        <v>A</v>
      </c>
      <c r="Y165" s="944"/>
      <c r="Z165" s="946" t="str">
        <f>IF('Master sheet'!$D$14="Hindi","सत्र :- ","Session :- ")</f>
        <v xml:space="preserve">सत्र :- </v>
      </c>
      <c r="AA165" s="946"/>
      <c r="AB165" s="946"/>
      <c r="AC165" s="946"/>
      <c r="AD165" s="916" t="str">
        <f>IF(AND(AD168=""),"",'Marks Entry class 1st'!$I$2)</f>
        <v>2024-2025</v>
      </c>
      <c r="AE165" s="916"/>
      <c r="AF165" s="916"/>
    </row>
    <row r="166" spans="1:32" s="44" customFormat="1" ht="21.95" customHeight="1">
      <c r="A166" s="98">
        <f>IF(N168="","",A165+1)</f>
        <v>6</v>
      </c>
      <c r="B166" s="897" t="str">
        <f>IF('Master sheet'!$D$14="Hindi","विद्यार्थी का नाम :-","Student's Name :-")</f>
        <v>विद्यार्थी का नाम :-</v>
      </c>
      <c r="C166" s="897"/>
      <c r="D166" s="897"/>
      <c r="E166" s="898" t="str">
        <f>IFERROR(IF(AND(N168=""),"",VLOOKUP(N168,Marks,6,0)),"")</f>
        <v>GUNJAN TAK</v>
      </c>
      <c r="F166" s="898"/>
      <c r="G166" s="898"/>
      <c r="H166" s="898"/>
      <c r="I166" s="898"/>
      <c r="J166" s="899" t="str">
        <f>IF('Master sheet'!$D$14="Hindi","प्रवेशांक :","SR. NO. :")</f>
        <v>प्रवेशांक :</v>
      </c>
      <c r="K166" s="899"/>
      <c r="L166" s="899"/>
      <c r="M166" s="899"/>
      <c r="N166" s="917">
        <f>IFERROR(IF(AND(N168=""),"",VLOOKUP(N168,Marks,5,0)),"")</f>
        <v>923</v>
      </c>
      <c r="O166" s="917"/>
      <c r="P166" s="917"/>
      <c r="Q166" s="963"/>
      <c r="R166" s="897" t="str">
        <f>IF('Master sheet'!$D$14="Hindi","विद्यार्थी का नाम :-","Student's Name :-")</f>
        <v>विद्यार्थी का नाम :-</v>
      </c>
      <c r="S166" s="897"/>
      <c r="T166" s="897"/>
      <c r="U166" s="898" t="str">
        <f>IFERROR(IF(AND(AD168=""),"",VLOOKUP(AD168,Marks,6,0)),"")</f>
        <v>JAGRAT SOLANKI</v>
      </c>
      <c r="V166" s="898"/>
      <c r="W166" s="898"/>
      <c r="X166" s="898"/>
      <c r="Y166" s="898"/>
      <c r="Z166" s="899" t="str">
        <f>IF('Master sheet'!$D$14="Hindi","प्रवेशांक :","SR. NO. :")</f>
        <v>प्रवेशांक :</v>
      </c>
      <c r="AA166" s="899"/>
      <c r="AB166" s="899"/>
      <c r="AC166" s="899"/>
      <c r="AD166" s="917">
        <f>IFERROR(IF(AND(AD168=""),"",VLOOKUP(AD168,Marks,5,0)),"")</f>
        <v>949</v>
      </c>
      <c r="AE166" s="917"/>
      <c r="AF166" s="917"/>
    </row>
    <row r="167" spans="1:32" s="44" customFormat="1" ht="21.95" customHeight="1">
      <c r="A167" s="98">
        <f>IF(N168="","",A166+1)</f>
        <v>7</v>
      </c>
      <c r="B167" s="897" t="str">
        <f>IF('Master sheet'!$D$14="Hindi","पिता का नाम :-","Father's Name :-")</f>
        <v>पिता का नाम :-</v>
      </c>
      <c r="C167" s="897"/>
      <c r="D167" s="897"/>
      <c r="E167" s="898" t="str">
        <f>IFERROR(IF(AND(N168=""),"",VLOOKUP(N168,Marks,7,0)),"")</f>
        <v>DINESH KUMAR TAK</v>
      </c>
      <c r="F167" s="898"/>
      <c r="G167" s="898"/>
      <c r="H167" s="898"/>
      <c r="I167" s="898"/>
      <c r="J167" s="899" t="str">
        <f>IF('Master sheet'!$D$14="Hindi","जन्म तिथि :","Date of Birth :")</f>
        <v>जन्म तिथि :</v>
      </c>
      <c r="K167" s="899"/>
      <c r="L167" s="899"/>
      <c r="M167" s="899"/>
      <c r="N167" s="900" t="str">
        <f>IFERROR(IF(AND(N168=""),"",VLOOKUP(N168,Marks,4,0)),"")</f>
        <v>23-10-2015</v>
      </c>
      <c r="O167" s="900"/>
      <c r="P167" s="900"/>
      <c r="Q167" s="963"/>
      <c r="R167" s="897" t="str">
        <f>IF('Master sheet'!$D$14="Hindi","पिता का नाम :-","Father's Name :-")</f>
        <v>पिता का नाम :-</v>
      </c>
      <c r="S167" s="897"/>
      <c r="T167" s="897"/>
      <c r="U167" s="898" t="str">
        <f>IFERROR(IF(AND(AD168=""),"",VLOOKUP(AD168,Marks,7,0)),"")</f>
        <v>KRISHAN KAMAL SOLANKI</v>
      </c>
      <c r="V167" s="898"/>
      <c r="W167" s="898"/>
      <c r="X167" s="898"/>
      <c r="Y167" s="898"/>
      <c r="Z167" s="899" t="str">
        <f>IF('Master sheet'!$D$14="Hindi","जन्म तिथि :","Date of Birth :")</f>
        <v>जन्म तिथि :</v>
      </c>
      <c r="AA167" s="899"/>
      <c r="AB167" s="899"/>
      <c r="AC167" s="899"/>
      <c r="AD167" s="900" t="str">
        <f>IFERROR(IF(AND(AD168=""),"",VLOOKUP(AD168,Marks,4,0)),"")</f>
        <v>30-10-2014</v>
      </c>
      <c r="AE167" s="900"/>
      <c r="AF167" s="900"/>
    </row>
    <row r="168" spans="1:32" s="44" customFormat="1" ht="18" customHeight="1">
      <c r="A168" s="98">
        <f>IF(N168="","",A167+1)</f>
        <v>8</v>
      </c>
      <c r="B168" s="897" t="str">
        <f>IF('Master sheet'!$D$14="Hindi","माता का नाम :-","Mother's Name :-")</f>
        <v>माता का नाम :-</v>
      </c>
      <c r="C168" s="897"/>
      <c r="D168" s="897"/>
      <c r="E168" s="898" t="str">
        <f>IFERROR(IF(AND(N168=""),"",VLOOKUP(N168,Marks,8,0)),"")</f>
        <v>SHARDA TAK</v>
      </c>
      <c r="F168" s="898"/>
      <c r="G168" s="898"/>
      <c r="H168" s="898"/>
      <c r="I168" s="898"/>
      <c r="J168" s="899" t="str">
        <f>IF('Master sheet'!$D$14="Hindi","रोल नंबर :-","Roll No. :")</f>
        <v>रोल नंबर :-</v>
      </c>
      <c r="K168" s="899"/>
      <c r="L168" s="899"/>
      <c r="M168" s="899"/>
      <c r="N168" s="901">
        <f>IF(AD136="","",IF(AND(AD136+1&gt;$AN$7),"",AD136+1))</f>
        <v>211</v>
      </c>
      <c r="O168" s="901"/>
      <c r="P168" s="901"/>
      <c r="Q168" s="963"/>
      <c r="R168" s="897" t="str">
        <f>IF('Master sheet'!$D$14="Hindi","माता का नाम :-","Mother's Name :-")</f>
        <v>माता का नाम :-</v>
      </c>
      <c r="S168" s="897"/>
      <c r="T168" s="897"/>
      <c r="U168" s="898" t="str">
        <f>IFERROR(IF(AND(AD168=""),"",VLOOKUP(AD168,Marks,8,0)),"")</f>
        <v>GEETA DEVI</v>
      </c>
      <c r="V168" s="898"/>
      <c r="W168" s="898"/>
      <c r="X168" s="898"/>
      <c r="Y168" s="898"/>
      <c r="Z168" s="899" t="str">
        <f>IF('Master sheet'!$D$14="Hindi","रोल नंबर :-","Roll No. :")</f>
        <v>रोल नंबर :-</v>
      </c>
      <c r="AA168" s="899"/>
      <c r="AB168" s="899"/>
      <c r="AC168" s="899"/>
      <c r="AD168" s="962">
        <f>IF(N168="","",IF(AND(N168+1&gt;$AN$7),"",N168+1))</f>
        <v>212</v>
      </c>
      <c r="AE168" s="962"/>
      <c r="AF168" s="962"/>
    </row>
    <row r="169" spans="1:32" s="44" customFormat="1" ht="10.5" customHeight="1">
      <c r="A169" s="98">
        <f>IF(N168="","",A168+1)</f>
        <v>9</v>
      </c>
      <c r="B169" s="351"/>
      <c r="C169" s="351"/>
      <c r="D169" s="351"/>
      <c r="E169" s="347"/>
      <c r="F169" s="347"/>
      <c r="G169" s="347"/>
      <c r="H169" s="347"/>
      <c r="I169" s="347"/>
      <c r="J169" s="346"/>
      <c r="K169" s="346"/>
      <c r="L169" s="346"/>
      <c r="M169" s="346"/>
      <c r="N169" s="350"/>
      <c r="O169" s="350"/>
      <c r="P169" s="350"/>
      <c r="Q169" s="963"/>
      <c r="R169" s="72"/>
      <c r="S169" s="72"/>
      <c r="T169" s="72"/>
      <c r="U169" s="73"/>
      <c r="V169" s="73"/>
      <c r="W169" s="73"/>
      <c r="X169" s="72"/>
      <c r="Y169" s="72"/>
      <c r="Z169" s="74"/>
      <c r="AA169" s="74"/>
      <c r="AB169" s="74"/>
      <c r="AC169" s="45"/>
      <c r="AD169" s="45"/>
      <c r="AE169" s="45"/>
      <c r="AF169" s="45"/>
    </row>
    <row r="170" spans="1:32" s="44" customFormat="1" ht="21" customHeight="1">
      <c r="A170" s="98">
        <f>IF(N168="","",A169+1)</f>
        <v>10</v>
      </c>
      <c r="B170" s="620" t="str">
        <f>IF('Master sheet'!$D$14="Hindi","विषय","Subject")</f>
        <v>विषय</v>
      </c>
      <c r="C170" s="640" t="str">
        <f>IF('Master sheet'!$D$14="Hindi","अर्द्धवार्षिक","Half Yearly")</f>
        <v>अर्द्धवार्षिक</v>
      </c>
      <c r="D170" s="641"/>
      <c r="E170" s="641"/>
      <c r="F170" s="641"/>
      <c r="G170" s="930" t="str">
        <f>IF('Master sheet'!$D$14="Hindi","वार्षिक","Yearly")</f>
        <v>वार्षिक</v>
      </c>
      <c r="H170" s="931"/>
      <c r="I170" s="931"/>
      <c r="J170" s="932"/>
      <c r="K170" s="640" t="str">
        <f>IF('Master sheet'!$D$14="Hindi","सर्व योग","Grand Total")</f>
        <v>सर्व योग</v>
      </c>
      <c r="L170" s="641"/>
      <c r="M170" s="641"/>
      <c r="N170" s="642"/>
      <c r="O170" s="927" t="str">
        <f>IF('Master sheet'!$D$14="Hindi","ग्रेड","Grade")</f>
        <v>ग्रेड</v>
      </c>
      <c r="P170" s="892" t="str">
        <f>IF('Master sheet'!$D$14="Hindi","परिणाम","Results")</f>
        <v>परिणाम</v>
      </c>
      <c r="Q170" s="963"/>
      <c r="R170" s="620" t="str">
        <f>IF('Master sheet'!$D$14="Hindi","विषय","Subject")</f>
        <v>विषय</v>
      </c>
      <c r="S170" s="640" t="str">
        <f>IF('Master sheet'!$D$14="Hindi","अर्द्धवार्षिक","Half Yearly")</f>
        <v>अर्द्धवार्षिक</v>
      </c>
      <c r="T170" s="641"/>
      <c r="U170" s="641"/>
      <c r="V170" s="641"/>
      <c r="W170" s="930" t="str">
        <f>IF('Master sheet'!$D$14="Hindi","वार्षिक","Yearly")</f>
        <v>वार्षिक</v>
      </c>
      <c r="X170" s="931"/>
      <c r="Y170" s="931"/>
      <c r="Z170" s="932"/>
      <c r="AA170" s="640" t="str">
        <f>IF('Master sheet'!$D$14="Hindi","सर्व योग","Grand Total")</f>
        <v>सर्व योग</v>
      </c>
      <c r="AB170" s="641"/>
      <c r="AC170" s="641"/>
      <c r="AD170" s="642"/>
      <c r="AE170" s="927" t="str">
        <f>IF('Master sheet'!$D$14="Hindi","ग्रेड","Grade")</f>
        <v>ग्रेड</v>
      </c>
      <c r="AF170" s="892" t="str">
        <f>IF('Master sheet'!$D$14="Hindi","परिणाम","Results")</f>
        <v>परिणाम</v>
      </c>
    </row>
    <row r="171" spans="1:32" s="44" customFormat="1" ht="90.75" customHeight="1">
      <c r="A171" s="98">
        <f>IF(N168="","",A170+1)</f>
        <v>11</v>
      </c>
      <c r="B171" s="620"/>
      <c r="C171" s="933" t="str">
        <f>IF('Master sheet'!$D$14="Hindi","लिखित","Written")</f>
        <v>लिखित</v>
      </c>
      <c r="D171" s="934"/>
      <c r="E171" s="933" t="str">
        <f>IF('Master sheet'!$D$14="Hindi","मौखिक","Oral")</f>
        <v>मौखिक</v>
      </c>
      <c r="F171" s="934"/>
      <c r="G171" s="933" t="str">
        <f>IF('Master sheet'!$D$14="Hindi","लिखित","Written")</f>
        <v>लिखित</v>
      </c>
      <c r="H171" s="934"/>
      <c r="I171" s="935" t="str">
        <f>IF('Master sheet'!$D$14="Hindi","मौखिक","Oral")</f>
        <v>मौखिक</v>
      </c>
      <c r="J171" s="935"/>
      <c r="K171" s="360" t="str">
        <f>IF('Master sheet'!$D$14="Hindi","लिखित","Written")</f>
        <v>लिखित</v>
      </c>
      <c r="L171" s="360" t="str">
        <f>IF('Master sheet'!$D$14="Hindi","मौखिक","Oral")</f>
        <v>मौखिक</v>
      </c>
      <c r="M171" s="936" t="str">
        <f>IF('Master sheet'!$D$14="Hindi","कुल विषय योग ","Subject Total")</f>
        <v xml:space="preserve">कुल विषय योग </v>
      </c>
      <c r="N171" s="937"/>
      <c r="O171" s="928"/>
      <c r="P171" s="893"/>
      <c r="Q171" s="963"/>
      <c r="R171" s="620"/>
      <c r="S171" s="933" t="str">
        <f>IF('Master sheet'!$D$14="Hindi","लिखित","Written")</f>
        <v>लिखित</v>
      </c>
      <c r="T171" s="934"/>
      <c r="U171" s="933" t="str">
        <f>IF('Master sheet'!$D$14="Hindi","मौखिक","Oral")</f>
        <v>मौखिक</v>
      </c>
      <c r="V171" s="934"/>
      <c r="W171" s="933" t="str">
        <f>IF('Master sheet'!$D$14="Hindi","लिखित","Written")</f>
        <v>लिखित</v>
      </c>
      <c r="X171" s="934"/>
      <c r="Y171" s="935" t="str">
        <f>IF('Master sheet'!$D$14="Hindi","मौखिक","Oral")</f>
        <v>मौखिक</v>
      </c>
      <c r="Z171" s="935"/>
      <c r="AA171" s="360" t="str">
        <f>IF('Master sheet'!$D$14="Hindi","लिखित","Written")</f>
        <v>लिखित</v>
      </c>
      <c r="AB171" s="360" t="str">
        <f>IF('Master sheet'!$D$14="Hindi","मौखिक","Oral")</f>
        <v>मौखिक</v>
      </c>
      <c r="AC171" s="936" t="str">
        <f>IF('Master sheet'!$D$14="Hindi","कुल विषय योग ","Subject Total")</f>
        <v xml:space="preserve">कुल विषय योग </v>
      </c>
      <c r="AD171" s="937"/>
      <c r="AE171" s="928"/>
      <c r="AF171" s="893"/>
    </row>
    <row r="172" spans="1:32" s="44" customFormat="1" ht="18.75" customHeight="1">
      <c r="A172" s="98">
        <f>IF(N168="","",A171+1)</f>
        <v>12</v>
      </c>
      <c r="B172" s="620"/>
      <c r="C172" s="904">
        <v>30</v>
      </c>
      <c r="D172" s="905"/>
      <c r="E172" s="904">
        <v>70</v>
      </c>
      <c r="F172" s="905"/>
      <c r="G172" s="904">
        <v>30</v>
      </c>
      <c r="H172" s="905"/>
      <c r="I172" s="904">
        <v>70</v>
      </c>
      <c r="J172" s="905"/>
      <c r="K172" s="382">
        <v>60</v>
      </c>
      <c r="L172" s="382">
        <v>140</v>
      </c>
      <c r="M172" s="904">
        <v>200</v>
      </c>
      <c r="N172" s="905"/>
      <c r="O172" s="929"/>
      <c r="P172" s="894"/>
      <c r="Q172" s="963"/>
      <c r="R172" s="620"/>
      <c r="S172" s="904">
        <v>30</v>
      </c>
      <c r="T172" s="905"/>
      <c r="U172" s="904">
        <v>70</v>
      </c>
      <c r="V172" s="905"/>
      <c r="W172" s="904">
        <v>30</v>
      </c>
      <c r="X172" s="905"/>
      <c r="Y172" s="904">
        <v>70</v>
      </c>
      <c r="Z172" s="905"/>
      <c r="AA172" s="382">
        <v>60</v>
      </c>
      <c r="AB172" s="382">
        <v>140</v>
      </c>
      <c r="AC172" s="904">
        <v>200</v>
      </c>
      <c r="AD172" s="905"/>
      <c r="AE172" s="929"/>
      <c r="AF172" s="894"/>
    </row>
    <row r="173" spans="1:32" s="44" customFormat="1" ht="21" customHeight="1">
      <c r="A173" s="98">
        <f>IF(N168="","",A172+1)</f>
        <v>13</v>
      </c>
      <c r="B173" s="303" t="str">
        <f>IF('Master sheet'!D$14="Hindi","हिंदी","Hindi")</f>
        <v>हिंदी</v>
      </c>
      <c r="C173" s="699">
        <f>IFERROR(IF(AND(N168=""),"",VLOOKUP(N168,Marks,15,0)),"")</f>
        <v>29</v>
      </c>
      <c r="D173" s="701"/>
      <c r="E173" s="699">
        <f>IFERROR(IF(AND(N168=""),"",VLOOKUP(N168,Marks,16,0)),"")</f>
        <v>65</v>
      </c>
      <c r="F173" s="701"/>
      <c r="G173" s="699">
        <f>IFERROR(IF(AND(N168=""),"",VLOOKUP(N168,Marks,19,0)),"")</f>
        <v>24</v>
      </c>
      <c r="H173" s="701"/>
      <c r="I173" s="699">
        <f>IFERROR(IF(AND(N168=""),"",VLOOKUP(N168,Marks,20,0)),"")</f>
        <v>20</v>
      </c>
      <c r="J173" s="701"/>
      <c r="K173" s="374">
        <f>IFERROR(IF(AND(N168=""),"",SUM(C173,G173)),"")</f>
        <v>53</v>
      </c>
      <c r="L173" s="374">
        <f>IFERROR(IF(AND(N168=""),"",SUM(E173,I173)),"")</f>
        <v>85</v>
      </c>
      <c r="M173" s="902">
        <f>IFERROR(IF(AND(N168=""),"",SUM(K173,L173)),"")</f>
        <v>138</v>
      </c>
      <c r="N173" s="903"/>
      <c r="O173" s="79" t="str">
        <f>IFERROR(IF(AND(N168=""),"",VLOOKUP(N168,Marks,28,0)),"")</f>
        <v>C</v>
      </c>
      <c r="P173" s="209" t="str">
        <f>IFERROR(IF(AND(N168=""),"",VLOOKUP(N168,Marks,26,0)),"")</f>
        <v>P</v>
      </c>
      <c r="Q173" s="963"/>
      <c r="R173" s="303" t="str">
        <f>IF('Master sheet'!V$14="Hindi","हिंदी","Hindi")</f>
        <v>Hindi</v>
      </c>
      <c r="S173" s="699">
        <f>IFERROR(IF(AND(AD168=""),"",VLOOKUP(AD168,Marks,15,0)),"")</f>
        <v>29</v>
      </c>
      <c r="T173" s="701"/>
      <c r="U173" s="699">
        <f>IFERROR(IF(AND(AD168=""),"",VLOOKUP(AD168,Marks,16,0)),"")</f>
        <v>68</v>
      </c>
      <c r="V173" s="701"/>
      <c r="W173" s="699">
        <f>IFERROR(IF(AND(AD168=""),"",VLOOKUP(AD168,Marks,19,0)),"")</f>
        <v>24</v>
      </c>
      <c r="X173" s="701"/>
      <c r="Y173" s="699">
        <f>IFERROR(IF(AND(AD168=""),"",VLOOKUP(AD168,Marks,20,0)),"")</f>
        <v>23</v>
      </c>
      <c r="Z173" s="701"/>
      <c r="AA173" s="374">
        <f>IFERROR(IF(AND(AD168=""),"",SUM(S173,W173)),"")</f>
        <v>53</v>
      </c>
      <c r="AB173" s="374">
        <f>IFERROR(IF(AND(AD168=""),"",SUM(U173,Y173)),"")</f>
        <v>91</v>
      </c>
      <c r="AC173" s="902">
        <f>IFERROR(IF(AND(AD168=""),"",SUM(AA173,AB173)),"")</f>
        <v>144</v>
      </c>
      <c r="AD173" s="903"/>
      <c r="AE173" s="79" t="str">
        <f>IFERROR(IF(AND(AD168=""),"",VLOOKUP(AD168,Marks,28,0)),"")</f>
        <v>B</v>
      </c>
      <c r="AF173" s="209" t="str">
        <f>IFERROR(IF(AND(AD168=""),"",VLOOKUP(AD168,Marks,26,0)),"")</f>
        <v>P</v>
      </c>
    </row>
    <row r="174" spans="1:32" s="44" customFormat="1" ht="21" customHeight="1">
      <c r="A174" s="98">
        <f>IF(N168="","",A173+1)</f>
        <v>14</v>
      </c>
      <c r="B174" s="303" t="str">
        <f>IF('Master sheet'!$D$14="Hindi","गणित","Maths")</f>
        <v>गणित</v>
      </c>
      <c r="C174" s="699">
        <f>IFERROR(IF(AND(N168=""),"",VLOOKUP(N168,Marks,51,0)),"")</f>
        <v>25</v>
      </c>
      <c r="D174" s="701"/>
      <c r="E174" s="699">
        <f>IFERROR(IF(AND(N168=""),"",VLOOKUP(N168,Marks,52,0)),"")</f>
        <v>64</v>
      </c>
      <c r="F174" s="701"/>
      <c r="G174" s="699">
        <f>IFERROR(IF(AND(N168=""),"",VLOOKUP(N168,Marks,55,0)),"")</f>
        <v>24</v>
      </c>
      <c r="H174" s="701"/>
      <c r="I174" s="699">
        <f>IFERROR(IF(AND(N168=""),"",VLOOKUP(N168,Marks,56,0)),"")</f>
        <v>65</v>
      </c>
      <c r="J174" s="701"/>
      <c r="K174" s="374">
        <f>IFERROR(IF(AND(N168=""),"",SUM(C174,G174)),"")</f>
        <v>49</v>
      </c>
      <c r="L174" s="374">
        <f>IFERROR(IF(AND(N168=""),"",SUM(E174,I174)),"")</f>
        <v>129</v>
      </c>
      <c r="M174" s="902">
        <f>IFERROR(IF(AND(N168=""),"",SUM(K174,L174)),"")</f>
        <v>178</v>
      </c>
      <c r="N174" s="903"/>
      <c r="O174" s="79" t="str">
        <f>IFERROR(IF(AND(N168=""),"",VLOOKUP(N168,Marks,64,0)),"")</f>
        <v>A</v>
      </c>
      <c r="P174" s="209" t="str">
        <f>IFERROR(IF(AND(N168=""),"",VLOOKUP(N168,Marks,62,0)),"")</f>
        <v>P</v>
      </c>
      <c r="Q174" s="963"/>
      <c r="R174" s="303" t="str">
        <f>IF('Master sheet'!$D$14="Hindi","गणित","Maths")</f>
        <v>गणित</v>
      </c>
      <c r="S174" s="699">
        <f>IFERROR(IF(AND(AD168=""),"",VLOOKUP(AD168,Marks,51,0)),"")</f>
        <v>26</v>
      </c>
      <c r="T174" s="701"/>
      <c r="U174" s="699">
        <f>IFERROR(IF(AND(AD168=""),"",VLOOKUP(AD168,Marks,52,0)),"")</f>
        <v>64</v>
      </c>
      <c r="V174" s="701"/>
      <c r="W174" s="699">
        <f>IFERROR(IF(AND(AD168=""),"",VLOOKUP(AD168,Marks,55,0)),"")</f>
        <v>21</v>
      </c>
      <c r="X174" s="701"/>
      <c r="Y174" s="699">
        <f>IFERROR(IF(AND(AD168=""),"",VLOOKUP(AD168,Marks,56,0)),"")</f>
        <v>62</v>
      </c>
      <c r="Z174" s="701"/>
      <c r="AA174" s="374">
        <f>IFERROR(IF(AND(AD168=""),"",SUM(S174,W174)),"")</f>
        <v>47</v>
      </c>
      <c r="AB174" s="374">
        <f>IFERROR(IF(AND(AD168=""),"",SUM(U174,Y174)),"")</f>
        <v>126</v>
      </c>
      <c r="AC174" s="902">
        <f>IFERROR(IF(AND(AD168=""),"",SUM(AA174,AB174)),"")</f>
        <v>173</v>
      </c>
      <c r="AD174" s="903"/>
      <c r="AE174" s="79" t="str">
        <f>IFERROR(IF(AND(AD168=""),"",VLOOKUP(AD168,Marks,64,0)),"")</f>
        <v>A</v>
      </c>
      <c r="AF174" s="209" t="str">
        <f>IFERROR(IF(AND(AD168=""),"",VLOOKUP(AD168,Marks,62,0)),"")</f>
        <v>P</v>
      </c>
    </row>
    <row r="175" spans="1:32" s="44" customFormat="1" ht="21" customHeight="1">
      <c r="A175" s="98">
        <f>IF(N168="","",A174+1)</f>
        <v>15</v>
      </c>
      <c r="B175" s="384"/>
      <c r="C175" s="904">
        <v>15</v>
      </c>
      <c r="D175" s="905"/>
      <c r="E175" s="904">
        <v>35</v>
      </c>
      <c r="F175" s="905"/>
      <c r="G175" s="904">
        <v>15</v>
      </c>
      <c r="H175" s="905"/>
      <c r="I175" s="904">
        <v>35</v>
      </c>
      <c r="J175" s="905"/>
      <c r="K175" s="382">
        <v>30</v>
      </c>
      <c r="L175" s="382">
        <v>70</v>
      </c>
      <c r="M175" s="904">
        <v>100</v>
      </c>
      <c r="N175" s="905"/>
      <c r="O175" s="920"/>
      <c r="P175" s="921"/>
      <c r="Q175" s="963"/>
      <c r="R175" s="384"/>
      <c r="S175" s="904">
        <v>15</v>
      </c>
      <c r="T175" s="905"/>
      <c r="U175" s="904">
        <v>35</v>
      </c>
      <c r="V175" s="905"/>
      <c r="W175" s="904">
        <v>15</v>
      </c>
      <c r="X175" s="905"/>
      <c r="Y175" s="904">
        <v>35</v>
      </c>
      <c r="Z175" s="905"/>
      <c r="AA175" s="382">
        <v>30</v>
      </c>
      <c r="AB175" s="382">
        <v>70</v>
      </c>
      <c r="AC175" s="904">
        <v>100</v>
      </c>
      <c r="AD175" s="905"/>
      <c r="AE175" s="920"/>
      <c r="AF175" s="921"/>
    </row>
    <row r="176" spans="1:32" s="44" customFormat="1" ht="21" customHeight="1">
      <c r="A176" s="98">
        <f>IF(N168="","",A175+1)</f>
        <v>16</v>
      </c>
      <c r="B176" s="303" t="str">
        <f>IF('Master sheet'!$D$14="Hindi","अंग्रेजी","English")</f>
        <v>अंग्रेजी</v>
      </c>
      <c r="C176" s="699">
        <f>IFERROR(IF(AND(N168=""),"",VLOOKUP(N168,Marks,33,0)),"")</f>
        <v>14</v>
      </c>
      <c r="D176" s="701"/>
      <c r="E176" s="699">
        <f>IFERROR(IF(AND(N168=""),"",VLOOKUP(N168,Marks,34,0)),"")</f>
        <v>32</v>
      </c>
      <c r="F176" s="701"/>
      <c r="G176" s="699">
        <f>IFERROR(IF(AND(N168=""),"",VLOOKUP(N168,Marks,37,0)),"")</f>
        <v>13</v>
      </c>
      <c r="H176" s="701"/>
      <c r="I176" s="699">
        <f>IFERROR(IF(AND(N168=""),"",VLOOKUP(N168,Marks,38,0)),"")</f>
        <v>32</v>
      </c>
      <c r="J176" s="701"/>
      <c r="K176" s="374">
        <f>IFERROR(IF(AND(N168=""),"",SUM(C176,G176)),"")</f>
        <v>27</v>
      </c>
      <c r="L176" s="374">
        <f>IFERROR(IF(AND(N168=""),"",SUM(E176,I176)),"")</f>
        <v>64</v>
      </c>
      <c r="M176" s="902">
        <f>IFERROR(IF(AND(N168=""),"",SUM(K176,L176)),"")</f>
        <v>91</v>
      </c>
      <c r="N176" s="903"/>
      <c r="O176" s="79" t="str">
        <f>IFERROR(IF(AND(N168=""),"",VLOOKUP(N168,Marks,46,0)),"")</f>
        <v>A</v>
      </c>
      <c r="P176" s="209" t="str">
        <f>IFERROR(IF(AND(N168=""),"",VLOOKUP(N168,Marks,44,0)),"")</f>
        <v>P</v>
      </c>
      <c r="Q176" s="963"/>
      <c r="R176" s="303" t="str">
        <f>IF('Master sheet'!$D$14="Hindi","अंग्रेजी","English")</f>
        <v>अंग्रेजी</v>
      </c>
      <c r="S176" s="699">
        <f>IFERROR(IF(AND(AD168=""),"",VLOOKUP(AD168,Marks,33,0)),"")</f>
        <v>14</v>
      </c>
      <c r="T176" s="701"/>
      <c r="U176" s="699">
        <f>IFERROR(IF(AND(AD168=""),"",VLOOKUP(AD168,Marks,34,0)),"")</f>
        <v>32</v>
      </c>
      <c r="V176" s="701"/>
      <c r="W176" s="699">
        <f>IFERROR(IF(AND(AD168=""),"",VLOOKUP(AD168,Marks,37,0)),"")</f>
        <v>10</v>
      </c>
      <c r="X176" s="701"/>
      <c r="Y176" s="699">
        <f>IFERROR(IF(AND(AD168=""),"",VLOOKUP(AD168,Marks,38,0)),"")</f>
        <v>32</v>
      </c>
      <c r="Z176" s="701"/>
      <c r="AA176" s="374">
        <f>IFERROR(IF(AND(AD168=""),"",SUM(S176,W176)),"")</f>
        <v>24</v>
      </c>
      <c r="AB176" s="374">
        <f>IFERROR(IF(AND(AD168=""),"",SUM(U176,Y176)),"")</f>
        <v>64</v>
      </c>
      <c r="AC176" s="902">
        <f>IFERROR(IF(AND(AD168=""),"",SUM(AA176,AB176)),"")</f>
        <v>88</v>
      </c>
      <c r="AD176" s="903"/>
      <c r="AE176" s="79" t="str">
        <f>IFERROR(IF(AND(AD168=""),"",VLOOKUP(AD168,Marks,46,0)),"")</f>
        <v>A</v>
      </c>
      <c r="AF176" s="209" t="str">
        <f>IFERROR(IF(AND(AD168=""),"",VLOOKUP(AD168,Marks,44,0)),"")</f>
        <v>P</v>
      </c>
    </row>
    <row r="177" spans="1:32" s="44" customFormat="1" ht="25.5" customHeight="1">
      <c r="A177" s="98">
        <f>IF(N168="","",A176+1)</f>
        <v>17</v>
      </c>
      <c r="B177" s="304" t="str">
        <f>IF('Master sheet'!$D$14="Hindi","कुल योग","Total")</f>
        <v>कुल योग</v>
      </c>
      <c r="C177" s="925">
        <f>IF(AND(N168=""),"",IF(AND(C173="",C174="",C176=""),"",SUM(C173,C174,C176)))</f>
        <v>68</v>
      </c>
      <c r="D177" s="926"/>
      <c r="E177" s="925">
        <f>IF(AND(N168=""),"",IF(AND(E173="",E174="",E176=""),"",SUM(E173,E174,E176)))</f>
        <v>161</v>
      </c>
      <c r="F177" s="926"/>
      <c r="G177" s="925">
        <f>IF(AND(N168=""),"",IF(AND(G173="",G174="",G176=""),"",SUM(G173,G174,G176)))</f>
        <v>61</v>
      </c>
      <c r="H177" s="926"/>
      <c r="I177" s="925">
        <f>IF(AND(N168=""),"",IF(AND(I173="",I174="",I176=""),"",SUM(I173,I174,I176)))</f>
        <v>117</v>
      </c>
      <c r="J177" s="926"/>
      <c r="K177" s="375">
        <f>IF(AND(N168=""),"",IF(AND(K173="",K174="",K176=""),"",SUM(K173,K174,K176)))</f>
        <v>129</v>
      </c>
      <c r="L177" s="375">
        <f>IF(AND(N168=""),"",IF(AND(L173="",L174="",L176=""),"",SUM(L173,L174,L176)))</f>
        <v>278</v>
      </c>
      <c r="M177" s="902">
        <f>IF(AND(N168=""),"",IF(AND(M173="",M174="",M176=""),"",SUM(M173,M174,M176)))</f>
        <v>407</v>
      </c>
      <c r="N177" s="903"/>
      <c r="O177" s="383" t="str">
        <f>IFERROR(IF(AND(N168=""),"",VLOOKUP(N168,Marks,119,0)),"")</f>
        <v>B</v>
      </c>
      <c r="P177" s="212"/>
      <c r="Q177" s="963"/>
      <c r="R177" s="304" t="str">
        <f>IF('Master sheet'!$D$14="Hindi","कुल योग","Total")</f>
        <v>कुल योग</v>
      </c>
      <c r="S177" s="925">
        <f>IF(AND(AD168=""),"",IF(AND(S173="",S174="",S176=""),"",SUM(S173,S174,S176)))</f>
        <v>69</v>
      </c>
      <c r="T177" s="926"/>
      <c r="U177" s="925">
        <f>IF(AND(AD168=""),"",IF(AND(U173="",U174="",U176=""),"",SUM(U173,U174,U176)))</f>
        <v>164</v>
      </c>
      <c r="V177" s="926"/>
      <c r="W177" s="925">
        <f>IF(AND(AD168=""),"",IF(AND(W173="",W174="",W176=""),"",SUM(W173,W174,W176)))</f>
        <v>55</v>
      </c>
      <c r="X177" s="926"/>
      <c r="Y177" s="925">
        <f>IF(AND(AD168=""),"",IF(AND(Y173="",Y174="",Y176=""),"",SUM(Y173,Y174,Y176)))</f>
        <v>117</v>
      </c>
      <c r="Z177" s="926"/>
      <c r="AA177" s="375">
        <f>IF(AND(AD168=""),"",IF(AND(AA173="",AA174="",AA176=""),"",SUM(AA173,AA174,AA176)))</f>
        <v>124</v>
      </c>
      <c r="AB177" s="375">
        <f>IF(AND(AD168=""),"",IF(AND(AB173="",AB174="",AB176=""),"",SUM(AB173,AB174,AB176)))</f>
        <v>281</v>
      </c>
      <c r="AC177" s="902">
        <f>IF(AND(AD168=""),"",IF(AND(AC173="",AC174="",AC176=""),"",SUM(AC173,AC174,AC176)))</f>
        <v>405</v>
      </c>
      <c r="AD177" s="903"/>
      <c r="AE177" s="383" t="str">
        <f>IFERROR(IF(AND(AD168=""),"",VLOOKUP(AD168,Marks,119,0)),"")</f>
        <v>B</v>
      </c>
      <c r="AF177" s="212"/>
    </row>
    <row r="178" spans="1:32" s="44" customFormat="1" ht="25.5" customHeight="1">
      <c r="A178" s="98">
        <f>IF(N168="","",A177+1)</f>
        <v>18</v>
      </c>
      <c r="B178" s="385"/>
      <c r="C178" s="904">
        <v>50</v>
      </c>
      <c r="D178" s="922"/>
      <c r="E178" s="922"/>
      <c r="F178" s="905"/>
      <c r="G178" s="904">
        <v>50</v>
      </c>
      <c r="H178" s="922"/>
      <c r="I178" s="922"/>
      <c r="J178" s="905"/>
      <c r="K178" s="904">
        <v>100</v>
      </c>
      <c r="L178" s="922"/>
      <c r="M178" s="922"/>
      <c r="N178" s="905"/>
      <c r="O178" s="923"/>
      <c r="P178" s="924"/>
      <c r="Q178" s="963"/>
      <c r="R178" s="385"/>
      <c r="S178" s="904">
        <v>50</v>
      </c>
      <c r="T178" s="922"/>
      <c r="U178" s="922"/>
      <c r="V178" s="905"/>
      <c r="W178" s="904">
        <v>50</v>
      </c>
      <c r="X178" s="922"/>
      <c r="Y178" s="922"/>
      <c r="Z178" s="905"/>
      <c r="AA178" s="904">
        <v>100</v>
      </c>
      <c r="AB178" s="922"/>
      <c r="AC178" s="922"/>
      <c r="AD178" s="905"/>
      <c r="AE178" s="923"/>
      <c r="AF178" s="924"/>
    </row>
    <row r="179" spans="1:32" s="44" customFormat="1" ht="21" customHeight="1">
      <c r="A179" s="98">
        <f>IF(N168="","",A178+1)</f>
        <v>19</v>
      </c>
      <c r="B179" s="308" t="str">
        <f>IF('Master sheet'!$D$14="Hindi","पर्यावरण अध्ययन","EVS")</f>
        <v>पर्यावरण अध्ययन</v>
      </c>
      <c r="C179" s="699">
        <f>IFERROR(IF(AND(N168=""),"",VLOOKUP(N168,Marks,69,0)),"")</f>
        <v>41</v>
      </c>
      <c r="D179" s="700"/>
      <c r="E179" s="700"/>
      <c r="F179" s="701"/>
      <c r="G179" s="699">
        <f>IFERROR(IF(AND(N168=""),"",VLOOKUP(N168,Marks,73,0)),"")</f>
        <v>45</v>
      </c>
      <c r="H179" s="700"/>
      <c r="I179" s="700"/>
      <c r="J179" s="701"/>
      <c r="K179" s="925">
        <f>IFERROR(IF(AND(N168=""),"",SUM(C179,G179)),"")</f>
        <v>86</v>
      </c>
      <c r="L179" s="947"/>
      <c r="M179" s="947"/>
      <c r="N179" s="926"/>
      <c r="O179" s="79" t="str">
        <f>IFERROR(IF(AND(N168=""),"",VLOOKUP(N168,Marks,82,0)),"")</f>
        <v>A</v>
      </c>
      <c r="P179" s="209" t="str">
        <f>IFERROR(IF(AND(N168=""),"",VLOOKUP(N168,Marks,80,0)),"")</f>
        <v>P</v>
      </c>
      <c r="Q179" s="963"/>
      <c r="R179" s="308" t="str">
        <f>IF('Master sheet'!$D$14="Hindi","पर्यावरण अध्ययन","EVS")</f>
        <v>पर्यावरण अध्ययन</v>
      </c>
      <c r="S179" s="699">
        <f>IFERROR(IF(AND(AD168=""),"",VLOOKUP(AD168,Marks,69,0)),"")</f>
        <v>42</v>
      </c>
      <c r="T179" s="700"/>
      <c r="U179" s="700"/>
      <c r="V179" s="701"/>
      <c r="W179" s="699">
        <f>IFERROR(IF(AND(AD168=""),"",VLOOKUP(AD168,Marks,73,0)),"")</f>
        <v>49</v>
      </c>
      <c r="X179" s="700"/>
      <c r="Y179" s="700"/>
      <c r="Z179" s="701"/>
      <c r="AA179" s="925">
        <f>IFERROR(IF(AND(AD168=""),"",SUM(S179,W179)),"")</f>
        <v>91</v>
      </c>
      <c r="AB179" s="947"/>
      <c r="AC179" s="947"/>
      <c r="AD179" s="926"/>
      <c r="AE179" s="79" t="str">
        <f>IFERROR(IF(AND(AD168=""),"",VLOOKUP(AD168,Marks,82,0)),"")</f>
        <v>A</v>
      </c>
      <c r="AF179" s="209" t="str">
        <f>IFERROR(IF(AND(AD168=""),"",VLOOKUP(AD168,Marks,80,0)),"")</f>
        <v>P</v>
      </c>
    </row>
    <row r="180" spans="1:32" s="44" customFormat="1" ht="9" customHeight="1">
      <c r="A180" s="98">
        <f>IF(N168="","",A179+1)</f>
        <v>20</v>
      </c>
      <c r="B180" s="895"/>
      <c r="C180" s="895"/>
      <c r="D180" s="895"/>
      <c r="E180" s="895"/>
      <c r="F180" s="895"/>
      <c r="G180" s="895"/>
      <c r="H180" s="895"/>
      <c r="I180" s="895"/>
      <c r="J180" s="895"/>
      <c r="K180" s="895"/>
      <c r="L180" s="895"/>
      <c r="M180" s="895"/>
      <c r="N180" s="895"/>
      <c r="O180" s="895"/>
      <c r="P180" s="895"/>
      <c r="Q180" s="963"/>
      <c r="R180" s="895"/>
      <c r="S180" s="895"/>
      <c r="T180" s="895"/>
      <c r="U180" s="895"/>
      <c r="V180" s="895"/>
      <c r="W180" s="895"/>
      <c r="X180" s="895"/>
      <c r="Y180" s="895"/>
      <c r="Z180" s="895"/>
      <c r="AA180" s="895"/>
      <c r="AB180" s="895"/>
      <c r="AC180" s="895"/>
      <c r="AD180" s="895"/>
      <c r="AE180" s="895"/>
      <c r="AF180" s="895"/>
    </row>
    <row r="181" spans="1:32" s="44" customFormat="1" ht="18.95" customHeight="1">
      <c r="A181" s="98">
        <f>IF(N168="","",A180+1)</f>
        <v>21</v>
      </c>
      <c r="B181" s="948" t="str">
        <f>IF('Master sheet'!$D$14="Hindi","अतिरिक्त विषय ","Extra Subject")</f>
        <v xml:space="preserve">अतिरिक्त विषय </v>
      </c>
      <c r="C181" s="948"/>
      <c r="D181" s="948"/>
      <c r="E181" s="948"/>
      <c r="F181" s="948"/>
      <c r="G181" s="948"/>
      <c r="H181" s="948"/>
      <c r="I181" s="948"/>
      <c r="J181" s="948"/>
      <c r="K181" s="948"/>
      <c r="L181" s="948"/>
      <c r="M181" s="948"/>
      <c r="N181" s="948"/>
      <c r="O181" s="948"/>
      <c r="P181" s="948"/>
      <c r="Q181" s="963"/>
      <c r="R181" s="949" t="str">
        <f>IF('Master sheet'!$D$14="Hindi","अतिरिक्त विषय ","Extra Subject")</f>
        <v xml:space="preserve">अतिरिक्त विषय </v>
      </c>
      <c r="S181" s="949"/>
      <c r="T181" s="949"/>
      <c r="U181" s="949"/>
      <c r="V181" s="949"/>
      <c r="W181" s="949"/>
      <c r="X181" s="949"/>
      <c r="Y181" s="949"/>
      <c r="Z181" s="949"/>
      <c r="AA181" s="949"/>
      <c r="AB181" s="949"/>
      <c r="AC181" s="949"/>
      <c r="AD181" s="949"/>
      <c r="AE181" s="949"/>
      <c r="AF181" s="949"/>
    </row>
    <row r="182" spans="1:32" s="403" customFormat="1" ht="18.95" customHeight="1">
      <c r="A182" s="98">
        <f>IF(N168="","",A181+1)</f>
        <v>22</v>
      </c>
      <c r="B182" s="402" t="str">
        <f>IF('Master sheet'!$D$14="Hindi","विषय","Subject")</f>
        <v>विषय</v>
      </c>
      <c r="C182" s="959" t="str">
        <f>IF('Master sheet'!$D$14="Hindi","पूर्णांक","M.M.")</f>
        <v>पूर्णांक</v>
      </c>
      <c r="D182" s="960"/>
      <c r="E182" s="959" t="str">
        <f>IF('Master sheet'!$D$14="Hindi","प्राप्तांक","Ob.M.")</f>
        <v>प्राप्तांक</v>
      </c>
      <c r="F182" s="960"/>
      <c r="G182" s="959" t="str">
        <f>IF('Master sheet'!$D$14="Hindi","ग्रेड","Grade")</f>
        <v>ग्रेड</v>
      </c>
      <c r="H182" s="960"/>
      <c r="I182" s="959" t="str">
        <f>IF('Master sheet'!$D$14="Hindi","विषय","Subject")</f>
        <v>विषय</v>
      </c>
      <c r="J182" s="960"/>
      <c r="K182" s="959" t="str">
        <f>IF('Master sheet'!$D$14="Hindi","पूर्णांक","M.M.")</f>
        <v>पूर्णांक</v>
      </c>
      <c r="L182" s="960"/>
      <c r="M182" s="959" t="str">
        <f>IF('Master sheet'!$D$14="Hindi","प्राप्तांक","Ob.M.")</f>
        <v>प्राप्तांक</v>
      </c>
      <c r="N182" s="960"/>
      <c r="O182" s="959" t="str">
        <f>IF('Master sheet'!$D$14="Hindi","ग्रेड","Grade")</f>
        <v>ग्रेड</v>
      </c>
      <c r="P182" s="960"/>
      <c r="Q182" s="963"/>
      <c r="R182" s="402" t="str">
        <f>IF('Master sheet'!$D$14="Hindi","विषय","Subject")</f>
        <v>विषय</v>
      </c>
      <c r="S182" s="959" t="str">
        <f>IF('Master sheet'!$D$14="Hindi","पूर्णांक","M.M.")</f>
        <v>पूर्णांक</v>
      </c>
      <c r="T182" s="960"/>
      <c r="U182" s="959" t="str">
        <f>IF('Master sheet'!$D$14="Hindi","प्राप्तांक","Ob.M.")</f>
        <v>प्राप्तांक</v>
      </c>
      <c r="V182" s="960"/>
      <c r="W182" s="959" t="str">
        <f>IF('Master sheet'!$D$14="Hindi","ग्रेड","Grade")</f>
        <v>ग्रेड</v>
      </c>
      <c r="X182" s="960"/>
      <c r="Y182" s="959" t="str">
        <f>IF('Master sheet'!$D$14="Hindi","विषय","Subject")</f>
        <v>विषय</v>
      </c>
      <c r="Z182" s="960"/>
      <c r="AA182" s="959" t="str">
        <f>IF('Master sheet'!$D$14="Hindi","पूर्णांक","M.M.")</f>
        <v>पूर्णांक</v>
      </c>
      <c r="AB182" s="960"/>
      <c r="AC182" s="959" t="str">
        <f>IF('Master sheet'!$D$14="Hindi","प्राप्तांक","Ob.M.")</f>
        <v>प्राप्तांक</v>
      </c>
      <c r="AD182" s="960"/>
      <c r="AE182" s="959" t="str">
        <f>IF('Master sheet'!$D$14="Hindi","ग्रेड","Grade")</f>
        <v>ग्रेड</v>
      </c>
      <c r="AF182" s="960"/>
    </row>
    <row r="183" spans="1:32" s="44" customFormat="1" ht="22.5" customHeight="1">
      <c r="A183" s="98">
        <f>IF(N168="","",A182+1)</f>
        <v>23</v>
      </c>
      <c r="B183" s="303" t="str">
        <f>IF(AND(N168=""),"",'Result Sheet'!$DA$4)</f>
        <v>COMPUTER</v>
      </c>
      <c r="C183" s="912">
        <f>IF(AND(N168=""),"",'Result Sheet'!$DC$7)</f>
        <v>100</v>
      </c>
      <c r="D183" s="912"/>
      <c r="E183" s="913">
        <f>IFERROR(IF(AND(N168=""),"",VLOOKUP(N168,Marks,106,0)),"")</f>
        <v>0</v>
      </c>
      <c r="F183" s="913"/>
      <c r="G183" s="914" t="str">
        <f>IFERROR(IF(AND(N168=""),"",VLOOKUP(N168,Marks,107,0)),"")</f>
        <v/>
      </c>
      <c r="H183" s="914"/>
      <c r="I183" s="915" t="str">
        <f>IF(AND(N168=""),"",'Result Sheet'!$DE$4)</f>
        <v>G.K.</v>
      </c>
      <c r="J183" s="915"/>
      <c r="K183" s="912">
        <f>IF(AND(N168=""),"",'Result Sheet'!$DG$7)</f>
        <v>100</v>
      </c>
      <c r="L183" s="912"/>
      <c r="M183" s="913">
        <f>IFERROR(IF(AND(N168=""),"",VLOOKUP(N168,Marks,110,0)),"")</f>
        <v>0</v>
      </c>
      <c r="N183" s="913"/>
      <c r="O183" s="914" t="str">
        <f>IFERROR(IF(AND(N168=""),"",VLOOKUP(N168,Marks,111,0)),"")</f>
        <v/>
      </c>
      <c r="P183" s="914"/>
      <c r="Q183" s="963"/>
      <c r="R183" s="303" t="str">
        <f>IF(AND(AD168=""),"",'Result Sheet'!$DA$4)</f>
        <v>COMPUTER</v>
      </c>
      <c r="S183" s="912">
        <f>IF(AND(AD168=""),"",'Result Sheet'!$DC$7)</f>
        <v>100</v>
      </c>
      <c r="T183" s="912"/>
      <c r="U183" s="913">
        <f>IFERROR(IF(AND(AD168=""),"",VLOOKUP(AD168,Marks,106,0)),"")</f>
        <v>0</v>
      </c>
      <c r="V183" s="913"/>
      <c r="W183" s="914" t="str">
        <f>IFERROR(IF(AND(AD168=""),"",VLOOKUP(AD168,Marks,107,0)),"")</f>
        <v/>
      </c>
      <c r="X183" s="914"/>
      <c r="Y183" s="915" t="str">
        <f>IF(AND(AD168=""),"",'Result Sheet'!$DE$4)</f>
        <v>G.K.</v>
      </c>
      <c r="Z183" s="915"/>
      <c r="AA183" s="912">
        <f>IF(AND(AD168=""),"",'Result Sheet'!$DG$7)</f>
        <v>100</v>
      </c>
      <c r="AB183" s="912"/>
      <c r="AC183" s="913">
        <f>IFERROR(IF(AND(AD168=""),"",VLOOKUP(AD168,Marks,110,0)),"")</f>
        <v>0</v>
      </c>
      <c r="AD183" s="913"/>
      <c r="AE183" s="914" t="str">
        <f>IFERROR(IF(AND(AD168=""),"",VLOOKUP(AD168,Marks,111,0)),"")</f>
        <v/>
      </c>
      <c r="AF183" s="914"/>
    </row>
    <row r="184" spans="1:32" s="44" customFormat="1" ht="22.5" customHeight="1">
      <c r="A184" s="98">
        <f>IF(N168="","",A183+1)</f>
        <v>24</v>
      </c>
      <c r="B184" s="896" t="str">
        <f>IF('Master sheet'!$D$14="Hindi","विषय","Subject")</f>
        <v>विषय</v>
      </c>
      <c r="C184" s="896"/>
      <c r="D184" s="918" t="str">
        <f>IF('Master sheet'!$D$14="Hindi","प्राप्तांक","Marks ")</f>
        <v>प्राप्तांक</v>
      </c>
      <c r="E184" s="919"/>
      <c r="F184" s="306" t="str">
        <f>IF('Master sheet'!$D$14="Hindi","ग्रेड","Grade")</f>
        <v>ग्रेड</v>
      </c>
      <c r="G184" s="896" t="str">
        <f>IF('Master sheet'!$D$14="Hindi","विषय","Subject")</f>
        <v>विषय</v>
      </c>
      <c r="H184" s="896"/>
      <c r="I184" s="918" t="str">
        <f>IF('Master sheet'!$D$14="Hindi","प्राप्तांक","Marks")</f>
        <v>प्राप्तांक</v>
      </c>
      <c r="J184" s="919"/>
      <c r="K184" s="306" t="str">
        <f>IF('Master sheet'!$D$14="Hindi","ग्रेड","Grade")</f>
        <v>ग्रेड</v>
      </c>
      <c r="L184" s="896" t="str">
        <f>IF('Master sheet'!$D$14="Hindi","विषय","Subject")</f>
        <v>विषय</v>
      </c>
      <c r="M184" s="896"/>
      <c r="N184" s="918" t="str">
        <f>IF('Master sheet'!$D$14="Hindi","प्राप्तांक","Marks")</f>
        <v>प्राप्तांक</v>
      </c>
      <c r="O184" s="919"/>
      <c r="P184" s="345" t="str">
        <f>IF('Master sheet'!$D$14="Hindi","ग्रेड","Grade")</f>
        <v>ग्रेड</v>
      </c>
      <c r="Q184" s="963"/>
      <c r="R184" s="896" t="str">
        <f>IF('Master sheet'!$D$14="Hindi","विषय","Subject")</f>
        <v>विषय</v>
      </c>
      <c r="S184" s="896"/>
      <c r="T184" s="918" t="str">
        <f>IF('Master sheet'!$D$14="Hindi","प्राप्तांक","Marks")</f>
        <v>प्राप्तांक</v>
      </c>
      <c r="U184" s="919"/>
      <c r="V184" s="306" t="str">
        <f>IF('Master sheet'!$D$14="Hindi","ग्रेड","Grade")</f>
        <v>ग्रेड</v>
      </c>
      <c r="W184" s="896" t="str">
        <f>IF('Master sheet'!$D$14="Hindi","विषय","Subject")</f>
        <v>विषय</v>
      </c>
      <c r="X184" s="896"/>
      <c r="Y184" s="918" t="str">
        <f>IF('Master sheet'!$D$14="Hindi","प्राप्तांक","Marks")</f>
        <v>प्राप्तांक</v>
      </c>
      <c r="Z184" s="919"/>
      <c r="AA184" s="306" t="str">
        <f>IF('Master sheet'!$D$14="Hindi","ग्रेड","Grade")</f>
        <v>ग्रेड</v>
      </c>
      <c r="AB184" s="896" t="str">
        <f>IF('Master sheet'!$D$14="Hindi","विषय","Subject")</f>
        <v>विषय</v>
      </c>
      <c r="AC184" s="896"/>
      <c r="AD184" s="918" t="str">
        <f>IF('Master sheet'!$D$14="Hindi","प्राप्तांक","Marks")</f>
        <v>प्राप्तांक</v>
      </c>
      <c r="AE184" s="919"/>
      <c r="AF184" s="345" t="str">
        <f>IF('Master sheet'!$D$14="Hindi","ग्रेड","Grade")</f>
        <v>ग्रेड</v>
      </c>
    </row>
    <row r="185" spans="1:32" s="44" customFormat="1" ht="21.75" customHeight="1">
      <c r="A185" s="98">
        <f>IF(N168="","",A184+1)</f>
        <v>25</v>
      </c>
      <c r="B185" s="906" t="str">
        <f>IF('Master sheet'!$D$14="Hindi","कार्यानुभव","WORK EXP.")</f>
        <v>कार्यानुभव</v>
      </c>
      <c r="C185" s="907"/>
      <c r="D185" s="907"/>
      <c r="E185" s="70">
        <f>IFERROR(IF(AND(N168=""),"",VLOOKUP(N168,Marks,85,0)),"")</f>
        <v>43</v>
      </c>
      <c r="F185" s="79" t="str">
        <f>IFERROR(IF(AND(N168=""),"",VLOOKUP(N168,Marks,89,0)),"")</f>
        <v>A</v>
      </c>
      <c r="G185" s="906" t="str">
        <f>IF('Master sheet'!$D$14="Hindi","कला शिक्षा","ART EDU.")</f>
        <v>कला शिक्षा</v>
      </c>
      <c r="H185" s="907"/>
      <c r="I185" s="907"/>
      <c r="J185" s="70">
        <f>IFERROR(IF(AND(N168=""),"",VLOOKUP(N168,Marks,92,0)),"")</f>
        <v>38</v>
      </c>
      <c r="K185" s="79" t="str">
        <f>IFERROR(IF(AND(N168=""),"",VLOOKUP(N168,Marks,96,0)),"")</f>
        <v>A</v>
      </c>
      <c r="L185" s="908" t="str">
        <f>IF('Master sheet'!$D$14="Hindi","स्वा. एवं शा. शिक्षा","HE.&amp;PH. EDU.")</f>
        <v>स्वा. एवं शा. शिक्षा</v>
      </c>
      <c r="M185" s="909"/>
      <c r="N185" s="909"/>
      <c r="O185" s="70">
        <f>IFERROR(IF(AND(N168=""),"",VLOOKUP(N168,Marks,99,0)),"")</f>
        <v>78</v>
      </c>
      <c r="P185" s="79" t="str">
        <f>IFERROR(IF(AND(N168=""),"",VLOOKUP(N168,Marks,103,0)),"")</f>
        <v>A</v>
      </c>
      <c r="Q185" s="963"/>
      <c r="R185" s="915" t="str">
        <f>IF('Master sheet'!$D$14="Hindi","कार्यानुभव","WORK EXP.")</f>
        <v>कार्यानुभव</v>
      </c>
      <c r="S185" s="915"/>
      <c r="T185" s="915"/>
      <c r="U185" s="70">
        <f>IFERROR(IF(AND(AD168=""),"",VLOOKUP(AD168,Marks,85,0)),"")</f>
        <v>21</v>
      </c>
      <c r="V185" s="79" t="str">
        <f>IFERROR(IF(AND(AD168=""),"",VLOOKUP(AD168,Marks,89,0)),"")</f>
        <v>A</v>
      </c>
      <c r="W185" s="915" t="str">
        <f>IF('Master sheet'!$D$14="Hindi","कला शिक्षा","ART EDU.")</f>
        <v>कला शिक्षा</v>
      </c>
      <c r="X185" s="915"/>
      <c r="Y185" s="915"/>
      <c r="Z185" s="70">
        <f>IFERROR(IF(AND(AD168=""),"",VLOOKUP(AD168,Marks,92,0)),"")</f>
        <v>35</v>
      </c>
      <c r="AA185" s="79" t="str">
        <f>IFERROR(IF(AND(AD168=""),"",VLOOKUP(AD168,Marks,96,0)),"")</f>
        <v>B</v>
      </c>
      <c r="AB185" s="961" t="str">
        <f>IF('Master sheet'!$D$14="Hindi","स्वा. एवं शा. शिक्षा","HE.&amp;PH. EDU.")</f>
        <v>स्वा. एवं शा. शिक्षा</v>
      </c>
      <c r="AC185" s="961"/>
      <c r="AD185" s="961"/>
      <c r="AE185" s="70">
        <f>IFERROR(IF(AND(AD168=""),"",VLOOKUP(AD168,Marks,99,0)),"")</f>
        <v>66</v>
      </c>
      <c r="AF185" s="79" t="str">
        <f>IFERROR(IF(AND(AD168=""),"",VLOOKUP(AD168,Marks,103,0)),"")</f>
        <v>B</v>
      </c>
    </row>
    <row r="186" spans="1:32" s="44" customFormat="1" ht="21" customHeight="1">
      <c r="A186" s="98">
        <f>IF(N168="","",A185+1)</f>
        <v>26</v>
      </c>
      <c r="B186" s="885" t="str">
        <f>IF('Master sheet'!$D$14="Hindi","कुल कार्य दिवस :-","Total Meeting :-")</f>
        <v>कुल कार्य दिवस :-</v>
      </c>
      <c r="C186" s="885"/>
      <c r="D186" s="885"/>
      <c r="E186" s="886">
        <f>IFERROR(IF(AND(N168=""),"",VLOOKUP(N168,Marks,117,0)),"")</f>
        <v>220</v>
      </c>
      <c r="F186" s="886"/>
      <c r="G186" s="886"/>
      <c r="H186" s="886"/>
      <c r="I186" s="885" t="str">
        <f>IF('Master sheet'!$D$14="Hindi","कुल उपस्थिति :-","Total Attendance :-")</f>
        <v>कुल उपस्थिति :-</v>
      </c>
      <c r="J186" s="885"/>
      <c r="K186" s="885"/>
      <c r="L186" s="885"/>
      <c r="M186" s="887">
        <f>IFERROR(IF(AND(N168=""),"",VLOOKUP(N168,Marks,118,0)),"")</f>
        <v>28</v>
      </c>
      <c r="N186" s="887"/>
      <c r="O186" s="887"/>
      <c r="P186" s="887"/>
      <c r="Q186" s="963"/>
      <c r="R186" s="885" t="str">
        <f>IF('Master sheet'!$D$14="Hindi","कुल कार्य दिवस :-","Total Meeting :-")</f>
        <v>कुल कार्य दिवस :-</v>
      </c>
      <c r="S186" s="885"/>
      <c r="T186" s="885"/>
      <c r="U186" s="886">
        <f>IFERROR(IF(AND(AD168=""),"",VLOOKUP(AD168,Marks,117,0)),"")</f>
        <v>220</v>
      </c>
      <c r="V186" s="886"/>
      <c r="W186" s="886"/>
      <c r="X186" s="886"/>
      <c r="Y186" s="885" t="str">
        <f>IF('Master sheet'!$D$14="Hindi","कुल उपस्थिति :-","Total Attendance :-")</f>
        <v>कुल उपस्थिति :-</v>
      </c>
      <c r="Z186" s="885"/>
      <c r="AA186" s="885"/>
      <c r="AB186" s="885"/>
      <c r="AC186" s="887">
        <f>IFERROR(IF(AND(AD168=""),"",VLOOKUP(AD168,Marks,118,0)),"")</f>
        <v>12</v>
      </c>
      <c r="AD186" s="887"/>
      <c r="AE186" s="887"/>
      <c r="AF186" s="887"/>
    </row>
    <row r="187" spans="1:32" s="44" customFormat="1" ht="21" customHeight="1">
      <c r="A187" s="98">
        <f>IF(N168="","",A186+1)</f>
        <v>27</v>
      </c>
      <c r="B187" s="885" t="str">
        <f>IF('Master sheet'!$D$14="Hindi","परिणाम :-","Result :-")</f>
        <v>परिणाम :-</v>
      </c>
      <c r="C187" s="885"/>
      <c r="D187" s="885"/>
      <c r="E187" s="888" t="str">
        <f>IFERROR(IF(AND(N168=""),"",VLOOKUP(N168,Marks,116,0)),"")</f>
        <v>कक्षोंन्नति</v>
      </c>
      <c r="F187" s="888"/>
      <c r="G187" s="888"/>
      <c r="H187" s="888"/>
      <c r="I187" s="885" t="str">
        <f>IF('Master sheet'!$D$14="Hindi","परिणाम प्रतिशत में :-","Result in Percentage :-")</f>
        <v>परिणाम प्रतिशत में :-</v>
      </c>
      <c r="J187" s="885"/>
      <c r="K187" s="885"/>
      <c r="L187" s="885"/>
      <c r="M187" s="889">
        <f>IFERROR(IF(AND(N168=""),"",VLOOKUP(N168,Marks,113,0)),"")</f>
        <v>81.400000000000006</v>
      </c>
      <c r="N187" s="889"/>
      <c r="O187" s="889"/>
      <c r="P187" s="889"/>
      <c r="Q187" s="963"/>
      <c r="R187" s="885" t="str">
        <f>IF('Master sheet'!$D$14="Hindi","परिणाम :-","Result :-")</f>
        <v>परिणाम :-</v>
      </c>
      <c r="S187" s="885"/>
      <c r="T187" s="885"/>
      <c r="U187" s="888" t="str">
        <f>IFERROR(IF(AND(AD168=""),"",VLOOKUP(AD168,Marks,116,0)),"")</f>
        <v>कक्षोंन्नति</v>
      </c>
      <c r="V187" s="888"/>
      <c r="W187" s="888"/>
      <c r="X187" s="888"/>
      <c r="Y187" s="885" t="str">
        <f>IF('Master sheet'!$D$14="Hindi","परिणाम प्रतिशत में :-","Result in Percentage :-")</f>
        <v>परिणाम प्रतिशत में :-</v>
      </c>
      <c r="Z187" s="885"/>
      <c r="AA187" s="885"/>
      <c r="AB187" s="885"/>
      <c r="AC187" s="889">
        <f>IFERROR(IF(AND(AD168=""),"",VLOOKUP(AD168,Marks,113,0)),"")</f>
        <v>81</v>
      </c>
      <c r="AD187" s="889"/>
      <c r="AE187" s="889"/>
      <c r="AF187" s="889"/>
    </row>
    <row r="188" spans="1:32" s="44" customFormat="1" ht="21" customHeight="1">
      <c r="A188" s="98">
        <f>IF(N168="","",A187+1)</f>
        <v>28</v>
      </c>
      <c r="B188" s="885" t="str">
        <f>IF('Master sheet'!$D$14="Hindi","श्रेणी / ग्रेड :-","Division / Grade :-")</f>
        <v>श्रेणी / ग्रेड :-</v>
      </c>
      <c r="C188" s="885"/>
      <c r="D188" s="885"/>
      <c r="E188" s="210" t="str">
        <f>IFERROR(IF(AND(N168=""),"",VLOOKUP(N168,Marks,114,0)),"")</f>
        <v>I</v>
      </c>
      <c r="F188" s="211" t="s">
        <v>129</v>
      </c>
      <c r="G188" s="890" t="str">
        <f>IFERROR(IF(AND(N168=""),"",VLOOKUP(N168,Marks,119,0)),"")</f>
        <v>B</v>
      </c>
      <c r="H188" s="890"/>
      <c r="I188" s="885" t="str">
        <f>IF('Master sheet'!$D$14="Hindi","कक्षा में स्थान :-","Position in the Class :-")</f>
        <v>कक्षा में स्थान :-</v>
      </c>
      <c r="J188" s="885"/>
      <c r="K188" s="885"/>
      <c r="L188" s="885"/>
      <c r="M188" s="891">
        <f>IFERROR(IF(AND(N168=""),"",VLOOKUP(N168,Marks,115,0)),"")</f>
        <v>8.9999999999999964</v>
      </c>
      <c r="N188" s="891"/>
      <c r="O188" s="891"/>
      <c r="P188" s="891"/>
      <c r="Q188" s="963"/>
      <c r="R188" s="885" t="str">
        <f>IF('Master sheet'!$D$14="Hindi","श्रेणी / ग्रेड :-","Division / Grade :-")</f>
        <v>श्रेणी / ग्रेड :-</v>
      </c>
      <c r="S188" s="885"/>
      <c r="T188" s="885"/>
      <c r="U188" s="210" t="str">
        <f>IFERROR(IF(AND(AD168=""),"",VLOOKUP(AD168,Marks,114,0)),"")</f>
        <v>I</v>
      </c>
      <c r="V188" s="211" t="s">
        <v>129</v>
      </c>
      <c r="W188" s="890" t="str">
        <f>IFERROR(IF(AND(AD168=""),"",VLOOKUP(AD168,Marks,119,0)),"")</f>
        <v>B</v>
      </c>
      <c r="X188" s="890"/>
      <c r="Y188" s="885" t="str">
        <f>IF('Master sheet'!$D$14="Hindi","कक्षा में स्थान :-","Position in the Class :-")</f>
        <v>कक्षा में स्थान :-</v>
      </c>
      <c r="Z188" s="885"/>
      <c r="AA188" s="885"/>
      <c r="AB188" s="885"/>
      <c r="AC188" s="891">
        <f>IFERROR(IF(AND(AD168=""),"",VLOOKUP(AD168,Marks,115,0)),"")</f>
        <v>10.999999999999996</v>
      </c>
      <c r="AD188" s="891"/>
      <c r="AE188" s="891"/>
      <c r="AF188" s="891"/>
    </row>
    <row r="189" spans="1:32" s="44" customFormat="1" ht="21" customHeight="1">
      <c r="A189" s="98">
        <f>IF(N168="","",A188+1)</f>
        <v>29</v>
      </c>
      <c r="B189" s="871" t="str">
        <f>IF('Master sheet'!$D$14="Hindi","परीक्षा परिणाम घोषणा दिनांक :-","Result Declaration Date :-")</f>
        <v>परीक्षा परिणाम घोषणा दिनांक :-</v>
      </c>
      <c r="C189" s="871"/>
      <c r="D189" s="871"/>
      <c r="E189" s="872">
        <f>IFERROR(IF(AND(N168=""),"",'Master sheet'!$D$13),"")</f>
        <v>45793</v>
      </c>
      <c r="F189" s="872"/>
      <c r="G189" s="872"/>
      <c r="H189" s="349"/>
      <c r="I189" s="71"/>
      <c r="J189" s="71"/>
      <c r="K189" s="45"/>
      <c r="L189" s="71"/>
      <c r="M189" s="71"/>
      <c r="N189" s="71"/>
      <c r="O189" s="71"/>
      <c r="P189" s="71"/>
      <c r="Q189" s="963"/>
      <c r="R189" s="871" t="str">
        <f>IF('Master sheet'!$D$14="Hindi","परीक्षा परिणाम घोषणा दिनांक :-","Result Declaration Date :-")</f>
        <v>परीक्षा परिणाम घोषणा दिनांक :-</v>
      </c>
      <c r="S189" s="871"/>
      <c r="T189" s="871"/>
      <c r="U189" s="872">
        <f>IFERROR(IF(AND(AD168=""),"",'Master sheet'!$D$13),"")</f>
        <v>45793</v>
      </c>
      <c r="V189" s="872"/>
      <c r="W189" s="872"/>
      <c r="X189" s="349"/>
      <c r="Y189" s="71"/>
      <c r="Z189" s="71"/>
      <c r="AA189" s="45"/>
      <c r="AB189" s="71"/>
      <c r="AC189" s="71"/>
      <c r="AD189" s="71"/>
      <c r="AE189" s="71"/>
      <c r="AF189" s="71"/>
    </row>
    <row r="190" spans="1:32" s="44" customFormat="1" ht="39" customHeight="1">
      <c r="A190" s="98">
        <f>IF(N168="","",A189+1)</f>
        <v>30</v>
      </c>
      <c r="B190" s="873" t="str">
        <f>IFERROR(IF(AND(N168=""),"",'Result Sheet'!$DO$211),"")</f>
        <v>( PUSHPENDRA JAWRA )</v>
      </c>
      <c r="C190" s="873"/>
      <c r="D190" s="873"/>
      <c r="E190" s="873"/>
      <c r="F190" s="874" t="str">
        <f>IF(AND(N168=""),"",CONCATENATE("(",'Master sheet'!$D$17," )"))</f>
        <v>(Suresh Kumar )</v>
      </c>
      <c r="G190" s="874"/>
      <c r="H190" s="874"/>
      <c r="I190" s="874"/>
      <c r="J190" s="874"/>
      <c r="K190" s="874" t="str">
        <f>IF(AND(N168=""),"",CONCATENATE("(",'Master sheet'!$D$15," )"))</f>
        <v>(USHA PALIYA )</v>
      </c>
      <c r="L190" s="874"/>
      <c r="M190" s="874"/>
      <c r="N190" s="874"/>
      <c r="O190" s="874"/>
      <c r="P190" s="874"/>
      <c r="Q190" s="963"/>
      <c r="R190" s="873" t="str">
        <f>IFERROR(IF(AND(AD168=""),"",'Result Sheet'!$DO$211),"")</f>
        <v>( PUSHPENDRA JAWRA )</v>
      </c>
      <c r="S190" s="873"/>
      <c r="T190" s="873"/>
      <c r="U190" s="873"/>
      <c r="V190" s="874" t="str">
        <f>IF(AND(AD168=""),"",CONCATENATE("(",'Master sheet'!$D$17," )"))</f>
        <v>(Suresh Kumar )</v>
      </c>
      <c r="W190" s="874"/>
      <c r="X190" s="874"/>
      <c r="Y190" s="874"/>
      <c r="Z190" s="874"/>
      <c r="AA190" s="874" t="str">
        <f>IF(AND(AD168=""),"",CONCATENATE("(",'Master sheet'!$D$15," )"))</f>
        <v>(USHA PALIYA )</v>
      </c>
      <c r="AB190" s="874"/>
      <c r="AC190" s="874"/>
      <c r="AD190" s="874"/>
      <c r="AE190" s="874"/>
      <c r="AF190" s="874"/>
    </row>
    <row r="191" spans="1:32" s="44" customFormat="1" ht="21" customHeight="1">
      <c r="A191" s="98">
        <f>IF(N168="","",A190+1)</f>
        <v>31</v>
      </c>
      <c r="B191" s="875" t="str">
        <f>IF('Master sheet'!$D$14="Hindi","हस्ताक्षर कक्षाध्यापक","Signature of the class teacher")</f>
        <v>हस्ताक्षर कक्षाध्यापक</v>
      </c>
      <c r="C191" s="875"/>
      <c r="D191" s="875"/>
      <c r="E191" s="875"/>
      <c r="F191" s="875" t="str">
        <f>IF('Master sheet'!$D$14="Hindi","हस्ताक्षर परीक्षा प्रभारी","Signature of the exam. Incharge")</f>
        <v>हस्ताक्षर परीक्षा प्रभारी</v>
      </c>
      <c r="G191" s="875"/>
      <c r="H191" s="875"/>
      <c r="I191" s="875"/>
      <c r="J191" s="875"/>
      <c r="K191" s="875" t="str">
        <f>IF('Master sheet'!$D$14="Hindi","हस्ताक्षर संस्था प्रधान","Head of Institute's Signature")</f>
        <v>हस्ताक्षर संस्था प्रधान</v>
      </c>
      <c r="L191" s="875"/>
      <c r="M191" s="875"/>
      <c r="N191" s="875"/>
      <c r="O191" s="875"/>
      <c r="P191" s="875"/>
      <c r="Q191" s="963"/>
      <c r="R191" s="875" t="str">
        <f>IF('Master sheet'!$D$14="Hindi","हस्ताक्षर कक्षाध्यापक","Signature of the class teacher")</f>
        <v>हस्ताक्षर कक्षाध्यापक</v>
      </c>
      <c r="S191" s="875"/>
      <c r="T191" s="875"/>
      <c r="U191" s="875"/>
      <c r="V191" s="875" t="str">
        <f>IF('Master sheet'!$D$14="Hindi","हस्ताक्षर परीक्षा प्रभारी","Signature of the exam. Incharge")</f>
        <v>हस्ताक्षर परीक्षा प्रभारी</v>
      </c>
      <c r="W191" s="875"/>
      <c r="X191" s="875"/>
      <c r="Y191" s="875"/>
      <c r="Z191" s="875"/>
      <c r="AA191" s="875" t="str">
        <f>IF('Master sheet'!$D$14="Hindi","हस्ताक्षर संस्था प्रधान","Head of Institute's Signature")</f>
        <v>हस्ताक्षर संस्था प्रधान</v>
      </c>
      <c r="AB191" s="875"/>
      <c r="AC191" s="875"/>
      <c r="AD191" s="875"/>
      <c r="AE191" s="875"/>
      <c r="AF191" s="875"/>
    </row>
    <row r="193" spans="1:32" s="44" customFormat="1" ht="21.95" customHeight="1">
      <c r="A193" s="97">
        <f>IF(N200="","",1)</f>
        <v>1</v>
      </c>
      <c r="B193" s="939" t="str">
        <f>IF('Master sheet'!$D$14="Hindi","वार्षिक रिपोर्ट कार्ड ","Report Card")</f>
        <v xml:space="preserve">वार्षिक रिपोर्ट कार्ड </v>
      </c>
      <c r="C193" s="939"/>
      <c r="D193" s="939"/>
      <c r="E193" s="939"/>
      <c r="F193" s="939"/>
      <c r="G193" s="939"/>
      <c r="H193" s="939"/>
      <c r="I193" s="939"/>
      <c r="J193" s="939"/>
      <c r="K193" s="939"/>
      <c r="L193" s="939"/>
      <c r="M193" s="939"/>
      <c r="N193" s="939"/>
      <c r="O193" s="939"/>
      <c r="P193" s="939"/>
      <c r="Q193" s="963" t="s">
        <v>99</v>
      </c>
      <c r="R193" s="939" t="str">
        <f>IF('Master sheet'!$D$14="Hindi","वार्षिक रिपोर्ट कार्ड ","Report Card")</f>
        <v xml:space="preserve">वार्षिक रिपोर्ट कार्ड </v>
      </c>
      <c r="S193" s="939"/>
      <c r="T193" s="939"/>
      <c r="U193" s="939"/>
      <c r="V193" s="939"/>
      <c r="W193" s="939"/>
      <c r="X193" s="939"/>
      <c r="Y193" s="939"/>
      <c r="Z193" s="939"/>
      <c r="AA193" s="939"/>
      <c r="AB193" s="939"/>
      <c r="AC193" s="939"/>
      <c r="AD193" s="939"/>
      <c r="AE193" s="939"/>
      <c r="AF193" s="939"/>
    </row>
    <row r="194" spans="1:32" s="44" customFormat="1" ht="21.95" customHeight="1">
      <c r="A194" s="98">
        <f>IF(N200="","",A193+1)</f>
        <v>2</v>
      </c>
      <c r="B194" s="940" t="str">
        <f>IF('Master sheet'!$D$14="Hindi","शिक्षा विभाग, राजस्थान सरकार","Education Department, Rajasthan Government")</f>
        <v>शिक्षा विभाग, राजस्थान सरकार</v>
      </c>
      <c r="C194" s="940"/>
      <c r="D194" s="940"/>
      <c r="E194" s="940"/>
      <c r="F194" s="940"/>
      <c r="G194" s="940"/>
      <c r="H194" s="940"/>
      <c r="I194" s="940"/>
      <c r="J194" s="940"/>
      <c r="K194" s="940"/>
      <c r="L194" s="940"/>
      <c r="M194" s="940"/>
      <c r="N194" s="940"/>
      <c r="O194" s="940"/>
      <c r="P194" s="940"/>
      <c r="Q194" s="963"/>
      <c r="R194" s="940" t="str">
        <f>IF('Master sheet'!$D$14="Hindi","शिक्षा विभाग, राजस्थान सरकार","Education Department, Rajasthan Government")</f>
        <v>शिक्षा विभाग, राजस्थान सरकार</v>
      </c>
      <c r="S194" s="940"/>
      <c r="T194" s="940"/>
      <c r="U194" s="940"/>
      <c r="V194" s="940"/>
      <c r="W194" s="940"/>
      <c r="X194" s="940"/>
      <c r="Y194" s="940"/>
      <c r="Z194" s="940"/>
      <c r="AA194" s="940"/>
      <c r="AB194" s="940"/>
      <c r="AC194" s="940"/>
      <c r="AD194" s="940"/>
      <c r="AE194" s="940"/>
      <c r="AF194" s="940"/>
    </row>
    <row r="195" spans="1:32" s="44" customFormat="1" ht="21.95" customHeight="1">
      <c r="A195" s="98">
        <f>IF(N200="","",A194+1)</f>
        <v>3</v>
      </c>
      <c r="B195" s="964" t="str">
        <f>IF('Master sheet'!$D$14="Hindi","विद्यालय का नाम :-","School Name :- ")</f>
        <v>विद्यालय का नाम :-</v>
      </c>
      <c r="C195" s="964"/>
      <c r="D195" s="964"/>
      <c r="E195" s="965" t="str">
        <f>IF(AND(N200=""),"",IF('Master sheet'!$D$14="Hindi",'Master sheet'!$D$8,'Master sheet'!$D$7))</f>
        <v xml:space="preserve">महात्मा गाँधी राजकीय विद्यालय (अंग्रेजी माध्यम) बर, पाली </v>
      </c>
      <c r="F195" s="965"/>
      <c r="G195" s="965"/>
      <c r="H195" s="965"/>
      <c r="I195" s="965"/>
      <c r="J195" s="965"/>
      <c r="K195" s="965"/>
      <c r="L195" s="965"/>
      <c r="M195" s="965"/>
      <c r="N195" s="965"/>
      <c r="O195" s="965"/>
      <c r="P195" s="965"/>
      <c r="Q195" s="963"/>
      <c r="R195" s="964" t="str">
        <f>IF('Master sheet'!$D$14="Hindi","विद्यालय का नाम :-","School Name :- ")</f>
        <v>विद्यालय का नाम :-</v>
      </c>
      <c r="S195" s="964"/>
      <c r="T195" s="964"/>
      <c r="U195" s="965" t="str">
        <f>IF(AND(AD200=""),"",IF('Master sheet'!$D$14="Hindi",'Master sheet'!$D$8,'Master sheet'!$D$7))</f>
        <v xml:space="preserve">महात्मा गाँधी राजकीय विद्यालय (अंग्रेजी माध्यम) बर, पाली </v>
      </c>
      <c r="V195" s="965"/>
      <c r="W195" s="965"/>
      <c r="X195" s="965"/>
      <c r="Y195" s="965"/>
      <c r="Z195" s="965"/>
      <c r="AA195" s="965"/>
      <c r="AB195" s="965"/>
      <c r="AC195" s="965"/>
      <c r="AD195" s="965"/>
      <c r="AE195" s="965"/>
      <c r="AF195" s="965"/>
    </row>
    <row r="196" spans="1:32" s="44" customFormat="1" ht="15.75" customHeight="1">
      <c r="A196" s="98">
        <f>IF(N200="","",A195+1)</f>
        <v>4</v>
      </c>
      <c r="B196" s="352"/>
      <c r="C196" s="352"/>
      <c r="D196" s="352"/>
      <c r="E196" s="966" t="str">
        <f>IF(AND(N200=""),"",IF('Master sheet'!$D$14="Hindi",CONCATENATE("(विद्यालय मान्यता क्रमांक व वर्ष : ","  ",'Master sheet'!$D$6),CONCATENATE("(School Recognition Number &amp; Years : ","  ",'Master sheet'!$D$6)))</f>
        <v>(विद्यालय मान्यता क्रमांक व वर्ष :   शिक्षा/पाली/1995/2001</v>
      </c>
      <c r="F196" s="966"/>
      <c r="G196" s="966"/>
      <c r="H196" s="966"/>
      <c r="I196" s="966"/>
      <c r="J196" s="966"/>
      <c r="K196" s="966"/>
      <c r="L196" s="966"/>
      <c r="M196" s="966"/>
      <c r="N196" s="966"/>
      <c r="O196" s="966"/>
      <c r="P196" s="966"/>
      <c r="Q196" s="963"/>
      <c r="R196" s="352"/>
      <c r="S196" s="352"/>
      <c r="T196" s="352"/>
      <c r="U196" s="966" t="str">
        <f>IF(AND(AD200=""),"",IF('Master sheet'!$D$14="Hindi",CONCATENATE("(विद्यालय मान्यता क्रमांक व वर्ष : ","  ",'Master sheet'!$D$6),CONCATENATE("(School Recognition Number &amp; Years : ","  ",'Master sheet'!$D$6)))</f>
        <v>(विद्यालय मान्यता क्रमांक व वर्ष :   शिक्षा/पाली/1995/2001</v>
      </c>
      <c r="V196" s="966"/>
      <c r="W196" s="966"/>
      <c r="X196" s="966"/>
      <c r="Y196" s="966"/>
      <c r="Z196" s="966"/>
      <c r="AA196" s="966"/>
      <c r="AB196" s="966"/>
      <c r="AC196" s="966"/>
      <c r="AD196" s="966"/>
      <c r="AE196" s="966"/>
      <c r="AF196" s="966"/>
    </row>
    <row r="197" spans="1:32" s="44" customFormat="1" ht="21.95" customHeight="1">
      <c r="A197" s="98">
        <f>IF(N200="","",A196+1)</f>
        <v>5</v>
      </c>
      <c r="B197" s="348" t="str">
        <f>IF('Master sheet'!$D$14="Hindi","कक्षा  :-","CLASS :- ")</f>
        <v>कक्षा  :-</v>
      </c>
      <c r="C197" s="944">
        <f>IFERROR(IF(AND(N200=""),"",VLOOKUP(N200,Marks,2,0)),"")</f>
        <v>2</v>
      </c>
      <c r="D197" s="944"/>
      <c r="E197" s="945" t="str">
        <f>IF('Master sheet'!$D$14="Hindi","सेक्शन :-","Section :- ")</f>
        <v>सेक्शन :-</v>
      </c>
      <c r="F197" s="945"/>
      <c r="G197" s="945"/>
      <c r="H197" s="944" t="str">
        <f>IFERROR(IF(AND(N200=""),"",VLOOKUP(N200,Marks,3,0)),"")</f>
        <v>A</v>
      </c>
      <c r="I197" s="944"/>
      <c r="J197" s="946" t="str">
        <f>IF('Master sheet'!$D$14="Hindi","सत्र :- ","Session :- ")</f>
        <v xml:space="preserve">सत्र :- </v>
      </c>
      <c r="K197" s="946"/>
      <c r="L197" s="946"/>
      <c r="M197" s="946"/>
      <c r="N197" s="916" t="str">
        <f>IF(AND(N200=""),"",'Marks Entry class 1st'!$I$2)</f>
        <v>2024-2025</v>
      </c>
      <c r="O197" s="916"/>
      <c r="P197" s="916"/>
      <c r="Q197" s="963"/>
      <c r="R197" s="348" t="str">
        <f>IF('Master sheet'!$D$14="Hindi","कक्षा  :-","CLASS :- ")</f>
        <v>कक्षा  :-</v>
      </c>
      <c r="S197" s="944">
        <f>IFERROR(IF(AND(AD200=""),"",VLOOKUP(AD200,Marks,2,0)),"")</f>
        <v>2</v>
      </c>
      <c r="T197" s="944"/>
      <c r="U197" s="945" t="str">
        <f>IF('Master sheet'!$D$14="Hindi","सेक्शन :-","Section :- ")</f>
        <v>सेक्शन :-</v>
      </c>
      <c r="V197" s="945"/>
      <c r="W197" s="945"/>
      <c r="X197" s="944" t="str">
        <f>IFERROR(IF(AND(AD200=""),"",VLOOKUP(AD200,Marks,3,0)),"")</f>
        <v>A</v>
      </c>
      <c r="Y197" s="944"/>
      <c r="Z197" s="946" t="str">
        <f>IF('Master sheet'!$D$14="Hindi","सत्र :- ","Session :- ")</f>
        <v xml:space="preserve">सत्र :- </v>
      </c>
      <c r="AA197" s="946"/>
      <c r="AB197" s="946"/>
      <c r="AC197" s="946"/>
      <c r="AD197" s="916" t="str">
        <f>IF(AND(AD200=""),"",'Marks Entry class 1st'!$I$2)</f>
        <v>2024-2025</v>
      </c>
      <c r="AE197" s="916"/>
      <c r="AF197" s="916"/>
    </row>
    <row r="198" spans="1:32" s="44" customFormat="1" ht="21.95" customHeight="1">
      <c r="A198" s="98">
        <f>IF(N200="","",A197+1)</f>
        <v>6</v>
      </c>
      <c r="B198" s="897" t="str">
        <f>IF('Master sheet'!$D$14="Hindi","विद्यार्थी का नाम :-","Student's Name :-")</f>
        <v>विद्यार्थी का नाम :-</v>
      </c>
      <c r="C198" s="897"/>
      <c r="D198" s="897"/>
      <c r="E198" s="898" t="str">
        <f>IFERROR(IF(AND(N200=""),"",VLOOKUP(N200,Marks,6,0)),"")</f>
        <v>JOYA KHAN</v>
      </c>
      <c r="F198" s="898"/>
      <c r="G198" s="898"/>
      <c r="H198" s="898"/>
      <c r="I198" s="898"/>
      <c r="J198" s="899" t="str">
        <f>IF('Master sheet'!$D$14="Hindi","प्रवेशांक :","SR. NO. :")</f>
        <v>प्रवेशांक :</v>
      </c>
      <c r="K198" s="899"/>
      <c r="L198" s="899"/>
      <c r="M198" s="899"/>
      <c r="N198" s="917">
        <f>IFERROR(IF(AND(N200=""),"",VLOOKUP(N200,Marks,5,0)),"")</f>
        <v>933</v>
      </c>
      <c r="O198" s="917"/>
      <c r="P198" s="917"/>
      <c r="Q198" s="963"/>
      <c r="R198" s="897" t="str">
        <f>IF('Master sheet'!$D$14="Hindi","विद्यार्थी का नाम :-","Student's Name :-")</f>
        <v>विद्यार्थी का नाम :-</v>
      </c>
      <c r="S198" s="897"/>
      <c r="T198" s="897"/>
      <c r="U198" s="898" t="str">
        <f>IFERROR(IF(AND(AD200=""),"",VLOOKUP(AD200,Marks,6,0)),"")</f>
        <v>JOYA KHAN</v>
      </c>
      <c r="V198" s="898"/>
      <c r="W198" s="898"/>
      <c r="X198" s="898"/>
      <c r="Y198" s="898"/>
      <c r="Z198" s="899" t="str">
        <f>IF('Master sheet'!$D$14="Hindi","प्रवेशांक :","SR. NO. :")</f>
        <v>प्रवेशांक :</v>
      </c>
      <c r="AA198" s="899"/>
      <c r="AB198" s="899"/>
      <c r="AC198" s="899"/>
      <c r="AD198" s="917">
        <f>IFERROR(IF(AND(AD200=""),"",VLOOKUP(AD200,Marks,5,0)),"")</f>
        <v>946</v>
      </c>
      <c r="AE198" s="917"/>
      <c r="AF198" s="917"/>
    </row>
    <row r="199" spans="1:32" s="44" customFormat="1" ht="21.95" customHeight="1">
      <c r="A199" s="98">
        <f>IF(N200="","",A198+1)</f>
        <v>7</v>
      </c>
      <c r="B199" s="897" t="str">
        <f>IF('Master sheet'!$D$14="Hindi","पिता का नाम :-","Father's Name :-")</f>
        <v>पिता का नाम :-</v>
      </c>
      <c r="C199" s="897"/>
      <c r="D199" s="897"/>
      <c r="E199" s="898" t="str">
        <f>IFERROR(IF(AND(N200=""),"",VLOOKUP(N200,Marks,7,0)),"")</f>
        <v>BARGAT KHAN</v>
      </c>
      <c r="F199" s="898"/>
      <c r="G199" s="898"/>
      <c r="H199" s="898"/>
      <c r="I199" s="898"/>
      <c r="J199" s="899" t="str">
        <f>IF('Master sheet'!$D$14="Hindi","जन्म तिथि :","Date of Birth :")</f>
        <v>जन्म तिथि :</v>
      </c>
      <c r="K199" s="899"/>
      <c r="L199" s="899"/>
      <c r="M199" s="899"/>
      <c r="N199" s="900" t="str">
        <f>IFERROR(IF(AND(N200=""),"",VLOOKUP(N200,Marks,4,0)),"")</f>
        <v>26-05-2014</v>
      </c>
      <c r="O199" s="900"/>
      <c r="P199" s="900"/>
      <c r="Q199" s="963"/>
      <c r="R199" s="897" t="str">
        <f>IF('Master sheet'!$D$14="Hindi","पिता का नाम :-","Father's Name :-")</f>
        <v>पिता का नाम :-</v>
      </c>
      <c r="S199" s="897"/>
      <c r="T199" s="897"/>
      <c r="U199" s="898" t="str">
        <f>IFERROR(IF(AND(AD200=""),"",VLOOKUP(AD200,Marks,7,0)),"")</f>
        <v>SAHIMAN LOHAR</v>
      </c>
      <c r="V199" s="898"/>
      <c r="W199" s="898"/>
      <c r="X199" s="898"/>
      <c r="Y199" s="898"/>
      <c r="Z199" s="899" t="str">
        <f>IF('Master sheet'!$D$14="Hindi","जन्म तिथि :","Date of Birth :")</f>
        <v>जन्म तिथि :</v>
      </c>
      <c r="AA199" s="899"/>
      <c r="AB199" s="899"/>
      <c r="AC199" s="899"/>
      <c r="AD199" s="900" t="str">
        <f>IFERROR(IF(AND(AD200=""),"",VLOOKUP(AD200,Marks,4,0)),"")</f>
        <v>18-02-2015</v>
      </c>
      <c r="AE199" s="900"/>
      <c r="AF199" s="900"/>
    </row>
    <row r="200" spans="1:32" s="44" customFormat="1" ht="18" customHeight="1">
      <c r="A200" s="98">
        <f>IF(N200="","",A199+1)</f>
        <v>8</v>
      </c>
      <c r="B200" s="897" t="str">
        <f>IF('Master sheet'!$D$14="Hindi","माता का नाम :-","Mother's Name :-")</f>
        <v>माता का नाम :-</v>
      </c>
      <c r="C200" s="897"/>
      <c r="D200" s="897"/>
      <c r="E200" s="898" t="str">
        <f>IFERROR(IF(AND(N200=""),"",VLOOKUP(N200,Marks,8,0)),"")</f>
        <v>MADINA BANO</v>
      </c>
      <c r="F200" s="898"/>
      <c r="G200" s="898"/>
      <c r="H200" s="898"/>
      <c r="I200" s="898"/>
      <c r="J200" s="899" t="str">
        <f>IF('Master sheet'!$D$14="Hindi","रोल नंबर :-","Roll No. :")</f>
        <v>रोल नंबर :-</v>
      </c>
      <c r="K200" s="899"/>
      <c r="L200" s="899"/>
      <c r="M200" s="899"/>
      <c r="N200" s="901">
        <f>IF(AD168="","",IF(AND(AD168+1&gt;$AN$7),"",AD168+1))</f>
        <v>213</v>
      </c>
      <c r="O200" s="901"/>
      <c r="P200" s="901"/>
      <c r="Q200" s="963"/>
      <c r="R200" s="897" t="str">
        <f>IF('Master sheet'!$D$14="Hindi","माता का नाम :-","Mother's Name :-")</f>
        <v>माता का नाम :-</v>
      </c>
      <c r="S200" s="897"/>
      <c r="T200" s="897"/>
      <c r="U200" s="898" t="str">
        <f>IFERROR(IF(AND(AD200=""),"",VLOOKUP(AD200,Marks,8,0)),"")</f>
        <v>SABINA BANO</v>
      </c>
      <c r="V200" s="898"/>
      <c r="W200" s="898"/>
      <c r="X200" s="898"/>
      <c r="Y200" s="898"/>
      <c r="Z200" s="899" t="str">
        <f>IF('Master sheet'!$D$14="Hindi","रोल नंबर :-","Roll No. :")</f>
        <v>रोल नंबर :-</v>
      </c>
      <c r="AA200" s="899"/>
      <c r="AB200" s="899"/>
      <c r="AC200" s="899"/>
      <c r="AD200" s="962">
        <f>IF(N200="","",IF(AND(N200+1&gt;$AN$7),"",N200+1))</f>
        <v>214</v>
      </c>
      <c r="AE200" s="962"/>
      <c r="AF200" s="962"/>
    </row>
    <row r="201" spans="1:32" s="44" customFormat="1" ht="10.5" customHeight="1">
      <c r="A201" s="98">
        <f>IF(N200="","",A200+1)</f>
        <v>9</v>
      </c>
      <c r="B201" s="351"/>
      <c r="C201" s="351"/>
      <c r="D201" s="351"/>
      <c r="E201" s="347"/>
      <c r="F201" s="347"/>
      <c r="G201" s="347"/>
      <c r="H201" s="347"/>
      <c r="I201" s="347"/>
      <c r="J201" s="346"/>
      <c r="K201" s="346"/>
      <c r="L201" s="346"/>
      <c r="M201" s="346"/>
      <c r="N201" s="350"/>
      <c r="O201" s="350"/>
      <c r="P201" s="350"/>
      <c r="Q201" s="963"/>
      <c r="R201" s="72"/>
      <c r="S201" s="72"/>
      <c r="T201" s="72"/>
      <c r="U201" s="73"/>
      <c r="V201" s="73"/>
      <c r="W201" s="73"/>
      <c r="X201" s="72"/>
      <c r="Y201" s="72"/>
      <c r="Z201" s="74"/>
      <c r="AA201" s="74"/>
      <c r="AB201" s="74"/>
      <c r="AC201" s="45"/>
      <c r="AD201" s="45"/>
      <c r="AE201" s="45"/>
      <c r="AF201" s="45"/>
    </row>
    <row r="202" spans="1:32" s="44" customFormat="1" ht="21" customHeight="1">
      <c r="A202" s="98">
        <f>IF(N200="","",A201+1)</f>
        <v>10</v>
      </c>
      <c r="B202" s="620" t="str">
        <f>IF('Master sheet'!$D$14="Hindi","विषय","Subject")</f>
        <v>विषय</v>
      </c>
      <c r="C202" s="640" t="str">
        <f>IF('Master sheet'!$D$14="Hindi","अर्द्धवार्षिक","Half Yearly")</f>
        <v>अर्द्धवार्षिक</v>
      </c>
      <c r="D202" s="641"/>
      <c r="E202" s="641"/>
      <c r="F202" s="641"/>
      <c r="G202" s="930" t="str">
        <f>IF('Master sheet'!$D$14="Hindi","वार्षिक","Yearly")</f>
        <v>वार्षिक</v>
      </c>
      <c r="H202" s="931"/>
      <c r="I202" s="931"/>
      <c r="J202" s="932"/>
      <c r="K202" s="640" t="str">
        <f>IF('Master sheet'!$D$14="Hindi","सर्व योग","Grand Total")</f>
        <v>सर्व योग</v>
      </c>
      <c r="L202" s="641"/>
      <c r="M202" s="641"/>
      <c r="N202" s="642"/>
      <c r="O202" s="927" t="str">
        <f>IF('Master sheet'!$D$14="Hindi","ग्रेड","Grade")</f>
        <v>ग्रेड</v>
      </c>
      <c r="P202" s="892" t="str">
        <f>IF('Master sheet'!$D$14="Hindi","परिणाम","Results")</f>
        <v>परिणाम</v>
      </c>
      <c r="Q202" s="963"/>
      <c r="R202" s="620" t="str">
        <f>IF('Master sheet'!$D$14="Hindi","विषय","Subject")</f>
        <v>विषय</v>
      </c>
      <c r="S202" s="640" t="str">
        <f>IF('Master sheet'!$D$14="Hindi","अर्द्धवार्षिक","Half Yearly")</f>
        <v>अर्द्धवार्षिक</v>
      </c>
      <c r="T202" s="641"/>
      <c r="U202" s="641"/>
      <c r="V202" s="641"/>
      <c r="W202" s="930" t="str">
        <f>IF('Master sheet'!$D$14="Hindi","वार्षिक","Yearly")</f>
        <v>वार्षिक</v>
      </c>
      <c r="X202" s="931"/>
      <c r="Y202" s="931"/>
      <c r="Z202" s="932"/>
      <c r="AA202" s="640" t="str">
        <f>IF('Master sheet'!$D$14="Hindi","सर्व योग","Grand Total")</f>
        <v>सर्व योग</v>
      </c>
      <c r="AB202" s="641"/>
      <c r="AC202" s="641"/>
      <c r="AD202" s="642"/>
      <c r="AE202" s="927" t="str">
        <f>IF('Master sheet'!$D$14="Hindi","ग्रेड","Grade")</f>
        <v>ग्रेड</v>
      </c>
      <c r="AF202" s="892" t="str">
        <f>IF('Master sheet'!$D$14="Hindi","परिणाम","Results")</f>
        <v>परिणाम</v>
      </c>
    </row>
    <row r="203" spans="1:32" s="44" customFormat="1" ht="90.75" customHeight="1">
      <c r="A203" s="98">
        <f>IF(N200="","",A202+1)</f>
        <v>11</v>
      </c>
      <c r="B203" s="620"/>
      <c r="C203" s="933" t="str">
        <f>IF('Master sheet'!$D$14="Hindi","लिखित","Written")</f>
        <v>लिखित</v>
      </c>
      <c r="D203" s="934"/>
      <c r="E203" s="933" t="str">
        <f>IF('Master sheet'!$D$14="Hindi","मौखिक","Oral")</f>
        <v>मौखिक</v>
      </c>
      <c r="F203" s="934"/>
      <c r="G203" s="933" t="str">
        <f>IF('Master sheet'!$D$14="Hindi","लिखित","Written")</f>
        <v>लिखित</v>
      </c>
      <c r="H203" s="934"/>
      <c r="I203" s="935" t="str">
        <f>IF('Master sheet'!$D$14="Hindi","मौखिक","Oral")</f>
        <v>मौखिक</v>
      </c>
      <c r="J203" s="935"/>
      <c r="K203" s="360" t="str">
        <f>IF('Master sheet'!$D$14="Hindi","लिखित","Written")</f>
        <v>लिखित</v>
      </c>
      <c r="L203" s="360" t="str">
        <f>IF('Master sheet'!$D$14="Hindi","मौखिक","Oral")</f>
        <v>मौखिक</v>
      </c>
      <c r="M203" s="936" t="str">
        <f>IF('Master sheet'!$D$14="Hindi","कुल विषय योग ","Subject Total")</f>
        <v xml:space="preserve">कुल विषय योग </v>
      </c>
      <c r="N203" s="937"/>
      <c r="O203" s="928"/>
      <c r="P203" s="893"/>
      <c r="Q203" s="963"/>
      <c r="R203" s="620"/>
      <c r="S203" s="933" t="str">
        <f>IF('Master sheet'!$D$14="Hindi","लिखित","Written")</f>
        <v>लिखित</v>
      </c>
      <c r="T203" s="934"/>
      <c r="U203" s="933" t="str">
        <f>IF('Master sheet'!$D$14="Hindi","मौखिक","Oral")</f>
        <v>मौखिक</v>
      </c>
      <c r="V203" s="934"/>
      <c r="W203" s="933" t="str">
        <f>IF('Master sheet'!$D$14="Hindi","लिखित","Written")</f>
        <v>लिखित</v>
      </c>
      <c r="X203" s="934"/>
      <c r="Y203" s="935" t="str">
        <f>IF('Master sheet'!$D$14="Hindi","मौखिक","Oral")</f>
        <v>मौखिक</v>
      </c>
      <c r="Z203" s="935"/>
      <c r="AA203" s="360" t="str">
        <f>IF('Master sheet'!$D$14="Hindi","लिखित","Written")</f>
        <v>लिखित</v>
      </c>
      <c r="AB203" s="360" t="str">
        <f>IF('Master sheet'!$D$14="Hindi","मौखिक","Oral")</f>
        <v>मौखिक</v>
      </c>
      <c r="AC203" s="936" t="str">
        <f>IF('Master sheet'!$D$14="Hindi","कुल विषय योग ","Subject Total")</f>
        <v xml:space="preserve">कुल विषय योग </v>
      </c>
      <c r="AD203" s="937"/>
      <c r="AE203" s="928"/>
      <c r="AF203" s="893"/>
    </row>
    <row r="204" spans="1:32" s="44" customFormat="1" ht="18.75" customHeight="1">
      <c r="A204" s="98">
        <f>IF(N200="","",A203+1)</f>
        <v>12</v>
      </c>
      <c r="B204" s="620"/>
      <c r="C204" s="904">
        <v>30</v>
      </c>
      <c r="D204" s="905"/>
      <c r="E204" s="904">
        <v>70</v>
      </c>
      <c r="F204" s="905"/>
      <c r="G204" s="904">
        <v>30</v>
      </c>
      <c r="H204" s="905"/>
      <c r="I204" s="904">
        <v>70</v>
      </c>
      <c r="J204" s="905"/>
      <c r="K204" s="382">
        <v>60</v>
      </c>
      <c r="L204" s="382">
        <v>140</v>
      </c>
      <c r="M204" s="904">
        <v>200</v>
      </c>
      <c r="N204" s="905"/>
      <c r="O204" s="929"/>
      <c r="P204" s="894"/>
      <c r="Q204" s="963"/>
      <c r="R204" s="620"/>
      <c r="S204" s="904">
        <v>30</v>
      </c>
      <c r="T204" s="905"/>
      <c r="U204" s="904">
        <v>70</v>
      </c>
      <c r="V204" s="905"/>
      <c r="W204" s="904">
        <v>30</v>
      </c>
      <c r="X204" s="905"/>
      <c r="Y204" s="904">
        <v>70</v>
      </c>
      <c r="Z204" s="905"/>
      <c r="AA204" s="382">
        <v>60</v>
      </c>
      <c r="AB204" s="382">
        <v>140</v>
      </c>
      <c r="AC204" s="904">
        <v>200</v>
      </c>
      <c r="AD204" s="905"/>
      <c r="AE204" s="929"/>
      <c r="AF204" s="894"/>
    </row>
    <row r="205" spans="1:32" s="44" customFormat="1" ht="21" customHeight="1">
      <c r="A205" s="98">
        <f>IF(N200="","",A204+1)</f>
        <v>13</v>
      </c>
      <c r="B205" s="303" t="str">
        <f>IF('Master sheet'!D$14="Hindi","हिंदी","Hindi")</f>
        <v>हिंदी</v>
      </c>
      <c r="C205" s="699">
        <f>IFERROR(IF(AND(N200=""),"",VLOOKUP(N200,Marks,15,0)),"")</f>
        <v>29</v>
      </c>
      <c r="D205" s="701"/>
      <c r="E205" s="699">
        <f>IFERROR(IF(AND(N200=""),"",VLOOKUP(N200,Marks,16,0)),"")</f>
        <v>69</v>
      </c>
      <c r="F205" s="701"/>
      <c r="G205" s="699">
        <f>IFERROR(IF(AND(N200=""),"",VLOOKUP(N200,Marks,19,0)),"")</f>
        <v>24</v>
      </c>
      <c r="H205" s="701"/>
      <c r="I205" s="699">
        <f>IFERROR(IF(AND(N200=""),"",VLOOKUP(N200,Marks,20,0)),"")</f>
        <v>20</v>
      </c>
      <c r="J205" s="701"/>
      <c r="K205" s="374">
        <f>IFERROR(IF(AND(N200=""),"",SUM(C205,G205)),"")</f>
        <v>53</v>
      </c>
      <c r="L205" s="374">
        <f>IFERROR(IF(AND(N200=""),"",SUM(E205,I205)),"")</f>
        <v>89</v>
      </c>
      <c r="M205" s="902">
        <f>IFERROR(IF(AND(N200=""),"",SUM(K205,L205)),"")</f>
        <v>142</v>
      </c>
      <c r="N205" s="903"/>
      <c r="O205" s="79" t="str">
        <f>IFERROR(IF(AND(N200=""),"",VLOOKUP(N200,Marks,28,0)),"")</f>
        <v>B</v>
      </c>
      <c r="P205" s="209" t="str">
        <f>IFERROR(IF(AND(N200=""),"",VLOOKUP(N200,Marks,26,0)),"")</f>
        <v>P</v>
      </c>
      <c r="Q205" s="963"/>
      <c r="R205" s="303" t="str">
        <f>IF('Master sheet'!V$14="Hindi","हिंदी","Hindi")</f>
        <v>Hindi</v>
      </c>
      <c r="S205" s="699">
        <f>IFERROR(IF(AND(AD200=""),"",VLOOKUP(AD200,Marks,15,0)),"")</f>
        <v>29</v>
      </c>
      <c r="T205" s="701"/>
      <c r="U205" s="699">
        <f>IFERROR(IF(AND(AD200=""),"",VLOOKUP(AD200,Marks,16,0)),"")</f>
        <v>68</v>
      </c>
      <c r="V205" s="701"/>
      <c r="W205" s="699">
        <f>IFERROR(IF(AND(AD200=""),"",VLOOKUP(AD200,Marks,19,0)),"")</f>
        <v>24</v>
      </c>
      <c r="X205" s="701"/>
      <c r="Y205" s="699">
        <f>IFERROR(IF(AND(AD200=""),"",VLOOKUP(AD200,Marks,20,0)),"")</f>
        <v>21</v>
      </c>
      <c r="Z205" s="701"/>
      <c r="AA205" s="374">
        <f>IFERROR(IF(AND(AD200=""),"",SUM(S205,W205)),"")</f>
        <v>53</v>
      </c>
      <c r="AB205" s="374">
        <f>IFERROR(IF(AND(AD200=""),"",SUM(U205,Y205)),"")</f>
        <v>89</v>
      </c>
      <c r="AC205" s="902">
        <f>IFERROR(IF(AND(AD200=""),"",SUM(AA205,AB205)),"")</f>
        <v>142</v>
      </c>
      <c r="AD205" s="903"/>
      <c r="AE205" s="79" t="str">
        <f>IFERROR(IF(AND(AD200=""),"",VLOOKUP(AD200,Marks,28,0)),"")</f>
        <v>B</v>
      </c>
      <c r="AF205" s="209" t="str">
        <f>IFERROR(IF(AND(AD200=""),"",VLOOKUP(AD200,Marks,26,0)),"")</f>
        <v>P</v>
      </c>
    </row>
    <row r="206" spans="1:32" s="44" customFormat="1" ht="21" customHeight="1">
      <c r="A206" s="98">
        <f>IF(N200="","",A205+1)</f>
        <v>14</v>
      </c>
      <c r="B206" s="303" t="str">
        <f>IF('Master sheet'!$D$14="Hindi","गणित","Maths")</f>
        <v>गणित</v>
      </c>
      <c r="C206" s="699">
        <f>IFERROR(IF(AND(N200=""),"",VLOOKUP(N200,Marks,51,0)),"")</f>
        <v>28</v>
      </c>
      <c r="D206" s="701"/>
      <c r="E206" s="699">
        <f>IFERROR(IF(AND(N200=""),"",VLOOKUP(N200,Marks,52,0)),"")</f>
        <v>64</v>
      </c>
      <c r="F206" s="701"/>
      <c r="G206" s="699">
        <f>IFERROR(IF(AND(N200=""),"",VLOOKUP(N200,Marks,55,0)),"")</f>
        <v>23</v>
      </c>
      <c r="H206" s="701"/>
      <c r="I206" s="699">
        <f>IFERROR(IF(AND(N200=""),"",VLOOKUP(N200,Marks,56,0)),"")</f>
        <v>63</v>
      </c>
      <c r="J206" s="701"/>
      <c r="K206" s="374">
        <f>IFERROR(IF(AND(N200=""),"",SUM(C206,G206)),"")</f>
        <v>51</v>
      </c>
      <c r="L206" s="374">
        <f>IFERROR(IF(AND(N200=""),"",SUM(E206,I206)),"")</f>
        <v>127</v>
      </c>
      <c r="M206" s="902">
        <f>IFERROR(IF(AND(N200=""),"",SUM(K206,L206)),"")</f>
        <v>178</v>
      </c>
      <c r="N206" s="903"/>
      <c r="O206" s="79" t="str">
        <f>IFERROR(IF(AND(N200=""),"",VLOOKUP(N200,Marks,64,0)),"")</f>
        <v>A</v>
      </c>
      <c r="P206" s="209" t="str">
        <f>IFERROR(IF(AND(N200=""),"",VLOOKUP(N200,Marks,62,0)),"")</f>
        <v>P</v>
      </c>
      <c r="Q206" s="963"/>
      <c r="R206" s="303" t="str">
        <f>IF('Master sheet'!$D$14="Hindi","गणित","Maths")</f>
        <v>गणित</v>
      </c>
      <c r="S206" s="699">
        <f>IFERROR(IF(AND(AD200=""),"",VLOOKUP(AD200,Marks,51,0)),"")</f>
        <v>22</v>
      </c>
      <c r="T206" s="701"/>
      <c r="U206" s="699">
        <f>IFERROR(IF(AND(AD200=""),"",VLOOKUP(AD200,Marks,52,0)),"")</f>
        <v>64</v>
      </c>
      <c r="V206" s="701"/>
      <c r="W206" s="699">
        <f>IFERROR(IF(AND(AD200=""),"",VLOOKUP(AD200,Marks,55,0)),"")</f>
        <v>25</v>
      </c>
      <c r="X206" s="701"/>
      <c r="Y206" s="699">
        <f>IFERROR(IF(AND(AD200=""),"",VLOOKUP(AD200,Marks,56,0)),"")</f>
        <v>65</v>
      </c>
      <c r="Z206" s="701"/>
      <c r="AA206" s="374">
        <f>IFERROR(IF(AND(AD200=""),"",SUM(S206,W206)),"")</f>
        <v>47</v>
      </c>
      <c r="AB206" s="374">
        <f>IFERROR(IF(AND(AD200=""),"",SUM(U206,Y206)),"")</f>
        <v>129</v>
      </c>
      <c r="AC206" s="902">
        <f>IFERROR(IF(AND(AD200=""),"",SUM(AA206,AB206)),"")</f>
        <v>176</v>
      </c>
      <c r="AD206" s="903"/>
      <c r="AE206" s="79" t="str">
        <f>IFERROR(IF(AND(AD200=""),"",VLOOKUP(AD200,Marks,64,0)),"")</f>
        <v>A</v>
      </c>
      <c r="AF206" s="209" t="str">
        <f>IFERROR(IF(AND(AD200=""),"",VLOOKUP(AD200,Marks,62,0)),"")</f>
        <v>P</v>
      </c>
    </row>
    <row r="207" spans="1:32" s="44" customFormat="1" ht="21" customHeight="1">
      <c r="A207" s="98">
        <f>IF(N200="","",A206+1)</f>
        <v>15</v>
      </c>
      <c r="B207" s="384"/>
      <c r="C207" s="904">
        <v>15</v>
      </c>
      <c r="D207" s="905"/>
      <c r="E207" s="904">
        <v>35</v>
      </c>
      <c r="F207" s="905"/>
      <c r="G207" s="904">
        <v>15</v>
      </c>
      <c r="H207" s="905"/>
      <c r="I207" s="904">
        <v>35</v>
      </c>
      <c r="J207" s="905"/>
      <c r="K207" s="382">
        <v>30</v>
      </c>
      <c r="L207" s="382">
        <v>70</v>
      </c>
      <c r="M207" s="904">
        <v>100</v>
      </c>
      <c r="N207" s="905"/>
      <c r="O207" s="920"/>
      <c r="P207" s="921"/>
      <c r="Q207" s="963"/>
      <c r="R207" s="384"/>
      <c r="S207" s="904">
        <v>15</v>
      </c>
      <c r="T207" s="905"/>
      <c r="U207" s="904">
        <v>35</v>
      </c>
      <c r="V207" s="905"/>
      <c r="W207" s="904">
        <v>15</v>
      </c>
      <c r="X207" s="905"/>
      <c r="Y207" s="904">
        <v>35</v>
      </c>
      <c r="Z207" s="905"/>
      <c r="AA207" s="382">
        <v>30</v>
      </c>
      <c r="AB207" s="382">
        <v>70</v>
      </c>
      <c r="AC207" s="904">
        <v>100</v>
      </c>
      <c r="AD207" s="905"/>
      <c r="AE207" s="920"/>
      <c r="AF207" s="921"/>
    </row>
    <row r="208" spans="1:32" s="44" customFormat="1" ht="21" customHeight="1">
      <c r="A208" s="98">
        <f>IF(N200="","",A207+1)</f>
        <v>16</v>
      </c>
      <c r="B208" s="303" t="str">
        <f>IF('Master sheet'!$D$14="Hindi","अंग्रेजी","English")</f>
        <v>अंग्रेजी</v>
      </c>
      <c r="C208" s="699">
        <f>IFERROR(IF(AND(N200=""),"",VLOOKUP(N200,Marks,33,0)),"")</f>
        <v>14</v>
      </c>
      <c r="D208" s="701"/>
      <c r="E208" s="699">
        <f>IFERROR(IF(AND(N200=""),"",VLOOKUP(N200,Marks,34,0)),"")</f>
        <v>32</v>
      </c>
      <c r="F208" s="701"/>
      <c r="G208" s="699">
        <f>IFERROR(IF(AND(N200=""),"",VLOOKUP(N200,Marks,37,0)),"")</f>
        <v>10</v>
      </c>
      <c r="H208" s="701"/>
      <c r="I208" s="699">
        <f>IFERROR(IF(AND(N200=""),"",VLOOKUP(N200,Marks,38,0)),"")</f>
        <v>30</v>
      </c>
      <c r="J208" s="701"/>
      <c r="K208" s="374">
        <f>IFERROR(IF(AND(N200=""),"",SUM(C208,G208)),"")</f>
        <v>24</v>
      </c>
      <c r="L208" s="374">
        <f>IFERROR(IF(AND(N200=""),"",SUM(E208,I208)),"")</f>
        <v>62</v>
      </c>
      <c r="M208" s="902">
        <f>IFERROR(IF(AND(N200=""),"",SUM(K208,L208)),"")</f>
        <v>86</v>
      </c>
      <c r="N208" s="903"/>
      <c r="O208" s="79" t="str">
        <f>IFERROR(IF(AND(N200=""),"",VLOOKUP(N200,Marks,46,0)),"")</f>
        <v>A</v>
      </c>
      <c r="P208" s="209" t="str">
        <f>IFERROR(IF(AND(N200=""),"",VLOOKUP(N200,Marks,44,0)),"")</f>
        <v>P</v>
      </c>
      <c r="Q208" s="963"/>
      <c r="R208" s="303" t="str">
        <f>IF('Master sheet'!$D$14="Hindi","अंग्रेजी","English")</f>
        <v>अंग्रेजी</v>
      </c>
      <c r="S208" s="699">
        <f>IFERROR(IF(AND(AD200=""),"",VLOOKUP(AD200,Marks,33,0)),"")</f>
        <v>14</v>
      </c>
      <c r="T208" s="701"/>
      <c r="U208" s="699">
        <f>IFERROR(IF(AND(AD200=""),"",VLOOKUP(AD200,Marks,34,0)),"")</f>
        <v>32</v>
      </c>
      <c r="V208" s="701"/>
      <c r="W208" s="699">
        <f>IFERROR(IF(AND(AD200=""),"",VLOOKUP(AD200,Marks,37,0)),"")</f>
        <v>10</v>
      </c>
      <c r="X208" s="701"/>
      <c r="Y208" s="699">
        <f>IFERROR(IF(AND(AD200=""),"",VLOOKUP(AD200,Marks,38,0)),"")</f>
        <v>32</v>
      </c>
      <c r="Z208" s="701"/>
      <c r="AA208" s="374">
        <f>IFERROR(IF(AND(AD200=""),"",SUM(S208,W208)),"")</f>
        <v>24</v>
      </c>
      <c r="AB208" s="374">
        <f>IFERROR(IF(AND(AD200=""),"",SUM(U208,Y208)),"")</f>
        <v>64</v>
      </c>
      <c r="AC208" s="902">
        <f>IFERROR(IF(AND(AD200=""),"",SUM(AA208,AB208)),"")</f>
        <v>88</v>
      </c>
      <c r="AD208" s="903"/>
      <c r="AE208" s="79" t="str">
        <f>IFERROR(IF(AND(AD200=""),"",VLOOKUP(AD200,Marks,46,0)),"")</f>
        <v>A</v>
      </c>
      <c r="AF208" s="209" t="str">
        <f>IFERROR(IF(AND(AD200=""),"",VLOOKUP(AD200,Marks,44,0)),"")</f>
        <v>P</v>
      </c>
    </row>
    <row r="209" spans="1:32" s="44" customFormat="1" ht="25.5" customHeight="1">
      <c r="A209" s="98">
        <f>IF(N200="","",A208+1)</f>
        <v>17</v>
      </c>
      <c r="B209" s="304" t="str">
        <f>IF('Master sheet'!$D$14="Hindi","कुल योग","Total")</f>
        <v>कुल योग</v>
      </c>
      <c r="C209" s="925">
        <f>IF(AND(N200=""),"",IF(AND(C205="",C206="",C208=""),"",SUM(C205,C206,C208)))</f>
        <v>71</v>
      </c>
      <c r="D209" s="926"/>
      <c r="E209" s="925">
        <f>IF(AND(N200=""),"",IF(AND(E205="",E206="",E208=""),"",SUM(E205,E206,E208)))</f>
        <v>165</v>
      </c>
      <c r="F209" s="926"/>
      <c r="G209" s="925">
        <f>IF(AND(N200=""),"",IF(AND(G205="",G206="",G208=""),"",SUM(G205,G206,G208)))</f>
        <v>57</v>
      </c>
      <c r="H209" s="926"/>
      <c r="I209" s="925">
        <f>IF(AND(N200=""),"",IF(AND(I205="",I206="",I208=""),"",SUM(I205,I206,I208)))</f>
        <v>113</v>
      </c>
      <c r="J209" s="926"/>
      <c r="K209" s="375">
        <f>IF(AND(N200=""),"",IF(AND(K205="",K206="",K208=""),"",SUM(K205,K206,K208)))</f>
        <v>128</v>
      </c>
      <c r="L209" s="375">
        <f>IF(AND(N200=""),"",IF(AND(L205="",L206="",L208=""),"",SUM(L205,L206,L208)))</f>
        <v>278</v>
      </c>
      <c r="M209" s="902">
        <f>IF(AND(N200=""),"",IF(AND(M205="",M206="",M208=""),"",SUM(M205,M206,M208)))</f>
        <v>406</v>
      </c>
      <c r="N209" s="903"/>
      <c r="O209" s="383" t="str">
        <f>IFERROR(IF(AND(N200=""),"",VLOOKUP(N200,Marks,119,0)),"")</f>
        <v>B</v>
      </c>
      <c r="P209" s="212"/>
      <c r="Q209" s="963"/>
      <c r="R209" s="304" t="str">
        <f>IF('Master sheet'!$D$14="Hindi","कुल योग","Total")</f>
        <v>कुल योग</v>
      </c>
      <c r="S209" s="925">
        <f>IF(AND(AD200=""),"",IF(AND(S205="",S206="",S208=""),"",SUM(S205,S206,S208)))</f>
        <v>65</v>
      </c>
      <c r="T209" s="926"/>
      <c r="U209" s="925">
        <f>IF(AND(AD200=""),"",IF(AND(U205="",U206="",U208=""),"",SUM(U205,U206,U208)))</f>
        <v>164</v>
      </c>
      <c r="V209" s="926"/>
      <c r="W209" s="925">
        <f>IF(AND(AD200=""),"",IF(AND(W205="",W206="",W208=""),"",SUM(W205,W206,W208)))</f>
        <v>59</v>
      </c>
      <c r="X209" s="926"/>
      <c r="Y209" s="925">
        <f>IF(AND(AD200=""),"",IF(AND(Y205="",Y206="",Y208=""),"",SUM(Y205,Y206,Y208)))</f>
        <v>118</v>
      </c>
      <c r="Z209" s="926"/>
      <c r="AA209" s="375">
        <f>IF(AND(AD200=""),"",IF(AND(AA205="",AA206="",AA208=""),"",SUM(AA205,AA206,AA208)))</f>
        <v>124</v>
      </c>
      <c r="AB209" s="375">
        <f>IF(AND(AD200=""),"",IF(AND(AB205="",AB206="",AB208=""),"",SUM(AB205,AB206,AB208)))</f>
        <v>282</v>
      </c>
      <c r="AC209" s="902">
        <f>IF(AND(AD200=""),"",IF(AND(AC205="",AC206="",AC208=""),"",SUM(AC205,AC206,AC208)))</f>
        <v>406</v>
      </c>
      <c r="AD209" s="903"/>
      <c r="AE209" s="383" t="str">
        <f>IFERROR(IF(AND(AD200=""),"",VLOOKUP(AD200,Marks,119,0)),"")</f>
        <v>B</v>
      </c>
      <c r="AF209" s="212"/>
    </row>
    <row r="210" spans="1:32" s="44" customFormat="1" ht="25.5" customHeight="1">
      <c r="A210" s="98">
        <f>IF(N200="","",A209+1)</f>
        <v>18</v>
      </c>
      <c r="B210" s="385"/>
      <c r="C210" s="904">
        <v>50</v>
      </c>
      <c r="D210" s="922"/>
      <c r="E210" s="922"/>
      <c r="F210" s="905"/>
      <c r="G210" s="904">
        <v>50</v>
      </c>
      <c r="H210" s="922"/>
      <c r="I210" s="922"/>
      <c r="J210" s="905"/>
      <c r="K210" s="904">
        <v>100</v>
      </c>
      <c r="L210" s="922"/>
      <c r="M210" s="922"/>
      <c r="N210" s="905"/>
      <c r="O210" s="923"/>
      <c r="P210" s="924"/>
      <c r="Q210" s="963"/>
      <c r="R210" s="385"/>
      <c r="S210" s="904">
        <v>50</v>
      </c>
      <c r="T210" s="922"/>
      <c r="U210" s="922"/>
      <c r="V210" s="905"/>
      <c r="W210" s="904">
        <v>50</v>
      </c>
      <c r="X210" s="922"/>
      <c r="Y210" s="922"/>
      <c r="Z210" s="905"/>
      <c r="AA210" s="904">
        <v>100</v>
      </c>
      <c r="AB210" s="922"/>
      <c r="AC210" s="922"/>
      <c r="AD210" s="905"/>
      <c r="AE210" s="923"/>
      <c r="AF210" s="924"/>
    </row>
    <row r="211" spans="1:32" s="44" customFormat="1" ht="21" customHeight="1">
      <c r="A211" s="98">
        <f>IF(N200="","",A210+1)</f>
        <v>19</v>
      </c>
      <c r="B211" s="308" t="str">
        <f>IF('Master sheet'!$D$14="Hindi","पर्यावरण अध्ययन","EVS")</f>
        <v>पर्यावरण अध्ययन</v>
      </c>
      <c r="C211" s="699">
        <f>IFERROR(IF(AND(N200=""),"",VLOOKUP(N200,Marks,69,0)),"")</f>
        <v>45</v>
      </c>
      <c r="D211" s="700"/>
      <c r="E211" s="700"/>
      <c r="F211" s="701"/>
      <c r="G211" s="699">
        <f>IFERROR(IF(AND(N200=""),"",VLOOKUP(N200,Marks,73,0)),"")</f>
        <v>47</v>
      </c>
      <c r="H211" s="700"/>
      <c r="I211" s="700"/>
      <c r="J211" s="701"/>
      <c r="K211" s="925">
        <f>IFERROR(IF(AND(N200=""),"",SUM(C211,G211)),"")</f>
        <v>92</v>
      </c>
      <c r="L211" s="947"/>
      <c r="M211" s="947"/>
      <c r="N211" s="926"/>
      <c r="O211" s="79" t="str">
        <f>IFERROR(IF(AND(N200=""),"",VLOOKUP(N200,Marks,82,0)),"")</f>
        <v>A</v>
      </c>
      <c r="P211" s="209" t="str">
        <f>IFERROR(IF(AND(N200=""),"",VLOOKUP(N200,Marks,80,0)),"")</f>
        <v>P</v>
      </c>
      <c r="Q211" s="963"/>
      <c r="R211" s="308" t="str">
        <f>IF('Master sheet'!$D$14="Hindi","पर्यावरण अध्ययन","EVS")</f>
        <v>पर्यावरण अध्ययन</v>
      </c>
      <c r="S211" s="699">
        <f>IFERROR(IF(AND(AD200=""),"",VLOOKUP(AD200,Marks,69,0)),"")</f>
        <v>41</v>
      </c>
      <c r="T211" s="700"/>
      <c r="U211" s="700"/>
      <c r="V211" s="701"/>
      <c r="W211" s="699">
        <f>IFERROR(IF(AND(AD200=""),"",VLOOKUP(AD200,Marks,73,0)),"")</f>
        <v>48</v>
      </c>
      <c r="X211" s="700"/>
      <c r="Y211" s="700"/>
      <c r="Z211" s="701"/>
      <c r="AA211" s="925">
        <f>IFERROR(IF(AND(AD200=""),"",SUM(S211,W211)),"")</f>
        <v>89</v>
      </c>
      <c r="AB211" s="947"/>
      <c r="AC211" s="947"/>
      <c r="AD211" s="926"/>
      <c r="AE211" s="79" t="str">
        <f>IFERROR(IF(AND(AD200=""),"",VLOOKUP(AD200,Marks,82,0)),"")</f>
        <v>A</v>
      </c>
      <c r="AF211" s="209" t="str">
        <f>IFERROR(IF(AND(AD200=""),"",VLOOKUP(AD200,Marks,80,0)),"")</f>
        <v>P</v>
      </c>
    </row>
    <row r="212" spans="1:32" s="44" customFormat="1" ht="9" customHeight="1">
      <c r="A212" s="98">
        <f>IF(N200="","",A211+1)</f>
        <v>20</v>
      </c>
      <c r="B212" s="895"/>
      <c r="C212" s="895"/>
      <c r="D212" s="895"/>
      <c r="E212" s="895"/>
      <c r="F212" s="895"/>
      <c r="G212" s="895"/>
      <c r="H212" s="895"/>
      <c r="I212" s="895"/>
      <c r="J212" s="895"/>
      <c r="K212" s="895"/>
      <c r="L212" s="895"/>
      <c r="M212" s="895"/>
      <c r="N212" s="895"/>
      <c r="O212" s="895"/>
      <c r="P212" s="895"/>
      <c r="Q212" s="963"/>
      <c r="R212" s="895"/>
      <c r="S212" s="895"/>
      <c r="T212" s="895"/>
      <c r="U212" s="895"/>
      <c r="V212" s="895"/>
      <c r="W212" s="895"/>
      <c r="X212" s="895"/>
      <c r="Y212" s="895"/>
      <c r="Z212" s="895"/>
      <c r="AA212" s="895"/>
      <c r="AB212" s="895"/>
      <c r="AC212" s="895"/>
      <c r="AD212" s="895"/>
      <c r="AE212" s="895"/>
      <c r="AF212" s="895"/>
    </row>
    <row r="213" spans="1:32" s="44" customFormat="1" ht="18.95" customHeight="1">
      <c r="A213" s="98">
        <f>IF(N200="","",A212+1)</f>
        <v>21</v>
      </c>
      <c r="B213" s="948" t="str">
        <f>IF('Master sheet'!$D$14="Hindi","अतिरिक्त विषय ","Extra Subject")</f>
        <v xml:space="preserve">अतिरिक्त विषय </v>
      </c>
      <c r="C213" s="948"/>
      <c r="D213" s="948"/>
      <c r="E213" s="948"/>
      <c r="F213" s="948"/>
      <c r="G213" s="948"/>
      <c r="H213" s="948"/>
      <c r="I213" s="948"/>
      <c r="J213" s="948"/>
      <c r="K213" s="948"/>
      <c r="L213" s="948"/>
      <c r="M213" s="948"/>
      <c r="N213" s="948"/>
      <c r="O213" s="948"/>
      <c r="P213" s="948"/>
      <c r="Q213" s="963"/>
      <c r="R213" s="949" t="str">
        <f>IF('Master sheet'!$D$14="Hindi","अतिरिक्त विषय ","Extra Subject")</f>
        <v xml:space="preserve">अतिरिक्त विषय </v>
      </c>
      <c r="S213" s="949"/>
      <c r="T213" s="949"/>
      <c r="U213" s="949"/>
      <c r="V213" s="949"/>
      <c r="W213" s="949"/>
      <c r="X213" s="949"/>
      <c r="Y213" s="949"/>
      <c r="Z213" s="949"/>
      <c r="AA213" s="949"/>
      <c r="AB213" s="949"/>
      <c r="AC213" s="949"/>
      <c r="AD213" s="949"/>
      <c r="AE213" s="949"/>
      <c r="AF213" s="949"/>
    </row>
    <row r="214" spans="1:32" s="403" customFormat="1" ht="18.95" customHeight="1">
      <c r="A214" s="98">
        <f>IF(N200="","",A213+1)</f>
        <v>22</v>
      </c>
      <c r="B214" s="402" t="str">
        <f>IF('Master sheet'!$D$14="Hindi","विषय","Subject")</f>
        <v>विषय</v>
      </c>
      <c r="C214" s="959" t="str">
        <f>IF('Master sheet'!$D$14="Hindi","पूर्णांक","M.M.")</f>
        <v>पूर्णांक</v>
      </c>
      <c r="D214" s="960"/>
      <c r="E214" s="959" t="str">
        <f>IF('Master sheet'!$D$14="Hindi","प्राप्तांक","Ob.M.")</f>
        <v>प्राप्तांक</v>
      </c>
      <c r="F214" s="960"/>
      <c r="G214" s="959" t="str">
        <f>IF('Master sheet'!$D$14="Hindi","ग्रेड","Grade")</f>
        <v>ग्रेड</v>
      </c>
      <c r="H214" s="960"/>
      <c r="I214" s="959" t="str">
        <f>IF('Master sheet'!$D$14="Hindi","विषय","Subject")</f>
        <v>विषय</v>
      </c>
      <c r="J214" s="960"/>
      <c r="K214" s="959" t="str">
        <f>IF('Master sheet'!$D$14="Hindi","पूर्णांक","M.M.")</f>
        <v>पूर्णांक</v>
      </c>
      <c r="L214" s="960"/>
      <c r="M214" s="959" t="str">
        <f>IF('Master sheet'!$D$14="Hindi","प्राप्तांक","Ob.M.")</f>
        <v>प्राप्तांक</v>
      </c>
      <c r="N214" s="960"/>
      <c r="O214" s="959" t="str">
        <f>IF('Master sheet'!$D$14="Hindi","ग्रेड","Grade")</f>
        <v>ग्रेड</v>
      </c>
      <c r="P214" s="960"/>
      <c r="Q214" s="963"/>
      <c r="R214" s="402" t="str">
        <f>IF('Master sheet'!$D$14="Hindi","विषय","Subject")</f>
        <v>विषय</v>
      </c>
      <c r="S214" s="959" t="str">
        <f>IF('Master sheet'!$D$14="Hindi","पूर्णांक","M.M.")</f>
        <v>पूर्णांक</v>
      </c>
      <c r="T214" s="960"/>
      <c r="U214" s="959" t="str">
        <f>IF('Master sheet'!$D$14="Hindi","प्राप्तांक","Ob.M.")</f>
        <v>प्राप्तांक</v>
      </c>
      <c r="V214" s="960"/>
      <c r="W214" s="959" t="str">
        <f>IF('Master sheet'!$D$14="Hindi","ग्रेड","Grade")</f>
        <v>ग्रेड</v>
      </c>
      <c r="X214" s="960"/>
      <c r="Y214" s="959" t="str">
        <f>IF('Master sheet'!$D$14="Hindi","विषय","Subject")</f>
        <v>विषय</v>
      </c>
      <c r="Z214" s="960"/>
      <c r="AA214" s="959" t="str">
        <f>IF('Master sheet'!$D$14="Hindi","पूर्णांक","M.M.")</f>
        <v>पूर्णांक</v>
      </c>
      <c r="AB214" s="960"/>
      <c r="AC214" s="959" t="str">
        <f>IF('Master sheet'!$D$14="Hindi","प्राप्तांक","Ob.M.")</f>
        <v>प्राप्तांक</v>
      </c>
      <c r="AD214" s="960"/>
      <c r="AE214" s="959" t="str">
        <f>IF('Master sheet'!$D$14="Hindi","ग्रेड","Grade")</f>
        <v>ग्रेड</v>
      </c>
      <c r="AF214" s="960"/>
    </row>
    <row r="215" spans="1:32" s="44" customFormat="1" ht="22.5" customHeight="1">
      <c r="A215" s="98">
        <f>IF(N200="","",A214+1)</f>
        <v>23</v>
      </c>
      <c r="B215" s="303" t="str">
        <f>IF(AND(N200=""),"",'Result Sheet'!$DA$4)</f>
        <v>COMPUTER</v>
      </c>
      <c r="C215" s="912">
        <f>IF(AND(N200=""),"",'Result Sheet'!$DC$7)</f>
        <v>100</v>
      </c>
      <c r="D215" s="912"/>
      <c r="E215" s="913">
        <f>IFERROR(IF(AND(N200=""),"",VLOOKUP(N200,Marks,106,0)),"")</f>
        <v>0</v>
      </c>
      <c r="F215" s="913"/>
      <c r="G215" s="914" t="str">
        <f>IFERROR(IF(AND(N200=""),"",VLOOKUP(N200,Marks,107,0)),"")</f>
        <v/>
      </c>
      <c r="H215" s="914"/>
      <c r="I215" s="915" t="str">
        <f>IF(AND(N200=""),"",'Result Sheet'!$DE$4)</f>
        <v>G.K.</v>
      </c>
      <c r="J215" s="915"/>
      <c r="K215" s="912">
        <f>IF(AND(N200=""),"",'Result Sheet'!$DG$7)</f>
        <v>100</v>
      </c>
      <c r="L215" s="912"/>
      <c r="M215" s="913">
        <f>IFERROR(IF(AND(N200=""),"",VLOOKUP(N200,Marks,110,0)),"")</f>
        <v>0</v>
      </c>
      <c r="N215" s="913"/>
      <c r="O215" s="914" t="str">
        <f>IFERROR(IF(AND(N200=""),"",VLOOKUP(N200,Marks,111,0)),"")</f>
        <v/>
      </c>
      <c r="P215" s="914"/>
      <c r="Q215" s="963"/>
      <c r="R215" s="303" t="str">
        <f>IF(AND(AD200=""),"",'Result Sheet'!$DA$4)</f>
        <v>COMPUTER</v>
      </c>
      <c r="S215" s="912">
        <f>IF(AND(AD200=""),"",'Result Sheet'!$DC$7)</f>
        <v>100</v>
      </c>
      <c r="T215" s="912"/>
      <c r="U215" s="913">
        <f>IFERROR(IF(AND(AD200=""),"",VLOOKUP(AD200,Marks,106,0)),"")</f>
        <v>0</v>
      </c>
      <c r="V215" s="913"/>
      <c r="W215" s="914" t="str">
        <f>IFERROR(IF(AND(AD200=""),"",VLOOKUP(AD200,Marks,107,0)),"")</f>
        <v/>
      </c>
      <c r="X215" s="914"/>
      <c r="Y215" s="915" t="str">
        <f>IF(AND(AD200=""),"",'Result Sheet'!$DE$4)</f>
        <v>G.K.</v>
      </c>
      <c r="Z215" s="915"/>
      <c r="AA215" s="912">
        <f>IF(AND(AD200=""),"",'Result Sheet'!$DG$7)</f>
        <v>100</v>
      </c>
      <c r="AB215" s="912"/>
      <c r="AC215" s="913">
        <f>IFERROR(IF(AND(AD200=""),"",VLOOKUP(AD200,Marks,110,0)),"")</f>
        <v>0</v>
      </c>
      <c r="AD215" s="913"/>
      <c r="AE215" s="914" t="str">
        <f>IFERROR(IF(AND(AD200=""),"",VLOOKUP(AD200,Marks,111,0)),"")</f>
        <v/>
      </c>
      <c r="AF215" s="914"/>
    </row>
    <row r="216" spans="1:32" s="44" customFormat="1" ht="22.5" customHeight="1">
      <c r="A216" s="98">
        <f>IF(N200="","",A215+1)</f>
        <v>24</v>
      </c>
      <c r="B216" s="896" t="str">
        <f>IF('Master sheet'!$D$14="Hindi","विषय","Subject")</f>
        <v>विषय</v>
      </c>
      <c r="C216" s="896"/>
      <c r="D216" s="918" t="str">
        <f>IF('Master sheet'!$D$14="Hindi","प्राप्तांक","Marks ")</f>
        <v>प्राप्तांक</v>
      </c>
      <c r="E216" s="919"/>
      <c r="F216" s="306" t="str">
        <f>IF('Master sheet'!$D$14="Hindi","ग्रेड","Grade")</f>
        <v>ग्रेड</v>
      </c>
      <c r="G216" s="896" t="str">
        <f>IF('Master sheet'!$D$14="Hindi","विषय","Subject")</f>
        <v>विषय</v>
      </c>
      <c r="H216" s="896"/>
      <c r="I216" s="918" t="str">
        <f>IF('Master sheet'!$D$14="Hindi","प्राप्तांक","Marks")</f>
        <v>प्राप्तांक</v>
      </c>
      <c r="J216" s="919"/>
      <c r="K216" s="306" t="str">
        <f>IF('Master sheet'!$D$14="Hindi","ग्रेड","Grade")</f>
        <v>ग्रेड</v>
      </c>
      <c r="L216" s="896" t="str">
        <f>IF('Master sheet'!$D$14="Hindi","विषय","Subject")</f>
        <v>विषय</v>
      </c>
      <c r="M216" s="896"/>
      <c r="N216" s="918" t="str">
        <f>IF('Master sheet'!$D$14="Hindi","प्राप्तांक","Marks")</f>
        <v>प्राप्तांक</v>
      </c>
      <c r="O216" s="919"/>
      <c r="P216" s="345" t="str">
        <f>IF('Master sheet'!$D$14="Hindi","ग्रेड","Grade")</f>
        <v>ग्रेड</v>
      </c>
      <c r="Q216" s="963"/>
      <c r="R216" s="896" t="str">
        <f>IF('Master sheet'!$D$14="Hindi","विषय","Subject")</f>
        <v>विषय</v>
      </c>
      <c r="S216" s="896"/>
      <c r="T216" s="918" t="str">
        <f>IF('Master sheet'!$D$14="Hindi","प्राप्तांक","Marks")</f>
        <v>प्राप्तांक</v>
      </c>
      <c r="U216" s="919"/>
      <c r="V216" s="306" t="str">
        <f>IF('Master sheet'!$D$14="Hindi","ग्रेड","Grade")</f>
        <v>ग्रेड</v>
      </c>
      <c r="W216" s="896" t="str">
        <f>IF('Master sheet'!$D$14="Hindi","विषय","Subject")</f>
        <v>विषय</v>
      </c>
      <c r="X216" s="896"/>
      <c r="Y216" s="918" t="str">
        <f>IF('Master sheet'!$D$14="Hindi","प्राप्तांक","Marks")</f>
        <v>प्राप्तांक</v>
      </c>
      <c r="Z216" s="919"/>
      <c r="AA216" s="306" t="str">
        <f>IF('Master sheet'!$D$14="Hindi","ग्रेड","Grade")</f>
        <v>ग्रेड</v>
      </c>
      <c r="AB216" s="896" t="str">
        <f>IF('Master sheet'!$D$14="Hindi","विषय","Subject")</f>
        <v>विषय</v>
      </c>
      <c r="AC216" s="896"/>
      <c r="AD216" s="918" t="str">
        <f>IF('Master sheet'!$D$14="Hindi","प्राप्तांक","Marks")</f>
        <v>प्राप्तांक</v>
      </c>
      <c r="AE216" s="919"/>
      <c r="AF216" s="345" t="str">
        <f>IF('Master sheet'!$D$14="Hindi","ग्रेड","Grade")</f>
        <v>ग्रेड</v>
      </c>
    </row>
    <row r="217" spans="1:32" s="44" customFormat="1" ht="21.75" customHeight="1">
      <c r="A217" s="98">
        <f>IF(N200="","",A216+1)</f>
        <v>25</v>
      </c>
      <c r="B217" s="906" t="str">
        <f>IF('Master sheet'!$D$14="Hindi","कार्यानुभव","WORK EXP.")</f>
        <v>कार्यानुभव</v>
      </c>
      <c r="C217" s="907"/>
      <c r="D217" s="907"/>
      <c r="E217" s="70">
        <f>IFERROR(IF(AND(N200=""),"",VLOOKUP(N200,Marks,85,0)),"")</f>
        <v>23</v>
      </c>
      <c r="F217" s="79" t="str">
        <f>IFERROR(IF(AND(N200=""),"",VLOOKUP(N200,Marks,89,0)),"")</f>
        <v>A+</v>
      </c>
      <c r="G217" s="906" t="str">
        <f>IF('Master sheet'!$D$14="Hindi","कला शिक्षा","ART EDU.")</f>
        <v>कला शिक्षा</v>
      </c>
      <c r="H217" s="907"/>
      <c r="I217" s="907"/>
      <c r="J217" s="70">
        <f>IFERROR(IF(AND(N200=""),"",VLOOKUP(N200,Marks,92,0)),"")</f>
        <v>36</v>
      </c>
      <c r="K217" s="79" t="str">
        <f>IFERROR(IF(AND(N200=""),"",VLOOKUP(N200,Marks,96,0)),"")</f>
        <v>B</v>
      </c>
      <c r="L217" s="908" t="str">
        <f>IF('Master sheet'!$D$14="Hindi","स्वा. एवं शा. शिक्षा","HE.&amp;PH. EDU.")</f>
        <v>स्वा. एवं शा. शिक्षा</v>
      </c>
      <c r="M217" s="909"/>
      <c r="N217" s="909"/>
      <c r="O217" s="70">
        <f>IFERROR(IF(AND(N200=""),"",VLOOKUP(N200,Marks,99,0)),"")</f>
        <v>63</v>
      </c>
      <c r="P217" s="79" t="str">
        <f>IFERROR(IF(AND(N200=""),"",VLOOKUP(N200,Marks,103,0)),"")</f>
        <v>B</v>
      </c>
      <c r="Q217" s="963"/>
      <c r="R217" s="915" t="str">
        <f>IF('Master sheet'!$D$14="Hindi","कार्यानुभव","WORK EXP.")</f>
        <v>कार्यानुभव</v>
      </c>
      <c r="S217" s="915"/>
      <c r="T217" s="915"/>
      <c r="U217" s="70" t="str">
        <f>IFERROR(IF(AND(AD200=""),"",VLOOKUP(AD200,Marks,85,0)),"")</f>
        <v>AB</v>
      </c>
      <c r="V217" s="79" t="str">
        <f>IFERROR(IF(AND(AD200=""),"",VLOOKUP(AD200,Marks,89,0)),"")</f>
        <v/>
      </c>
      <c r="W217" s="915" t="str">
        <f>IF('Master sheet'!$D$14="Hindi","कला शिक्षा","ART EDU.")</f>
        <v>कला शिक्षा</v>
      </c>
      <c r="X217" s="915"/>
      <c r="Y217" s="915"/>
      <c r="Z217" s="70">
        <f>IFERROR(IF(AND(AD200=""),"",VLOOKUP(AD200,Marks,92,0)),"")</f>
        <v>23</v>
      </c>
      <c r="AA217" s="79" t="str">
        <f>IFERROR(IF(AND(AD200=""),"",VLOOKUP(AD200,Marks,96,0)),"")</f>
        <v>C</v>
      </c>
      <c r="AB217" s="961" t="str">
        <f>IF('Master sheet'!$D$14="Hindi","स्वा. एवं शा. शिक्षा","HE.&amp;PH. EDU.")</f>
        <v>स्वा. एवं शा. शिक्षा</v>
      </c>
      <c r="AC217" s="961"/>
      <c r="AD217" s="961"/>
      <c r="AE217" s="70">
        <f>IFERROR(IF(AND(AD200=""),"",VLOOKUP(AD200,Marks,99,0)),"")</f>
        <v>45</v>
      </c>
      <c r="AF217" s="79" t="str">
        <f>IFERROR(IF(AND(AD200=""),"",VLOOKUP(AD200,Marks,103,0)),"")</f>
        <v>C</v>
      </c>
    </row>
    <row r="218" spans="1:32" s="44" customFormat="1" ht="21" customHeight="1">
      <c r="A218" s="98">
        <f>IF(N200="","",A217+1)</f>
        <v>26</v>
      </c>
      <c r="B218" s="885" t="str">
        <f>IF('Master sheet'!$D$14="Hindi","कुल कार्य दिवस :-","Total Meeting :-")</f>
        <v>कुल कार्य दिवस :-</v>
      </c>
      <c r="C218" s="885"/>
      <c r="D218" s="885"/>
      <c r="E218" s="886">
        <f>IFERROR(IF(AND(N200=""),"",VLOOKUP(N200,Marks,117,0)),"")</f>
        <v>220</v>
      </c>
      <c r="F218" s="886"/>
      <c r="G218" s="886"/>
      <c r="H218" s="886"/>
      <c r="I218" s="885" t="str">
        <f>IF('Master sheet'!$D$14="Hindi","कुल उपस्थिति :-","Total Attendance :-")</f>
        <v>कुल उपस्थिति :-</v>
      </c>
      <c r="J218" s="885"/>
      <c r="K218" s="885"/>
      <c r="L218" s="885"/>
      <c r="M218" s="887">
        <f>IFERROR(IF(AND(N200=""),"",VLOOKUP(N200,Marks,118,0)),"")</f>
        <v>22</v>
      </c>
      <c r="N218" s="887"/>
      <c r="O218" s="887"/>
      <c r="P218" s="887"/>
      <c r="Q218" s="963"/>
      <c r="R218" s="885" t="str">
        <f>IF('Master sheet'!$D$14="Hindi","कुल कार्य दिवस :-","Total Meeting :-")</f>
        <v>कुल कार्य दिवस :-</v>
      </c>
      <c r="S218" s="885"/>
      <c r="T218" s="885"/>
      <c r="U218" s="886">
        <f>IFERROR(IF(AND(AD200=""),"",VLOOKUP(AD200,Marks,117,0)),"")</f>
        <v>220</v>
      </c>
      <c r="V218" s="886"/>
      <c r="W218" s="886"/>
      <c r="X218" s="886"/>
      <c r="Y218" s="885" t="str">
        <f>IF('Master sheet'!$D$14="Hindi","कुल उपस्थिति :-","Total Attendance :-")</f>
        <v>कुल उपस्थिति :-</v>
      </c>
      <c r="Z218" s="885"/>
      <c r="AA218" s="885"/>
      <c r="AB218" s="885"/>
      <c r="AC218" s="887">
        <f>IFERROR(IF(AND(AD200=""),"",VLOOKUP(AD200,Marks,118,0)),"")</f>
        <v>40</v>
      </c>
      <c r="AD218" s="887"/>
      <c r="AE218" s="887"/>
      <c r="AF218" s="887"/>
    </row>
    <row r="219" spans="1:32" s="44" customFormat="1" ht="21" customHeight="1">
      <c r="A219" s="98">
        <f>IF(N200="","",A218+1)</f>
        <v>27</v>
      </c>
      <c r="B219" s="885" t="str">
        <f>IF('Master sheet'!$D$14="Hindi","परिणाम :-","Result :-")</f>
        <v>परिणाम :-</v>
      </c>
      <c r="C219" s="885"/>
      <c r="D219" s="885"/>
      <c r="E219" s="888" t="str">
        <f>IFERROR(IF(AND(N200=""),"",VLOOKUP(N200,Marks,116,0)),"")</f>
        <v>कक्षोंन्नति</v>
      </c>
      <c r="F219" s="888"/>
      <c r="G219" s="888"/>
      <c r="H219" s="888"/>
      <c r="I219" s="885" t="str">
        <f>IF('Master sheet'!$D$14="Hindi","परिणाम प्रतिशत में :-","Result in Percentage :-")</f>
        <v>परिणाम प्रतिशत में :-</v>
      </c>
      <c r="J219" s="885"/>
      <c r="K219" s="885"/>
      <c r="L219" s="885"/>
      <c r="M219" s="889">
        <f>IFERROR(IF(AND(N200=""),"",VLOOKUP(N200,Marks,113,0)),"")</f>
        <v>81.2</v>
      </c>
      <c r="N219" s="889"/>
      <c r="O219" s="889"/>
      <c r="P219" s="889"/>
      <c r="Q219" s="963"/>
      <c r="R219" s="885" t="str">
        <f>IF('Master sheet'!$D$14="Hindi","परिणाम :-","Result :-")</f>
        <v>परिणाम :-</v>
      </c>
      <c r="S219" s="885"/>
      <c r="T219" s="885"/>
      <c r="U219" s="888" t="str">
        <f>IFERROR(IF(AND(AD200=""),"",VLOOKUP(AD200,Marks,116,0)),"")</f>
        <v>कक्षोंन्नति</v>
      </c>
      <c r="V219" s="888"/>
      <c r="W219" s="888"/>
      <c r="X219" s="888"/>
      <c r="Y219" s="885" t="str">
        <f>IF('Master sheet'!$D$14="Hindi","परिणाम प्रतिशत में :-","Result in Percentage :-")</f>
        <v>परिणाम प्रतिशत में :-</v>
      </c>
      <c r="Z219" s="885"/>
      <c r="AA219" s="885"/>
      <c r="AB219" s="885"/>
      <c r="AC219" s="889">
        <f>IFERROR(IF(AND(AD200=""),"",VLOOKUP(AD200,Marks,113,0)),"")</f>
        <v>81.2</v>
      </c>
      <c r="AD219" s="889"/>
      <c r="AE219" s="889"/>
      <c r="AF219" s="889"/>
    </row>
    <row r="220" spans="1:32" s="44" customFormat="1" ht="21" customHeight="1">
      <c r="A220" s="98">
        <f>IF(N200="","",A219+1)</f>
        <v>28</v>
      </c>
      <c r="B220" s="885" t="str">
        <f>IF('Master sheet'!$D$14="Hindi","श्रेणी / ग्रेड :-","Division / Grade :-")</f>
        <v>श्रेणी / ग्रेड :-</v>
      </c>
      <c r="C220" s="885"/>
      <c r="D220" s="885"/>
      <c r="E220" s="210" t="str">
        <f>IFERROR(IF(AND(N200=""),"",VLOOKUP(N200,Marks,114,0)),"")</f>
        <v>I</v>
      </c>
      <c r="F220" s="211" t="s">
        <v>129</v>
      </c>
      <c r="G220" s="890" t="str">
        <f>IFERROR(IF(AND(N200=""),"",VLOOKUP(N200,Marks,119,0)),"")</f>
        <v>B</v>
      </c>
      <c r="H220" s="890"/>
      <c r="I220" s="885" t="str">
        <f>IF('Master sheet'!$D$14="Hindi","कक्षा में स्थान :-","Position in the Class :-")</f>
        <v>कक्षा में स्थान :-</v>
      </c>
      <c r="J220" s="885"/>
      <c r="K220" s="885"/>
      <c r="L220" s="885"/>
      <c r="M220" s="891">
        <f>IFERROR(IF(AND(N200=""),"",VLOOKUP(N200,Marks,115,0)),"")</f>
        <v>9.9999999999999964</v>
      </c>
      <c r="N220" s="891"/>
      <c r="O220" s="891"/>
      <c r="P220" s="891"/>
      <c r="Q220" s="963"/>
      <c r="R220" s="885" t="str">
        <f>IF('Master sheet'!$D$14="Hindi","श्रेणी / ग्रेड :-","Division / Grade :-")</f>
        <v>श्रेणी / ग्रेड :-</v>
      </c>
      <c r="S220" s="885"/>
      <c r="T220" s="885"/>
      <c r="U220" s="210" t="str">
        <f>IFERROR(IF(AND(AD200=""),"",VLOOKUP(AD200,Marks,114,0)),"")</f>
        <v>I</v>
      </c>
      <c r="V220" s="211" t="s">
        <v>129</v>
      </c>
      <c r="W220" s="890" t="str">
        <f>IFERROR(IF(AND(AD200=""),"",VLOOKUP(AD200,Marks,119,0)),"")</f>
        <v>B</v>
      </c>
      <c r="X220" s="890"/>
      <c r="Y220" s="885" t="str">
        <f>IF('Master sheet'!$D$14="Hindi","कक्षा में स्थान :-","Position in the Class :-")</f>
        <v>कक्षा में स्थान :-</v>
      </c>
      <c r="Z220" s="885"/>
      <c r="AA220" s="885"/>
      <c r="AB220" s="885"/>
      <c r="AC220" s="891">
        <f>IFERROR(IF(AND(AD200=""),"",VLOOKUP(AD200,Marks,115,0)),"")</f>
        <v>9.9999999999999964</v>
      </c>
      <c r="AD220" s="891"/>
      <c r="AE220" s="891"/>
      <c r="AF220" s="891"/>
    </row>
    <row r="221" spans="1:32" s="44" customFormat="1" ht="21" customHeight="1">
      <c r="A221" s="98">
        <f>IF(N200="","",A220+1)</f>
        <v>29</v>
      </c>
      <c r="B221" s="871" t="str">
        <f>IF('Master sheet'!$D$14="Hindi","परीक्षा परिणाम घोषणा दिनांक :-","Result Declaration Date :-")</f>
        <v>परीक्षा परिणाम घोषणा दिनांक :-</v>
      </c>
      <c r="C221" s="871"/>
      <c r="D221" s="871"/>
      <c r="E221" s="872">
        <f>IFERROR(IF(AND(N200=""),"",'Master sheet'!$D$13),"")</f>
        <v>45793</v>
      </c>
      <c r="F221" s="872"/>
      <c r="G221" s="872"/>
      <c r="H221" s="349"/>
      <c r="I221" s="71"/>
      <c r="J221" s="71"/>
      <c r="K221" s="45"/>
      <c r="L221" s="71"/>
      <c r="M221" s="71"/>
      <c r="N221" s="71"/>
      <c r="O221" s="71"/>
      <c r="P221" s="71"/>
      <c r="Q221" s="963"/>
      <c r="R221" s="871" t="str">
        <f>IF('Master sheet'!$D$14="Hindi","परीक्षा परिणाम घोषणा दिनांक :-","Result Declaration Date :-")</f>
        <v>परीक्षा परिणाम घोषणा दिनांक :-</v>
      </c>
      <c r="S221" s="871"/>
      <c r="T221" s="871"/>
      <c r="U221" s="872">
        <f>IFERROR(IF(AND(AD200=""),"",'Master sheet'!$D$13),"")</f>
        <v>45793</v>
      </c>
      <c r="V221" s="872"/>
      <c r="W221" s="872"/>
      <c r="X221" s="349"/>
      <c r="Y221" s="71"/>
      <c r="Z221" s="71"/>
      <c r="AA221" s="45"/>
      <c r="AB221" s="71"/>
      <c r="AC221" s="71"/>
      <c r="AD221" s="71"/>
      <c r="AE221" s="71"/>
      <c r="AF221" s="71"/>
    </row>
    <row r="222" spans="1:32" s="44" customFormat="1" ht="39" customHeight="1">
      <c r="A222" s="98">
        <f>IF(N200="","",A221+1)</f>
        <v>30</v>
      </c>
      <c r="B222" s="873" t="str">
        <f>IFERROR(IF(AND(N200=""),"",'Result Sheet'!$DO$211),"")</f>
        <v>( PUSHPENDRA JAWRA )</v>
      </c>
      <c r="C222" s="873"/>
      <c r="D222" s="873"/>
      <c r="E222" s="873"/>
      <c r="F222" s="874" t="str">
        <f>IF(AND(N200=""),"",CONCATENATE("(",'Master sheet'!$D$17," )"))</f>
        <v>(Suresh Kumar )</v>
      </c>
      <c r="G222" s="874"/>
      <c r="H222" s="874"/>
      <c r="I222" s="874"/>
      <c r="J222" s="874"/>
      <c r="K222" s="874" t="str">
        <f>IF(AND(N200=""),"",CONCATENATE("(",'Master sheet'!$D$15," )"))</f>
        <v>(USHA PALIYA )</v>
      </c>
      <c r="L222" s="874"/>
      <c r="M222" s="874"/>
      <c r="N222" s="874"/>
      <c r="O222" s="874"/>
      <c r="P222" s="874"/>
      <c r="Q222" s="963"/>
      <c r="R222" s="873" t="str">
        <f>IFERROR(IF(AND(AD200=""),"",'Result Sheet'!$DO$211),"")</f>
        <v>( PUSHPENDRA JAWRA )</v>
      </c>
      <c r="S222" s="873"/>
      <c r="T222" s="873"/>
      <c r="U222" s="873"/>
      <c r="V222" s="874" t="str">
        <f>IF(AND(AD200=""),"",CONCATENATE("(",'Master sheet'!$D$17," )"))</f>
        <v>(Suresh Kumar )</v>
      </c>
      <c r="W222" s="874"/>
      <c r="X222" s="874"/>
      <c r="Y222" s="874"/>
      <c r="Z222" s="874"/>
      <c r="AA222" s="874" t="str">
        <f>IF(AND(AD200=""),"",CONCATENATE("(",'Master sheet'!$D$15," )"))</f>
        <v>(USHA PALIYA )</v>
      </c>
      <c r="AB222" s="874"/>
      <c r="AC222" s="874"/>
      <c r="AD222" s="874"/>
      <c r="AE222" s="874"/>
      <c r="AF222" s="874"/>
    </row>
    <row r="223" spans="1:32" s="44" customFormat="1" ht="21" customHeight="1">
      <c r="A223" s="98">
        <f>IF(N200="","",A222+1)</f>
        <v>31</v>
      </c>
      <c r="B223" s="875" t="str">
        <f>IF('Master sheet'!$D$14="Hindi","हस्ताक्षर कक्षाध्यापक","Signature of the class teacher")</f>
        <v>हस्ताक्षर कक्षाध्यापक</v>
      </c>
      <c r="C223" s="875"/>
      <c r="D223" s="875"/>
      <c r="E223" s="875"/>
      <c r="F223" s="875" t="str">
        <f>IF('Master sheet'!$D$14="Hindi","हस्ताक्षर परीक्षा प्रभारी","Signature of the exam. Incharge")</f>
        <v>हस्ताक्षर परीक्षा प्रभारी</v>
      </c>
      <c r="G223" s="875"/>
      <c r="H223" s="875"/>
      <c r="I223" s="875"/>
      <c r="J223" s="875"/>
      <c r="K223" s="875" t="str">
        <f>IF('Master sheet'!$D$14="Hindi","हस्ताक्षर संस्था प्रधान","Head of Institute's Signature")</f>
        <v>हस्ताक्षर संस्था प्रधान</v>
      </c>
      <c r="L223" s="875"/>
      <c r="M223" s="875"/>
      <c r="N223" s="875"/>
      <c r="O223" s="875"/>
      <c r="P223" s="875"/>
      <c r="Q223" s="963"/>
      <c r="R223" s="875" t="str">
        <f>IF('Master sheet'!$D$14="Hindi","हस्ताक्षर कक्षाध्यापक","Signature of the class teacher")</f>
        <v>हस्ताक्षर कक्षाध्यापक</v>
      </c>
      <c r="S223" s="875"/>
      <c r="T223" s="875"/>
      <c r="U223" s="875"/>
      <c r="V223" s="875" t="str">
        <f>IF('Master sheet'!$D$14="Hindi","हस्ताक्षर परीक्षा प्रभारी","Signature of the exam. Incharge")</f>
        <v>हस्ताक्षर परीक्षा प्रभारी</v>
      </c>
      <c r="W223" s="875"/>
      <c r="X223" s="875"/>
      <c r="Y223" s="875"/>
      <c r="Z223" s="875"/>
      <c r="AA223" s="875" t="str">
        <f>IF('Master sheet'!$D$14="Hindi","हस्ताक्षर संस्था प्रधान","Head of Institute's Signature")</f>
        <v>हस्ताक्षर संस्था प्रधान</v>
      </c>
      <c r="AB223" s="875"/>
      <c r="AC223" s="875"/>
      <c r="AD223" s="875"/>
      <c r="AE223" s="875"/>
      <c r="AF223" s="875"/>
    </row>
    <row r="225" spans="1:32" s="44" customFormat="1" ht="21.95" customHeight="1">
      <c r="A225" s="97">
        <f>IF(N232="","",1)</f>
        <v>1</v>
      </c>
      <c r="B225" s="939" t="str">
        <f>IF('Master sheet'!$D$14="Hindi","वार्षिक रिपोर्ट कार्ड ","Report Card")</f>
        <v xml:space="preserve">वार्षिक रिपोर्ट कार्ड </v>
      </c>
      <c r="C225" s="939"/>
      <c r="D225" s="939"/>
      <c r="E225" s="939"/>
      <c r="F225" s="939"/>
      <c r="G225" s="939"/>
      <c r="H225" s="939"/>
      <c r="I225" s="939"/>
      <c r="J225" s="939"/>
      <c r="K225" s="939"/>
      <c r="L225" s="939"/>
      <c r="M225" s="939"/>
      <c r="N225" s="939"/>
      <c r="O225" s="939"/>
      <c r="P225" s="939"/>
      <c r="Q225" s="963" t="s">
        <v>99</v>
      </c>
      <c r="R225" s="939" t="str">
        <f>IF('Master sheet'!$D$14="Hindi","वार्षिक रिपोर्ट कार्ड ","Report Card")</f>
        <v xml:space="preserve">वार्षिक रिपोर्ट कार्ड </v>
      </c>
      <c r="S225" s="939"/>
      <c r="T225" s="939"/>
      <c r="U225" s="939"/>
      <c r="V225" s="939"/>
      <c r="W225" s="939"/>
      <c r="X225" s="939"/>
      <c r="Y225" s="939"/>
      <c r="Z225" s="939"/>
      <c r="AA225" s="939"/>
      <c r="AB225" s="939"/>
      <c r="AC225" s="939"/>
      <c r="AD225" s="939"/>
      <c r="AE225" s="939"/>
      <c r="AF225" s="939"/>
    </row>
    <row r="226" spans="1:32" s="44" customFormat="1" ht="21.95" customHeight="1">
      <c r="A226" s="98">
        <f>IF(N232="","",A225+1)</f>
        <v>2</v>
      </c>
      <c r="B226" s="940" t="str">
        <f>IF('Master sheet'!$D$14="Hindi","शिक्षा विभाग, राजस्थान सरकार","Education Department, Rajasthan Government")</f>
        <v>शिक्षा विभाग, राजस्थान सरकार</v>
      </c>
      <c r="C226" s="940"/>
      <c r="D226" s="940"/>
      <c r="E226" s="940"/>
      <c r="F226" s="940"/>
      <c r="G226" s="940"/>
      <c r="H226" s="940"/>
      <c r="I226" s="940"/>
      <c r="J226" s="940"/>
      <c r="K226" s="940"/>
      <c r="L226" s="940"/>
      <c r="M226" s="940"/>
      <c r="N226" s="940"/>
      <c r="O226" s="940"/>
      <c r="P226" s="940"/>
      <c r="Q226" s="963"/>
      <c r="R226" s="940" t="str">
        <f>IF('Master sheet'!$D$14="Hindi","शिक्षा विभाग, राजस्थान सरकार","Education Department, Rajasthan Government")</f>
        <v>शिक्षा विभाग, राजस्थान सरकार</v>
      </c>
      <c r="S226" s="940"/>
      <c r="T226" s="940"/>
      <c r="U226" s="940"/>
      <c r="V226" s="940"/>
      <c r="W226" s="940"/>
      <c r="X226" s="940"/>
      <c r="Y226" s="940"/>
      <c r="Z226" s="940"/>
      <c r="AA226" s="940"/>
      <c r="AB226" s="940"/>
      <c r="AC226" s="940"/>
      <c r="AD226" s="940"/>
      <c r="AE226" s="940"/>
      <c r="AF226" s="940"/>
    </row>
    <row r="227" spans="1:32" s="44" customFormat="1" ht="21.95" customHeight="1">
      <c r="A227" s="98">
        <f>IF(N232="","",A226+1)</f>
        <v>3</v>
      </c>
      <c r="B227" s="964" t="str">
        <f>IF('Master sheet'!$D$14="Hindi","विद्यालय का नाम :-","School Name :- ")</f>
        <v>विद्यालय का नाम :-</v>
      </c>
      <c r="C227" s="964"/>
      <c r="D227" s="964"/>
      <c r="E227" s="965" t="str">
        <f>IF(AND(N232=""),"",IF('Master sheet'!$D$14="Hindi",'Master sheet'!$D$8,'Master sheet'!$D$7))</f>
        <v xml:space="preserve">महात्मा गाँधी राजकीय विद्यालय (अंग्रेजी माध्यम) बर, पाली </v>
      </c>
      <c r="F227" s="965"/>
      <c r="G227" s="965"/>
      <c r="H227" s="965"/>
      <c r="I227" s="965"/>
      <c r="J227" s="965"/>
      <c r="K227" s="965"/>
      <c r="L227" s="965"/>
      <c r="M227" s="965"/>
      <c r="N227" s="965"/>
      <c r="O227" s="965"/>
      <c r="P227" s="965"/>
      <c r="Q227" s="963"/>
      <c r="R227" s="964" t="str">
        <f>IF('Master sheet'!$D$14="Hindi","विद्यालय का नाम :-","School Name :- ")</f>
        <v>विद्यालय का नाम :-</v>
      </c>
      <c r="S227" s="964"/>
      <c r="T227" s="964"/>
      <c r="U227" s="965" t="str">
        <f>IF(AND(AD232=""),"",IF('Master sheet'!$D$14="Hindi",'Master sheet'!$D$8,'Master sheet'!$D$7))</f>
        <v xml:space="preserve">महात्मा गाँधी राजकीय विद्यालय (अंग्रेजी माध्यम) बर, पाली </v>
      </c>
      <c r="V227" s="965"/>
      <c r="W227" s="965"/>
      <c r="X227" s="965"/>
      <c r="Y227" s="965"/>
      <c r="Z227" s="965"/>
      <c r="AA227" s="965"/>
      <c r="AB227" s="965"/>
      <c r="AC227" s="965"/>
      <c r="AD227" s="965"/>
      <c r="AE227" s="965"/>
      <c r="AF227" s="965"/>
    </row>
    <row r="228" spans="1:32" s="44" customFormat="1" ht="15.75" customHeight="1">
      <c r="A228" s="98">
        <f>IF(N232="","",A227+1)</f>
        <v>4</v>
      </c>
      <c r="B228" s="352"/>
      <c r="C228" s="352"/>
      <c r="D228" s="352"/>
      <c r="E228" s="966" t="str">
        <f>IF(AND(N232=""),"",IF('Master sheet'!$D$14="Hindi",CONCATENATE("(विद्यालय मान्यता क्रमांक व वर्ष : ","  ",'Master sheet'!$D$6),CONCATENATE("(School Recognition Number &amp; Years : ","  ",'Master sheet'!$D$6)))</f>
        <v>(विद्यालय मान्यता क्रमांक व वर्ष :   शिक्षा/पाली/1995/2001</v>
      </c>
      <c r="F228" s="966"/>
      <c r="G228" s="966"/>
      <c r="H228" s="966"/>
      <c r="I228" s="966"/>
      <c r="J228" s="966"/>
      <c r="K228" s="966"/>
      <c r="L228" s="966"/>
      <c r="M228" s="966"/>
      <c r="N228" s="966"/>
      <c r="O228" s="966"/>
      <c r="P228" s="966"/>
      <c r="Q228" s="963"/>
      <c r="R228" s="352"/>
      <c r="S228" s="352"/>
      <c r="T228" s="352"/>
      <c r="U228" s="966" t="str">
        <f>IF(AND(AD232=""),"",IF('Master sheet'!$D$14="Hindi",CONCATENATE("(विद्यालय मान्यता क्रमांक व वर्ष : ","  ",'Master sheet'!$D$6),CONCATENATE("(School Recognition Number &amp; Years : ","  ",'Master sheet'!$D$6)))</f>
        <v>(विद्यालय मान्यता क्रमांक व वर्ष :   शिक्षा/पाली/1995/2001</v>
      </c>
      <c r="V228" s="966"/>
      <c r="W228" s="966"/>
      <c r="X228" s="966"/>
      <c r="Y228" s="966"/>
      <c r="Z228" s="966"/>
      <c r="AA228" s="966"/>
      <c r="AB228" s="966"/>
      <c r="AC228" s="966"/>
      <c r="AD228" s="966"/>
      <c r="AE228" s="966"/>
      <c r="AF228" s="966"/>
    </row>
    <row r="229" spans="1:32" s="44" customFormat="1" ht="21.95" customHeight="1">
      <c r="A229" s="98">
        <f>IF(N232="","",A228+1)</f>
        <v>5</v>
      </c>
      <c r="B229" s="348" t="str">
        <f>IF('Master sheet'!$D$14="Hindi","कक्षा  :-","CLASS :- ")</f>
        <v>कक्षा  :-</v>
      </c>
      <c r="C229" s="944">
        <f>IFERROR(IF(AND(N232=""),"",VLOOKUP(N232,Marks,2,0)),"")</f>
        <v>2</v>
      </c>
      <c r="D229" s="944"/>
      <c r="E229" s="945" t="str">
        <f>IF('Master sheet'!$D$14="Hindi","सेक्शन :-","Section :- ")</f>
        <v>सेक्शन :-</v>
      </c>
      <c r="F229" s="945"/>
      <c r="G229" s="945"/>
      <c r="H229" s="944" t="str">
        <f>IFERROR(IF(AND(N232=""),"",VLOOKUP(N232,Marks,3,0)),"")</f>
        <v>A</v>
      </c>
      <c r="I229" s="944"/>
      <c r="J229" s="946" t="str">
        <f>IF('Master sheet'!$D$14="Hindi","सत्र :- ","Session :- ")</f>
        <v xml:space="preserve">सत्र :- </v>
      </c>
      <c r="K229" s="946"/>
      <c r="L229" s="946"/>
      <c r="M229" s="946"/>
      <c r="N229" s="916" t="str">
        <f>IF(AND(N232=""),"",'Marks Entry class 1st'!$I$2)</f>
        <v>2024-2025</v>
      </c>
      <c r="O229" s="916"/>
      <c r="P229" s="916"/>
      <c r="Q229" s="963"/>
      <c r="R229" s="348" t="str">
        <f>IF('Master sheet'!$D$14="Hindi","कक्षा  :-","CLASS :- ")</f>
        <v>कक्षा  :-</v>
      </c>
      <c r="S229" s="944">
        <f>IFERROR(IF(AND(AD232=""),"",VLOOKUP(AD232,Marks,2,0)),"")</f>
        <v>2</v>
      </c>
      <c r="T229" s="944"/>
      <c r="U229" s="945" t="str">
        <f>IF('Master sheet'!$D$14="Hindi","सेक्शन :-","Section :- ")</f>
        <v>सेक्शन :-</v>
      </c>
      <c r="V229" s="945"/>
      <c r="W229" s="945"/>
      <c r="X229" s="944" t="str">
        <f>IFERROR(IF(AND(AD232=""),"",VLOOKUP(AD232,Marks,3,0)),"")</f>
        <v>A</v>
      </c>
      <c r="Y229" s="944"/>
      <c r="Z229" s="946" t="str">
        <f>IF('Master sheet'!$D$14="Hindi","सत्र :- ","Session :- ")</f>
        <v xml:space="preserve">सत्र :- </v>
      </c>
      <c r="AA229" s="946"/>
      <c r="AB229" s="946"/>
      <c r="AC229" s="946"/>
      <c r="AD229" s="916" t="str">
        <f>IF(AND(AD232=""),"",'Marks Entry class 1st'!$I$2)</f>
        <v>2024-2025</v>
      </c>
      <c r="AE229" s="916"/>
      <c r="AF229" s="916"/>
    </row>
    <row r="230" spans="1:32" s="44" customFormat="1" ht="21.95" customHeight="1">
      <c r="A230" s="98">
        <f>IF(N232="","",A229+1)</f>
        <v>6</v>
      </c>
      <c r="B230" s="897" t="str">
        <f>IF('Master sheet'!$D$14="Hindi","विद्यार्थी का नाम :-","Student's Name :-")</f>
        <v>विद्यार्थी का नाम :-</v>
      </c>
      <c r="C230" s="897"/>
      <c r="D230" s="897"/>
      <c r="E230" s="898" t="str">
        <f>IFERROR(IF(AND(N232=""),"",VLOOKUP(N232,Marks,6,0)),"")</f>
        <v>KHUSHVEER SINGH</v>
      </c>
      <c r="F230" s="898"/>
      <c r="G230" s="898"/>
      <c r="H230" s="898"/>
      <c r="I230" s="898"/>
      <c r="J230" s="899" t="str">
        <f>IF('Master sheet'!$D$14="Hindi","प्रवेशांक :","SR. NO. :")</f>
        <v>प्रवेशांक :</v>
      </c>
      <c r="K230" s="899"/>
      <c r="L230" s="899"/>
      <c r="M230" s="899"/>
      <c r="N230" s="917">
        <f>IFERROR(IF(AND(N232=""),"",VLOOKUP(N232,Marks,5,0)),"")</f>
        <v>935</v>
      </c>
      <c r="O230" s="917"/>
      <c r="P230" s="917"/>
      <c r="Q230" s="963"/>
      <c r="R230" s="897" t="str">
        <f>IF('Master sheet'!$D$14="Hindi","विद्यार्थी का नाम :-","Student's Name :-")</f>
        <v>विद्यार्थी का नाम :-</v>
      </c>
      <c r="S230" s="897"/>
      <c r="T230" s="897"/>
      <c r="U230" s="898" t="str">
        <f>IFERROR(IF(AND(AD232=""),"",VLOOKUP(AD232,Marks,6,0)),"")</f>
        <v>KINJAL SAINI</v>
      </c>
      <c r="V230" s="898"/>
      <c r="W230" s="898"/>
      <c r="X230" s="898"/>
      <c r="Y230" s="898"/>
      <c r="Z230" s="899" t="str">
        <f>IF('Master sheet'!$D$14="Hindi","प्रवेशांक :","SR. NO. :")</f>
        <v>प्रवेशांक :</v>
      </c>
      <c r="AA230" s="899"/>
      <c r="AB230" s="899"/>
      <c r="AC230" s="899"/>
      <c r="AD230" s="917">
        <f>IFERROR(IF(AND(AD232=""),"",VLOOKUP(AD232,Marks,5,0)),"")</f>
        <v>940</v>
      </c>
      <c r="AE230" s="917"/>
      <c r="AF230" s="917"/>
    </row>
    <row r="231" spans="1:32" s="44" customFormat="1" ht="21.95" customHeight="1">
      <c r="A231" s="98">
        <f>IF(N232="","",A230+1)</f>
        <v>7</v>
      </c>
      <c r="B231" s="897" t="str">
        <f>IF('Master sheet'!$D$14="Hindi","पिता का नाम :-","Father's Name :-")</f>
        <v>पिता का नाम :-</v>
      </c>
      <c r="C231" s="897"/>
      <c r="D231" s="897"/>
      <c r="E231" s="898" t="str">
        <f>IFERROR(IF(AND(N232=""),"",VLOOKUP(N232,Marks,7,0)),"")</f>
        <v>PUSA RAM</v>
      </c>
      <c r="F231" s="898"/>
      <c r="G231" s="898"/>
      <c r="H231" s="898"/>
      <c r="I231" s="898"/>
      <c r="J231" s="899" t="str">
        <f>IF('Master sheet'!$D$14="Hindi","जन्म तिथि :","Date of Birth :")</f>
        <v>जन्म तिथि :</v>
      </c>
      <c r="K231" s="899"/>
      <c r="L231" s="899"/>
      <c r="M231" s="899"/>
      <c r="N231" s="900" t="str">
        <f>IFERROR(IF(AND(N232=""),"",VLOOKUP(N232,Marks,4,0)),"")</f>
        <v>24-09-2015</v>
      </c>
      <c r="O231" s="900"/>
      <c r="P231" s="900"/>
      <c r="Q231" s="963"/>
      <c r="R231" s="897" t="str">
        <f>IF('Master sheet'!$D$14="Hindi","पिता का नाम :-","Father's Name :-")</f>
        <v>पिता का नाम :-</v>
      </c>
      <c r="S231" s="897"/>
      <c r="T231" s="897"/>
      <c r="U231" s="898" t="str">
        <f>IFERROR(IF(AND(AD232=""),"",VLOOKUP(AD232,Marks,7,0)),"")</f>
        <v>DURGESH CHAND BAGRI</v>
      </c>
      <c r="V231" s="898"/>
      <c r="W231" s="898"/>
      <c r="X231" s="898"/>
      <c r="Y231" s="898"/>
      <c r="Z231" s="899" t="str">
        <f>IF('Master sheet'!$D$14="Hindi","जन्म तिथि :","Date of Birth :")</f>
        <v>जन्म तिथि :</v>
      </c>
      <c r="AA231" s="899"/>
      <c r="AB231" s="899"/>
      <c r="AC231" s="899"/>
      <c r="AD231" s="900" t="str">
        <f>IFERROR(IF(AND(AD232=""),"",VLOOKUP(AD232,Marks,4,0)),"")</f>
        <v>21-01-2016</v>
      </c>
      <c r="AE231" s="900"/>
      <c r="AF231" s="900"/>
    </row>
    <row r="232" spans="1:32" s="44" customFormat="1" ht="18" customHeight="1">
      <c r="A232" s="98">
        <f>IF(N232="","",A231+1)</f>
        <v>8</v>
      </c>
      <c r="B232" s="897" t="str">
        <f>IF('Master sheet'!$D$14="Hindi","माता का नाम :-","Mother's Name :-")</f>
        <v>माता का नाम :-</v>
      </c>
      <c r="C232" s="897"/>
      <c r="D232" s="897"/>
      <c r="E232" s="898" t="str">
        <f>IFERROR(IF(AND(N232=""),"",VLOOKUP(N232,Marks,8,0)),"")</f>
        <v>POOJA</v>
      </c>
      <c r="F232" s="898"/>
      <c r="G232" s="898"/>
      <c r="H232" s="898"/>
      <c r="I232" s="898"/>
      <c r="J232" s="899" t="str">
        <f>IF('Master sheet'!$D$14="Hindi","रोल नंबर :-","Roll No. :")</f>
        <v>रोल नंबर :-</v>
      </c>
      <c r="K232" s="899"/>
      <c r="L232" s="899"/>
      <c r="M232" s="899"/>
      <c r="N232" s="901">
        <f>IF(AD200="","",IF(AND(AD200+1&gt;$AN$7),"",AD200+1))</f>
        <v>215</v>
      </c>
      <c r="O232" s="901"/>
      <c r="P232" s="901"/>
      <c r="Q232" s="963"/>
      <c r="R232" s="897" t="str">
        <f>IF('Master sheet'!$D$14="Hindi","माता का नाम :-","Mother's Name :-")</f>
        <v>माता का नाम :-</v>
      </c>
      <c r="S232" s="897"/>
      <c r="T232" s="897"/>
      <c r="U232" s="898" t="str">
        <f>IFERROR(IF(AND(AD232=""),"",VLOOKUP(AD232,Marks,8,0)),"")</f>
        <v>PUSHPA DEVI</v>
      </c>
      <c r="V232" s="898"/>
      <c r="W232" s="898"/>
      <c r="X232" s="898"/>
      <c r="Y232" s="898"/>
      <c r="Z232" s="899" t="str">
        <f>IF('Master sheet'!$D$14="Hindi","रोल नंबर :-","Roll No. :")</f>
        <v>रोल नंबर :-</v>
      </c>
      <c r="AA232" s="899"/>
      <c r="AB232" s="899"/>
      <c r="AC232" s="899"/>
      <c r="AD232" s="962">
        <f>IF(N232="","",IF(AND(N232+1&gt;$AN$7),"",N232+1))</f>
        <v>216</v>
      </c>
      <c r="AE232" s="962"/>
      <c r="AF232" s="962"/>
    </row>
    <row r="233" spans="1:32" s="44" customFormat="1" ht="10.5" customHeight="1">
      <c r="A233" s="98">
        <f>IF(N232="","",A232+1)</f>
        <v>9</v>
      </c>
      <c r="B233" s="351"/>
      <c r="C233" s="351"/>
      <c r="D233" s="351"/>
      <c r="E233" s="347"/>
      <c r="F233" s="347"/>
      <c r="G233" s="347"/>
      <c r="H233" s="347"/>
      <c r="I233" s="347"/>
      <c r="J233" s="346"/>
      <c r="K233" s="346"/>
      <c r="L233" s="346"/>
      <c r="M233" s="346"/>
      <c r="N233" s="350"/>
      <c r="O233" s="350"/>
      <c r="P233" s="350"/>
      <c r="Q233" s="963"/>
      <c r="R233" s="72"/>
      <c r="S233" s="72"/>
      <c r="T233" s="72"/>
      <c r="U233" s="73"/>
      <c r="V233" s="73"/>
      <c r="W233" s="73"/>
      <c r="X233" s="72"/>
      <c r="Y233" s="72"/>
      <c r="Z233" s="74"/>
      <c r="AA233" s="74"/>
      <c r="AB233" s="74"/>
      <c r="AC233" s="45"/>
      <c r="AD233" s="45"/>
      <c r="AE233" s="45"/>
      <c r="AF233" s="45"/>
    </row>
    <row r="234" spans="1:32" s="44" customFormat="1" ht="21" customHeight="1">
      <c r="A234" s="98">
        <f>IF(N232="","",A233+1)</f>
        <v>10</v>
      </c>
      <c r="B234" s="620" t="str">
        <f>IF('Master sheet'!$D$14="Hindi","विषय","Subject")</f>
        <v>विषय</v>
      </c>
      <c r="C234" s="640" t="str">
        <f>IF('Master sheet'!$D$14="Hindi","अर्द्धवार्षिक","Half Yearly")</f>
        <v>अर्द्धवार्षिक</v>
      </c>
      <c r="D234" s="641"/>
      <c r="E234" s="641"/>
      <c r="F234" s="641"/>
      <c r="G234" s="930" t="str">
        <f>IF('Master sheet'!$D$14="Hindi","वार्षिक","Yearly")</f>
        <v>वार्षिक</v>
      </c>
      <c r="H234" s="931"/>
      <c r="I234" s="931"/>
      <c r="J234" s="932"/>
      <c r="K234" s="640" t="str">
        <f>IF('Master sheet'!$D$14="Hindi","सर्व योग","Grand Total")</f>
        <v>सर्व योग</v>
      </c>
      <c r="L234" s="641"/>
      <c r="M234" s="641"/>
      <c r="N234" s="642"/>
      <c r="O234" s="927" t="str">
        <f>IF('Master sheet'!$D$14="Hindi","ग्रेड","Grade")</f>
        <v>ग्रेड</v>
      </c>
      <c r="P234" s="892" t="str">
        <f>IF('Master sheet'!$D$14="Hindi","परिणाम","Results")</f>
        <v>परिणाम</v>
      </c>
      <c r="Q234" s="963"/>
      <c r="R234" s="620" t="str">
        <f>IF('Master sheet'!$D$14="Hindi","विषय","Subject")</f>
        <v>विषय</v>
      </c>
      <c r="S234" s="640" t="str">
        <f>IF('Master sheet'!$D$14="Hindi","अर्द्धवार्षिक","Half Yearly")</f>
        <v>अर्द्धवार्षिक</v>
      </c>
      <c r="T234" s="641"/>
      <c r="U234" s="641"/>
      <c r="V234" s="641"/>
      <c r="W234" s="930" t="str">
        <f>IF('Master sheet'!$D$14="Hindi","वार्षिक","Yearly")</f>
        <v>वार्षिक</v>
      </c>
      <c r="X234" s="931"/>
      <c r="Y234" s="931"/>
      <c r="Z234" s="932"/>
      <c r="AA234" s="640" t="str">
        <f>IF('Master sheet'!$D$14="Hindi","सर्व योग","Grand Total")</f>
        <v>सर्व योग</v>
      </c>
      <c r="AB234" s="641"/>
      <c r="AC234" s="641"/>
      <c r="AD234" s="642"/>
      <c r="AE234" s="927" t="str">
        <f>IF('Master sheet'!$D$14="Hindi","ग्रेड","Grade")</f>
        <v>ग्रेड</v>
      </c>
      <c r="AF234" s="892" t="str">
        <f>IF('Master sheet'!$D$14="Hindi","परिणाम","Results")</f>
        <v>परिणाम</v>
      </c>
    </row>
    <row r="235" spans="1:32" s="44" customFormat="1" ht="90.75" customHeight="1">
      <c r="A235" s="98">
        <f>IF(N232="","",A234+1)</f>
        <v>11</v>
      </c>
      <c r="B235" s="620"/>
      <c r="C235" s="933" t="str">
        <f>IF('Master sheet'!$D$14="Hindi","लिखित","Written")</f>
        <v>लिखित</v>
      </c>
      <c r="D235" s="934"/>
      <c r="E235" s="933" t="str">
        <f>IF('Master sheet'!$D$14="Hindi","मौखिक","Oral")</f>
        <v>मौखिक</v>
      </c>
      <c r="F235" s="934"/>
      <c r="G235" s="933" t="str">
        <f>IF('Master sheet'!$D$14="Hindi","लिखित","Written")</f>
        <v>लिखित</v>
      </c>
      <c r="H235" s="934"/>
      <c r="I235" s="935" t="str">
        <f>IF('Master sheet'!$D$14="Hindi","मौखिक","Oral")</f>
        <v>मौखिक</v>
      </c>
      <c r="J235" s="935"/>
      <c r="K235" s="360" t="str">
        <f>IF('Master sheet'!$D$14="Hindi","लिखित","Written")</f>
        <v>लिखित</v>
      </c>
      <c r="L235" s="360" t="str">
        <f>IF('Master sheet'!$D$14="Hindi","मौखिक","Oral")</f>
        <v>मौखिक</v>
      </c>
      <c r="M235" s="936" t="str">
        <f>IF('Master sheet'!$D$14="Hindi","कुल विषय योग ","Subject Total")</f>
        <v xml:space="preserve">कुल विषय योग </v>
      </c>
      <c r="N235" s="937"/>
      <c r="O235" s="928"/>
      <c r="P235" s="893"/>
      <c r="Q235" s="963"/>
      <c r="R235" s="620"/>
      <c r="S235" s="933" t="str">
        <f>IF('Master sheet'!$D$14="Hindi","लिखित","Written")</f>
        <v>लिखित</v>
      </c>
      <c r="T235" s="934"/>
      <c r="U235" s="933" t="str">
        <f>IF('Master sheet'!$D$14="Hindi","मौखिक","Oral")</f>
        <v>मौखिक</v>
      </c>
      <c r="V235" s="934"/>
      <c r="W235" s="933" t="str">
        <f>IF('Master sheet'!$D$14="Hindi","लिखित","Written")</f>
        <v>लिखित</v>
      </c>
      <c r="X235" s="934"/>
      <c r="Y235" s="935" t="str">
        <f>IF('Master sheet'!$D$14="Hindi","मौखिक","Oral")</f>
        <v>मौखिक</v>
      </c>
      <c r="Z235" s="935"/>
      <c r="AA235" s="360" t="str">
        <f>IF('Master sheet'!$D$14="Hindi","लिखित","Written")</f>
        <v>लिखित</v>
      </c>
      <c r="AB235" s="360" t="str">
        <f>IF('Master sheet'!$D$14="Hindi","मौखिक","Oral")</f>
        <v>मौखिक</v>
      </c>
      <c r="AC235" s="936" t="str">
        <f>IF('Master sheet'!$D$14="Hindi","कुल विषय योग ","Subject Total")</f>
        <v xml:space="preserve">कुल विषय योग </v>
      </c>
      <c r="AD235" s="937"/>
      <c r="AE235" s="928"/>
      <c r="AF235" s="893"/>
    </row>
    <row r="236" spans="1:32" s="44" customFormat="1" ht="18.75" customHeight="1">
      <c r="A236" s="98">
        <f>IF(N232="","",A235+1)</f>
        <v>12</v>
      </c>
      <c r="B236" s="620"/>
      <c r="C236" s="904">
        <v>30</v>
      </c>
      <c r="D236" s="905"/>
      <c r="E236" s="904">
        <v>70</v>
      </c>
      <c r="F236" s="905"/>
      <c r="G236" s="904">
        <v>30</v>
      </c>
      <c r="H236" s="905"/>
      <c r="I236" s="904">
        <v>70</v>
      </c>
      <c r="J236" s="905"/>
      <c r="K236" s="382">
        <v>60</v>
      </c>
      <c r="L236" s="382">
        <v>140</v>
      </c>
      <c r="M236" s="904">
        <v>200</v>
      </c>
      <c r="N236" s="905"/>
      <c r="O236" s="929"/>
      <c r="P236" s="894"/>
      <c r="Q236" s="963"/>
      <c r="R236" s="620"/>
      <c r="S236" s="904">
        <v>30</v>
      </c>
      <c r="T236" s="905"/>
      <c r="U236" s="904">
        <v>70</v>
      </c>
      <c r="V236" s="905"/>
      <c r="W236" s="904">
        <v>30</v>
      </c>
      <c r="X236" s="905"/>
      <c r="Y236" s="904">
        <v>70</v>
      </c>
      <c r="Z236" s="905"/>
      <c r="AA236" s="382">
        <v>60</v>
      </c>
      <c r="AB236" s="382">
        <v>140</v>
      </c>
      <c r="AC236" s="904">
        <v>200</v>
      </c>
      <c r="AD236" s="905"/>
      <c r="AE236" s="929"/>
      <c r="AF236" s="894"/>
    </row>
    <row r="237" spans="1:32" s="44" customFormat="1" ht="21" customHeight="1">
      <c r="A237" s="98">
        <f>IF(N232="","",A236+1)</f>
        <v>13</v>
      </c>
      <c r="B237" s="303" t="str">
        <f>IF('Master sheet'!D$14="Hindi","हिंदी","Hindi")</f>
        <v>हिंदी</v>
      </c>
      <c r="C237" s="699">
        <f>IFERROR(IF(AND(N232=""),"",VLOOKUP(N232,Marks,15,0)),"")</f>
        <v>29</v>
      </c>
      <c r="D237" s="701"/>
      <c r="E237" s="699">
        <f>IFERROR(IF(AND(N232=""),"",VLOOKUP(N232,Marks,16,0)),"")</f>
        <v>62</v>
      </c>
      <c r="F237" s="701"/>
      <c r="G237" s="699">
        <f>IFERROR(IF(AND(N232=""),"",VLOOKUP(N232,Marks,19,0)),"")</f>
        <v>24</v>
      </c>
      <c r="H237" s="701"/>
      <c r="I237" s="699">
        <f>IFERROR(IF(AND(N232=""),"",VLOOKUP(N232,Marks,20,0)),"")</f>
        <v>24</v>
      </c>
      <c r="J237" s="701"/>
      <c r="K237" s="374">
        <f>IFERROR(IF(AND(N232=""),"",SUM(C237,G237)),"")</f>
        <v>53</v>
      </c>
      <c r="L237" s="374">
        <f>IFERROR(IF(AND(N232=""),"",SUM(E237,I237)),"")</f>
        <v>86</v>
      </c>
      <c r="M237" s="902">
        <f>IFERROR(IF(AND(N232=""),"",SUM(K237,L237)),"")</f>
        <v>139</v>
      </c>
      <c r="N237" s="903"/>
      <c r="O237" s="79" t="str">
        <f>IFERROR(IF(AND(N232=""),"",VLOOKUP(N232,Marks,28,0)),"")</f>
        <v>C</v>
      </c>
      <c r="P237" s="209" t="str">
        <f>IFERROR(IF(AND(N232=""),"",VLOOKUP(N232,Marks,26,0)),"")</f>
        <v>P</v>
      </c>
      <c r="Q237" s="963"/>
      <c r="R237" s="303" t="str">
        <f>IF('Master sheet'!V$14="Hindi","हिंदी","Hindi")</f>
        <v>Hindi</v>
      </c>
      <c r="S237" s="699">
        <f>IFERROR(IF(AND(AD232=""),"",VLOOKUP(AD232,Marks,15,0)),"")</f>
        <v>29</v>
      </c>
      <c r="T237" s="701"/>
      <c r="U237" s="699">
        <f>IFERROR(IF(AND(AD232=""),"",VLOOKUP(AD232,Marks,16,0)),"")</f>
        <v>50</v>
      </c>
      <c r="V237" s="701"/>
      <c r="W237" s="699">
        <f>IFERROR(IF(AND(AD232=""),"",VLOOKUP(AD232,Marks,19,0)),"")</f>
        <v>24</v>
      </c>
      <c r="X237" s="701"/>
      <c r="Y237" s="699">
        <f>IFERROR(IF(AND(AD232=""),"",VLOOKUP(AD232,Marks,20,0)),"")</f>
        <v>21</v>
      </c>
      <c r="Z237" s="701"/>
      <c r="AA237" s="374">
        <f>IFERROR(IF(AND(AD232=""),"",SUM(S237,W237)),"")</f>
        <v>53</v>
      </c>
      <c r="AB237" s="374">
        <f>IFERROR(IF(AND(AD232=""),"",SUM(U237,Y237)),"")</f>
        <v>71</v>
      </c>
      <c r="AC237" s="902">
        <f>IFERROR(IF(AND(AD232=""),"",SUM(AA237,AB237)),"")</f>
        <v>124</v>
      </c>
      <c r="AD237" s="903"/>
      <c r="AE237" s="79" t="str">
        <f>IFERROR(IF(AND(AD232=""),"",VLOOKUP(AD232,Marks,28,0)),"")</f>
        <v>C</v>
      </c>
      <c r="AF237" s="209" t="str">
        <f>IFERROR(IF(AND(AD232=""),"",VLOOKUP(AD232,Marks,26,0)),"")</f>
        <v>P</v>
      </c>
    </row>
    <row r="238" spans="1:32" s="44" customFormat="1" ht="21" customHeight="1">
      <c r="A238" s="98">
        <f>IF(N232="","",A237+1)</f>
        <v>14</v>
      </c>
      <c r="B238" s="303" t="str">
        <f>IF('Master sheet'!$D$14="Hindi","गणित","Maths")</f>
        <v>गणित</v>
      </c>
      <c r="C238" s="699">
        <f>IFERROR(IF(AND(N232=""),"",VLOOKUP(N232,Marks,51,0)),"")</f>
        <v>22</v>
      </c>
      <c r="D238" s="701"/>
      <c r="E238" s="699">
        <f>IFERROR(IF(AND(N232=""),"",VLOOKUP(N232,Marks,52,0)),"")</f>
        <v>64</v>
      </c>
      <c r="F238" s="701"/>
      <c r="G238" s="699">
        <f>IFERROR(IF(AND(N232=""),"",VLOOKUP(N232,Marks,55,0)),"")</f>
        <v>26</v>
      </c>
      <c r="H238" s="701"/>
      <c r="I238" s="699">
        <f>IFERROR(IF(AND(N232=""),"",VLOOKUP(N232,Marks,56,0)),"")</f>
        <v>64</v>
      </c>
      <c r="J238" s="701"/>
      <c r="K238" s="374">
        <f>IFERROR(IF(AND(N232=""),"",SUM(C238,G238)),"")</f>
        <v>48</v>
      </c>
      <c r="L238" s="374">
        <f>IFERROR(IF(AND(N232=""),"",SUM(E238,I238)),"")</f>
        <v>128</v>
      </c>
      <c r="M238" s="902">
        <f>IFERROR(IF(AND(N232=""),"",SUM(K238,L238)),"")</f>
        <v>176</v>
      </c>
      <c r="N238" s="903"/>
      <c r="O238" s="79" t="str">
        <f>IFERROR(IF(AND(N232=""),"",VLOOKUP(N232,Marks,64,0)),"")</f>
        <v>A</v>
      </c>
      <c r="P238" s="209" t="str">
        <f>IFERROR(IF(AND(N232=""),"",VLOOKUP(N232,Marks,62,0)),"")</f>
        <v>P</v>
      </c>
      <c r="Q238" s="963"/>
      <c r="R238" s="303" t="str">
        <f>IF('Master sheet'!$D$14="Hindi","गणित","Maths")</f>
        <v>गणित</v>
      </c>
      <c r="S238" s="699">
        <f>IFERROR(IF(AND(AD232=""),"",VLOOKUP(AD232,Marks,51,0)),"")</f>
        <v>22</v>
      </c>
      <c r="T238" s="701"/>
      <c r="U238" s="699">
        <f>IFERROR(IF(AND(AD232=""),"",VLOOKUP(AD232,Marks,52,0)),"")</f>
        <v>64</v>
      </c>
      <c r="V238" s="701"/>
      <c r="W238" s="699">
        <f>IFERROR(IF(AND(AD232=""),"",VLOOKUP(AD232,Marks,55,0)),"")</f>
        <v>28</v>
      </c>
      <c r="X238" s="701"/>
      <c r="Y238" s="699">
        <f>IFERROR(IF(AND(AD232=""),"",VLOOKUP(AD232,Marks,56,0)),"")</f>
        <v>69</v>
      </c>
      <c r="Z238" s="701"/>
      <c r="AA238" s="374">
        <f>IFERROR(IF(AND(AD232=""),"",SUM(S238,W238)),"")</f>
        <v>50</v>
      </c>
      <c r="AB238" s="374">
        <f>IFERROR(IF(AND(AD232=""),"",SUM(U238,Y238)),"")</f>
        <v>133</v>
      </c>
      <c r="AC238" s="902">
        <f>IFERROR(IF(AND(AD232=""),"",SUM(AA238,AB238)),"")</f>
        <v>183</v>
      </c>
      <c r="AD238" s="903"/>
      <c r="AE238" s="79" t="str">
        <f>IFERROR(IF(AND(AD232=""),"",VLOOKUP(AD232,Marks,64,0)),"")</f>
        <v>A</v>
      </c>
      <c r="AF238" s="209" t="str">
        <f>IFERROR(IF(AND(AD232=""),"",VLOOKUP(AD232,Marks,62,0)),"")</f>
        <v>P</v>
      </c>
    </row>
    <row r="239" spans="1:32" s="44" customFormat="1" ht="21" customHeight="1">
      <c r="A239" s="98">
        <f>IF(N232="","",A238+1)</f>
        <v>15</v>
      </c>
      <c r="B239" s="384"/>
      <c r="C239" s="904">
        <v>15</v>
      </c>
      <c r="D239" s="905"/>
      <c r="E239" s="904">
        <v>35</v>
      </c>
      <c r="F239" s="905"/>
      <c r="G239" s="904">
        <v>15</v>
      </c>
      <c r="H239" s="905"/>
      <c r="I239" s="904">
        <v>35</v>
      </c>
      <c r="J239" s="905"/>
      <c r="K239" s="382">
        <v>30</v>
      </c>
      <c r="L239" s="382">
        <v>70</v>
      </c>
      <c r="M239" s="904">
        <v>100</v>
      </c>
      <c r="N239" s="905"/>
      <c r="O239" s="920"/>
      <c r="P239" s="921"/>
      <c r="Q239" s="963"/>
      <c r="R239" s="384"/>
      <c r="S239" s="904">
        <v>15</v>
      </c>
      <c r="T239" s="905"/>
      <c r="U239" s="904">
        <v>35</v>
      </c>
      <c r="V239" s="905"/>
      <c r="W239" s="904">
        <v>15</v>
      </c>
      <c r="X239" s="905"/>
      <c r="Y239" s="904">
        <v>35</v>
      </c>
      <c r="Z239" s="905"/>
      <c r="AA239" s="382">
        <v>30</v>
      </c>
      <c r="AB239" s="382">
        <v>70</v>
      </c>
      <c r="AC239" s="904">
        <v>100</v>
      </c>
      <c r="AD239" s="905"/>
      <c r="AE239" s="920"/>
      <c r="AF239" s="921"/>
    </row>
    <row r="240" spans="1:32" s="44" customFormat="1" ht="21" customHeight="1">
      <c r="A240" s="98">
        <f>IF(N232="","",A239+1)</f>
        <v>16</v>
      </c>
      <c r="B240" s="303" t="str">
        <f>IF('Master sheet'!$D$14="Hindi","अंग्रेजी","English")</f>
        <v>अंग्रेजी</v>
      </c>
      <c r="C240" s="699">
        <f>IFERROR(IF(AND(N232=""),"",VLOOKUP(N232,Marks,33,0)),"")</f>
        <v>14</v>
      </c>
      <c r="D240" s="701"/>
      <c r="E240" s="699">
        <f>IFERROR(IF(AND(N232=""),"",VLOOKUP(N232,Marks,34,0)),"")</f>
        <v>32</v>
      </c>
      <c r="F240" s="701"/>
      <c r="G240" s="699">
        <f>IFERROR(IF(AND(N232=""),"",VLOOKUP(N232,Marks,37,0)),"")</f>
        <v>10</v>
      </c>
      <c r="H240" s="701"/>
      <c r="I240" s="699">
        <f>IFERROR(IF(AND(N232=""),"",VLOOKUP(N232,Marks,38,0)),"")</f>
        <v>30</v>
      </c>
      <c r="J240" s="701"/>
      <c r="K240" s="374">
        <f>IFERROR(IF(AND(N232=""),"",SUM(C240,G240)),"")</f>
        <v>24</v>
      </c>
      <c r="L240" s="374">
        <f>IFERROR(IF(AND(N232=""),"",SUM(E240,I240)),"")</f>
        <v>62</v>
      </c>
      <c r="M240" s="902">
        <f>IFERROR(IF(AND(N232=""),"",SUM(K240,L240)),"")</f>
        <v>86</v>
      </c>
      <c r="N240" s="903"/>
      <c r="O240" s="79" t="str">
        <f>IFERROR(IF(AND(N232=""),"",VLOOKUP(N232,Marks,46,0)),"")</f>
        <v>A</v>
      </c>
      <c r="P240" s="209" t="str">
        <f>IFERROR(IF(AND(N232=""),"",VLOOKUP(N232,Marks,44,0)),"")</f>
        <v>P</v>
      </c>
      <c r="Q240" s="963"/>
      <c r="R240" s="303" t="str">
        <f>IF('Master sheet'!$D$14="Hindi","अंग्रेजी","English")</f>
        <v>अंग्रेजी</v>
      </c>
      <c r="S240" s="699">
        <f>IFERROR(IF(AND(AD232=""),"",VLOOKUP(AD232,Marks,33,0)),"")</f>
        <v>14</v>
      </c>
      <c r="T240" s="701"/>
      <c r="U240" s="699">
        <f>IFERROR(IF(AND(AD232=""),"",VLOOKUP(AD232,Marks,34,0)),"")</f>
        <v>32</v>
      </c>
      <c r="V240" s="701"/>
      <c r="W240" s="699">
        <f>IFERROR(IF(AND(AD232=""),"",VLOOKUP(AD232,Marks,37,0)),"")</f>
        <v>10</v>
      </c>
      <c r="X240" s="701"/>
      <c r="Y240" s="699">
        <f>IFERROR(IF(AND(AD232=""),"",VLOOKUP(AD232,Marks,38,0)),"")</f>
        <v>32</v>
      </c>
      <c r="Z240" s="701"/>
      <c r="AA240" s="374">
        <f>IFERROR(IF(AND(AD232=""),"",SUM(S240,W240)),"")</f>
        <v>24</v>
      </c>
      <c r="AB240" s="374">
        <f>IFERROR(IF(AND(AD232=""),"",SUM(U240,Y240)),"")</f>
        <v>64</v>
      </c>
      <c r="AC240" s="902">
        <f>IFERROR(IF(AND(AD232=""),"",SUM(AA240,AB240)),"")</f>
        <v>88</v>
      </c>
      <c r="AD240" s="903"/>
      <c r="AE240" s="79" t="str">
        <f>IFERROR(IF(AND(AD232=""),"",VLOOKUP(AD232,Marks,46,0)),"")</f>
        <v>A</v>
      </c>
      <c r="AF240" s="209" t="str">
        <f>IFERROR(IF(AND(AD232=""),"",VLOOKUP(AD232,Marks,44,0)),"")</f>
        <v>P</v>
      </c>
    </row>
    <row r="241" spans="1:32" s="44" customFormat="1" ht="25.5" customHeight="1">
      <c r="A241" s="98">
        <f>IF(N232="","",A240+1)</f>
        <v>17</v>
      </c>
      <c r="B241" s="304" t="str">
        <f>IF('Master sheet'!$D$14="Hindi","कुल योग","Total")</f>
        <v>कुल योग</v>
      </c>
      <c r="C241" s="925">
        <f>IF(AND(N232=""),"",IF(AND(C237="",C238="",C240=""),"",SUM(C237,C238,C240)))</f>
        <v>65</v>
      </c>
      <c r="D241" s="926"/>
      <c r="E241" s="925">
        <f>IF(AND(N232=""),"",IF(AND(E237="",E238="",E240=""),"",SUM(E237,E238,E240)))</f>
        <v>158</v>
      </c>
      <c r="F241" s="926"/>
      <c r="G241" s="925">
        <f>IF(AND(N232=""),"",IF(AND(G237="",G238="",G240=""),"",SUM(G237,G238,G240)))</f>
        <v>60</v>
      </c>
      <c r="H241" s="926"/>
      <c r="I241" s="925">
        <f>IF(AND(N232=""),"",IF(AND(I237="",I238="",I240=""),"",SUM(I237,I238,I240)))</f>
        <v>118</v>
      </c>
      <c r="J241" s="926"/>
      <c r="K241" s="375">
        <f>IF(AND(N232=""),"",IF(AND(K237="",K238="",K240=""),"",SUM(K237,K238,K240)))</f>
        <v>125</v>
      </c>
      <c r="L241" s="375">
        <f>IF(AND(N232=""),"",IF(AND(L237="",L238="",L240=""),"",SUM(L237,L238,L240)))</f>
        <v>276</v>
      </c>
      <c r="M241" s="902">
        <f>IF(AND(N232=""),"",IF(AND(M237="",M238="",M240=""),"",SUM(M237,M238,M240)))</f>
        <v>401</v>
      </c>
      <c r="N241" s="903"/>
      <c r="O241" s="383" t="str">
        <f>IFERROR(IF(AND(N232=""),"",VLOOKUP(N232,Marks,119,0)),"")</f>
        <v>B</v>
      </c>
      <c r="P241" s="212"/>
      <c r="Q241" s="963"/>
      <c r="R241" s="304" t="str">
        <f>IF('Master sheet'!$D$14="Hindi","कुल योग","Total")</f>
        <v>कुल योग</v>
      </c>
      <c r="S241" s="925">
        <f>IF(AND(AD232=""),"",IF(AND(S237="",S238="",S240=""),"",SUM(S237,S238,S240)))</f>
        <v>65</v>
      </c>
      <c r="T241" s="926"/>
      <c r="U241" s="925">
        <f>IF(AND(AD232=""),"",IF(AND(U237="",U238="",U240=""),"",SUM(U237,U238,U240)))</f>
        <v>146</v>
      </c>
      <c r="V241" s="926"/>
      <c r="W241" s="925">
        <f>IF(AND(AD232=""),"",IF(AND(W237="",W238="",W240=""),"",SUM(W237,W238,W240)))</f>
        <v>62</v>
      </c>
      <c r="X241" s="926"/>
      <c r="Y241" s="925">
        <f>IF(AND(AD232=""),"",IF(AND(Y237="",Y238="",Y240=""),"",SUM(Y237,Y238,Y240)))</f>
        <v>122</v>
      </c>
      <c r="Z241" s="926"/>
      <c r="AA241" s="375">
        <f>IF(AND(AD232=""),"",IF(AND(AA237="",AA238="",AA240=""),"",SUM(AA237,AA238,AA240)))</f>
        <v>127</v>
      </c>
      <c r="AB241" s="375">
        <f>IF(AND(AD232=""),"",IF(AND(AB237="",AB238="",AB240=""),"",SUM(AB237,AB238,AB240)))</f>
        <v>268</v>
      </c>
      <c r="AC241" s="902">
        <f>IF(AND(AD232=""),"",IF(AND(AC237="",AC238="",AC240=""),"",SUM(AC237,AC238,AC240)))</f>
        <v>395</v>
      </c>
      <c r="AD241" s="903"/>
      <c r="AE241" s="383" t="str">
        <f>IFERROR(IF(AND(AD232=""),"",VLOOKUP(AD232,Marks,119,0)),"")</f>
        <v>B</v>
      </c>
      <c r="AF241" s="212"/>
    </row>
    <row r="242" spans="1:32" s="44" customFormat="1" ht="25.5" customHeight="1">
      <c r="A242" s="98">
        <f>IF(N232="","",A241+1)</f>
        <v>18</v>
      </c>
      <c r="B242" s="385"/>
      <c r="C242" s="904">
        <v>50</v>
      </c>
      <c r="D242" s="922"/>
      <c r="E242" s="922"/>
      <c r="F242" s="905"/>
      <c r="G242" s="904">
        <v>50</v>
      </c>
      <c r="H242" s="922"/>
      <c r="I242" s="922"/>
      <c r="J242" s="905"/>
      <c r="K242" s="904">
        <v>100</v>
      </c>
      <c r="L242" s="922"/>
      <c r="M242" s="922"/>
      <c r="N242" s="905"/>
      <c r="O242" s="923"/>
      <c r="P242" s="924"/>
      <c r="Q242" s="963"/>
      <c r="R242" s="385"/>
      <c r="S242" s="904">
        <v>50</v>
      </c>
      <c r="T242" s="922"/>
      <c r="U242" s="922"/>
      <c r="V242" s="905"/>
      <c r="W242" s="904">
        <v>50</v>
      </c>
      <c r="X242" s="922"/>
      <c r="Y242" s="922"/>
      <c r="Z242" s="905"/>
      <c r="AA242" s="904">
        <v>100</v>
      </c>
      <c r="AB242" s="922"/>
      <c r="AC242" s="922"/>
      <c r="AD242" s="905"/>
      <c r="AE242" s="923"/>
      <c r="AF242" s="924"/>
    </row>
    <row r="243" spans="1:32" s="44" customFormat="1" ht="21" customHeight="1">
      <c r="A243" s="98">
        <f>IF(N232="","",A242+1)</f>
        <v>19</v>
      </c>
      <c r="B243" s="308" t="str">
        <f>IF('Master sheet'!$D$14="Hindi","पर्यावरण अध्ययन","EVS")</f>
        <v>पर्यावरण अध्ययन</v>
      </c>
      <c r="C243" s="699">
        <f>IFERROR(IF(AND(N232=""),"",VLOOKUP(N232,Marks,69,0)),"")</f>
        <v>42</v>
      </c>
      <c r="D243" s="700"/>
      <c r="E243" s="700"/>
      <c r="F243" s="701"/>
      <c r="G243" s="699">
        <f>IFERROR(IF(AND(N232=""),"",VLOOKUP(N232,Marks,73,0)),"")</f>
        <v>49</v>
      </c>
      <c r="H243" s="700"/>
      <c r="I243" s="700"/>
      <c r="J243" s="701"/>
      <c r="K243" s="925">
        <f>IFERROR(IF(AND(N232=""),"",SUM(C243,G243)),"")</f>
        <v>91</v>
      </c>
      <c r="L243" s="947"/>
      <c r="M243" s="947"/>
      <c r="N243" s="926"/>
      <c r="O243" s="79" t="str">
        <f>IFERROR(IF(AND(N232=""),"",VLOOKUP(N232,Marks,82,0)),"")</f>
        <v>A</v>
      </c>
      <c r="P243" s="209" t="str">
        <f>IFERROR(IF(AND(N232=""),"",VLOOKUP(N232,Marks,80,0)),"")</f>
        <v>P</v>
      </c>
      <c r="Q243" s="963"/>
      <c r="R243" s="308" t="str">
        <f>IF('Master sheet'!$D$14="Hindi","पर्यावरण अध्ययन","EVS")</f>
        <v>पर्यावरण अध्ययन</v>
      </c>
      <c r="S243" s="699">
        <f>IFERROR(IF(AND(AD232=""),"",VLOOKUP(AD232,Marks,69,0)),"")</f>
        <v>41</v>
      </c>
      <c r="T243" s="700"/>
      <c r="U243" s="700"/>
      <c r="V243" s="701"/>
      <c r="W243" s="699">
        <f>IFERROR(IF(AND(AD232=""),"",VLOOKUP(AD232,Marks,73,0)),"")</f>
        <v>48</v>
      </c>
      <c r="X243" s="700"/>
      <c r="Y243" s="700"/>
      <c r="Z243" s="701"/>
      <c r="AA243" s="925">
        <f>IFERROR(IF(AND(AD232=""),"",SUM(S243,W243)),"")</f>
        <v>89</v>
      </c>
      <c r="AB243" s="947"/>
      <c r="AC243" s="947"/>
      <c r="AD243" s="926"/>
      <c r="AE243" s="79" t="str">
        <f>IFERROR(IF(AND(AD232=""),"",VLOOKUP(AD232,Marks,82,0)),"")</f>
        <v>A</v>
      </c>
      <c r="AF243" s="209" t="str">
        <f>IFERROR(IF(AND(AD232=""),"",VLOOKUP(AD232,Marks,80,0)),"")</f>
        <v>P</v>
      </c>
    </row>
    <row r="244" spans="1:32" s="44" customFormat="1" ht="9" customHeight="1">
      <c r="A244" s="98">
        <f>IF(N232="","",A243+1)</f>
        <v>20</v>
      </c>
      <c r="B244" s="895"/>
      <c r="C244" s="895"/>
      <c r="D244" s="895"/>
      <c r="E244" s="895"/>
      <c r="F244" s="895"/>
      <c r="G244" s="895"/>
      <c r="H244" s="895"/>
      <c r="I244" s="895"/>
      <c r="J244" s="895"/>
      <c r="K244" s="895"/>
      <c r="L244" s="895"/>
      <c r="M244" s="895"/>
      <c r="N244" s="895"/>
      <c r="O244" s="895"/>
      <c r="P244" s="895"/>
      <c r="Q244" s="963"/>
      <c r="R244" s="895"/>
      <c r="S244" s="895"/>
      <c r="T244" s="895"/>
      <c r="U244" s="895"/>
      <c r="V244" s="895"/>
      <c r="W244" s="895"/>
      <c r="X244" s="895"/>
      <c r="Y244" s="895"/>
      <c r="Z244" s="895"/>
      <c r="AA244" s="895"/>
      <c r="AB244" s="895"/>
      <c r="AC244" s="895"/>
      <c r="AD244" s="895"/>
      <c r="AE244" s="895"/>
      <c r="AF244" s="895"/>
    </row>
    <row r="245" spans="1:32" s="44" customFormat="1" ht="18.95" customHeight="1">
      <c r="A245" s="98">
        <f>IF(N232="","",A244+1)</f>
        <v>21</v>
      </c>
      <c r="B245" s="948" t="str">
        <f>IF('Master sheet'!$D$14="Hindi","अतिरिक्त विषय ","Extra Subject")</f>
        <v xml:space="preserve">अतिरिक्त विषय </v>
      </c>
      <c r="C245" s="948"/>
      <c r="D245" s="948"/>
      <c r="E245" s="948"/>
      <c r="F245" s="948"/>
      <c r="G245" s="948"/>
      <c r="H245" s="948"/>
      <c r="I245" s="948"/>
      <c r="J245" s="948"/>
      <c r="K245" s="948"/>
      <c r="L245" s="948"/>
      <c r="M245" s="948"/>
      <c r="N245" s="948"/>
      <c r="O245" s="948"/>
      <c r="P245" s="948"/>
      <c r="Q245" s="963"/>
      <c r="R245" s="949" t="str">
        <f>IF('Master sheet'!$D$14="Hindi","अतिरिक्त विषय ","Extra Subject")</f>
        <v xml:space="preserve">अतिरिक्त विषय </v>
      </c>
      <c r="S245" s="949"/>
      <c r="T245" s="949"/>
      <c r="U245" s="949"/>
      <c r="V245" s="949"/>
      <c r="W245" s="949"/>
      <c r="X245" s="949"/>
      <c r="Y245" s="949"/>
      <c r="Z245" s="949"/>
      <c r="AA245" s="949"/>
      <c r="AB245" s="949"/>
      <c r="AC245" s="949"/>
      <c r="AD245" s="949"/>
      <c r="AE245" s="949"/>
      <c r="AF245" s="949"/>
    </row>
    <row r="246" spans="1:32" s="403" customFormat="1" ht="18.95" customHeight="1">
      <c r="A246" s="98">
        <f>IF(N232="","",A245+1)</f>
        <v>22</v>
      </c>
      <c r="B246" s="402" t="str">
        <f>IF('Master sheet'!$D$14="Hindi","विषय","Subject")</f>
        <v>विषय</v>
      </c>
      <c r="C246" s="959" t="str">
        <f>IF('Master sheet'!$D$14="Hindi","पूर्णांक","M.M.")</f>
        <v>पूर्णांक</v>
      </c>
      <c r="D246" s="960"/>
      <c r="E246" s="959" t="str">
        <f>IF('Master sheet'!$D$14="Hindi","प्राप्तांक","Ob.M.")</f>
        <v>प्राप्तांक</v>
      </c>
      <c r="F246" s="960"/>
      <c r="G246" s="959" t="str">
        <f>IF('Master sheet'!$D$14="Hindi","ग्रेड","Grade")</f>
        <v>ग्रेड</v>
      </c>
      <c r="H246" s="960"/>
      <c r="I246" s="959" t="str">
        <f>IF('Master sheet'!$D$14="Hindi","विषय","Subject")</f>
        <v>विषय</v>
      </c>
      <c r="J246" s="960"/>
      <c r="K246" s="959" t="str">
        <f>IF('Master sheet'!$D$14="Hindi","पूर्णांक","M.M.")</f>
        <v>पूर्णांक</v>
      </c>
      <c r="L246" s="960"/>
      <c r="M246" s="959" t="str">
        <f>IF('Master sheet'!$D$14="Hindi","प्राप्तांक","Ob.M.")</f>
        <v>प्राप्तांक</v>
      </c>
      <c r="N246" s="960"/>
      <c r="O246" s="959" t="str">
        <f>IF('Master sheet'!$D$14="Hindi","ग्रेड","Grade")</f>
        <v>ग्रेड</v>
      </c>
      <c r="P246" s="960"/>
      <c r="Q246" s="963"/>
      <c r="R246" s="402" t="str">
        <f>IF('Master sheet'!$D$14="Hindi","विषय","Subject")</f>
        <v>विषय</v>
      </c>
      <c r="S246" s="959" t="str">
        <f>IF('Master sheet'!$D$14="Hindi","पूर्णांक","M.M.")</f>
        <v>पूर्णांक</v>
      </c>
      <c r="T246" s="960"/>
      <c r="U246" s="959" t="str">
        <f>IF('Master sheet'!$D$14="Hindi","प्राप्तांक","Ob.M.")</f>
        <v>प्राप्तांक</v>
      </c>
      <c r="V246" s="960"/>
      <c r="W246" s="959" t="str">
        <f>IF('Master sheet'!$D$14="Hindi","ग्रेड","Grade")</f>
        <v>ग्रेड</v>
      </c>
      <c r="X246" s="960"/>
      <c r="Y246" s="959" t="str">
        <f>IF('Master sheet'!$D$14="Hindi","विषय","Subject")</f>
        <v>विषय</v>
      </c>
      <c r="Z246" s="960"/>
      <c r="AA246" s="959" t="str">
        <f>IF('Master sheet'!$D$14="Hindi","पूर्णांक","M.M.")</f>
        <v>पूर्णांक</v>
      </c>
      <c r="AB246" s="960"/>
      <c r="AC246" s="959" t="str">
        <f>IF('Master sheet'!$D$14="Hindi","प्राप्तांक","Ob.M.")</f>
        <v>प्राप्तांक</v>
      </c>
      <c r="AD246" s="960"/>
      <c r="AE246" s="959" t="str">
        <f>IF('Master sheet'!$D$14="Hindi","ग्रेड","Grade")</f>
        <v>ग्रेड</v>
      </c>
      <c r="AF246" s="960"/>
    </row>
    <row r="247" spans="1:32" s="44" customFormat="1" ht="22.5" customHeight="1">
      <c r="A247" s="98">
        <f>IF(N232="","",A246+1)</f>
        <v>23</v>
      </c>
      <c r="B247" s="303" t="str">
        <f>IF(AND(N232=""),"",'Result Sheet'!$DA$4)</f>
        <v>COMPUTER</v>
      </c>
      <c r="C247" s="912">
        <f>IF(AND(N232=""),"",'Result Sheet'!$DC$7)</f>
        <v>100</v>
      </c>
      <c r="D247" s="912"/>
      <c r="E247" s="913">
        <f>IFERROR(IF(AND(N232=""),"",VLOOKUP(N232,Marks,106,0)),"")</f>
        <v>0</v>
      </c>
      <c r="F247" s="913"/>
      <c r="G247" s="914" t="str">
        <f>IFERROR(IF(AND(N232=""),"",VLOOKUP(N232,Marks,107,0)),"")</f>
        <v/>
      </c>
      <c r="H247" s="914"/>
      <c r="I247" s="915" t="str">
        <f>IF(AND(N232=""),"",'Result Sheet'!$DE$4)</f>
        <v>G.K.</v>
      </c>
      <c r="J247" s="915"/>
      <c r="K247" s="912">
        <f>IF(AND(N232=""),"",'Result Sheet'!$DG$7)</f>
        <v>100</v>
      </c>
      <c r="L247" s="912"/>
      <c r="M247" s="913">
        <f>IFERROR(IF(AND(N232=""),"",VLOOKUP(N232,Marks,110,0)),"")</f>
        <v>0</v>
      </c>
      <c r="N247" s="913"/>
      <c r="O247" s="914" t="str">
        <f>IFERROR(IF(AND(N232=""),"",VLOOKUP(N232,Marks,111,0)),"")</f>
        <v/>
      </c>
      <c r="P247" s="914"/>
      <c r="Q247" s="963"/>
      <c r="R247" s="303" t="str">
        <f>IF(AND(AD232=""),"",'Result Sheet'!$DA$4)</f>
        <v>COMPUTER</v>
      </c>
      <c r="S247" s="912">
        <f>IF(AND(AD232=""),"",'Result Sheet'!$DC$7)</f>
        <v>100</v>
      </c>
      <c r="T247" s="912"/>
      <c r="U247" s="913">
        <f>IFERROR(IF(AND(AD232=""),"",VLOOKUP(AD232,Marks,106,0)),"")</f>
        <v>0</v>
      </c>
      <c r="V247" s="913"/>
      <c r="W247" s="914" t="str">
        <f>IFERROR(IF(AND(AD232=""),"",VLOOKUP(AD232,Marks,107,0)),"")</f>
        <v/>
      </c>
      <c r="X247" s="914"/>
      <c r="Y247" s="915" t="str">
        <f>IF(AND(AD232=""),"",'Result Sheet'!$DE$4)</f>
        <v>G.K.</v>
      </c>
      <c r="Z247" s="915"/>
      <c r="AA247" s="912">
        <f>IF(AND(AD232=""),"",'Result Sheet'!$DG$7)</f>
        <v>100</v>
      </c>
      <c r="AB247" s="912"/>
      <c r="AC247" s="913">
        <f>IFERROR(IF(AND(AD232=""),"",VLOOKUP(AD232,Marks,110,0)),"")</f>
        <v>0</v>
      </c>
      <c r="AD247" s="913"/>
      <c r="AE247" s="914" t="str">
        <f>IFERROR(IF(AND(AD232=""),"",VLOOKUP(AD232,Marks,111,0)),"")</f>
        <v/>
      </c>
      <c r="AF247" s="914"/>
    </row>
    <row r="248" spans="1:32" s="44" customFormat="1" ht="22.5" customHeight="1">
      <c r="A248" s="98">
        <f>IF(N232="","",A247+1)</f>
        <v>24</v>
      </c>
      <c r="B248" s="896" t="str">
        <f>IF('Master sheet'!$D$14="Hindi","विषय","Subject")</f>
        <v>विषय</v>
      </c>
      <c r="C248" s="896"/>
      <c r="D248" s="918" t="str">
        <f>IF('Master sheet'!$D$14="Hindi","प्राप्तांक","Marks ")</f>
        <v>प्राप्तांक</v>
      </c>
      <c r="E248" s="919"/>
      <c r="F248" s="306" t="str">
        <f>IF('Master sheet'!$D$14="Hindi","ग्रेड","Grade")</f>
        <v>ग्रेड</v>
      </c>
      <c r="G248" s="896" t="str">
        <f>IF('Master sheet'!$D$14="Hindi","विषय","Subject")</f>
        <v>विषय</v>
      </c>
      <c r="H248" s="896"/>
      <c r="I248" s="918" t="str">
        <f>IF('Master sheet'!$D$14="Hindi","प्राप्तांक","Marks")</f>
        <v>प्राप्तांक</v>
      </c>
      <c r="J248" s="919"/>
      <c r="K248" s="306" t="str">
        <f>IF('Master sheet'!$D$14="Hindi","ग्रेड","Grade")</f>
        <v>ग्रेड</v>
      </c>
      <c r="L248" s="896" t="str">
        <f>IF('Master sheet'!$D$14="Hindi","विषय","Subject")</f>
        <v>विषय</v>
      </c>
      <c r="M248" s="896"/>
      <c r="N248" s="918" t="str">
        <f>IF('Master sheet'!$D$14="Hindi","प्राप्तांक","Marks")</f>
        <v>प्राप्तांक</v>
      </c>
      <c r="O248" s="919"/>
      <c r="P248" s="345" t="str">
        <f>IF('Master sheet'!$D$14="Hindi","ग्रेड","Grade")</f>
        <v>ग्रेड</v>
      </c>
      <c r="Q248" s="963"/>
      <c r="R248" s="896" t="str">
        <f>IF('Master sheet'!$D$14="Hindi","विषय","Subject")</f>
        <v>विषय</v>
      </c>
      <c r="S248" s="896"/>
      <c r="T248" s="918" t="str">
        <f>IF('Master sheet'!$D$14="Hindi","प्राप्तांक","Marks")</f>
        <v>प्राप्तांक</v>
      </c>
      <c r="U248" s="919"/>
      <c r="V248" s="306" t="str">
        <f>IF('Master sheet'!$D$14="Hindi","ग्रेड","Grade")</f>
        <v>ग्रेड</v>
      </c>
      <c r="W248" s="896" t="str">
        <f>IF('Master sheet'!$D$14="Hindi","विषय","Subject")</f>
        <v>विषय</v>
      </c>
      <c r="X248" s="896"/>
      <c r="Y248" s="918" t="str">
        <f>IF('Master sheet'!$D$14="Hindi","प्राप्तांक","Marks")</f>
        <v>प्राप्तांक</v>
      </c>
      <c r="Z248" s="919"/>
      <c r="AA248" s="306" t="str">
        <f>IF('Master sheet'!$D$14="Hindi","ग्रेड","Grade")</f>
        <v>ग्रेड</v>
      </c>
      <c r="AB248" s="896" t="str">
        <f>IF('Master sheet'!$D$14="Hindi","विषय","Subject")</f>
        <v>विषय</v>
      </c>
      <c r="AC248" s="896"/>
      <c r="AD248" s="918" t="str">
        <f>IF('Master sheet'!$D$14="Hindi","प्राप्तांक","Marks")</f>
        <v>प्राप्तांक</v>
      </c>
      <c r="AE248" s="919"/>
      <c r="AF248" s="345" t="str">
        <f>IF('Master sheet'!$D$14="Hindi","ग्रेड","Grade")</f>
        <v>ग्रेड</v>
      </c>
    </row>
    <row r="249" spans="1:32" s="44" customFormat="1" ht="21.75" customHeight="1">
      <c r="A249" s="98">
        <f>IF(N232="","",A248+1)</f>
        <v>25</v>
      </c>
      <c r="B249" s="906" t="str">
        <f>IF('Master sheet'!$D$14="Hindi","कार्यानुभव","WORK EXP.")</f>
        <v>कार्यानुभव</v>
      </c>
      <c r="C249" s="907"/>
      <c r="D249" s="907"/>
      <c r="E249" s="70">
        <f>IFERROR(IF(AND(N232=""),"",VLOOKUP(N232,Marks,85,0)),"")</f>
        <v>0</v>
      </c>
      <c r="F249" s="79" t="str">
        <f>IFERROR(IF(AND(N232=""),"",VLOOKUP(N232,Marks,89,0)),"")</f>
        <v/>
      </c>
      <c r="G249" s="906" t="str">
        <f>IF('Master sheet'!$D$14="Hindi","कला शिक्षा","ART EDU.")</f>
        <v>कला शिक्षा</v>
      </c>
      <c r="H249" s="907"/>
      <c r="I249" s="907"/>
      <c r="J249" s="70">
        <f>IFERROR(IF(AND(N232=""),"",VLOOKUP(N232,Marks,92,0)),"")</f>
        <v>20</v>
      </c>
      <c r="K249" s="79" t="str">
        <f>IFERROR(IF(AND(N232=""),"",VLOOKUP(N232,Marks,96,0)),"")</f>
        <v>D</v>
      </c>
      <c r="L249" s="908" t="str">
        <f>IF('Master sheet'!$D$14="Hindi","स्वा. एवं शा. शिक्षा","HE.&amp;PH. EDU.")</f>
        <v>स्वा. एवं शा. शिक्षा</v>
      </c>
      <c r="M249" s="909"/>
      <c r="N249" s="909"/>
      <c r="O249" s="70">
        <f>IFERROR(IF(AND(N232=""),"",VLOOKUP(N232,Marks,99,0)),"")</f>
        <v>47</v>
      </c>
      <c r="P249" s="79" t="str">
        <f>IFERROR(IF(AND(N232=""),"",VLOOKUP(N232,Marks,103,0)),"")</f>
        <v>C</v>
      </c>
      <c r="Q249" s="963"/>
      <c r="R249" s="915" t="str">
        <f>IF('Master sheet'!$D$14="Hindi","कार्यानुभव","WORK EXP.")</f>
        <v>कार्यानुभव</v>
      </c>
      <c r="S249" s="915"/>
      <c r="T249" s="915"/>
      <c r="U249" s="70">
        <f>IFERROR(IF(AND(AD232=""),"",VLOOKUP(AD232,Marks,85,0)),"")</f>
        <v>0</v>
      </c>
      <c r="V249" s="79" t="str">
        <f>IFERROR(IF(AND(AD232=""),"",VLOOKUP(AD232,Marks,89,0)),"")</f>
        <v/>
      </c>
      <c r="W249" s="915" t="str">
        <f>IF('Master sheet'!$D$14="Hindi","कला शिक्षा","ART EDU.")</f>
        <v>कला शिक्षा</v>
      </c>
      <c r="X249" s="915"/>
      <c r="Y249" s="915"/>
      <c r="Z249" s="70">
        <f>IFERROR(IF(AND(AD232=""),"",VLOOKUP(AD232,Marks,92,0)),"")</f>
        <v>21</v>
      </c>
      <c r="AA249" s="79" t="str">
        <f>IFERROR(IF(AND(AD232=""),"",VLOOKUP(AD232,Marks,96,0)),"")</f>
        <v>C</v>
      </c>
      <c r="AB249" s="961" t="str">
        <f>IF('Master sheet'!$D$14="Hindi","स्वा. एवं शा. शिक्षा","HE.&amp;PH. EDU.")</f>
        <v>स्वा. एवं शा. शिक्षा</v>
      </c>
      <c r="AC249" s="961"/>
      <c r="AD249" s="961"/>
      <c r="AE249" s="70">
        <f>IFERROR(IF(AND(AD232=""),"",VLOOKUP(AD232,Marks,99,0)),"")</f>
        <v>48</v>
      </c>
      <c r="AF249" s="79" t="str">
        <f>IFERROR(IF(AND(AD232=""),"",VLOOKUP(AD232,Marks,103,0)),"")</f>
        <v>C</v>
      </c>
    </row>
    <row r="250" spans="1:32" s="44" customFormat="1" ht="21" customHeight="1">
      <c r="A250" s="98">
        <f>IF(N232="","",A249+1)</f>
        <v>26</v>
      </c>
      <c r="B250" s="885" t="str">
        <f>IF('Master sheet'!$D$14="Hindi","कुल कार्य दिवस :-","Total Meeting :-")</f>
        <v>कुल कार्य दिवस :-</v>
      </c>
      <c r="C250" s="885"/>
      <c r="D250" s="885"/>
      <c r="E250" s="886">
        <f>IFERROR(IF(AND(N232=""),"",VLOOKUP(N232,Marks,117,0)),"")</f>
        <v>220</v>
      </c>
      <c r="F250" s="886"/>
      <c r="G250" s="886"/>
      <c r="H250" s="886"/>
      <c r="I250" s="885" t="str">
        <f>IF('Master sheet'!$D$14="Hindi","कुल उपस्थिति :-","Total Attendance :-")</f>
        <v>कुल उपस्थिति :-</v>
      </c>
      <c r="J250" s="885"/>
      <c r="K250" s="885"/>
      <c r="L250" s="885"/>
      <c r="M250" s="887">
        <f>IFERROR(IF(AND(N232=""),"",VLOOKUP(N232,Marks,118,0)),"")</f>
        <v>4</v>
      </c>
      <c r="N250" s="887"/>
      <c r="O250" s="887"/>
      <c r="P250" s="887"/>
      <c r="Q250" s="963"/>
      <c r="R250" s="885" t="str">
        <f>IF('Master sheet'!$D$14="Hindi","कुल कार्य दिवस :-","Total Meeting :-")</f>
        <v>कुल कार्य दिवस :-</v>
      </c>
      <c r="S250" s="885"/>
      <c r="T250" s="885"/>
      <c r="U250" s="886">
        <f>IFERROR(IF(AND(AD232=""),"",VLOOKUP(AD232,Marks,117,0)),"")</f>
        <v>220</v>
      </c>
      <c r="V250" s="886"/>
      <c r="W250" s="886"/>
      <c r="X250" s="886"/>
      <c r="Y250" s="885" t="str">
        <f>IF('Master sheet'!$D$14="Hindi","कुल उपस्थिति :-","Total Attendance :-")</f>
        <v>कुल उपस्थिति :-</v>
      </c>
      <c r="Z250" s="885"/>
      <c r="AA250" s="885"/>
      <c r="AB250" s="885"/>
      <c r="AC250" s="887">
        <f>IFERROR(IF(AND(AD232=""),"",VLOOKUP(AD232,Marks,118,0)),"")</f>
        <v>26</v>
      </c>
      <c r="AD250" s="887"/>
      <c r="AE250" s="887"/>
      <c r="AF250" s="887"/>
    </row>
    <row r="251" spans="1:32" s="44" customFormat="1" ht="21" customHeight="1">
      <c r="A251" s="98">
        <f>IF(N232="","",A250+1)</f>
        <v>27</v>
      </c>
      <c r="B251" s="885" t="str">
        <f>IF('Master sheet'!$D$14="Hindi","परिणाम :-","Result :-")</f>
        <v>परिणाम :-</v>
      </c>
      <c r="C251" s="885"/>
      <c r="D251" s="885"/>
      <c r="E251" s="888" t="str">
        <f>IFERROR(IF(AND(N232=""),"",VLOOKUP(N232,Marks,116,0)),"")</f>
        <v>कक्षोंन्नति</v>
      </c>
      <c r="F251" s="888"/>
      <c r="G251" s="888"/>
      <c r="H251" s="888"/>
      <c r="I251" s="885" t="str">
        <f>IF('Master sheet'!$D$14="Hindi","परिणाम प्रतिशत में :-","Result in Percentage :-")</f>
        <v>परिणाम प्रतिशत में :-</v>
      </c>
      <c r="J251" s="885"/>
      <c r="K251" s="885"/>
      <c r="L251" s="885"/>
      <c r="M251" s="889">
        <f>IFERROR(IF(AND(N232=""),"",VLOOKUP(N232,Marks,113,0)),"")</f>
        <v>80.2</v>
      </c>
      <c r="N251" s="889"/>
      <c r="O251" s="889"/>
      <c r="P251" s="889"/>
      <c r="Q251" s="963"/>
      <c r="R251" s="885" t="str">
        <f>IF('Master sheet'!$D$14="Hindi","परिणाम :-","Result :-")</f>
        <v>परिणाम :-</v>
      </c>
      <c r="S251" s="885"/>
      <c r="T251" s="885"/>
      <c r="U251" s="888" t="str">
        <f>IFERROR(IF(AND(AD232=""),"",VLOOKUP(AD232,Marks,116,0)),"")</f>
        <v>कक्षोंन्नति</v>
      </c>
      <c r="V251" s="888"/>
      <c r="W251" s="888"/>
      <c r="X251" s="888"/>
      <c r="Y251" s="885" t="str">
        <f>IF('Master sheet'!$D$14="Hindi","परिणाम प्रतिशत में :-","Result in Percentage :-")</f>
        <v>परिणाम प्रतिशत में :-</v>
      </c>
      <c r="Z251" s="885"/>
      <c r="AA251" s="885"/>
      <c r="AB251" s="885"/>
      <c r="AC251" s="889">
        <f>IFERROR(IF(AND(AD232=""),"",VLOOKUP(AD232,Marks,113,0)),"")</f>
        <v>79</v>
      </c>
      <c r="AD251" s="889"/>
      <c r="AE251" s="889"/>
      <c r="AF251" s="889"/>
    </row>
    <row r="252" spans="1:32" s="44" customFormat="1" ht="21" customHeight="1">
      <c r="A252" s="98">
        <f>IF(N232="","",A251+1)</f>
        <v>28</v>
      </c>
      <c r="B252" s="885" t="str">
        <f>IF('Master sheet'!$D$14="Hindi","श्रेणी / ग्रेड :-","Division / Grade :-")</f>
        <v>श्रेणी / ग्रेड :-</v>
      </c>
      <c r="C252" s="885"/>
      <c r="D252" s="885"/>
      <c r="E252" s="210" t="str">
        <f>IFERROR(IF(AND(N232=""),"",VLOOKUP(N232,Marks,114,0)),"")</f>
        <v>I</v>
      </c>
      <c r="F252" s="211" t="s">
        <v>129</v>
      </c>
      <c r="G252" s="890" t="str">
        <f>IFERROR(IF(AND(N232=""),"",VLOOKUP(N232,Marks,119,0)),"")</f>
        <v>B</v>
      </c>
      <c r="H252" s="890"/>
      <c r="I252" s="885" t="str">
        <f>IF('Master sheet'!$D$14="Hindi","कक्षा में स्थान :-","Position in the Class :-")</f>
        <v>कक्षा में स्थान :-</v>
      </c>
      <c r="J252" s="885"/>
      <c r="K252" s="885"/>
      <c r="L252" s="885"/>
      <c r="M252" s="891">
        <f>IFERROR(IF(AND(N232=""),"",VLOOKUP(N232,Marks,115,0)),"")</f>
        <v>13.999999999999998</v>
      </c>
      <c r="N252" s="891"/>
      <c r="O252" s="891"/>
      <c r="P252" s="891"/>
      <c r="Q252" s="963"/>
      <c r="R252" s="885" t="str">
        <f>IF('Master sheet'!$D$14="Hindi","श्रेणी / ग्रेड :-","Division / Grade :-")</f>
        <v>श्रेणी / ग्रेड :-</v>
      </c>
      <c r="S252" s="885"/>
      <c r="T252" s="885"/>
      <c r="U252" s="210" t="str">
        <f>IFERROR(IF(AND(AD232=""),"",VLOOKUP(AD232,Marks,114,0)),"")</f>
        <v>I</v>
      </c>
      <c r="V252" s="211" t="s">
        <v>129</v>
      </c>
      <c r="W252" s="890" t="str">
        <f>IFERROR(IF(AND(AD232=""),"",VLOOKUP(AD232,Marks,119,0)),"")</f>
        <v>B</v>
      </c>
      <c r="X252" s="890"/>
      <c r="Y252" s="885" t="str">
        <f>IF('Master sheet'!$D$14="Hindi","कक्षा में स्थान :-","Position in the Class :-")</f>
        <v>कक्षा में स्थान :-</v>
      </c>
      <c r="Z252" s="885"/>
      <c r="AA252" s="885"/>
      <c r="AB252" s="885"/>
      <c r="AC252" s="891">
        <f>IFERROR(IF(AND(AD232=""),"",VLOOKUP(AD232,Marks,115,0)),"")</f>
        <v>17.000000000000298</v>
      </c>
      <c r="AD252" s="891"/>
      <c r="AE252" s="891"/>
      <c r="AF252" s="891"/>
    </row>
    <row r="253" spans="1:32" s="44" customFormat="1" ht="21" customHeight="1">
      <c r="A253" s="98">
        <f>IF(N232="","",A252+1)</f>
        <v>29</v>
      </c>
      <c r="B253" s="871" t="str">
        <f>IF('Master sheet'!$D$14="Hindi","परीक्षा परिणाम घोषणा दिनांक :-","Result Declaration Date :-")</f>
        <v>परीक्षा परिणाम घोषणा दिनांक :-</v>
      </c>
      <c r="C253" s="871"/>
      <c r="D253" s="871"/>
      <c r="E253" s="872">
        <f>IFERROR(IF(AND(N232=""),"",'Master sheet'!$D$13),"")</f>
        <v>45793</v>
      </c>
      <c r="F253" s="872"/>
      <c r="G253" s="872"/>
      <c r="H253" s="349"/>
      <c r="I253" s="71"/>
      <c r="J253" s="71"/>
      <c r="K253" s="45"/>
      <c r="L253" s="71"/>
      <c r="M253" s="71"/>
      <c r="N253" s="71"/>
      <c r="O253" s="71"/>
      <c r="P253" s="71"/>
      <c r="Q253" s="963"/>
      <c r="R253" s="871" t="str">
        <f>IF('Master sheet'!$D$14="Hindi","परीक्षा परिणाम घोषणा दिनांक :-","Result Declaration Date :-")</f>
        <v>परीक्षा परिणाम घोषणा दिनांक :-</v>
      </c>
      <c r="S253" s="871"/>
      <c r="T253" s="871"/>
      <c r="U253" s="872">
        <f>IFERROR(IF(AND(AD232=""),"",'Master sheet'!$D$13),"")</f>
        <v>45793</v>
      </c>
      <c r="V253" s="872"/>
      <c r="W253" s="872"/>
      <c r="X253" s="349"/>
      <c r="Y253" s="71"/>
      <c r="Z253" s="71"/>
      <c r="AA253" s="45"/>
      <c r="AB253" s="71"/>
      <c r="AC253" s="71"/>
      <c r="AD253" s="71"/>
      <c r="AE253" s="71"/>
      <c r="AF253" s="71"/>
    </row>
    <row r="254" spans="1:32" s="44" customFormat="1" ht="39" customHeight="1">
      <c r="A254" s="98">
        <f>IF(N232="","",A253+1)</f>
        <v>30</v>
      </c>
      <c r="B254" s="873" t="str">
        <f>IFERROR(IF(AND(N232=""),"",'Result Sheet'!$DO$211),"")</f>
        <v>( PUSHPENDRA JAWRA )</v>
      </c>
      <c r="C254" s="873"/>
      <c r="D254" s="873"/>
      <c r="E254" s="873"/>
      <c r="F254" s="874" t="str">
        <f>IF(AND(N232=""),"",CONCATENATE("(",'Master sheet'!$D$17," )"))</f>
        <v>(Suresh Kumar )</v>
      </c>
      <c r="G254" s="874"/>
      <c r="H254" s="874"/>
      <c r="I254" s="874"/>
      <c r="J254" s="874"/>
      <c r="K254" s="874" t="str">
        <f>IF(AND(N232=""),"",CONCATENATE("(",'Master sheet'!$D$15," )"))</f>
        <v>(USHA PALIYA )</v>
      </c>
      <c r="L254" s="874"/>
      <c r="M254" s="874"/>
      <c r="N254" s="874"/>
      <c r="O254" s="874"/>
      <c r="P254" s="874"/>
      <c r="Q254" s="963"/>
      <c r="R254" s="873" t="str">
        <f>IFERROR(IF(AND(AD232=""),"",'Result Sheet'!$DO$211),"")</f>
        <v>( PUSHPENDRA JAWRA )</v>
      </c>
      <c r="S254" s="873"/>
      <c r="T254" s="873"/>
      <c r="U254" s="873"/>
      <c r="V254" s="874" t="str">
        <f>IF(AND(AD232=""),"",CONCATENATE("(",'Master sheet'!$D$17," )"))</f>
        <v>(Suresh Kumar )</v>
      </c>
      <c r="W254" s="874"/>
      <c r="X254" s="874"/>
      <c r="Y254" s="874"/>
      <c r="Z254" s="874"/>
      <c r="AA254" s="874" t="str">
        <f>IF(AND(AD232=""),"",CONCATENATE("(",'Master sheet'!$D$15," )"))</f>
        <v>(USHA PALIYA )</v>
      </c>
      <c r="AB254" s="874"/>
      <c r="AC254" s="874"/>
      <c r="AD254" s="874"/>
      <c r="AE254" s="874"/>
      <c r="AF254" s="874"/>
    </row>
    <row r="255" spans="1:32" s="44" customFormat="1" ht="21" customHeight="1">
      <c r="A255" s="98">
        <f>IF(N232="","",A254+1)</f>
        <v>31</v>
      </c>
      <c r="B255" s="875" t="str">
        <f>IF('Master sheet'!$D$14="Hindi","हस्ताक्षर कक्षाध्यापक","Signature of the class teacher")</f>
        <v>हस्ताक्षर कक्षाध्यापक</v>
      </c>
      <c r="C255" s="875"/>
      <c r="D255" s="875"/>
      <c r="E255" s="875"/>
      <c r="F255" s="875" t="str">
        <f>IF('Master sheet'!$D$14="Hindi","हस्ताक्षर परीक्षा प्रभारी","Signature of the exam. Incharge")</f>
        <v>हस्ताक्षर परीक्षा प्रभारी</v>
      </c>
      <c r="G255" s="875"/>
      <c r="H255" s="875"/>
      <c r="I255" s="875"/>
      <c r="J255" s="875"/>
      <c r="K255" s="875" t="str">
        <f>IF('Master sheet'!$D$14="Hindi","हस्ताक्षर संस्था प्रधान","Head of Institute's Signature")</f>
        <v>हस्ताक्षर संस्था प्रधान</v>
      </c>
      <c r="L255" s="875"/>
      <c r="M255" s="875"/>
      <c r="N255" s="875"/>
      <c r="O255" s="875"/>
      <c r="P255" s="875"/>
      <c r="Q255" s="963"/>
      <c r="R255" s="875" t="str">
        <f>IF('Master sheet'!$D$14="Hindi","हस्ताक्षर कक्षाध्यापक","Signature of the class teacher")</f>
        <v>हस्ताक्षर कक्षाध्यापक</v>
      </c>
      <c r="S255" s="875"/>
      <c r="T255" s="875"/>
      <c r="U255" s="875"/>
      <c r="V255" s="875" t="str">
        <f>IF('Master sheet'!$D$14="Hindi","हस्ताक्षर परीक्षा प्रभारी","Signature of the exam. Incharge")</f>
        <v>हस्ताक्षर परीक्षा प्रभारी</v>
      </c>
      <c r="W255" s="875"/>
      <c r="X255" s="875"/>
      <c r="Y255" s="875"/>
      <c r="Z255" s="875"/>
      <c r="AA255" s="875" t="str">
        <f>IF('Master sheet'!$D$14="Hindi","हस्ताक्षर संस्था प्रधान","Head of Institute's Signature")</f>
        <v>हस्ताक्षर संस्था प्रधान</v>
      </c>
      <c r="AB255" s="875"/>
      <c r="AC255" s="875"/>
      <c r="AD255" s="875"/>
      <c r="AE255" s="875"/>
      <c r="AF255" s="875"/>
    </row>
    <row r="257" spans="1:32" s="44" customFormat="1" ht="21.95" customHeight="1">
      <c r="A257" s="97">
        <f>IF(N264="","",1)</f>
        <v>1</v>
      </c>
      <c r="B257" s="939" t="str">
        <f>IF('Master sheet'!$D$14="Hindi","वार्षिक रिपोर्ट कार्ड ","Report Card")</f>
        <v xml:space="preserve">वार्षिक रिपोर्ट कार्ड </v>
      </c>
      <c r="C257" s="939"/>
      <c r="D257" s="939"/>
      <c r="E257" s="939"/>
      <c r="F257" s="939"/>
      <c r="G257" s="939"/>
      <c r="H257" s="939"/>
      <c r="I257" s="939"/>
      <c r="J257" s="939"/>
      <c r="K257" s="939"/>
      <c r="L257" s="939"/>
      <c r="M257" s="939"/>
      <c r="N257" s="939"/>
      <c r="O257" s="939"/>
      <c r="P257" s="939"/>
      <c r="Q257" s="963" t="s">
        <v>99</v>
      </c>
      <c r="R257" s="939" t="str">
        <f>IF('Master sheet'!$D$14="Hindi","वार्षिक रिपोर्ट कार्ड ","Report Card")</f>
        <v xml:space="preserve">वार्षिक रिपोर्ट कार्ड </v>
      </c>
      <c r="S257" s="939"/>
      <c r="T257" s="939"/>
      <c r="U257" s="939"/>
      <c r="V257" s="939"/>
      <c r="W257" s="939"/>
      <c r="X257" s="939"/>
      <c r="Y257" s="939"/>
      <c r="Z257" s="939"/>
      <c r="AA257" s="939"/>
      <c r="AB257" s="939"/>
      <c r="AC257" s="939"/>
      <c r="AD257" s="939"/>
      <c r="AE257" s="939"/>
      <c r="AF257" s="939"/>
    </row>
    <row r="258" spans="1:32" s="44" customFormat="1" ht="21.95" customHeight="1">
      <c r="A258" s="98">
        <f>IF(N264="","",A257+1)</f>
        <v>2</v>
      </c>
      <c r="B258" s="940" t="str">
        <f>IF('Master sheet'!$D$14="Hindi","शिक्षा विभाग, राजस्थान सरकार","Education Department, Rajasthan Government")</f>
        <v>शिक्षा विभाग, राजस्थान सरकार</v>
      </c>
      <c r="C258" s="940"/>
      <c r="D258" s="940"/>
      <c r="E258" s="940"/>
      <c r="F258" s="940"/>
      <c r="G258" s="940"/>
      <c r="H258" s="940"/>
      <c r="I258" s="940"/>
      <c r="J258" s="940"/>
      <c r="K258" s="940"/>
      <c r="L258" s="940"/>
      <c r="M258" s="940"/>
      <c r="N258" s="940"/>
      <c r="O258" s="940"/>
      <c r="P258" s="940"/>
      <c r="Q258" s="963"/>
      <c r="R258" s="940" t="str">
        <f>IF('Master sheet'!$D$14="Hindi","शिक्षा विभाग, राजस्थान सरकार","Education Department, Rajasthan Government")</f>
        <v>शिक्षा विभाग, राजस्थान सरकार</v>
      </c>
      <c r="S258" s="940"/>
      <c r="T258" s="940"/>
      <c r="U258" s="940"/>
      <c r="V258" s="940"/>
      <c r="W258" s="940"/>
      <c r="X258" s="940"/>
      <c r="Y258" s="940"/>
      <c r="Z258" s="940"/>
      <c r="AA258" s="940"/>
      <c r="AB258" s="940"/>
      <c r="AC258" s="940"/>
      <c r="AD258" s="940"/>
      <c r="AE258" s="940"/>
      <c r="AF258" s="940"/>
    </row>
    <row r="259" spans="1:32" s="44" customFormat="1" ht="21.95" customHeight="1">
      <c r="A259" s="98">
        <f>IF(N264="","",A258+1)</f>
        <v>3</v>
      </c>
      <c r="B259" s="964" t="str">
        <f>IF('Master sheet'!$D$14="Hindi","विद्यालय का नाम :-","School Name :- ")</f>
        <v>विद्यालय का नाम :-</v>
      </c>
      <c r="C259" s="964"/>
      <c r="D259" s="964"/>
      <c r="E259" s="965" t="str">
        <f>IF(AND(N264=""),"",IF('Master sheet'!$D$14="Hindi",'Master sheet'!$D$8,'Master sheet'!$D$7))</f>
        <v xml:space="preserve">महात्मा गाँधी राजकीय विद्यालय (अंग्रेजी माध्यम) बर, पाली </v>
      </c>
      <c r="F259" s="965"/>
      <c r="G259" s="965"/>
      <c r="H259" s="965"/>
      <c r="I259" s="965"/>
      <c r="J259" s="965"/>
      <c r="K259" s="965"/>
      <c r="L259" s="965"/>
      <c r="M259" s="965"/>
      <c r="N259" s="965"/>
      <c r="O259" s="965"/>
      <c r="P259" s="965"/>
      <c r="Q259" s="963"/>
      <c r="R259" s="964" t="str">
        <f>IF('Master sheet'!$D$14="Hindi","विद्यालय का नाम :-","School Name :- ")</f>
        <v>विद्यालय का नाम :-</v>
      </c>
      <c r="S259" s="964"/>
      <c r="T259" s="964"/>
      <c r="U259" s="965" t="str">
        <f>IF(AND(AD264=""),"",IF('Master sheet'!$D$14="Hindi",'Master sheet'!$D$8,'Master sheet'!$D$7))</f>
        <v xml:space="preserve">महात्मा गाँधी राजकीय विद्यालय (अंग्रेजी माध्यम) बर, पाली </v>
      </c>
      <c r="V259" s="965"/>
      <c r="W259" s="965"/>
      <c r="X259" s="965"/>
      <c r="Y259" s="965"/>
      <c r="Z259" s="965"/>
      <c r="AA259" s="965"/>
      <c r="AB259" s="965"/>
      <c r="AC259" s="965"/>
      <c r="AD259" s="965"/>
      <c r="AE259" s="965"/>
      <c r="AF259" s="965"/>
    </row>
    <row r="260" spans="1:32" s="44" customFormat="1" ht="15.75" customHeight="1">
      <c r="A260" s="98">
        <f>IF(N264="","",A259+1)</f>
        <v>4</v>
      </c>
      <c r="B260" s="352"/>
      <c r="C260" s="352"/>
      <c r="D260" s="352"/>
      <c r="E260" s="966" t="str">
        <f>IF(AND(N264=""),"",IF('Master sheet'!$D$14="Hindi",CONCATENATE("(विद्यालय मान्यता क्रमांक व वर्ष : ","  ",'Master sheet'!$D$6),CONCATENATE("(School Recognition Number &amp; Years : ","  ",'Master sheet'!$D$6)))</f>
        <v>(विद्यालय मान्यता क्रमांक व वर्ष :   शिक्षा/पाली/1995/2001</v>
      </c>
      <c r="F260" s="966"/>
      <c r="G260" s="966"/>
      <c r="H260" s="966"/>
      <c r="I260" s="966"/>
      <c r="J260" s="966"/>
      <c r="K260" s="966"/>
      <c r="L260" s="966"/>
      <c r="M260" s="966"/>
      <c r="N260" s="966"/>
      <c r="O260" s="966"/>
      <c r="P260" s="966"/>
      <c r="Q260" s="963"/>
      <c r="R260" s="352"/>
      <c r="S260" s="352"/>
      <c r="T260" s="352"/>
      <c r="U260" s="966" t="str">
        <f>IF(AND(AD264=""),"",IF('Master sheet'!$D$14="Hindi",CONCATENATE("(विद्यालय मान्यता क्रमांक व वर्ष : ","  ",'Master sheet'!$D$6),CONCATENATE("(School Recognition Number &amp; Years : ","  ",'Master sheet'!$D$6)))</f>
        <v>(विद्यालय मान्यता क्रमांक व वर्ष :   शिक्षा/पाली/1995/2001</v>
      </c>
      <c r="V260" s="966"/>
      <c r="W260" s="966"/>
      <c r="X260" s="966"/>
      <c r="Y260" s="966"/>
      <c r="Z260" s="966"/>
      <c r="AA260" s="966"/>
      <c r="AB260" s="966"/>
      <c r="AC260" s="966"/>
      <c r="AD260" s="966"/>
      <c r="AE260" s="966"/>
      <c r="AF260" s="966"/>
    </row>
    <row r="261" spans="1:32" s="44" customFormat="1" ht="21.95" customHeight="1">
      <c r="A261" s="98">
        <f>IF(N264="","",A260+1)</f>
        <v>5</v>
      </c>
      <c r="B261" s="348" t="str">
        <f>IF('Master sheet'!$D$14="Hindi","कक्षा  :-","CLASS :- ")</f>
        <v>कक्षा  :-</v>
      </c>
      <c r="C261" s="944">
        <f>IFERROR(IF(AND(N264=""),"",VLOOKUP(N264,Marks,2,0)),"")</f>
        <v>2</v>
      </c>
      <c r="D261" s="944"/>
      <c r="E261" s="945" t="str">
        <f>IF('Master sheet'!$D$14="Hindi","सेक्शन :-","Section :- ")</f>
        <v>सेक्शन :-</v>
      </c>
      <c r="F261" s="945"/>
      <c r="G261" s="945"/>
      <c r="H261" s="944" t="str">
        <f>IFERROR(IF(AND(N264=""),"",VLOOKUP(N264,Marks,3,0)),"")</f>
        <v>A</v>
      </c>
      <c r="I261" s="944"/>
      <c r="J261" s="946" t="str">
        <f>IF('Master sheet'!$D$14="Hindi","सत्र :- ","Session :- ")</f>
        <v xml:space="preserve">सत्र :- </v>
      </c>
      <c r="K261" s="946"/>
      <c r="L261" s="946"/>
      <c r="M261" s="946"/>
      <c r="N261" s="916" t="str">
        <f>IF(AND(N264=""),"",'Marks Entry class 1st'!$I$2)</f>
        <v>2024-2025</v>
      </c>
      <c r="O261" s="916"/>
      <c r="P261" s="916"/>
      <c r="Q261" s="963"/>
      <c r="R261" s="348" t="str">
        <f>IF('Master sheet'!$D$14="Hindi","कक्षा  :-","CLASS :- ")</f>
        <v>कक्षा  :-</v>
      </c>
      <c r="S261" s="944">
        <f>IFERROR(IF(AND(AD264=""),"",VLOOKUP(AD264,Marks,2,0)),"")</f>
        <v>2</v>
      </c>
      <c r="T261" s="944"/>
      <c r="U261" s="945" t="str">
        <f>IF('Master sheet'!$D$14="Hindi","सेक्शन :-","Section :- ")</f>
        <v>सेक्शन :-</v>
      </c>
      <c r="V261" s="945"/>
      <c r="W261" s="945"/>
      <c r="X261" s="944" t="str">
        <f>IFERROR(IF(AND(AD264=""),"",VLOOKUP(AD264,Marks,3,0)),"")</f>
        <v>A</v>
      </c>
      <c r="Y261" s="944"/>
      <c r="Z261" s="946" t="str">
        <f>IF('Master sheet'!$D$14="Hindi","सत्र :- ","Session :- ")</f>
        <v xml:space="preserve">सत्र :- </v>
      </c>
      <c r="AA261" s="946"/>
      <c r="AB261" s="946"/>
      <c r="AC261" s="946"/>
      <c r="AD261" s="916" t="str">
        <f>IF(AND(AD264=""),"",'Marks Entry class 1st'!$I$2)</f>
        <v>2024-2025</v>
      </c>
      <c r="AE261" s="916"/>
      <c r="AF261" s="916"/>
    </row>
    <row r="262" spans="1:32" s="44" customFormat="1" ht="21.95" customHeight="1">
      <c r="A262" s="98">
        <f>IF(N264="","",A261+1)</f>
        <v>6</v>
      </c>
      <c r="B262" s="897" t="str">
        <f>IF('Master sheet'!$D$14="Hindi","विद्यार्थी का नाम :-","Student's Name :-")</f>
        <v>विद्यार्थी का नाम :-</v>
      </c>
      <c r="C262" s="897"/>
      <c r="D262" s="897"/>
      <c r="E262" s="898" t="str">
        <f>IFERROR(IF(AND(N264=""),"",VLOOKUP(N264,Marks,6,0)),"")</f>
        <v>LUCKY PRAJAPATI</v>
      </c>
      <c r="F262" s="898"/>
      <c r="G262" s="898"/>
      <c r="H262" s="898"/>
      <c r="I262" s="898"/>
      <c r="J262" s="899" t="str">
        <f>IF('Master sheet'!$D$14="Hindi","प्रवेशांक :","SR. NO. :")</f>
        <v>प्रवेशांक :</v>
      </c>
      <c r="K262" s="899"/>
      <c r="L262" s="899"/>
      <c r="M262" s="899"/>
      <c r="N262" s="917">
        <f>IFERROR(IF(AND(N264=""),"",VLOOKUP(N264,Marks,5,0)),"")</f>
        <v>924</v>
      </c>
      <c r="O262" s="917"/>
      <c r="P262" s="917"/>
      <c r="Q262" s="963"/>
      <c r="R262" s="897" t="str">
        <f>IF('Master sheet'!$D$14="Hindi","विद्यार्थी का नाम :-","Student's Name :-")</f>
        <v>विद्यार्थी का नाम :-</v>
      </c>
      <c r="S262" s="897"/>
      <c r="T262" s="897"/>
      <c r="U262" s="898" t="str">
        <f>IFERROR(IF(AND(AD264=""),"",VLOOKUP(AD264,Marks,6,0)),"")</f>
        <v>MAHENDRA PARTAP SINGH CHUNDAWAT</v>
      </c>
      <c r="V262" s="898"/>
      <c r="W262" s="898"/>
      <c r="X262" s="898"/>
      <c r="Y262" s="898"/>
      <c r="Z262" s="899" t="str">
        <f>IF('Master sheet'!$D$14="Hindi","प्रवेशांक :","SR. NO. :")</f>
        <v>प्रवेशांक :</v>
      </c>
      <c r="AA262" s="899"/>
      <c r="AB262" s="899"/>
      <c r="AC262" s="899"/>
      <c r="AD262" s="917">
        <f>IFERROR(IF(AND(AD264=""),"",VLOOKUP(AD264,Marks,5,0)),"")</f>
        <v>921</v>
      </c>
      <c r="AE262" s="917"/>
      <c r="AF262" s="917"/>
    </row>
    <row r="263" spans="1:32" s="44" customFormat="1" ht="21.95" customHeight="1">
      <c r="A263" s="98">
        <f>IF(N264="","",A262+1)</f>
        <v>7</v>
      </c>
      <c r="B263" s="897" t="str">
        <f>IF('Master sheet'!$D$14="Hindi","पिता का नाम :-","Father's Name :-")</f>
        <v>पिता का नाम :-</v>
      </c>
      <c r="C263" s="897"/>
      <c r="D263" s="897"/>
      <c r="E263" s="898" t="str">
        <f>IFERROR(IF(AND(N264=""),"",VLOOKUP(N264,Marks,7,0)),"")</f>
        <v>NAR SINGH</v>
      </c>
      <c r="F263" s="898"/>
      <c r="G263" s="898"/>
      <c r="H263" s="898"/>
      <c r="I263" s="898"/>
      <c r="J263" s="899" t="str">
        <f>IF('Master sheet'!$D$14="Hindi","जन्म तिथि :","Date of Birth :")</f>
        <v>जन्म तिथि :</v>
      </c>
      <c r="K263" s="899"/>
      <c r="L263" s="899"/>
      <c r="M263" s="899"/>
      <c r="N263" s="900" t="str">
        <f>IFERROR(IF(AND(N264=""),"",VLOOKUP(N264,Marks,4,0)),"")</f>
        <v>14-02-2016</v>
      </c>
      <c r="O263" s="900"/>
      <c r="P263" s="900"/>
      <c r="Q263" s="963"/>
      <c r="R263" s="897" t="str">
        <f>IF('Master sheet'!$D$14="Hindi","पिता का नाम :-","Father's Name :-")</f>
        <v>पिता का नाम :-</v>
      </c>
      <c r="S263" s="897"/>
      <c r="T263" s="897"/>
      <c r="U263" s="898" t="str">
        <f>IFERROR(IF(AND(AD264=""),"",VLOOKUP(AD264,Marks,7,0)),"")</f>
        <v>CHANDRA SINGH CHUNDAWAT</v>
      </c>
      <c r="V263" s="898"/>
      <c r="W263" s="898"/>
      <c r="X263" s="898"/>
      <c r="Y263" s="898"/>
      <c r="Z263" s="899" t="str">
        <f>IF('Master sheet'!$D$14="Hindi","जन्म तिथि :","Date of Birth :")</f>
        <v>जन्म तिथि :</v>
      </c>
      <c r="AA263" s="899"/>
      <c r="AB263" s="899"/>
      <c r="AC263" s="899"/>
      <c r="AD263" s="900">
        <f>IFERROR(IF(AND(AD264=""),"",VLOOKUP(AD264,Marks,4,0)),"")</f>
        <v>42008</v>
      </c>
      <c r="AE263" s="900"/>
      <c r="AF263" s="900"/>
    </row>
    <row r="264" spans="1:32" s="44" customFormat="1" ht="18" customHeight="1">
      <c r="A264" s="98">
        <f>IF(N264="","",A263+1)</f>
        <v>8</v>
      </c>
      <c r="B264" s="897" t="str">
        <f>IF('Master sheet'!$D$14="Hindi","माता का नाम :-","Mother's Name :-")</f>
        <v>माता का नाम :-</v>
      </c>
      <c r="C264" s="897"/>
      <c r="D264" s="897"/>
      <c r="E264" s="898" t="str">
        <f>IFERROR(IF(AND(N264=""),"",VLOOKUP(N264,Marks,8,0)),"")</f>
        <v>BHAWNA</v>
      </c>
      <c r="F264" s="898"/>
      <c r="G264" s="898"/>
      <c r="H264" s="898"/>
      <c r="I264" s="898"/>
      <c r="J264" s="899" t="str">
        <f>IF('Master sheet'!$D$14="Hindi","रोल नंबर :-","Roll No. :")</f>
        <v>रोल नंबर :-</v>
      </c>
      <c r="K264" s="899"/>
      <c r="L264" s="899"/>
      <c r="M264" s="899"/>
      <c r="N264" s="901">
        <f>IF(AD232="","",IF(AND(AD232+1&gt;$AN$7),"",AD232+1))</f>
        <v>217</v>
      </c>
      <c r="O264" s="901"/>
      <c r="P264" s="901"/>
      <c r="Q264" s="963"/>
      <c r="R264" s="897" t="str">
        <f>IF('Master sheet'!$D$14="Hindi","माता का नाम :-","Mother's Name :-")</f>
        <v>माता का नाम :-</v>
      </c>
      <c r="S264" s="897"/>
      <c r="T264" s="897"/>
      <c r="U264" s="898" t="str">
        <f>IFERROR(IF(AND(AD264=""),"",VLOOKUP(AD264,Marks,8,0)),"")</f>
        <v>RITU KANWAR</v>
      </c>
      <c r="V264" s="898"/>
      <c r="W264" s="898"/>
      <c r="X264" s="898"/>
      <c r="Y264" s="898"/>
      <c r="Z264" s="899" t="str">
        <f>IF('Master sheet'!$D$14="Hindi","रोल नंबर :-","Roll No. :")</f>
        <v>रोल नंबर :-</v>
      </c>
      <c r="AA264" s="899"/>
      <c r="AB264" s="899"/>
      <c r="AC264" s="899"/>
      <c r="AD264" s="962">
        <f>IF(N264="","",IF(AND(N264+1&gt;$AN$7),"",N264+1))</f>
        <v>218</v>
      </c>
      <c r="AE264" s="962"/>
      <c r="AF264" s="962"/>
    </row>
    <row r="265" spans="1:32" s="44" customFormat="1" ht="10.5" customHeight="1">
      <c r="A265" s="98">
        <f>IF(N264="","",A264+1)</f>
        <v>9</v>
      </c>
      <c r="B265" s="351"/>
      <c r="C265" s="351"/>
      <c r="D265" s="351"/>
      <c r="E265" s="347"/>
      <c r="F265" s="347"/>
      <c r="G265" s="347"/>
      <c r="H265" s="347"/>
      <c r="I265" s="347"/>
      <c r="J265" s="346"/>
      <c r="K265" s="346"/>
      <c r="L265" s="346"/>
      <c r="M265" s="346"/>
      <c r="N265" s="350"/>
      <c r="O265" s="350"/>
      <c r="P265" s="350"/>
      <c r="Q265" s="963"/>
      <c r="R265" s="72"/>
      <c r="S265" s="72"/>
      <c r="T265" s="72"/>
      <c r="U265" s="73"/>
      <c r="V265" s="73"/>
      <c r="W265" s="73"/>
      <c r="X265" s="72"/>
      <c r="Y265" s="72"/>
      <c r="Z265" s="74"/>
      <c r="AA265" s="74"/>
      <c r="AB265" s="74"/>
      <c r="AC265" s="45"/>
      <c r="AD265" s="45"/>
      <c r="AE265" s="45"/>
      <c r="AF265" s="45"/>
    </row>
    <row r="266" spans="1:32" s="44" customFormat="1" ht="21" customHeight="1">
      <c r="A266" s="98">
        <f>IF(N264="","",A265+1)</f>
        <v>10</v>
      </c>
      <c r="B266" s="620" t="str">
        <f>IF('Master sheet'!$D$14="Hindi","विषय","Subject")</f>
        <v>विषय</v>
      </c>
      <c r="C266" s="640" t="str">
        <f>IF('Master sheet'!$D$14="Hindi","अर्द्धवार्षिक","Half Yearly")</f>
        <v>अर्द्धवार्षिक</v>
      </c>
      <c r="D266" s="641"/>
      <c r="E266" s="641"/>
      <c r="F266" s="641"/>
      <c r="G266" s="930" t="str">
        <f>IF('Master sheet'!$D$14="Hindi","वार्षिक","Yearly")</f>
        <v>वार्षिक</v>
      </c>
      <c r="H266" s="931"/>
      <c r="I266" s="931"/>
      <c r="J266" s="932"/>
      <c r="K266" s="640" t="str">
        <f>IF('Master sheet'!$D$14="Hindi","सर्व योग","Grand Total")</f>
        <v>सर्व योग</v>
      </c>
      <c r="L266" s="641"/>
      <c r="M266" s="641"/>
      <c r="N266" s="642"/>
      <c r="O266" s="927" t="str">
        <f>IF('Master sheet'!$D$14="Hindi","ग्रेड","Grade")</f>
        <v>ग्रेड</v>
      </c>
      <c r="P266" s="892" t="str">
        <f>IF('Master sheet'!$D$14="Hindi","परिणाम","Results")</f>
        <v>परिणाम</v>
      </c>
      <c r="Q266" s="963"/>
      <c r="R266" s="620" t="str">
        <f>IF('Master sheet'!$D$14="Hindi","विषय","Subject")</f>
        <v>विषय</v>
      </c>
      <c r="S266" s="640" t="str">
        <f>IF('Master sheet'!$D$14="Hindi","अर्द्धवार्षिक","Half Yearly")</f>
        <v>अर्द्धवार्षिक</v>
      </c>
      <c r="T266" s="641"/>
      <c r="U266" s="641"/>
      <c r="V266" s="641"/>
      <c r="W266" s="930" t="str">
        <f>IF('Master sheet'!$D$14="Hindi","वार्षिक","Yearly")</f>
        <v>वार्षिक</v>
      </c>
      <c r="X266" s="931"/>
      <c r="Y266" s="931"/>
      <c r="Z266" s="932"/>
      <c r="AA266" s="640" t="str">
        <f>IF('Master sheet'!$D$14="Hindi","सर्व योग","Grand Total")</f>
        <v>सर्व योग</v>
      </c>
      <c r="AB266" s="641"/>
      <c r="AC266" s="641"/>
      <c r="AD266" s="642"/>
      <c r="AE266" s="927" t="str">
        <f>IF('Master sheet'!$D$14="Hindi","ग्रेड","Grade")</f>
        <v>ग्रेड</v>
      </c>
      <c r="AF266" s="892" t="str">
        <f>IF('Master sheet'!$D$14="Hindi","परिणाम","Results")</f>
        <v>परिणाम</v>
      </c>
    </row>
    <row r="267" spans="1:32" s="44" customFormat="1" ht="90.75" customHeight="1">
      <c r="A267" s="98">
        <f>IF(N264="","",A266+1)</f>
        <v>11</v>
      </c>
      <c r="B267" s="620"/>
      <c r="C267" s="933" t="str">
        <f>IF('Master sheet'!$D$14="Hindi","लिखित","Written")</f>
        <v>लिखित</v>
      </c>
      <c r="D267" s="934"/>
      <c r="E267" s="933" t="str">
        <f>IF('Master sheet'!$D$14="Hindi","मौखिक","Oral")</f>
        <v>मौखिक</v>
      </c>
      <c r="F267" s="934"/>
      <c r="G267" s="933" t="str">
        <f>IF('Master sheet'!$D$14="Hindi","लिखित","Written")</f>
        <v>लिखित</v>
      </c>
      <c r="H267" s="934"/>
      <c r="I267" s="935" t="str">
        <f>IF('Master sheet'!$D$14="Hindi","मौखिक","Oral")</f>
        <v>मौखिक</v>
      </c>
      <c r="J267" s="935"/>
      <c r="K267" s="360" t="str">
        <f>IF('Master sheet'!$D$14="Hindi","लिखित","Written")</f>
        <v>लिखित</v>
      </c>
      <c r="L267" s="360" t="str">
        <f>IF('Master sheet'!$D$14="Hindi","मौखिक","Oral")</f>
        <v>मौखिक</v>
      </c>
      <c r="M267" s="936" t="str">
        <f>IF('Master sheet'!$D$14="Hindi","कुल विषय योग ","Subject Total")</f>
        <v xml:space="preserve">कुल विषय योग </v>
      </c>
      <c r="N267" s="937"/>
      <c r="O267" s="928"/>
      <c r="P267" s="893"/>
      <c r="Q267" s="963"/>
      <c r="R267" s="620"/>
      <c r="S267" s="933" t="str">
        <f>IF('Master sheet'!$D$14="Hindi","लिखित","Written")</f>
        <v>लिखित</v>
      </c>
      <c r="T267" s="934"/>
      <c r="U267" s="933" t="str">
        <f>IF('Master sheet'!$D$14="Hindi","मौखिक","Oral")</f>
        <v>मौखिक</v>
      </c>
      <c r="V267" s="934"/>
      <c r="W267" s="933" t="str">
        <f>IF('Master sheet'!$D$14="Hindi","लिखित","Written")</f>
        <v>लिखित</v>
      </c>
      <c r="X267" s="934"/>
      <c r="Y267" s="935" t="str">
        <f>IF('Master sheet'!$D$14="Hindi","मौखिक","Oral")</f>
        <v>मौखिक</v>
      </c>
      <c r="Z267" s="935"/>
      <c r="AA267" s="360" t="str">
        <f>IF('Master sheet'!$D$14="Hindi","लिखित","Written")</f>
        <v>लिखित</v>
      </c>
      <c r="AB267" s="360" t="str">
        <f>IF('Master sheet'!$D$14="Hindi","मौखिक","Oral")</f>
        <v>मौखिक</v>
      </c>
      <c r="AC267" s="936" t="str">
        <f>IF('Master sheet'!$D$14="Hindi","कुल विषय योग ","Subject Total")</f>
        <v xml:space="preserve">कुल विषय योग </v>
      </c>
      <c r="AD267" s="937"/>
      <c r="AE267" s="928"/>
      <c r="AF267" s="893"/>
    </row>
    <row r="268" spans="1:32" s="44" customFormat="1" ht="18.75" customHeight="1">
      <c r="A268" s="98">
        <f>IF(N264="","",A267+1)</f>
        <v>12</v>
      </c>
      <c r="B268" s="620"/>
      <c r="C268" s="904">
        <v>30</v>
      </c>
      <c r="D268" s="905"/>
      <c r="E268" s="904">
        <v>70</v>
      </c>
      <c r="F268" s="905"/>
      <c r="G268" s="904">
        <v>30</v>
      </c>
      <c r="H268" s="905"/>
      <c r="I268" s="904">
        <v>70</v>
      </c>
      <c r="J268" s="905"/>
      <c r="K268" s="382">
        <v>60</v>
      </c>
      <c r="L268" s="382">
        <v>140</v>
      </c>
      <c r="M268" s="904">
        <v>200</v>
      </c>
      <c r="N268" s="905"/>
      <c r="O268" s="929"/>
      <c r="P268" s="894"/>
      <c r="Q268" s="963"/>
      <c r="R268" s="620"/>
      <c r="S268" s="904">
        <v>30</v>
      </c>
      <c r="T268" s="905"/>
      <c r="U268" s="904">
        <v>70</v>
      </c>
      <c r="V268" s="905"/>
      <c r="W268" s="904">
        <v>30</v>
      </c>
      <c r="X268" s="905"/>
      <c r="Y268" s="904">
        <v>70</v>
      </c>
      <c r="Z268" s="905"/>
      <c r="AA268" s="382">
        <v>60</v>
      </c>
      <c r="AB268" s="382">
        <v>140</v>
      </c>
      <c r="AC268" s="904">
        <v>200</v>
      </c>
      <c r="AD268" s="905"/>
      <c r="AE268" s="929"/>
      <c r="AF268" s="894"/>
    </row>
    <row r="269" spans="1:32" s="44" customFormat="1" ht="21" customHeight="1">
      <c r="A269" s="98">
        <f>IF(N264="","",A268+1)</f>
        <v>13</v>
      </c>
      <c r="B269" s="303" t="str">
        <f>IF('Master sheet'!D$14="Hindi","हिंदी","Hindi")</f>
        <v>हिंदी</v>
      </c>
      <c r="C269" s="699">
        <f>IFERROR(IF(AND(N264=""),"",VLOOKUP(N264,Marks,15,0)),"")</f>
        <v>29</v>
      </c>
      <c r="D269" s="701"/>
      <c r="E269" s="699">
        <f>IFERROR(IF(AND(N264=""),"",VLOOKUP(N264,Marks,16,0)),"")</f>
        <v>51</v>
      </c>
      <c r="F269" s="701"/>
      <c r="G269" s="699">
        <f>IFERROR(IF(AND(N264=""),"",VLOOKUP(N264,Marks,19,0)),"")</f>
        <v>24</v>
      </c>
      <c r="H269" s="701"/>
      <c r="I269" s="699">
        <f>IFERROR(IF(AND(N264=""),"",VLOOKUP(N264,Marks,20,0)),"")</f>
        <v>20</v>
      </c>
      <c r="J269" s="701"/>
      <c r="K269" s="374">
        <f>IFERROR(IF(AND(N264=""),"",SUM(C269,G269)),"")</f>
        <v>53</v>
      </c>
      <c r="L269" s="374">
        <f>IFERROR(IF(AND(N264=""),"",SUM(E269,I269)),"")</f>
        <v>71</v>
      </c>
      <c r="M269" s="902">
        <f>IFERROR(IF(AND(N264=""),"",SUM(K269,L269)),"")</f>
        <v>124</v>
      </c>
      <c r="N269" s="903"/>
      <c r="O269" s="79" t="str">
        <f>IFERROR(IF(AND(N264=""),"",VLOOKUP(N264,Marks,28,0)),"")</f>
        <v>C</v>
      </c>
      <c r="P269" s="209" t="str">
        <f>IFERROR(IF(AND(N264=""),"",VLOOKUP(N264,Marks,26,0)),"")</f>
        <v>P</v>
      </c>
      <c r="Q269" s="963"/>
      <c r="R269" s="303" t="str">
        <f>IF('Master sheet'!V$14="Hindi","हिंदी","Hindi")</f>
        <v>Hindi</v>
      </c>
      <c r="S269" s="699">
        <f>IFERROR(IF(AND(AD264=""),"",VLOOKUP(AD264,Marks,15,0)),"")</f>
        <v>29</v>
      </c>
      <c r="T269" s="701"/>
      <c r="U269" s="699">
        <f>IFERROR(IF(AND(AD264=""),"",VLOOKUP(AD264,Marks,16,0)),"")</f>
        <v>54</v>
      </c>
      <c r="V269" s="701"/>
      <c r="W269" s="699">
        <f>IFERROR(IF(AND(AD264=""),"",VLOOKUP(AD264,Marks,19,0)),"")</f>
        <v>24</v>
      </c>
      <c r="X269" s="701"/>
      <c r="Y269" s="699">
        <f>IFERROR(IF(AND(AD264=""),"",VLOOKUP(AD264,Marks,20,0)),"")</f>
        <v>21</v>
      </c>
      <c r="Z269" s="701"/>
      <c r="AA269" s="374">
        <f>IFERROR(IF(AND(AD264=""),"",SUM(S269,W269)),"")</f>
        <v>53</v>
      </c>
      <c r="AB269" s="374">
        <f>IFERROR(IF(AND(AD264=""),"",SUM(U269,Y269)),"")</f>
        <v>75</v>
      </c>
      <c r="AC269" s="902">
        <f>IFERROR(IF(AND(AD264=""),"",SUM(AA269,AB269)),"")</f>
        <v>128</v>
      </c>
      <c r="AD269" s="903"/>
      <c r="AE269" s="79" t="str">
        <f>IFERROR(IF(AND(AD264=""),"",VLOOKUP(AD264,Marks,28,0)),"")</f>
        <v>C</v>
      </c>
      <c r="AF269" s="209" t="str">
        <f>IFERROR(IF(AND(AD264=""),"",VLOOKUP(AD264,Marks,26,0)),"")</f>
        <v>P</v>
      </c>
    </row>
    <row r="270" spans="1:32" s="44" customFormat="1" ht="21" customHeight="1">
      <c r="A270" s="98">
        <f>IF(N264="","",A269+1)</f>
        <v>14</v>
      </c>
      <c r="B270" s="303" t="str">
        <f>IF('Master sheet'!$D$14="Hindi","गणित","Maths")</f>
        <v>गणित</v>
      </c>
      <c r="C270" s="699">
        <f>IFERROR(IF(AND(N264=""),"",VLOOKUP(N264,Marks,51,0)),"")</f>
        <v>22</v>
      </c>
      <c r="D270" s="701"/>
      <c r="E270" s="699">
        <f>IFERROR(IF(AND(N264=""),"",VLOOKUP(N264,Marks,52,0)),"")</f>
        <v>64</v>
      </c>
      <c r="F270" s="701"/>
      <c r="G270" s="699">
        <f>IFERROR(IF(AND(N264=""),"",VLOOKUP(N264,Marks,55,0)),"")</f>
        <v>27</v>
      </c>
      <c r="H270" s="701"/>
      <c r="I270" s="699">
        <f>IFERROR(IF(AND(N264=""),"",VLOOKUP(N264,Marks,56,0)),"")</f>
        <v>68</v>
      </c>
      <c r="J270" s="701"/>
      <c r="K270" s="374">
        <f>IFERROR(IF(AND(N264=""),"",SUM(C270,G270)),"")</f>
        <v>49</v>
      </c>
      <c r="L270" s="374">
        <f>IFERROR(IF(AND(N264=""),"",SUM(E270,I270)),"")</f>
        <v>132</v>
      </c>
      <c r="M270" s="902">
        <f>IFERROR(IF(AND(N264=""),"",SUM(K270,L270)),"")</f>
        <v>181</v>
      </c>
      <c r="N270" s="903"/>
      <c r="O270" s="79" t="str">
        <f>IFERROR(IF(AND(N264=""),"",VLOOKUP(N264,Marks,64,0)),"")</f>
        <v>A</v>
      </c>
      <c r="P270" s="209" t="str">
        <f>IFERROR(IF(AND(N264=""),"",VLOOKUP(N264,Marks,62,0)),"")</f>
        <v>P</v>
      </c>
      <c r="Q270" s="963"/>
      <c r="R270" s="303" t="str">
        <f>IF('Master sheet'!$D$14="Hindi","गणित","Maths")</f>
        <v>गणित</v>
      </c>
      <c r="S270" s="699">
        <f>IFERROR(IF(AND(AD264=""),"",VLOOKUP(AD264,Marks,51,0)),"")</f>
        <v>22</v>
      </c>
      <c r="T270" s="701"/>
      <c r="U270" s="699">
        <f>IFERROR(IF(AND(AD264=""),"",VLOOKUP(AD264,Marks,52,0)),"")</f>
        <v>64</v>
      </c>
      <c r="V270" s="701"/>
      <c r="W270" s="699">
        <f>IFERROR(IF(AND(AD264=""),"",VLOOKUP(AD264,Marks,55,0)),"")</f>
        <v>24</v>
      </c>
      <c r="X270" s="701"/>
      <c r="Y270" s="699">
        <f>IFERROR(IF(AND(AD264=""),"",VLOOKUP(AD264,Marks,56,0)),"")</f>
        <v>65</v>
      </c>
      <c r="Z270" s="701"/>
      <c r="AA270" s="374">
        <f>IFERROR(IF(AND(AD264=""),"",SUM(S270,W270)),"")</f>
        <v>46</v>
      </c>
      <c r="AB270" s="374">
        <f>IFERROR(IF(AND(AD264=""),"",SUM(U270,Y270)),"")</f>
        <v>129</v>
      </c>
      <c r="AC270" s="902">
        <f>IFERROR(IF(AND(AD264=""),"",SUM(AA270,AB270)),"")</f>
        <v>175</v>
      </c>
      <c r="AD270" s="903"/>
      <c r="AE270" s="79" t="str">
        <f>IFERROR(IF(AND(AD264=""),"",VLOOKUP(AD264,Marks,64,0)),"")</f>
        <v>A</v>
      </c>
      <c r="AF270" s="209" t="str">
        <f>IFERROR(IF(AND(AD264=""),"",VLOOKUP(AD264,Marks,62,0)),"")</f>
        <v>P</v>
      </c>
    </row>
    <row r="271" spans="1:32" s="44" customFormat="1" ht="21" customHeight="1">
      <c r="A271" s="98">
        <f>IF(N264="","",A270+1)</f>
        <v>15</v>
      </c>
      <c r="B271" s="384"/>
      <c r="C271" s="904">
        <v>15</v>
      </c>
      <c r="D271" s="905"/>
      <c r="E271" s="904">
        <v>35</v>
      </c>
      <c r="F271" s="905"/>
      <c r="G271" s="904">
        <v>15</v>
      </c>
      <c r="H271" s="905"/>
      <c r="I271" s="904">
        <v>35</v>
      </c>
      <c r="J271" s="905"/>
      <c r="K271" s="382">
        <v>30</v>
      </c>
      <c r="L271" s="382">
        <v>70</v>
      </c>
      <c r="M271" s="904">
        <v>100</v>
      </c>
      <c r="N271" s="905"/>
      <c r="O271" s="920"/>
      <c r="P271" s="921"/>
      <c r="Q271" s="963"/>
      <c r="R271" s="384"/>
      <c r="S271" s="904">
        <v>15</v>
      </c>
      <c r="T271" s="905"/>
      <c r="U271" s="904">
        <v>35</v>
      </c>
      <c r="V271" s="905"/>
      <c r="W271" s="904">
        <v>15</v>
      </c>
      <c r="X271" s="905"/>
      <c r="Y271" s="904">
        <v>35</v>
      </c>
      <c r="Z271" s="905"/>
      <c r="AA271" s="382">
        <v>30</v>
      </c>
      <c r="AB271" s="382">
        <v>70</v>
      </c>
      <c r="AC271" s="904">
        <v>100</v>
      </c>
      <c r="AD271" s="905"/>
      <c r="AE271" s="920"/>
      <c r="AF271" s="921"/>
    </row>
    <row r="272" spans="1:32" s="44" customFormat="1" ht="21" customHeight="1">
      <c r="A272" s="98">
        <f>IF(N264="","",A271+1)</f>
        <v>16</v>
      </c>
      <c r="B272" s="303" t="str">
        <f>IF('Master sheet'!$D$14="Hindi","अंग्रेजी","English")</f>
        <v>अंग्रेजी</v>
      </c>
      <c r="C272" s="699">
        <f>IFERROR(IF(AND(N264=""),"",VLOOKUP(N264,Marks,33,0)),"")</f>
        <v>14</v>
      </c>
      <c r="D272" s="701"/>
      <c r="E272" s="699">
        <f>IFERROR(IF(AND(N264=""),"",VLOOKUP(N264,Marks,34,0)),"")</f>
        <v>32</v>
      </c>
      <c r="F272" s="701"/>
      <c r="G272" s="699">
        <f>IFERROR(IF(AND(N264=""),"",VLOOKUP(N264,Marks,37,0)),"")</f>
        <v>10</v>
      </c>
      <c r="H272" s="701"/>
      <c r="I272" s="699">
        <f>IFERROR(IF(AND(N264=""),"",VLOOKUP(N264,Marks,38,0)),"")</f>
        <v>31</v>
      </c>
      <c r="J272" s="701"/>
      <c r="K272" s="374">
        <f>IFERROR(IF(AND(N264=""),"",SUM(C272,G272)),"")</f>
        <v>24</v>
      </c>
      <c r="L272" s="374">
        <f>IFERROR(IF(AND(N264=""),"",SUM(E272,I272)),"")</f>
        <v>63</v>
      </c>
      <c r="M272" s="902">
        <f>IFERROR(IF(AND(N264=""),"",SUM(K272,L272)),"")</f>
        <v>87</v>
      </c>
      <c r="N272" s="903"/>
      <c r="O272" s="79" t="str">
        <f>IFERROR(IF(AND(N264=""),"",VLOOKUP(N264,Marks,46,0)),"")</f>
        <v>A</v>
      </c>
      <c r="P272" s="209" t="str">
        <f>IFERROR(IF(AND(N264=""),"",VLOOKUP(N264,Marks,44,0)),"")</f>
        <v>P</v>
      </c>
      <c r="Q272" s="963"/>
      <c r="R272" s="303" t="str">
        <f>IF('Master sheet'!$D$14="Hindi","अंग्रेजी","English")</f>
        <v>अंग्रेजी</v>
      </c>
      <c r="S272" s="699">
        <f>IFERROR(IF(AND(AD264=""),"",VLOOKUP(AD264,Marks,33,0)),"")</f>
        <v>14</v>
      </c>
      <c r="T272" s="701"/>
      <c r="U272" s="699">
        <f>IFERROR(IF(AND(AD264=""),"",VLOOKUP(AD264,Marks,34,0)),"")</f>
        <v>32</v>
      </c>
      <c r="V272" s="701"/>
      <c r="W272" s="699">
        <f>IFERROR(IF(AND(AD264=""),"",VLOOKUP(AD264,Marks,37,0)),"")</f>
        <v>10</v>
      </c>
      <c r="X272" s="701"/>
      <c r="Y272" s="699">
        <f>IFERROR(IF(AND(AD264=""),"",VLOOKUP(AD264,Marks,38,0)),"")</f>
        <v>30</v>
      </c>
      <c r="Z272" s="701"/>
      <c r="AA272" s="374">
        <f>IFERROR(IF(AND(AD264=""),"",SUM(S272,W272)),"")</f>
        <v>24</v>
      </c>
      <c r="AB272" s="374">
        <f>IFERROR(IF(AND(AD264=""),"",SUM(U272,Y272)),"")</f>
        <v>62</v>
      </c>
      <c r="AC272" s="902">
        <f>IFERROR(IF(AND(AD264=""),"",SUM(AA272,AB272)),"")</f>
        <v>86</v>
      </c>
      <c r="AD272" s="903"/>
      <c r="AE272" s="79" t="str">
        <f>IFERROR(IF(AND(AD264=""),"",VLOOKUP(AD264,Marks,46,0)),"")</f>
        <v>A</v>
      </c>
      <c r="AF272" s="209" t="str">
        <f>IFERROR(IF(AND(AD264=""),"",VLOOKUP(AD264,Marks,44,0)),"")</f>
        <v>P</v>
      </c>
    </row>
    <row r="273" spans="1:32" s="44" customFormat="1" ht="25.5" customHeight="1">
      <c r="A273" s="98">
        <f>IF(N264="","",A272+1)</f>
        <v>17</v>
      </c>
      <c r="B273" s="304" t="str">
        <f>IF('Master sheet'!$D$14="Hindi","कुल योग","Total")</f>
        <v>कुल योग</v>
      </c>
      <c r="C273" s="925">
        <f>IF(AND(N264=""),"",IF(AND(C269="",C270="",C272=""),"",SUM(C269,C270,C272)))</f>
        <v>65</v>
      </c>
      <c r="D273" s="926"/>
      <c r="E273" s="925">
        <f>IF(AND(N264=""),"",IF(AND(E269="",E270="",E272=""),"",SUM(E269,E270,E272)))</f>
        <v>147</v>
      </c>
      <c r="F273" s="926"/>
      <c r="G273" s="925">
        <f>IF(AND(N264=""),"",IF(AND(G269="",G270="",G272=""),"",SUM(G269,G270,G272)))</f>
        <v>61</v>
      </c>
      <c r="H273" s="926"/>
      <c r="I273" s="925">
        <f>IF(AND(N264=""),"",IF(AND(I269="",I270="",I272=""),"",SUM(I269,I270,I272)))</f>
        <v>119</v>
      </c>
      <c r="J273" s="926"/>
      <c r="K273" s="375">
        <f>IF(AND(N264=""),"",IF(AND(K269="",K270="",K272=""),"",SUM(K269,K270,K272)))</f>
        <v>126</v>
      </c>
      <c r="L273" s="375">
        <f>IF(AND(N264=""),"",IF(AND(L269="",L270="",L272=""),"",SUM(L269,L270,L272)))</f>
        <v>266</v>
      </c>
      <c r="M273" s="902">
        <f>IF(AND(N264=""),"",IF(AND(M269="",M270="",M272=""),"",SUM(M269,M270,M272)))</f>
        <v>392</v>
      </c>
      <c r="N273" s="903"/>
      <c r="O273" s="383" t="str">
        <f>IFERROR(IF(AND(N264=""),"",VLOOKUP(N264,Marks,119,0)),"")</f>
        <v>B</v>
      </c>
      <c r="P273" s="212"/>
      <c r="Q273" s="963"/>
      <c r="R273" s="304" t="str">
        <f>IF('Master sheet'!$D$14="Hindi","कुल योग","Total")</f>
        <v>कुल योग</v>
      </c>
      <c r="S273" s="925">
        <f>IF(AND(AD264=""),"",IF(AND(S269="",S270="",S272=""),"",SUM(S269,S270,S272)))</f>
        <v>65</v>
      </c>
      <c r="T273" s="926"/>
      <c r="U273" s="925">
        <f>IF(AND(AD264=""),"",IF(AND(U269="",U270="",U272=""),"",SUM(U269,U270,U272)))</f>
        <v>150</v>
      </c>
      <c r="V273" s="926"/>
      <c r="W273" s="925">
        <f>IF(AND(AD264=""),"",IF(AND(W269="",W270="",W272=""),"",SUM(W269,W270,W272)))</f>
        <v>58</v>
      </c>
      <c r="X273" s="926"/>
      <c r="Y273" s="925">
        <f>IF(AND(AD264=""),"",IF(AND(Y269="",Y270="",Y272=""),"",SUM(Y269,Y270,Y272)))</f>
        <v>116</v>
      </c>
      <c r="Z273" s="926"/>
      <c r="AA273" s="375">
        <f>IF(AND(AD264=""),"",IF(AND(AA269="",AA270="",AA272=""),"",SUM(AA269,AA270,AA272)))</f>
        <v>123</v>
      </c>
      <c r="AB273" s="375">
        <f>IF(AND(AD264=""),"",IF(AND(AB269="",AB270="",AB272=""),"",SUM(AB269,AB270,AB272)))</f>
        <v>266</v>
      </c>
      <c r="AC273" s="902">
        <f>IF(AND(AD264=""),"",IF(AND(AC269="",AC270="",AC272=""),"",SUM(AC269,AC270,AC272)))</f>
        <v>389</v>
      </c>
      <c r="AD273" s="903"/>
      <c r="AE273" s="383" t="str">
        <f>IFERROR(IF(AND(AD264=""),"",VLOOKUP(AD264,Marks,119,0)),"")</f>
        <v>B</v>
      </c>
      <c r="AF273" s="212"/>
    </row>
    <row r="274" spans="1:32" s="44" customFormat="1" ht="25.5" customHeight="1">
      <c r="A274" s="98">
        <f>IF(N264="","",A273+1)</f>
        <v>18</v>
      </c>
      <c r="B274" s="385"/>
      <c r="C274" s="904">
        <v>50</v>
      </c>
      <c r="D274" s="922"/>
      <c r="E274" s="922"/>
      <c r="F274" s="905"/>
      <c r="G274" s="904">
        <v>50</v>
      </c>
      <c r="H274" s="922"/>
      <c r="I274" s="922"/>
      <c r="J274" s="905"/>
      <c r="K274" s="904">
        <v>100</v>
      </c>
      <c r="L274" s="922"/>
      <c r="M274" s="922"/>
      <c r="N274" s="905"/>
      <c r="O274" s="923"/>
      <c r="P274" s="924"/>
      <c r="Q274" s="963"/>
      <c r="R274" s="385"/>
      <c r="S274" s="904">
        <v>50</v>
      </c>
      <c r="T274" s="922"/>
      <c r="U274" s="922"/>
      <c r="V274" s="905"/>
      <c r="W274" s="904">
        <v>50</v>
      </c>
      <c r="X274" s="922"/>
      <c r="Y274" s="922"/>
      <c r="Z274" s="905"/>
      <c r="AA274" s="904">
        <v>100</v>
      </c>
      <c r="AB274" s="922"/>
      <c r="AC274" s="922"/>
      <c r="AD274" s="905"/>
      <c r="AE274" s="923"/>
      <c r="AF274" s="924"/>
    </row>
    <row r="275" spans="1:32" s="44" customFormat="1" ht="21" customHeight="1">
      <c r="A275" s="98">
        <f>IF(N264="","",A274+1)</f>
        <v>19</v>
      </c>
      <c r="B275" s="308" t="str">
        <f>IF('Master sheet'!$D$14="Hindi","पर्यावरण अध्ययन","EVS")</f>
        <v>पर्यावरण अध्ययन</v>
      </c>
      <c r="C275" s="699">
        <f>IFERROR(IF(AND(N264=""),"",VLOOKUP(N264,Marks,69,0)),"")</f>
        <v>42</v>
      </c>
      <c r="D275" s="700"/>
      <c r="E275" s="700"/>
      <c r="F275" s="701"/>
      <c r="G275" s="699">
        <f>IFERROR(IF(AND(N264=""),"",VLOOKUP(N264,Marks,73,0)),"")</f>
        <v>47</v>
      </c>
      <c r="H275" s="700"/>
      <c r="I275" s="700"/>
      <c r="J275" s="701"/>
      <c r="K275" s="925">
        <f>IFERROR(IF(AND(N264=""),"",SUM(C275,G275)),"")</f>
        <v>89</v>
      </c>
      <c r="L275" s="947"/>
      <c r="M275" s="947"/>
      <c r="N275" s="926"/>
      <c r="O275" s="79" t="str">
        <f>IFERROR(IF(AND(N264=""),"",VLOOKUP(N264,Marks,82,0)),"")</f>
        <v>A</v>
      </c>
      <c r="P275" s="209" t="str">
        <f>IFERROR(IF(AND(N264=""),"",VLOOKUP(N264,Marks,80,0)),"")</f>
        <v>P</v>
      </c>
      <c r="Q275" s="963"/>
      <c r="R275" s="308" t="str">
        <f>IF('Master sheet'!$D$14="Hindi","पर्यावरण अध्ययन","EVS")</f>
        <v>पर्यावरण अध्ययन</v>
      </c>
      <c r="S275" s="699">
        <f>IFERROR(IF(AND(AD264=""),"",VLOOKUP(AD264,Marks,69,0)),"")</f>
        <v>40</v>
      </c>
      <c r="T275" s="700"/>
      <c r="U275" s="700"/>
      <c r="V275" s="701"/>
      <c r="W275" s="699">
        <f>IFERROR(IF(AND(AD264=""),"",VLOOKUP(AD264,Marks,73,0)),"")</f>
        <v>49</v>
      </c>
      <c r="X275" s="700"/>
      <c r="Y275" s="700"/>
      <c r="Z275" s="701"/>
      <c r="AA275" s="925">
        <f>IFERROR(IF(AND(AD264=""),"",SUM(S275,W275)),"")</f>
        <v>89</v>
      </c>
      <c r="AB275" s="947"/>
      <c r="AC275" s="947"/>
      <c r="AD275" s="926"/>
      <c r="AE275" s="79" t="str">
        <f>IFERROR(IF(AND(AD264=""),"",VLOOKUP(AD264,Marks,82,0)),"")</f>
        <v>A</v>
      </c>
      <c r="AF275" s="209" t="str">
        <f>IFERROR(IF(AND(AD264=""),"",VLOOKUP(AD264,Marks,80,0)),"")</f>
        <v>P</v>
      </c>
    </row>
    <row r="276" spans="1:32" s="44" customFormat="1" ht="9" customHeight="1">
      <c r="A276" s="98">
        <f>IF(N264="","",A275+1)</f>
        <v>20</v>
      </c>
      <c r="B276" s="895"/>
      <c r="C276" s="895"/>
      <c r="D276" s="895"/>
      <c r="E276" s="895"/>
      <c r="F276" s="895"/>
      <c r="G276" s="895"/>
      <c r="H276" s="895"/>
      <c r="I276" s="895"/>
      <c r="J276" s="895"/>
      <c r="K276" s="895"/>
      <c r="L276" s="895"/>
      <c r="M276" s="895"/>
      <c r="N276" s="895"/>
      <c r="O276" s="895"/>
      <c r="P276" s="895"/>
      <c r="Q276" s="963"/>
      <c r="R276" s="895"/>
      <c r="S276" s="895"/>
      <c r="T276" s="895"/>
      <c r="U276" s="895"/>
      <c r="V276" s="895"/>
      <c r="W276" s="895"/>
      <c r="X276" s="895"/>
      <c r="Y276" s="895"/>
      <c r="Z276" s="895"/>
      <c r="AA276" s="895"/>
      <c r="AB276" s="895"/>
      <c r="AC276" s="895"/>
      <c r="AD276" s="895"/>
      <c r="AE276" s="895"/>
      <c r="AF276" s="895"/>
    </row>
    <row r="277" spans="1:32" s="44" customFormat="1" ht="18.95" customHeight="1">
      <c r="A277" s="98">
        <f>IF(N264="","",A276+1)</f>
        <v>21</v>
      </c>
      <c r="B277" s="948" t="str">
        <f>IF('Master sheet'!$D$14="Hindi","अतिरिक्त विषय ","Extra Subject")</f>
        <v xml:space="preserve">अतिरिक्त विषय </v>
      </c>
      <c r="C277" s="948"/>
      <c r="D277" s="948"/>
      <c r="E277" s="948"/>
      <c r="F277" s="948"/>
      <c r="G277" s="948"/>
      <c r="H277" s="948"/>
      <c r="I277" s="948"/>
      <c r="J277" s="948"/>
      <c r="K277" s="948"/>
      <c r="L277" s="948"/>
      <c r="M277" s="948"/>
      <c r="N277" s="948"/>
      <c r="O277" s="948"/>
      <c r="P277" s="948"/>
      <c r="Q277" s="963"/>
      <c r="R277" s="949" t="str">
        <f>IF('Master sheet'!$D$14="Hindi","अतिरिक्त विषय ","Extra Subject")</f>
        <v xml:space="preserve">अतिरिक्त विषय </v>
      </c>
      <c r="S277" s="949"/>
      <c r="T277" s="949"/>
      <c r="U277" s="949"/>
      <c r="V277" s="949"/>
      <c r="W277" s="949"/>
      <c r="X277" s="949"/>
      <c r="Y277" s="949"/>
      <c r="Z277" s="949"/>
      <c r="AA277" s="949"/>
      <c r="AB277" s="949"/>
      <c r="AC277" s="949"/>
      <c r="AD277" s="949"/>
      <c r="AE277" s="949"/>
      <c r="AF277" s="949"/>
    </row>
    <row r="278" spans="1:32" s="403" customFormat="1" ht="18.95" customHeight="1">
      <c r="A278" s="98">
        <f>IF(N264="","",A277+1)</f>
        <v>22</v>
      </c>
      <c r="B278" s="402" t="str">
        <f>IF('Master sheet'!$D$14="Hindi","विषय","Subject")</f>
        <v>विषय</v>
      </c>
      <c r="C278" s="959" t="str">
        <f>IF('Master sheet'!$D$14="Hindi","पूर्णांक","M.M.")</f>
        <v>पूर्णांक</v>
      </c>
      <c r="D278" s="960"/>
      <c r="E278" s="959" t="str">
        <f>IF('Master sheet'!$D$14="Hindi","प्राप्तांक","Ob.M.")</f>
        <v>प्राप्तांक</v>
      </c>
      <c r="F278" s="960"/>
      <c r="G278" s="959" t="str">
        <f>IF('Master sheet'!$D$14="Hindi","ग्रेड","Grade")</f>
        <v>ग्रेड</v>
      </c>
      <c r="H278" s="960"/>
      <c r="I278" s="959" t="str">
        <f>IF('Master sheet'!$D$14="Hindi","विषय","Subject")</f>
        <v>विषय</v>
      </c>
      <c r="J278" s="960"/>
      <c r="K278" s="959" t="str">
        <f>IF('Master sheet'!$D$14="Hindi","पूर्णांक","M.M.")</f>
        <v>पूर्णांक</v>
      </c>
      <c r="L278" s="960"/>
      <c r="M278" s="959" t="str">
        <f>IF('Master sheet'!$D$14="Hindi","प्राप्तांक","Ob.M.")</f>
        <v>प्राप्तांक</v>
      </c>
      <c r="N278" s="960"/>
      <c r="O278" s="959" t="str">
        <f>IF('Master sheet'!$D$14="Hindi","ग्रेड","Grade")</f>
        <v>ग्रेड</v>
      </c>
      <c r="P278" s="960"/>
      <c r="Q278" s="963"/>
      <c r="R278" s="402" t="str">
        <f>IF('Master sheet'!$D$14="Hindi","विषय","Subject")</f>
        <v>विषय</v>
      </c>
      <c r="S278" s="959" t="str">
        <f>IF('Master sheet'!$D$14="Hindi","पूर्णांक","M.M.")</f>
        <v>पूर्णांक</v>
      </c>
      <c r="T278" s="960"/>
      <c r="U278" s="959" t="str">
        <f>IF('Master sheet'!$D$14="Hindi","प्राप्तांक","Ob.M.")</f>
        <v>प्राप्तांक</v>
      </c>
      <c r="V278" s="960"/>
      <c r="W278" s="959" t="str">
        <f>IF('Master sheet'!$D$14="Hindi","ग्रेड","Grade")</f>
        <v>ग्रेड</v>
      </c>
      <c r="X278" s="960"/>
      <c r="Y278" s="959" t="str">
        <f>IF('Master sheet'!$D$14="Hindi","विषय","Subject")</f>
        <v>विषय</v>
      </c>
      <c r="Z278" s="960"/>
      <c r="AA278" s="959" t="str">
        <f>IF('Master sheet'!$D$14="Hindi","पूर्णांक","M.M.")</f>
        <v>पूर्णांक</v>
      </c>
      <c r="AB278" s="960"/>
      <c r="AC278" s="959" t="str">
        <f>IF('Master sheet'!$D$14="Hindi","प्राप्तांक","Ob.M.")</f>
        <v>प्राप्तांक</v>
      </c>
      <c r="AD278" s="960"/>
      <c r="AE278" s="959" t="str">
        <f>IF('Master sheet'!$D$14="Hindi","ग्रेड","Grade")</f>
        <v>ग्रेड</v>
      </c>
      <c r="AF278" s="960"/>
    </row>
    <row r="279" spans="1:32" s="44" customFormat="1" ht="22.5" customHeight="1">
      <c r="A279" s="98">
        <f>IF(N264="","",A278+1)</f>
        <v>23</v>
      </c>
      <c r="B279" s="303" t="str">
        <f>IF(AND(N264=""),"",'Result Sheet'!$DA$4)</f>
        <v>COMPUTER</v>
      </c>
      <c r="C279" s="912">
        <f>IF(AND(N264=""),"",'Result Sheet'!$DC$7)</f>
        <v>100</v>
      </c>
      <c r="D279" s="912"/>
      <c r="E279" s="913">
        <f>IFERROR(IF(AND(N264=""),"",VLOOKUP(N264,Marks,106,0)),"")</f>
        <v>0</v>
      </c>
      <c r="F279" s="913"/>
      <c r="G279" s="914" t="str">
        <f>IFERROR(IF(AND(N264=""),"",VLOOKUP(N264,Marks,107,0)),"")</f>
        <v/>
      </c>
      <c r="H279" s="914"/>
      <c r="I279" s="915" t="str">
        <f>IF(AND(N264=""),"",'Result Sheet'!$DE$4)</f>
        <v>G.K.</v>
      </c>
      <c r="J279" s="915"/>
      <c r="K279" s="912">
        <f>IF(AND(N264=""),"",'Result Sheet'!$DG$7)</f>
        <v>100</v>
      </c>
      <c r="L279" s="912"/>
      <c r="M279" s="913">
        <f>IFERROR(IF(AND(N264=""),"",VLOOKUP(N264,Marks,110,0)),"")</f>
        <v>0</v>
      </c>
      <c r="N279" s="913"/>
      <c r="O279" s="914" t="str">
        <f>IFERROR(IF(AND(N264=""),"",VLOOKUP(N264,Marks,111,0)),"")</f>
        <v/>
      </c>
      <c r="P279" s="914"/>
      <c r="Q279" s="963"/>
      <c r="R279" s="303" t="str">
        <f>IF(AND(AD264=""),"",'Result Sheet'!$DA$4)</f>
        <v>COMPUTER</v>
      </c>
      <c r="S279" s="912">
        <f>IF(AND(AD264=""),"",'Result Sheet'!$DC$7)</f>
        <v>100</v>
      </c>
      <c r="T279" s="912"/>
      <c r="U279" s="913">
        <f>IFERROR(IF(AND(AD264=""),"",VLOOKUP(AD264,Marks,106,0)),"")</f>
        <v>0</v>
      </c>
      <c r="V279" s="913"/>
      <c r="W279" s="914" t="str">
        <f>IFERROR(IF(AND(AD264=""),"",VLOOKUP(AD264,Marks,107,0)),"")</f>
        <v/>
      </c>
      <c r="X279" s="914"/>
      <c r="Y279" s="915" t="str">
        <f>IF(AND(AD264=""),"",'Result Sheet'!$DE$4)</f>
        <v>G.K.</v>
      </c>
      <c r="Z279" s="915"/>
      <c r="AA279" s="912">
        <f>IF(AND(AD264=""),"",'Result Sheet'!$DG$7)</f>
        <v>100</v>
      </c>
      <c r="AB279" s="912"/>
      <c r="AC279" s="913">
        <f>IFERROR(IF(AND(AD264=""),"",VLOOKUP(AD264,Marks,110,0)),"")</f>
        <v>0</v>
      </c>
      <c r="AD279" s="913"/>
      <c r="AE279" s="914" t="str">
        <f>IFERROR(IF(AND(AD264=""),"",VLOOKUP(AD264,Marks,111,0)),"")</f>
        <v/>
      </c>
      <c r="AF279" s="914"/>
    </row>
    <row r="280" spans="1:32" s="44" customFormat="1" ht="22.5" customHeight="1">
      <c r="A280" s="98">
        <f>IF(N264="","",A279+1)</f>
        <v>24</v>
      </c>
      <c r="B280" s="896" t="str">
        <f>IF('Master sheet'!$D$14="Hindi","विषय","Subject")</f>
        <v>विषय</v>
      </c>
      <c r="C280" s="896"/>
      <c r="D280" s="918" t="str">
        <f>IF('Master sheet'!$D$14="Hindi","प्राप्तांक","Marks ")</f>
        <v>प्राप्तांक</v>
      </c>
      <c r="E280" s="919"/>
      <c r="F280" s="306" t="str">
        <f>IF('Master sheet'!$D$14="Hindi","ग्रेड","Grade")</f>
        <v>ग्रेड</v>
      </c>
      <c r="G280" s="896" t="str">
        <f>IF('Master sheet'!$D$14="Hindi","विषय","Subject")</f>
        <v>विषय</v>
      </c>
      <c r="H280" s="896"/>
      <c r="I280" s="918" t="str">
        <f>IF('Master sheet'!$D$14="Hindi","प्राप्तांक","Marks")</f>
        <v>प्राप्तांक</v>
      </c>
      <c r="J280" s="919"/>
      <c r="K280" s="306" t="str">
        <f>IF('Master sheet'!$D$14="Hindi","ग्रेड","Grade")</f>
        <v>ग्रेड</v>
      </c>
      <c r="L280" s="896" t="str">
        <f>IF('Master sheet'!$D$14="Hindi","विषय","Subject")</f>
        <v>विषय</v>
      </c>
      <c r="M280" s="896"/>
      <c r="N280" s="918" t="str">
        <f>IF('Master sheet'!$D$14="Hindi","प्राप्तांक","Marks")</f>
        <v>प्राप्तांक</v>
      </c>
      <c r="O280" s="919"/>
      <c r="P280" s="345" t="str">
        <f>IF('Master sheet'!$D$14="Hindi","ग्रेड","Grade")</f>
        <v>ग्रेड</v>
      </c>
      <c r="Q280" s="963"/>
      <c r="R280" s="896" t="str">
        <f>IF('Master sheet'!$D$14="Hindi","विषय","Subject")</f>
        <v>विषय</v>
      </c>
      <c r="S280" s="896"/>
      <c r="T280" s="918" t="str">
        <f>IF('Master sheet'!$D$14="Hindi","प्राप्तांक","Marks")</f>
        <v>प्राप्तांक</v>
      </c>
      <c r="U280" s="919"/>
      <c r="V280" s="306" t="str">
        <f>IF('Master sheet'!$D$14="Hindi","ग्रेड","Grade")</f>
        <v>ग्रेड</v>
      </c>
      <c r="W280" s="896" t="str">
        <f>IF('Master sheet'!$D$14="Hindi","विषय","Subject")</f>
        <v>विषय</v>
      </c>
      <c r="X280" s="896"/>
      <c r="Y280" s="918" t="str">
        <f>IF('Master sheet'!$D$14="Hindi","प्राप्तांक","Marks")</f>
        <v>प्राप्तांक</v>
      </c>
      <c r="Z280" s="919"/>
      <c r="AA280" s="306" t="str">
        <f>IF('Master sheet'!$D$14="Hindi","ग्रेड","Grade")</f>
        <v>ग्रेड</v>
      </c>
      <c r="AB280" s="896" t="str">
        <f>IF('Master sheet'!$D$14="Hindi","विषय","Subject")</f>
        <v>विषय</v>
      </c>
      <c r="AC280" s="896"/>
      <c r="AD280" s="918" t="str">
        <f>IF('Master sheet'!$D$14="Hindi","प्राप्तांक","Marks")</f>
        <v>प्राप्तांक</v>
      </c>
      <c r="AE280" s="919"/>
      <c r="AF280" s="345" t="str">
        <f>IF('Master sheet'!$D$14="Hindi","ग्रेड","Grade")</f>
        <v>ग्रेड</v>
      </c>
    </row>
    <row r="281" spans="1:32" s="44" customFormat="1" ht="21.75" customHeight="1">
      <c r="A281" s="98">
        <f>IF(N264="","",A280+1)</f>
        <v>25</v>
      </c>
      <c r="B281" s="906" t="str">
        <f>IF('Master sheet'!$D$14="Hindi","कार्यानुभव","WORK EXP.")</f>
        <v>कार्यानुभव</v>
      </c>
      <c r="C281" s="907"/>
      <c r="D281" s="907"/>
      <c r="E281" s="70">
        <f>IFERROR(IF(AND(N264=""),"",VLOOKUP(N264,Marks,85,0)),"")</f>
        <v>0</v>
      </c>
      <c r="F281" s="79" t="str">
        <f>IFERROR(IF(AND(N264=""),"",VLOOKUP(N264,Marks,89,0)),"")</f>
        <v/>
      </c>
      <c r="G281" s="906" t="str">
        <f>IF('Master sheet'!$D$14="Hindi","कला शिक्षा","ART EDU.")</f>
        <v>कला शिक्षा</v>
      </c>
      <c r="H281" s="907"/>
      <c r="I281" s="907"/>
      <c r="J281" s="70">
        <f>IFERROR(IF(AND(N264=""),"",VLOOKUP(N264,Marks,92,0)),"")</f>
        <v>0</v>
      </c>
      <c r="K281" s="79" t="str">
        <f>IFERROR(IF(AND(N264=""),"",VLOOKUP(N264,Marks,96,0)),"")</f>
        <v/>
      </c>
      <c r="L281" s="908" t="str">
        <f>IF('Master sheet'!$D$14="Hindi","स्वा. एवं शा. शिक्षा","HE.&amp;PH. EDU.")</f>
        <v>स्वा. एवं शा. शिक्षा</v>
      </c>
      <c r="M281" s="909"/>
      <c r="N281" s="909"/>
      <c r="O281" s="70">
        <f>IFERROR(IF(AND(N264=""),"",VLOOKUP(N264,Marks,99,0)),"")</f>
        <v>49</v>
      </c>
      <c r="P281" s="79" t="str">
        <f>IFERROR(IF(AND(N264=""),"",VLOOKUP(N264,Marks,103,0)),"")</f>
        <v>C</v>
      </c>
      <c r="Q281" s="963"/>
      <c r="R281" s="915" t="str">
        <f>IF('Master sheet'!$D$14="Hindi","कार्यानुभव","WORK EXP.")</f>
        <v>कार्यानुभव</v>
      </c>
      <c r="S281" s="915"/>
      <c r="T281" s="915"/>
      <c r="U281" s="70">
        <f>IFERROR(IF(AND(AD264=""),"",VLOOKUP(AD264,Marks,85,0)),"")</f>
        <v>0</v>
      </c>
      <c r="V281" s="79" t="str">
        <f>IFERROR(IF(AND(AD264=""),"",VLOOKUP(AD264,Marks,89,0)),"")</f>
        <v/>
      </c>
      <c r="W281" s="915" t="str">
        <f>IF('Master sheet'!$D$14="Hindi","कला शिक्षा","ART EDU.")</f>
        <v>कला शिक्षा</v>
      </c>
      <c r="X281" s="915"/>
      <c r="Y281" s="915"/>
      <c r="Z281" s="70">
        <f>IFERROR(IF(AND(AD264=""),"",VLOOKUP(AD264,Marks,92,0)),"")</f>
        <v>0</v>
      </c>
      <c r="AA281" s="79" t="str">
        <f>IFERROR(IF(AND(AD264=""),"",VLOOKUP(AD264,Marks,96,0)),"")</f>
        <v/>
      </c>
      <c r="AB281" s="961" t="str">
        <f>IF('Master sheet'!$D$14="Hindi","स्वा. एवं शा. शिक्षा","HE.&amp;PH. EDU.")</f>
        <v>स्वा. एवं शा. शिक्षा</v>
      </c>
      <c r="AC281" s="961"/>
      <c r="AD281" s="961"/>
      <c r="AE281" s="70">
        <f>IFERROR(IF(AND(AD264=""),"",VLOOKUP(AD264,Marks,99,0)),"")</f>
        <v>35</v>
      </c>
      <c r="AF281" s="79" t="str">
        <f>IFERROR(IF(AND(AD264=""),"",VLOOKUP(AD264,Marks,103,0)),"")</f>
        <v/>
      </c>
    </row>
    <row r="282" spans="1:32" s="44" customFormat="1" ht="21" customHeight="1">
      <c r="A282" s="98">
        <f>IF(N264="","",A281+1)</f>
        <v>26</v>
      </c>
      <c r="B282" s="885" t="str">
        <f>IF('Master sheet'!$D$14="Hindi","कुल कार्य दिवस :-","Total Meeting :-")</f>
        <v>कुल कार्य दिवस :-</v>
      </c>
      <c r="C282" s="885"/>
      <c r="D282" s="885"/>
      <c r="E282" s="886">
        <f>IFERROR(IF(AND(N264=""),"",VLOOKUP(N264,Marks,117,0)),"")</f>
        <v>220</v>
      </c>
      <c r="F282" s="886"/>
      <c r="G282" s="886"/>
      <c r="H282" s="886"/>
      <c r="I282" s="885" t="str">
        <f>IF('Master sheet'!$D$14="Hindi","कुल उपस्थिति :-","Total Attendance :-")</f>
        <v>कुल उपस्थिति :-</v>
      </c>
      <c r="J282" s="885"/>
      <c r="K282" s="885"/>
      <c r="L282" s="885"/>
      <c r="M282" s="887">
        <f>IFERROR(IF(AND(N264=""),"",VLOOKUP(N264,Marks,118,0)),"")</f>
        <v>38</v>
      </c>
      <c r="N282" s="887"/>
      <c r="O282" s="887"/>
      <c r="P282" s="887"/>
      <c r="Q282" s="963"/>
      <c r="R282" s="885" t="str">
        <f>IF('Master sheet'!$D$14="Hindi","कुल कार्य दिवस :-","Total Meeting :-")</f>
        <v>कुल कार्य दिवस :-</v>
      </c>
      <c r="S282" s="885"/>
      <c r="T282" s="885"/>
      <c r="U282" s="886">
        <f>IFERROR(IF(AND(AD264=""),"",VLOOKUP(AD264,Marks,117,0)),"")</f>
        <v>220</v>
      </c>
      <c r="V282" s="886"/>
      <c r="W282" s="886"/>
      <c r="X282" s="886"/>
      <c r="Y282" s="885" t="str">
        <f>IF('Master sheet'!$D$14="Hindi","कुल उपस्थिति :-","Total Attendance :-")</f>
        <v>कुल उपस्थिति :-</v>
      </c>
      <c r="Z282" s="885"/>
      <c r="AA282" s="885"/>
      <c r="AB282" s="885"/>
      <c r="AC282" s="887">
        <f>IFERROR(IF(AND(AD264=""),"",VLOOKUP(AD264,Marks,118,0)),"")</f>
        <v>22</v>
      </c>
      <c r="AD282" s="887"/>
      <c r="AE282" s="887"/>
      <c r="AF282" s="887"/>
    </row>
    <row r="283" spans="1:32" s="44" customFormat="1" ht="21" customHeight="1">
      <c r="A283" s="98">
        <f>IF(N264="","",A282+1)</f>
        <v>27</v>
      </c>
      <c r="B283" s="885" t="str">
        <f>IF('Master sheet'!$D$14="Hindi","परिणाम :-","Result :-")</f>
        <v>परिणाम :-</v>
      </c>
      <c r="C283" s="885"/>
      <c r="D283" s="885"/>
      <c r="E283" s="888" t="str">
        <f>IFERROR(IF(AND(N264=""),"",VLOOKUP(N264,Marks,116,0)),"")</f>
        <v>कक्षोंन्नति</v>
      </c>
      <c r="F283" s="888"/>
      <c r="G283" s="888"/>
      <c r="H283" s="888"/>
      <c r="I283" s="885" t="str">
        <f>IF('Master sheet'!$D$14="Hindi","परिणाम प्रतिशत में :-","Result in Percentage :-")</f>
        <v>परिणाम प्रतिशत में :-</v>
      </c>
      <c r="J283" s="885"/>
      <c r="K283" s="885"/>
      <c r="L283" s="885"/>
      <c r="M283" s="889">
        <f>IFERROR(IF(AND(N264=""),"",VLOOKUP(N264,Marks,113,0)),"")</f>
        <v>78.400000000000006</v>
      </c>
      <c r="N283" s="889"/>
      <c r="O283" s="889"/>
      <c r="P283" s="889"/>
      <c r="Q283" s="963"/>
      <c r="R283" s="885" t="str">
        <f>IF('Master sheet'!$D$14="Hindi","परिणाम :-","Result :-")</f>
        <v>परिणाम :-</v>
      </c>
      <c r="S283" s="885"/>
      <c r="T283" s="885"/>
      <c r="U283" s="888" t="str">
        <f>IFERROR(IF(AND(AD264=""),"",VLOOKUP(AD264,Marks,116,0)),"")</f>
        <v>कक्षोंन्नति</v>
      </c>
      <c r="V283" s="888"/>
      <c r="W283" s="888"/>
      <c r="X283" s="888"/>
      <c r="Y283" s="885" t="str">
        <f>IF('Master sheet'!$D$14="Hindi","परिणाम प्रतिशत में :-","Result in Percentage :-")</f>
        <v>परिणाम प्रतिशत में :-</v>
      </c>
      <c r="Z283" s="885"/>
      <c r="AA283" s="885"/>
      <c r="AB283" s="885"/>
      <c r="AC283" s="889">
        <f>IFERROR(IF(AND(AD264=""),"",VLOOKUP(AD264,Marks,113,0)),"")</f>
        <v>77.8</v>
      </c>
      <c r="AD283" s="889"/>
      <c r="AE283" s="889"/>
      <c r="AF283" s="889"/>
    </row>
    <row r="284" spans="1:32" s="44" customFormat="1" ht="21" customHeight="1">
      <c r="A284" s="98">
        <f>IF(N264="","",A283+1)</f>
        <v>28</v>
      </c>
      <c r="B284" s="885" t="str">
        <f>IF('Master sheet'!$D$14="Hindi","श्रेणी / ग्रेड :-","Division / Grade :-")</f>
        <v>श्रेणी / ग्रेड :-</v>
      </c>
      <c r="C284" s="885"/>
      <c r="D284" s="885"/>
      <c r="E284" s="210" t="str">
        <f>IFERROR(IF(AND(N264=""),"",VLOOKUP(N264,Marks,114,0)),"")</f>
        <v>I</v>
      </c>
      <c r="F284" s="211" t="s">
        <v>129</v>
      </c>
      <c r="G284" s="890" t="str">
        <f>IFERROR(IF(AND(N264=""),"",VLOOKUP(N264,Marks,119,0)),"")</f>
        <v>B</v>
      </c>
      <c r="H284" s="890"/>
      <c r="I284" s="885" t="str">
        <f>IF('Master sheet'!$D$14="Hindi","कक्षा में स्थान :-","Position in the Class :-")</f>
        <v>कक्षा में स्थान :-</v>
      </c>
      <c r="J284" s="885"/>
      <c r="K284" s="885"/>
      <c r="L284" s="885"/>
      <c r="M284" s="891">
        <f>IFERROR(IF(AND(N264=""),"",VLOOKUP(N264,Marks,115,0)),"")</f>
        <v>18.000000000000298</v>
      </c>
      <c r="N284" s="891"/>
      <c r="O284" s="891"/>
      <c r="P284" s="891"/>
      <c r="Q284" s="963"/>
      <c r="R284" s="885" t="str">
        <f>IF('Master sheet'!$D$14="Hindi","श्रेणी / ग्रेड :-","Division / Grade :-")</f>
        <v>श्रेणी / ग्रेड :-</v>
      </c>
      <c r="S284" s="885"/>
      <c r="T284" s="885"/>
      <c r="U284" s="210" t="str">
        <f>IFERROR(IF(AND(AD264=""),"",VLOOKUP(AD264,Marks,114,0)),"")</f>
        <v>I</v>
      </c>
      <c r="V284" s="211" t="s">
        <v>129</v>
      </c>
      <c r="W284" s="890" t="str">
        <f>IFERROR(IF(AND(AD264=""),"",VLOOKUP(AD264,Marks,119,0)),"")</f>
        <v>B</v>
      </c>
      <c r="X284" s="890"/>
      <c r="Y284" s="885" t="str">
        <f>IF('Master sheet'!$D$14="Hindi","कक्षा में स्थान :-","Position in the Class :-")</f>
        <v>कक्षा में स्थान :-</v>
      </c>
      <c r="Z284" s="885"/>
      <c r="AA284" s="885"/>
      <c r="AB284" s="885"/>
      <c r="AC284" s="891">
        <f>IFERROR(IF(AND(AD264=""),"",VLOOKUP(AD264,Marks,115,0)),"")</f>
        <v>19.000000000000298</v>
      </c>
      <c r="AD284" s="891"/>
      <c r="AE284" s="891"/>
      <c r="AF284" s="891"/>
    </row>
    <row r="285" spans="1:32" s="44" customFormat="1" ht="21" customHeight="1">
      <c r="A285" s="98">
        <f>IF(N264="","",A284+1)</f>
        <v>29</v>
      </c>
      <c r="B285" s="871" t="str">
        <f>IF('Master sheet'!$D$14="Hindi","परीक्षा परिणाम घोषणा दिनांक :-","Result Declaration Date :-")</f>
        <v>परीक्षा परिणाम घोषणा दिनांक :-</v>
      </c>
      <c r="C285" s="871"/>
      <c r="D285" s="871"/>
      <c r="E285" s="872">
        <f>IFERROR(IF(AND(N264=""),"",'Master sheet'!$D$13),"")</f>
        <v>45793</v>
      </c>
      <c r="F285" s="872"/>
      <c r="G285" s="872"/>
      <c r="H285" s="349"/>
      <c r="I285" s="71"/>
      <c r="J285" s="71"/>
      <c r="K285" s="45"/>
      <c r="L285" s="71"/>
      <c r="M285" s="71"/>
      <c r="N285" s="71"/>
      <c r="O285" s="71"/>
      <c r="P285" s="71"/>
      <c r="Q285" s="963"/>
      <c r="R285" s="871" t="str">
        <f>IF('Master sheet'!$D$14="Hindi","परीक्षा परिणाम घोषणा दिनांक :-","Result Declaration Date :-")</f>
        <v>परीक्षा परिणाम घोषणा दिनांक :-</v>
      </c>
      <c r="S285" s="871"/>
      <c r="T285" s="871"/>
      <c r="U285" s="872">
        <f>IFERROR(IF(AND(AD264=""),"",'Master sheet'!$D$13),"")</f>
        <v>45793</v>
      </c>
      <c r="V285" s="872"/>
      <c r="W285" s="872"/>
      <c r="X285" s="349"/>
      <c r="Y285" s="71"/>
      <c r="Z285" s="71"/>
      <c r="AA285" s="45"/>
      <c r="AB285" s="71"/>
      <c r="AC285" s="71"/>
      <c r="AD285" s="71"/>
      <c r="AE285" s="71"/>
      <c r="AF285" s="71"/>
    </row>
    <row r="286" spans="1:32" s="44" customFormat="1" ht="39" customHeight="1">
      <c r="A286" s="98">
        <f>IF(N264="","",A285+1)</f>
        <v>30</v>
      </c>
      <c r="B286" s="873" t="str">
        <f>IFERROR(IF(AND(N264=""),"",'Result Sheet'!$DO$211),"")</f>
        <v>( PUSHPENDRA JAWRA )</v>
      </c>
      <c r="C286" s="873"/>
      <c r="D286" s="873"/>
      <c r="E286" s="873"/>
      <c r="F286" s="874" t="str">
        <f>IF(AND(N264=""),"",CONCATENATE("(",'Master sheet'!$D$17," )"))</f>
        <v>(Suresh Kumar )</v>
      </c>
      <c r="G286" s="874"/>
      <c r="H286" s="874"/>
      <c r="I286" s="874"/>
      <c r="J286" s="874"/>
      <c r="K286" s="874" t="str">
        <f>IF(AND(N264=""),"",CONCATENATE("(",'Master sheet'!$D$15," )"))</f>
        <v>(USHA PALIYA )</v>
      </c>
      <c r="L286" s="874"/>
      <c r="M286" s="874"/>
      <c r="N286" s="874"/>
      <c r="O286" s="874"/>
      <c r="P286" s="874"/>
      <c r="Q286" s="963"/>
      <c r="R286" s="873" t="str">
        <f>IFERROR(IF(AND(AD264=""),"",'Result Sheet'!$DO$211),"")</f>
        <v>( PUSHPENDRA JAWRA )</v>
      </c>
      <c r="S286" s="873"/>
      <c r="T286" s="873"/>
      <c r="U286" s="873"/>
      <c r="V286" s="874" t="str">
        <f>IF(AND(AD264=""),"",CONCATENATE("(",'Master sheet'!$D$17," )"))</f>
        <v>(Suresh Kumar )</v>
      </c>
      <c r="W286" s="874"/>
      <c r="X286" s="874"/>
      <c r="Y286" s="874"/>
      <c r="Z286" s="874"/>
      <c r="AA286" s="874" t="str">
        <f>IF(AND(AD264=""),"",CONCATENATE("(",'Master sheet'!$D$15," )"))</f>
        <v>(USHA PALIYA )</v>
      </c>
      <c r="AB286" s="874"/>
      <c r="AC286" s="874"/>
      <c r="AD286" s="874"/>
      <c r="AE286" s="874"/>
      <c r="AF286" s="874"/>
    </row>
    <row r="287" spans="1:32" s="44" customFormat="1" ht="21" customHeight="1">
      <c r="A287" s="98">
        <f>IF(N264="","",A286+1)</f>
        <v>31</v>
      </c>
      <c r="B287" s="875" t="str">
        <f>IF('Master sheet'!$D$14="Hindi","हस्ताक्षर कक्षाध्यापक","Signature of the class teacher")</f>
        <v>हस्ताक्षर कक्षाध्यापक</v>
      </c>
      <c r="C287" s="875"/>
      <c r="D287" s="875"/>
      <c r="E287" s="875"/>
      <c r="F287" s="875" t="str">
        <f>IF('Master sheet'!$D$14="Hindi","हस्ताक्षर परीक्षा प्रभारी","Signature of the exam. Incharge")</f>
        <v>हस्ताक्षर परीक्षा प्रभारी</v>
      </c>
      <c r="G287" s="875"/>
      <c r="H287" s="875"/>
      <c r="I287" s="875"/>
      <c r="J287" s="875"/>
      <c r="K287" s="875" t="str">
        <f>IF('Master sheet'!$D$14="Hindi","हस्ताक्षर संस्था प्रधान","Head of Institute's Signature")</f>
        <v>हस्ताक्षर संस्था प्रधान</v>
      </c>
      <c r="L287" s="875"/>
      <c r="M287" s="875"/>
      <c r="N287" s="875"/>
      <c r="O287" s="875"/>
      <c r="P287" s="875"/>
      <c r="Q287" s="963"/>
      <c r="R287" s="875" t="str">
        <f>IF('Master sheet'!$D$14="Hindi","हस्ताक्षर कक्षाध्यापक","Signature of the class teacher")</f>
        <v>हस्ताक्षर कक्षाध्यापक</v>
      </c>
      <c r="S287" s="875"/>
      <c r="T287" s="875"/>
      <c r="U287" s="875"/>
      <c r="V287" s="875" t="str">
        <f>IF('Master sheet'!$D$14="Hindi","हस्ताक्षर परीक्षा प्रभारी","Signature of the exam. Incharge")</f>
        <v>हस्ताक्षर परीक्षा प्रभारी</v>
      </c>
      <c r="W287" s="875"/>
      <c r="X287" s="875"/>
      <c r="Y287" s="875"/>
      <c r="Z287" s="875"/>
      <c r="AA287" s="875" t="str">
        <f>IF('Master sheet'!$D$14="Hindi","हस्ताक्षर संस्था प्रधान","Head of Institute's Signature")</f>
        <v>हस्ताक्षर संस्था प्रधान</v>
      </c>
      <c r="AB287" s="875"/>
      <c r="AC287" s="875"/>
      <c r="AD287" s="875"/>
      <c r="AE287" s="875"/>
      <c r="AF287" s="875"/>
    </row>
    <row r="289" spans="1:32" s="44" customFormat="1" ht="21.95" customHeight="1">
      <c r="A289" s="97">
        <f>IF(N296="","",1)</f>
        <v>1</v>
      </c>
      <c r="B289" s="939" t="str">
        <f>IF('Master sheet'!$D$14="Hindi","वार्षिक रिपोर्ट कार्ड ","Report Card")</f>
        <v xml:space="preserve">वार्षिक रिपोर्ट कार्ड </v>
      </c>
      <c r="C289" s="939"/>
      <c r="D289" s="939"/>
      <c r="E289" s="939"/>
      <c r="F289" s="939"/>
      <c r="G289" s="939"/>
      <c r="H289" s="939"/>
      <c r="I289" s="939"/>
      <c r="J289" s="939"/>
      <c r="K289" s="939"/>
      <c r="L289" s="939"/>
      <c r="M289" s="939"/>
      <c r="N289" s="939"/>
      <c r="O289" s="939"/>
      <c r="P289" s="939"/>
      <c r="Q289" s="963" t="s">
        <v>99</v>
      </c>
      <c r="R289" s="939" t="str">
        <f>IF('Master sheet'!$D$14="Hindi","वार्षिक रिपोर्ट कार्ड ","Report Card")</f>
        <v xml:space="preserve">वार्षिक रिपोर्ट कार्ड </v>
      </c>
      <c r="S289" s="939"/>
      <c r="T289" s="939"/>
      <c r="U289" s="939"/>
      <c r="V289" s="939"/>
      <c r="W289" s="939"/>
      <c r="X289" s="939"/>
      <c r="Y289" s="939"/>
      <c r="Z289" s="939"/>
      <c r="AA289" s="939"/>
      <c r="AB289" s="939"/>
      <c r="AC289" s="939"/>
      <c r="AD289" s="939"/>
      <c r="AE289" s="939"/>
      <c r="AF289" s="939"/>
    </row>
    <row r="290" spans="1:32" s="44" customFormat="1" ht="21.95" customHeight="1">
      <c r="A290" s="98">
        <f>IF(N296="","",A289+1)</f>
        <v>2</v>
      </c>
      <c r="B290" s="940" t="str">
        <f>IF('Master sheet'!$D$14="Hindi","शिक्षा विभाग, राजस्थान सरकार","Education Department, Rajasthan Government")</f>
        <v>शिक्षा विभाग, राजस्थान सरकार</v>
      </c>
      <c r="C290" s="940"/>
      <c r="D290" s="940"/>
      <c r="E290" s="940"/>
      <c r="F290" s="940"/>
      <c r="G290" s="940"/>
      <c r="H290" s="940"/>
      <c r="I290" s="940"/>
      <c r="J290" s="940"/>
      <c r="K290" s="940"/>
      <c r="L290" s="940"/>
      <c r="M290" s="940"/>
      <c r="N290" s="940"/>
      <c r="O290" s="940"/>
      <c r="P290" s="940"/>
      <c r="Q290" s="963"/>
      <c r="R290" s="940" t="str">
        <f>IF('Master sheet'!$D$14="Hindi","शिक्षा विभाग, राजस्थान सरकार","Education Department, Rajasthan Government")</f>
        <v>शिक्षा विभाग, राजस्थान सरकार</v>
      </c>
      <c r="S290" s="940"/>
      <c r="T290" s="940"/>
      <c r="U290" s="940"/>
      <c r="V290" s="940"/>
      <c r="W290" s="940"/>
      <c r="X290" s="940"/>
      <c r="Y290" s="940"/>
      <c r="Z290" s="940"/>
      <c r="AA290" s="940"/>
      <c r="AB290" s="940"/>
      <c r="AC290" s="940"/>
      <c r="AD290" s="940"/>
      <c r="AE290" s="940"/>
      <c r="AF290" s="940"/>
    </row>
    <row r="291" spans="1:32" s="44" customFormat="1" ht="21.95" customHeight="1">
      <c r="A291" s="98">
        <f>IF(N296="","",A290+1)</f>
        <v>3</v>
      </c>
      <c r="B291" s="964" t="str">
        <f>IF('Master sheet'!$D$14="Hindi","विद्यालय का नाम :-","School Name :- ")</f>
        <v>विद्यालय का नाम :-</v>
      </c>
      <c r="C291" s="964"/>
      <c r="D291" s="964"/>
      <c r="E291" s="965" t="str">
        <f>IF(AND(N296=""),"",IF('Master sheet'!$D$14="Hindi",'Master sheet'!$D$8,'Master sheet'!$D$7))</f>
        <v xml:space="preserve">महात्मा गाँधी राजकीय विद्यालय (अंग्रेजी माध्यम) बर, पाली </v>
      </c>
      <c r="F291" s="965"/>
      <c r="G291" s="965"/>
      <c r="H291" s="965"/>
      <c r="I291" s="965"/>
      <c r="J291" s="965"/>
      <c r="K291" s="965"/>
      <c r="L291" s="965"/>
      <c r="M291" s="965"/>
      <c r="N291" s="965"/>
      <c r="O291" s="965"/>
      <c r="P291" s="965"/>
      <c r="Q291" s="963"/>
      <c r="R291" s="964" t="str">
        <f>IF('Master sheet'!$D$14="Hindi","विद्यालय का नाम :-","School Name :- ")</f>
        <v>विद्यालय का नाम :-</v>
      </c>
      <c r="S291" s="964"/>
      <c r="T291" s="964"/>
      <c r="U291" s="965" t="str">
        <f>IF(AND(AD296=""),"",IF('Master sheet'!$D$14="Hindi",'Master sheet'!$D$8,'Master sheet'!$D$7))</f>
        <v xml:space="preserve">महात्मा गाँधी राजकीय विद्यालय (अंग्रेजी माध्यम) बर, पाली </v>
      </c>
      <c r="V291" s="965"/>
      <c r="W291" s="965"/>
      <c r="X291" s="965"/>
      <c r="Y291" s="965"/>
      <c r="Z291" s="965"/>
      <c r="AA291" s="965"/>
      <c r="AB291" s="965"/>
      <c r="AC291" s="965"/>
      <c r="AD291" s="965"/>
      <c r="AE291" s="965"/>
      <c r="AF291" s="965"/>
    </row>
    <row r="292" spans="1:32" s="44" customFormat="1" ht="15.75" customHeight="1">
      <c r="A292" s="98">
        <f>IF(N296="","",A291+1)</f>
        <v>4</v>
      </c>
      <c r="B292" s="352"/>
      <c r="C292" s="352"/>
      <c r="D292" s="352"/>
      <c r="E292" s="966" t="str">
        <f>IF(AND(N296=""),"",IF('Master sheet'!$D$14="Hindi",CONCATENATE("(विद्यालय मान्यता क्रमांक व वर्ष : ","  ",'Master sheet'!$D$6),CONCATENATE("(School Recognition Number &amp; Years : ","  ",'Master sheet'!$D$6)))</f>
        <v>(विद्यालय मान्यता क्रमांक व वर्ष :   शिक्षा/पाली/1995/2001</v>
      </c>
      <c r="F292" s="966"/>
      <c r="G292" s="966"/>
      <c r="H292" s="966"/>
      <c r="I292" s="966"/>
      <c r="J292" s="966"/>
      <c r="K292" s="966"/>
      <c r="L292" s="966"/>
      <c r="M292" s="966"/>
      <c r="N292" s="966"/>
      <c r="O292" s="966"/>
      <c r="P292" s="966"/>
      <c r="Q292" s="963"/>
      <c r="R292" s="352"/>
      <c r="S292" s="352"/>
      <c r="T292" s="352"/>
      <c r="U292" s="966" t="str">
        <f>IF(AND(AD296=""),"",IF('Master sheet'!$D$14="Hindi",CONCATENATE("(विद्यालय मान्यता क्रमांक व वर्ष : ","  ",'Master sheet'!$D$6),CONCATENATE("(School Recognition Number &amp; Years : ","  ",'Master sheet'!$D$6)))</f>
        <v>(विद्यालय मान्यता क्रमांक व वर्ष :   शिक्षा/पाली/1995/2001</v>
      </c>
      <c r="V292" s="966"/>
      <c r="W292" s="966"/>
      <c r="X292" s="966"/>
      <c r="Y292" s="966"/>
      <c r="Z292" s="966"/>
      <c r="AA292" s="966"/>
      <c r="AB292" s="966"/>
      <c r="AC292" s="966"/>
      <c r="AD292" s="966"/>
      <c r="AE292" s="966"/>
      <c r="AF292" s="966"/>
    </row>
    <row r="293" spans="1:32" s="44" customFormat="1" ht="21.95" customHeight="1">
      <c r="A293" s="98">
        <f>IF(N296="","",A292+1)</f>
        <v>5</v>
      </c>
      <c r="B293" s="348" t="str">
        <f>IF('Master sheet'!$D$14="Hindi","कक्षा  :-","CLASS :- ")</f>
        <v>कक्षा  :-</v>
      </c>
      <c r="C293" s="944">
        <f>IFERROR(IF(AND(N296=""),"",VLOOKUP(N296,Marks,2,0)),"")</f>
        <v>2</v>
      </c>
      <c r="D293" s="944"/>
      <c r="E293" s="945" t="str">
        <f>IF('Master sheet'!$D$14="Hindi","सेक्शन :-","Section :- ")</f>
        <v>सेक्शन :-</v>
      </c>
      <c r="F293" s="945"/>
      <c r="G293" s="945"/>
      <c r="H293" s="944" t="str">
        <f>IFERROR(IF(AND(N296=""),"",VLOOKUP(N296,Marks,3,0)),"")</f>
        <v>A</v>
      </c>
      <c r="I293" s="944"/>
      <c r="J293" s="946" t="str">
        <f>IF('Master sheet'!$D$14="Hindi","सत्र :- ","Session :- ")</f>
        <v xml:space="preserve">सत्र :- </v>
      </c>
      <c r="K293" s="946"/>
      <c r="L293" s="946"/>
      <c r="M293" s="946"/>
      <c r="N293" s="916" t="str">
        <f>IF(AND(N296=""),"",'Marks Entry class 1st'!$I$2)</f>
        <v>2024-2025</v>
      </c>
      <c r="O293" s="916"/>
      <c r="P293" s="916"/>
      <c r="Q293" s="963"/>
      <c r="R293" s="348" t="str">
        <f>IF('Master sheet'!$D$14="Hindi","कक्षा  :-","CLASS :- ")</f>
        <v>कक्षा  :-</v>
      </c>
      <c r="S293" s="944">
        <f>IFERROR(IF(AND(AD296=""),"",VLOOKUP(AD296,Marks,2,0)),"")</f>
        <v>2</v>
      </c>
      <c r="T293" s="944"/>
      <c r="U293" s="945" t="str">
        <f>IF('Master sheet'!$D$14="Hindi","सेक्शन :-","Section :- ")</f>
        <v>सेक्शन :-</v>
      </c>
      <c r="V293" s="945"/>
      <c r="W293" s="945"/>
      <c r="X293" s="944" t="str">
        <f>IFERROR(IF(AND(AD296=""),"",VLOOKUP(AD296,Marks,3,0)),"")</f>
        <v>A</v>
      </c>
      <c r="Y293" s="944"/>
      <c r="Z293" s="946" t="str">
        <f>IF('Master sheet'!$D$14="Hindi","सत्र :- ","Session :- ")</f>
        <v xml:space="preserve">सत्र :- </v>
      </c>
      <c r="AA293" s="946"/>
      <c r="AB293" s="946"/>
      <c r="AC293" s="946"/>
      <c r="AD293" s="916" t="str">
        <f>IF(AND(AD296=""),"",'Marks Entry class 1st'!$I$2)</f>
        <v>2024-2025</v>
      </c>
      <c r="AE293" s="916"/>
      <c r="AF293" s="916"/>
    </row>
    <row r="294" spans="1:32" s="44" customFormat="1" ht="21.95" customHeight="1">
      <c r="A294" s="98">
        <f>IF(N296="","",A293+1)</f>
        <v>6</v>
      </c>
      <c r="B294" s="897" t="str">
        <f>IF('Master sheet'!$D$14="Hindi","विद्यार्थी का नाम :-","Student's Name :-")</f>
        <v>विद्यार्थी का नाम :-</v>
      </c>
      <c r="C294" s="897"/>
      <c r="D294" s="897"/>
      <c r="E294" s="898" t="str">
        <f>IFERROR(IF(AND(N296=""),"",VLOOKUP(N296,Marks,6,0)),"")</f>
        <v>MANVEER GURJAR</v>
      </c>
      <c r="F294" s="898"/>
      <c r="G294" s="898"/>
      <c r="H294" s="898"/>
      <c r="I294" s="898"/>
      <c r="J294" s="899" t="str">
        <f>IF('Master sheet'!$D$14="Hindi","प्रवेशांक :","SR. NO. :")</f>
        <v>प्रवेशांक :</v>
      </c>
      <c r="K294" s="899"/>
      <c r="L294" s="899"/>
      <c r="M294" s="899"/>
      <c r="N294" s="917">
        <f>IFERROR(IF(AND(N296=""),"",VLOOKUP(N296,Marks,5,0)),"")</f>
        <v>948</v>
      </c>
      <c r="O294" s="917"/>
      <c r="P294" s="917"/>
      <c r="Q294" s="963"/>
      <c r="R294" s="897" t="str">
        <f>IF('Master sheet'!$D$14="Hindi","विद्यार्थी का नाम :-","Student's Name :-")</f>
        <v>विद्यार्थी का नाम :-</v>
      </c>
      <c r="S294" s="897"/>
      <c r="T294" s="897"/>
      <c r="U294" s="898" t="str">
        <f>IFERROR(IF(AND(AD296=""),"",VLOOKUP(AD296,Marks,6,0)),"")</f>
        <v>PALAK DAMER</v>
      </c>
      <c r="V294" s="898"/>
      <c r="W294" s="898"/>
      <c r="X294" s="898"/>
      <c r="Y294" s="898"/>
      <c r="Z294" s="899" t="str">
        <f>IF('Master sheet'!$D$14="Hindi","प्रवेशांक :","SR. NO. :")</f>
        <v>प्रवेशांक :</v>
      </c>
      <c r="AA294" s="899"/>
      <c r="AB294" s="899"/>
      <c r="AC294" s="899"/>
      <c r="AD294" s="917">
        <f>IFERROR(IF(AND(AD296=""),"",VLOOKUP(AD296,Marks,5,0)),"")</f>
        <v>943</v>
      </c>
      <c r="AE294" s="917"/>
      <c r="AF294" s="917"/>
    </row>
    <row r="295" spans="1:32" s="44" customFormat="1" ht="21.95" customHeight="1">
      <c r="A295" s="98">
        <f>IF(N296="","",A294+1)</f>
        <v>7</v>
      </c>
      <c r="B295" s="897" t="str">
        <f>IF('Master sheet'!$D$14="Hindi","पिता का नाम :-","Father's Name :-")</f>
        <v>पिता का नाम :-</v>
      </c>
      <c r="C295" s="897"/>
      <c r="D295" s="897"/>
      <c r="E295" s="898" t="str">
        <f>IFERROR(IF(AND(N296=""),"",VLOOKUP(N296,Marks,7,0)),"")</f>
        <v>VIKRAM SINGH</v>
      </c>
      <c r="F295" s="898"/>
      <c r="G295" s="898"/>
      <c r="H295" s="898"/>
      <c r="I295" s="898"/>
      <c r="J295" s="899" t="str">
        <f>IF('Master sheet'!$D$14="Hindi","जन्म तिथि :","Date of Birth :")</f>
        <v>जन्म तिथि :</v>
      </c>
      <c r="K295" s="899"/>
      <c r="L295" s="899"/>
      <c r="M295" s="899"/>
      <c r="N295" s="900">
        <f>IFERROR(IF(AND(N296=""),"",VLOOKUP(N296,Marks,4,0)),"")</f>
        <v>42257</v>
      </c>
      <c r="O295" s="900"/>
      <c r="P295" s="900"/>
      <c r="Q295" s="963"/>
      <c r="R295" s="897" t="str">
        <f>IF('Master sheet'!$D$14="Hindi","पिता का नाम :-","Father's Name :-")</f>
        <v>पिता का नाम :-</v>
      </c>
      <c r="S295" s="897"/>
      <c r="T295" s="897"/>
      <c r="U295" s="898" t="str">
        <f>IFERROR(IF(AND(AD296=""),"",VLOOKUP(AD296,Marks,7,0)),"")</f>
        <v>GOVIND LAL</v>
      </c>
      <c r="V295" s="898"/>
      <c r="W295" s="898"/>
      <c r="X295" s="898"/>
      <c r="Y295" s="898"/>
      <c r="Z295" s="899" t="str">
        <f>IF('Master sheet'!$D$14="Hindi","जन्म तिथि :","Date of Birth :")</f>
        <v>जन्म तिथि :</v>
      </c>
      <c r="AA295" s="899"/>
      <c r="AB295" s="899"/>
      <c r="AC295" s="899"/>
      <c r="AD295" s="900" t="str">
        <f>IFERROR(IF(AND(AD296=""),"",VLOOKUP(AD296,Marks,4,0)),"")</f>
        <v>13-01-2015</v>
      </c>
      <c r="AE295" s="900"/>
      <c r="AF295" s="900"/>
    </row>
    <row r="296" spans="1:32" s="44" customFormat="1" ht="18" customHeight="1">
      <c r="A296" s="98">
        <f>IF(N296="","",A295+1)</f>
        <v>8</v>
      </c>
      <c r="B296" s="897" t="str">
        <f>IF('Master sheet'!$D$14="Hindi","माता का नाम :-","Mother's Name :-")</f>
        <v>माता का नाम :-</v>
      </c>
      <c r="C296" s="897"/>
      <c r="D296" s="897"/>
      <c r="E296" s="898" t="str">
        <f>IFERROR(IF(AND(N296=""),"",VLOOKUP(N296,Marks,8,0)),"")</f>
        <v>BARKHA</v>
      </c>
      <c r="F296" s="898"/>
      <c r="G296" s="898"/>
      <c r="H296" s="898"/>
      <c r="I296" s="898"/>
      <c r="J296" s="899" t="str">
        <f>IF('Master sheet'!$D$14="Hindi","रोल नंबर :-","Roll No. :")</f>
        <v>रोल नंबर :-</v>
      </c>
      <c r="K296" s="899"/>
      <c r="L296" s="899"/>
      <c r="M296" s="899"/>
      <c r="N296" s="901">
        <f>IF(AD264="","",IF(AND(AD264+1&gt;$AN$7),"",AD264+1))</f>
        <v>219</v>
      </c>
      <c r="O296" s="901"/>
      <c r="P296" s="901"/>
      <c r="Q296" s="963"/>
      <c r="R296" s="897" t="str">
        <f>IF('Master sheet'!$D$14="Hindi","माता का नाम :-","Mother's Name :-")</f>
        <v>माता का नाम :-</v>
      </c>
      <c r="S296" s="897"/>
      <c r="T296" s="897"/>
      <c r="U296" s="898" t="str">
        <f>IFERROR(IF(AND(AD296=""),"",VLOOKUP(AD296,Marks,8,0)),"")</f>
        <v>LEELA</v>
      </c>
      <c r="V296" s="898"/>
      <c r="W296" s="898"/>
      <c r="X296" s="898"/>
      <c r="Y296" s="898"/>
      <c r="Z296" s="899" t="str">
        <f>IF('Master sheet'!$D$14="Hindi","रोल नंबर :-","Roll No. :")</f>
        <v>रोल नंबर :-</v>
      </c>
      <c r="AA296" s="899"/>
      <c r="AB296" s="899"/>
      <c r="AC296" s="899"/>
      <c r="AD296" s="962">
        <f>IF(N296="","",IF(AND(N296+1&gt;$AN$7),"",N296+1))</f>
        <v>220</v>
      </c>
      <c r="AE296" s="962"/>
      <c r="AF296" s="962"/>
    </row>
    <row r="297" spans="1:32" s="44" customFormat="1" ht="10.5" customHeight="1">
      <c r="A297" s="98">
        <f>IF(N296="","",A296+1)</f>
        <v>9</v>
      </c>
      <c r="B297" s="351"/>
      <c r="C297" s="351"/>
      <c r="D297" s="351"/>
      <c r="E297" s="347"/>
      <c r="F297" s="347"/>
      <c r="G297" s="347"/>
      <c r="H297" s="347"/>
      <c r="I297" s="347"/>
      <c r="J297" s="346"/>
      <c r="K297" s="346"/>
      <c r="L297" s="346"/>
      <c r="M297" s="346"/>
      <c r="N297" s="350"/>
      <c r="O297" s="350"/>
      <c r="P297" s="350"/>
      <c r="Q297" s="963"/>
      <c r="R297" s="72"/>
      <c r="S297" s="72"/>
      <c r="T297" s="72"/>
      <c r="U297" s="73"/>
      <c r="V297" s="73"/>
      <c r="W297" s="73"/>
      <c r="X297" s="72"/>
      <c r="Y297" s="72"/>
      <c r="Z297" s="74"/>
      <c r="AA297" s="74"/>
      <c r="AB297" s="74"/>
      <c r="AC297" s="45"/>
      <c r="AD297" s="45"/>
      <c r="AE297" s="45"/>
      <c r="AF297" s="45"/>
    </row>
    <row r="298" spans="1:32" s="44" customFormat="1" ht="21" customHeight="1">
      <c r="A298" s="98">
        <f>IF(N296="","",A297+1)</f>
        <v>10</v>
      </c>
      <c r="B298" s="620" t="str">
        <f>IF('Master sheet'!$D$14="Hindi","विषय","Subject")</f>
        <v>विषय</v>
      </c>
      <c r="C298" s="640" t="str">
        <f>IF('Master sheet'!$D$14="Hindi","अर्द्धवार्षिक","Half Yearly")</f>
        <v>अर्द्धवार्षिक</v>
      </c>
      <c r="D298" s="641"/>
      <c r="E298" s="641"/>
      <c r="F298" s="641"/>
      <c r="G298" s="930" t="str">
        <f>IF('Master sheet'!$D$14="Hindi","वार्षिक","Yearly")</f>
        <v>वार्षिक</v>
      </c>
      <c r="H298" s="931"/>
      <c r="I298" s="931"/>
      <c r="J298" s="932"/>
      <c r="K298" s="640" t="str">
        <f>IF('Master sheet'!$D$14="Hindi","सर्व योग","Grand Total")</f>
        <v>सर्व योग</v>
      </c>
      <c r="L298" s="641"/>
      <c r="M298" s="641"/>
      <c r="N298" s="642"/>
      <c r="O298" s="927" t="str">
        <f>IF('Master sheet'!$D$14="Hindi","ग्रेड","Grade")</f>
        <v>ग्रेड</v>
      </c>
      <c r="P298" s="892" t="str">
        <f>IF('Master sheet'!$D$14="Hindi","परिणाम","Results")</f>
        <v>परिणाम</v>
      </c>
      <c r="Q298" s="963"/>
      <c r="R298" s="620" t="str">
        <f>IF('Master sheet'!$D$14="Hindi","विषय","Subject")</f>
        <v>विषय</v>
      </c>
      <c r="S298" s="640" t="str">
        <f>IF('Master sheet'!$D$14="Hindi","अर्द्धवार्षिक","Half Yearly")</f>
        <v>अर्द्धवार्षिक</v>
      </c>
      <c r="T298" s="641"/>
      <c r="U298" s="641"/>
      <c r="V298" s="641"/>
      <c r="W298" s="930" t="str">
        <f>IF('Master sheet'!$D$14="Hindi","वार्षिक","Yearly")</f>
        <v>वार्षिक</v>
      </c>
      <c r="X298" s="931"/>
      <c r="Y298" s="931"/>
      <c r="Z298" s="932"/>
      <c r="AA298" s="640" t="str">
        <f>IF('Master sheet'!$D$14="Hindi","सर्व योग","Grand Total")</f>
        <v>सर्व योग</v>
      </c>
      <c r="AB298" s="641"/>
      <c r="AC298" s="641"/>
      <c r="AD298" s="642"/>
      <c r="AE298" s="927" t="str">
        <f>IF('Master sheet'!$D$14="Hindi","ग्रेड","Grade")</f>
        <v>ग्रेड</v>
      </c>
      <c r="AF298" s="892" t="str">
        <f>IF('Master sheet'!$D$14="Hindi","परिणाम","Results")</f>
        <v>परिणाम</v>
      </c>
    </row>
    <row r="299" spans="1:32" s="44" customFormat="1" ht="90.75" customHeight="1">
      <c r="A299" s="98">
        <f>IF(N296="","",A298+1)</f>
        <v>11</v>
      </c>
      <c r="B299" s="620"/>
      <c r="C299" s="933" t="str">
        <f>IF('Master sheet'!$D$14="Hindi","लिखित","Written")</f>
        <v>लिखित</v>
      </c>
      <c r="D299" s="934"/>
      <c r="E299" s="933" t="str">
        <f>IF('Master sheet'!$D$14="Hindi","मौखिक","Oral")</f>
        <v>मौखिक</v>
      </c>
      <c r="F299" s="934"/>
      <c r="G299" s="933" t="str">
        <f>IF('Master sheet'!$D$14="Hindi","लिखित","Written")</f>
        <v>लिखित</v>
      </c>
      <c r="H299" s="934"/>
      <c r="I299" s="935" t="str">
        <f>IF('Master sheet'!$D$14="Hindi","मौखिक","Oral")</f>
        <v>मौखिक</v>
      </c>
      <c r="J299" s="935"/>
      <c r="K299" s="360" t="str">
        <f>IF('Master sheet'!$D$14="Hindi","लिखित","Written")</f>
        <v>लिखित</v>
      </c>
      <c r="L299" s="360" t="str">
        <f>IF('Master sheet'!$D$14="Hindi","मौखिक","Oral")</f>
        <v>मौखिक</v>
      </c>
      <c r="M299" s="936" t="str">
        <f>IF('Master sheet'!$D$14="Hindi","कुल विषय योग ","Subject Total")</f>
        <v xml:space="preserve">कुल विषय योग </v>
      </c>
      <c r="N299" s="937"/>
      <c r="O299" s="928"/>
      <c r="P299" s="893"/>
      <c r="Q299" s="963"/>
      <c r="R299" s="620"/>
      <c r="S299" s="933" t="str">
        <f>IF('Master sheet'!$D$14="Hindi","लिखित","Written")</f>
        <v>लिखित</v>
      </c>
      <c r="T299" s="934"/>
      <c r="U299" s="933" t="str">
        <f>IF('Master sheet'!$D$14="Hindi","मौखिक","Oral")</f>
        <v>मौखिक</v>
      </c>
      <c r="V299" s="934"/>
      <c r="W299" s="933" t="str">
        <f>IF('Master sheet'!$D$14="Hindi","लिखित","Written")</f>
        <v>लिखित</v>
      </c>
      <c r="X299" s="934"/>
      <c r="Y299" s="935" t="str">
        <f>IF('Master sheet'!$D$14="Hindi","मौखिक","Oral")</f>
        <v>मौखिक</v>
      </c>
      <c r="Z299" s="935"/>
      <c r="AA299" s="360" t="str">
        <f>IF('Master sheet'!$D$14="Hindi","लिखित","Written")</f>
        <v>लिखित</v>
      </c>
      <c r="AB299" s="360" t="str">
        <f>IF('Master sheet'!$D$14="Hindi","मौखिक","Oral")</f>
        <v>मौखिक</v>
      </c>
      <c r="AC299" s="936" t="str">
        <f>IF('Master sheet'!$D$14="Hindi","कुल विषय योग ","Subject Total")</f>
        <v xml:space="preserve">कुल विषय योग </v>
      </c>
      <c r="AD299" s="937"/>
      <c r="AE299" s="928"/>
      <c r="AF299" s="893"/>
    </row>
    <row r="300" spans="1:32" s="44" customFormat="1" ht="18.75" customHeight="1">
      <c r="A300" s="98">
        <f>IF(N296="","",A299+1)</f>
        <v>12</v>
      </c>
      <c r="B300" s="620"/>
      <c r="C300" s="904">
        <v>30</v>
      </c>
      <c r="D300" s="905"/>
      <c r="E300" s="904">
        <v>70</v>
      </c>
      <c r="F300" s="905"/>
      <c r="G300" s="904">
        <v>30</v>
      </c>
      <c r="H300" s="905"/>
      <c r="I300" s="904">
        <v>70</v>
      </c>
      <c r="J300" s="905"/>
      <c r="K300" s="382">
        <v>60</v>
      </c>
      <c r="L300" s="382">
        <v>140</v>
      </c>
      <c r="M300" s="904">
        <v>200</v>
      </c>
      <c r="N300" s="905"/>
      <c r="O300" s="929"/>
      <c r="P300" s="894"/>
      <c r="Q300" s="963"/>
      <c r="R300" s="620"/>
      <c r="S300" s="904">
        <v>30</v>
      </c>
      <c r="T300" s="905"/>
      <c r="U300" s="904">
        <v>70</v>
      </c>
      <c r="V300" s="905"/>
      <c r="W300" s="904">
        <v>30</v>
      </c>
      <c r="X300" s="905"/>
      <c r="Y300" s="904">
        <v>70</v>
      </c>
      <c r="Z300" s="905"/>
      <c r="AA300" s="382">
        <v>60</v>
      </c>
      <c r="AB300" s="382">
        <v>140</v>
      </c>
      <c r="AC300" s="904">
        <v>200</v>
      </c>
      <c r="AD300" s="905"/>
      <c r="AE300" s="929"/>
      <c r="AF300" s="894"/>
    </row>
    <row r="301" spans="1:32" s="44" customFormat="1" ht="21" customHeight="1">
      <c r="A301" s="98">
        <f>IF(N296="","",A300+1)</f>
        <v>13</v>
      </c>
      <c r="B301" s="303" t="str">
        <f>IF('Master sheet'!D$14="Hindi","हिंदी","Hindi")</f>
        <v>हिंदी</v>
      </c>
      <c r="C301" s="699">
        <f>IFERROR(IF(AND(N296=""),"",VLOOKUP(N296,Marks,15,0)),"")</f>
        <v>29</v>
      </c>
      <c r="D301" s="701"/>
      <c r="E301" s="699">
        <f>IFERROR(IF(AND(N296=""),"",VLOOKUP(N296,Marks,16,0)),"")</f>
        <v>56</v>
      </c>
      <c r="F301" s="701"/>
      <c r="G301" s="699">
        <f>IFERROR(IF(AND(N296=""),"",VLOOKUP(N296,Marks,19,0)),"")</f>
        <v>24</v>
      </c>
      <c r="H301" s="701"/>
      <c r="I301" s="699">
        <f>IFERROR(IF(AND(N296=""),"",VLOOKUP(N296,Marks,20,0)),"")</f>
        <v>24</v>
      </c>
      <c r="J301" s="701"/>
      <c r="K301" s="374">
        <f>IFERROR(IF(AND(N296=""),"",SUM(C301,G301)),"")</f>
        <v>53</v>
      </c>
      <c r="L301" s="374">
        <f>IFERROR(IF(AND(N296=""),"",SUM(E301,I301)),"")</f>
        <v>80</v>
      </c>
      <c r="M301" s="902">
        <f>IFERROR(IF(AND(N296=""),"",SUM(K301,L301)),"")</f>
        <v>133</v>
      </c>
      <c r="N301" s="903"/>
      <c r="O301" s="79" t="str">
        <f>IFERROR(IF(AND(N296=""),"",VLOOKUP(N296,Marks,28,0)),"")</f>
        <v>C</v>
      </c>
      <c r="P301" s="209" t="str">
        <f>IFERROR(IF(AND(N296=""),"",VLOOKUP(N296,Marks,26,0)),"")</f>
        <v>P</v>
      </c>
      <c r="Q301" s="963"/>
      <c r="R301" s="303" t="str">
        <f>IF('Master sheet'!V$14="Hindi","हिंदी","Hindi")</f>
        <v>Hindi</v>
      </c>
      <c r="S301" s="699">
        <f>IFERROR(IF(AND(AD296=""),"",VLOOKUP(AD296,Marks,15,0)),"")</f>
        <v>29</v>
      </c>
      <c r="T301" s="701"/>
      <c r="U301" s="699">
        <f>IFERROR(IF(AND(AD296=""),"",VLOOKUP(AD296,Marks,16,0)),"")</f>
        <v>58</v>
      </c>
      <c r="V301" s="701"/>
      <c r="W301" s="699">
        <f>IFERROR(IF(AND(AD296=""),"",VLOOKUP(AD296,Marks,19,0)),"")</f>
        <v>24</v>
      </c>
      <c r="X301" s="701"/>
      <c r="Y301" s="699">
        <f>IFERROR(IF(AND(AD296=""),"",VLOOKUP(AD296,Marks,20,0)),"")</f>
        <v>45</v>
      </c>
      <c r="Z301" s="701"/>
      <c r="AA301" s="374">
        <f>IFERROR(IF(AND(AD296=""),"",SUM(S301,W301)),"")</f>
        <v>53</v>
      </c>
      <c r="AB301" s="374">
        <f>IFERROR(IF(AND(AD296=""),"",SUM(U301,Y301)),"")</f>
        <v>103</v>
      </c>
      <c r="AC301" s="902">
        <f>IFERROR(IF(AND(AD296=""),"",SUM(AA301,AB301)),"")</f>
        <v>156</v>
      </c>
      <c r="AD301" s="903"/>
      <c r="AE301" s="79" t="str">
        <f>IFERROR(IF(AND(AD296=""),"",VLOOKUP(AD296,Marks,28,0)),"")</f>
        <v>B</v>
      </c>
      <c r="AF301" s="209" t="str">
        <f>IFERROR(IF(AND(AD296=""),"",VLOOKUP(AD296,Marks,26,0)),"")</f>
        <v>P</v>
      </c>
    </row>
    <row r="302" spans="1:32" s="44" customFormat="1" ht="21" customHeight="1">
      <c r="A302" s="98">
        <f>IF(N296="","",A301+1)</f>
        <v>14</v>
      </c>
      <c r="B302" s="303" t="str">
        <f>IF('Master sheet'!$D$14="Hindi","गणित","Maths")</f>
        <v>गणित</v>
      </c>
      <c r="C302" s="699">
        <f>IFERROR(IF(AND(N296=""),"",VLOOKUP(N296,Marks,51,0)),"")</f>
        <v>22</v>
      </c>
      <c r="D302" s="701"/>
      <c r="E302" s="699">
        <f>IFERROR(IF(AND(N296=""),"",VLOOKUP(N296,Marks,52,0)),"")</f>
        <v>64</v>
      </c>
      <c r="F302" s="701"/>
      <c r="G302" s="699">
        <f>IFERROR(IF(AND(N296=""),"",VLOOKUP(N296,Marks,55,0)),"")</f>
        <v>21</v>
      </c>
      <c r="H302" s="701"/>
      <c r="I302" s="699">
        <f>IFERROR(IF(AND(N296=""),"",VLOOKUP(N296,Marks,56,0)),"")</f>
        <v>61</v>
      </c>
      <c r="J302" s="701"/>
      <c r="K302" s="374">
        <f>IFERROR(IF(AND(N296=""),"",SUM(C302,G302)),"")</f>
        <v>43</v>
      </c>
      <c r="L302" s="374">
        <f>IFERROR(IF(AND(N296=""),"",SUM(E302,I302)),"")</f>
        <v>125</v>
      </c>
      <c r="M302" s="902">
        <f>IFERROR(IF(AND(N296=""),"",SUM(K302,L302)),"")</f>
        <v>168</v>
      </c>
      <c r="N302" s="903"/>
      <c r="O302" s="79" t="str">
        <f>IFERROR(IF(AND(N296=""),"",VLOOKUP(N296,Marks,64,0)),"")</f>
        <v>B</v>
      </c>
      <c r="P302" s="209" t="str">
        <f>IFERROR(IF(AND(N296=""),"",VLOOKUP(N296,Marks,62,0)),"")</f>
        <v>P</v>
      </c>
      <c r="Q302" s="963"/>
      <c r="R302" s="303" t="str">
        <f>IF('Master sheet'!$D$14="Hindi","गणित","Maths")</f>
        <v>गणित</v>
      </c>
      <c r="S302" s="699">
        <f>IFERROR(IF(AND(AD296=""),"",VLOOKUP(AD296,Marks,51,0)),"")</f>
        <v>22</v>
      </c>
      <c r="T302" s="701"/>
      <c r="U302" s="699">
        <f>IFERROR(IF(AND(AD296=""),"",VLOOKUP(AD296,Marks,52,0)),"")</f>
        <v>64</v>
      </c>
      <c r="V302" s="701"/>
      <c r="W302" s="699">
        <f>IFERROR(IF(AND(AD296=""),"",VLOOKUP(AD296,Marks,55,0)),"")</f>
        <v>25</v>
      </c>
      <c r="X302" s="701"/>
      <c r="Y302" s="699">
        <f>IFERROR(IF(AND(AD296=""),"",VLOOKUP(AD296,Marks,56,0)),"")</f>
        <v>62</v>
      </c>
      <c r="Z302" s="701"/>
      <c r="AA302" s="374">
        <f>IFERROR(IF(AND(AD296=""),"",SUM(S302,W302)),"")</f>
        <v>47</v>
      </c>
      <c r="AB302" s="374">
        <f>IFERROR(IF(AND(AD296=""),"",SUM(U302,Y302)),"")</f>
        <v>126</v>
      </c>
      <c r="AC302" s="902">
        <f>IFERROR(IF(AND(AD296=""),"",SUM(AA302,AB302)),"")</f>
        <v>173</v>
      </c>
      <c r="AD302" s="903"/>
      <c r="AE302" s="79" t="str">
        <f>IFERROR(IF(AND(AD296=""),"",VLOOKUP(AD296,Marks,64,0)),"")</f>
        <v>A</v>
      </c>
      <c r="AF302" s="209" t="str">
        <f>IFERROR(IF(AND(AD296=""),"",VLOOKUP(AD296,Marks,62,0)),"")</f>
        <v>P</v>
      </c>
    </row>
    <row r="303" spans="1:32" s="44" customFormat="1" ht="21" customHeight="1">
      <c r="A303" s="98">
        <f>IF(N296="","",A302+1)</f>
        <v>15</v>
      </c>
      <c r="B303" s="384"/>
      <c r="C303" s="904">
        <v>15</v>
      </c>
      <c r="D303" s="905"/>
      <c r="E303" s="904">
        <v>35</v>
      </c>
      <c r="F303" s="905"/>
      <c r="G303" s="904">
        <v>15</v>
      </c>
      <c r="H303" s="905"/>
      <c r="I303" s="904">
        <v>35</v>
      </c>
      <c r="J303" s="905"/>
      <c r="K303" s="382">
        <v>30</v>
      </c>
      <c r="L303" s="382">
        <v>70</v>
      </c>
      <c r="M303" s="904">
        <v>100</v>
      </c>
      <c r="N303" s="905"/>
      <c r="O303" s="920"/>
      <c r="P303" s="921"/>
      <c r="Q303" s="963"/>
      <c r="R303" s="384"/>
      <c r="S303" s="904">
        <v>15</v>
      </c>
      <c r="T303" s="905"/>
      <c r="U303" s="904">
        <v>35</v>
      </c>
      <c r="V303" s="905"/>
      <c r="W303" s="904">
        <v>15</v>
      </c>
      <c r="X303" s="905"/>
      <c r="Y303" s="904">
        <v>35</v>
      </c>
      <c r="Z303" s="905"/>
      <c r="AA303" s="382">
        <v>30</v>
      </c>
      <c r="AB303" s="382">
        <v>70</v>
      </c>
      <c r="AC303" s="904">
        <v>100</v>
      </c>
      <c r="AD303" s="905"/>
      <c r="AE303" s="920"/>
      <c r="AF303" s="921"/>
    </row>
    <row r="304" spans="1:32" s="44" customFormat="1" ht="21" customHeight="1">
      <c r="A304" s="98">
        <f>IF(N296="","",A303+1)</f>
        <v>16</v>
      </c>
      <c r="B304" s="303" t="str">
        <f>IF('Master sheet'!$D$14="Hindi","अंग्रेजी","English")</f>
        <v>अंग्रेजी</v>
      </c>
      <c r="C304" s="699">
        <f>IFERROR(IF(AND(N296=""),"",VLOOKUP(N296,Marks,33,0)),"")</f>
        <v>14</v>
      </c>
      <c r="D304" s="701"/>
      <c r="E304" s="699">
        <f>IFERROR(IF(AND(N296=""),"",VLOOKUP(N296,Marks,34,0)),"")</f>
        <v>32</v>
      </c>
      <c r="F304" s="701"/>
      <c r="G304" s="699">
        <f>IFERROR(IF(AND(N296=""),"",VLOOKUP(N296,Marks,37,0)),"")</f>
        <v>10</v>
      </c>
      <c r="H304" s="701"/>
      <c r="I304" s="699">
        <f>IFERROR(IF(AND(N296=""),"",VLOOKUP(N296,Marks,38,0)),"")</f>
        <v>30</v>
      </c>
      <c r="J304" s="701"/>
      <c r="K304" s="374">
        <f>IFERROR(IF(AND(N296=""),"",SUM(C304,G304)),"")</f>
        <v>24</v>
      </c>
      <c r="L304" s="374">
        <f>IFERROR(IF(AND(N296=""),"",SUM(E304,I304)),"")</f>
        <v>62</v>
      </c>
      <c r="M304" s="902">
        <f>IFERROR(IF(AND(N296=""),"",SUM(K304,L304)),"")</f>
        <v>86</v>
      </c>
      <c r="N304" s="903"/>
      <c r="O304" s="79" t="str">
        <f>IFERROR(IF(AND(N296=""),"",VLOOKUP(N296,Marks,46,0)),"")</f>
        <v>A</v>
      </c>
      <c r="P304" s="209" t="str">
        <f>IFERROR(IF(AND(N296=""),"",VLOOKUP(N296,Marks,44,0)),"")</f>
        <v>P</v>
      </c>
      <c r="Q304" s="963"/>
      <c r="R304" s="303" t="str">
        <f>IF('Master sheet'!$D$14="Hindi","अंग्रेजी","English")</f>
        <v>अंग्रेजी</v>
      </c>
      <c r="S304" s="699">
        <f>IFERROR(IF(AND(AD296=""),"",VLOOKUP(AD296,Marks,33,0)),"")</f>
        <v>14</v>
      </c>
      <c r="T304" s="701"/>
      <c r="U304" s="699">
        <f>IFERROR(IF(AND(AD296=""),"",VLOOKUP(AD296,Marks,34,0)),"")</f>
        <v>32</v>
      </c>
      <c r="V304" s="701"/>
      <c r="W304" s="699">
        <f>IFERROR(IF(AND(AD296=""),"",VLOOKUP(AD296,Marks,37,0)),"")</f>
        <v>10</v>
      </c>
      <c r="X304" s="701"/>
      <c r="Y304" s="699">
        <f>IFERROR(IF(AND(AD296=""),"",VLOOKUP(AD296,Marks,38,0)),"")</f>
        <v>30</v>
      </c>
      <c r="Z304" s="701"/>
      <c r="AA304" s="374">
        <f>IFERROR(IF(AND(AD296=""),"",SUM(S304,W304)),"")</f>
        <v>24</v>
      </c>
      <c r="AB304" s="374">
        <f>IFERROR(IF(AND(AD296=""),"",SUM(U304,Y304)),"")</f>
        <v>62</v>
      </c>
      <c r="AC304" s="902">
        <f>IFERROR(IF(AND(AD296=""),"",SUM(AA304,AB304)),"")</f>
        <v>86</v>
      </c>
      <c r="AD304" s="903"/>
      <c r="AE304" s="79" t="str">
        <f>IFERROR(IF(AND(AD296=""),"",VLOOKUP(AD296,Marks,46,0)),"")</f>
        <v>A</v>
      </c>
      <c r="AF304" s="209" t="str">
        <f>IFERROR(IF(AND(AD296=""),"",VLOOKUP(AD296,Marks,44,0)),"")</f>
        <v>P</v>
      </c>
    </row>
    <row r="305" spans="1:32" s="44" customFormat="1" ht="25.5" customHeight="1">
      <c r="A305" s="98">
        <f>IF(N296="","",A304+1)</f>
        <v>17</v>
      </c>
      <c r="B305" s="304" t="str">
        <f>IF('Master sheet'!$D$14="Hindi","कुल योग","Total")</f>
        <v>कुल योग</v>
      </c>
      <c r="C305" s="925">
        <f>IF(AND(N296=""),"",IF(AND(C301="",C302="",C304=""),"",SUM(C301,C302,C304)))</f>
        <v>65</v>
      </c>
      <c r="D305" s="926"/>
      <c r="E305" s="925">
        <f>IF(AND(N296=""),"",IF(AND(E301="",E302="",E304=""),"",SUM(E301,E302,E304)))</f>
        <v>152</v>
      </c>
      <c r="F305" s="926"/>
      <c r="G305" s="925">
        <f>IF(AND(N296=""),"",IF(AND(G301="",G302="",G304=""),"",SUM(G301,G302,G304)))</f>
        <v>55</v>
      </c>
      <c r="H305" s="926"/>
      <c r="I305" s="925">
        <f>IF(AND(N296=""),"",IF(AND(I301="",I302="",I304=""),"",SUM(I301,I302,I304)))</f>
        <v>115</v>
      </c>
      <c r="J305" s="926"/>
      <c r="K305" s="375">
        <f>IF(AND(N296=""),"",IF(AND(K301="",K302="",K304=""),"",SUM(K301,K302,K304)))</f>
        <v>120</v>
      </c>
      <c r="L305" s="375">
        <f>IF(AND(N296=""),"",IF(AND(L301="",L302="",L304=""),"",SUM(L301,L302,L304)))</f>
        <v>267</v>
      </c>
      <c r="M305" s="902">
        <f>IF(AND(N296=""),"",IF(AND(M301="",M302="",M304=""),"",SUM(M301,M302,M304)))</f>
        <v>387</v>
      </c>
      <c r="N305" s="903"/>
      <c r="O305" s="383" t="str">
        <f>IFERROR(IF(AND(N296=""),"",VLOOKUP(N296,Marks,119,0)),"")</f>
        <v>B</v>
      </c>
      <c r="P305" s="212"/>
      <c r="Q305" s="963"/>
      <c r="R305" s="304" t="str">
        <f>IF('Master sheet'!$D$14="Hindi","कुल योग","Total")</f>
        <v>कुल योग</v>
      </c>
      <c r="S305" s="925">
        <f>IF(AND(AD296=""),"",IF(AND(S301="",S302="",S304=""),"",SUM(S301,S302,S304)))</f>
        <v>65</v>
      </c>
      <c r="T305" s="926"/>
      <c r="U305" s="925">
        <f>IF(AND(AD296=""),"",IF(AND(U301="",U302="",U304=""),"",SUM(U301,U302,U304)))</f>
        <v>154</v>
      </c>
      <c r="V305" s="926"/>
      <c r="W305" s="925">
        <f>IF(AND(AD296=""),"",IF(AND(W301="",W302="",W304=""),"",SUM(W301,W302,W304)))</f>
        <v>59</v>
      </c>
      <c r="X305" s="926"/>
      <c r="Y305" s="925">
        <f>IF(AND(AD296=""),"",IF(AND(Y301="",Y302="",Y304=""),"",SUM(Y301,Y302,Y304)))</f>
        <v>137</v>
      </c>
      <c r="Z305" s="926"/>
      <c r="AA305" s="375">
        <f>IF(AND(AD296=""),"",IF(AND(AA301="",AA302="",AA304=""),"",SUM(AA301,AA302,AA304)))</f>
        <v>124</v>
      </c>
      <c r="AB305" s="375">
        <f>IF(AND(AD296=""),"",IF(AND(AB301="",AB302="",AB304=""),"",SUM(AB301,AB302,AB304)))</f>
        <v>291</v>
      </c>
      <c r="AC305" s="902">
        <f>IF(AND(AD296=""),"",IF(AND(AC301="",AC302="",AC304=""),"",SUM(AC301,AC302,AC304)))</f>
        <v>415</v>
      </c>
      <c r="AD305" s="903"/>
      <c r="AE305" s="383" t="str">
        <f>IFERROR(IF(AND(AD296=""),"",VLOOKUP(AD296,Marks,119,0)),"")</f>
        <v>B</v>
      </c>
      <c r="AF305" s="212"/>
    </row>
    <row r="306" spans="1:32" s="44" customFormat="1" ht="25.5" customHeight="1">
      <c r="A306" s="98">
        <f>IF(N296="","",A305+1)</f>
        <v>18</v>
      </c>
      <c r="B306" s="385"/>
      <c r="C306" s="904">
        <v>50</v>
      </c>
      <c r="D306" s="922"/>
      <c r="E306" s="922"/>
      <c r="F306" s="905"/>
      <c r="G306" s="904">
        <v>50</v>
      </c>
      <c r="H306" s="922"/>
      <c r="I306" s="922"/>
      <c r="J306" s="905"/>
      <c r="K306" s="904">
        <v>100</v>
      </c>
      <c r="L306" s="922"/>
      <c r="M306" s="922"/>
      <c r="N306" s="905"/>
      <c r="O306" s="923"/>
      <c r="P306" s="924"/>
      <c r="Q306" s="963"/>
      <c r="R306" s="385"/>
      <c r="S306" s="904">
        <v>50</v>
      </c>
      <c r="T306" s="922"/>
      <c r="U306" s="922"/>
      <c r="V306" s="905"/>
      <c r="W306" s="904">
        <v>50</v>
      </c>
      <c r="X306" s="922"/>
      <c r="Y306" s="922"/>
      <c r="Z306" s="905"/>
      <c r="AA306" s="904">
        <v>100</v>
      </c>
      <c r="AB306" s="922"/>
      <c r="AC306" s="922"/>
      <c r="AD306" s="905"/>
      <c r="AE306" s="923"/>
      <c r="AF306" s="924"/>
    </row>
    <row r="307" spans="1:32" s="44" customFormat="1" ht="21" customHeight="1">
      <c r="A307" s="98">
        <f>IF(N296="","",A306+1)</f>
        <v>19</v>
      </c>
      <c r="B307" s="308" t="str">
        <f>IF('Master sheet'!$D$14="Hindi","पर्यावरण अध्ययन","EVS")</f>
        <v>पर्यावरण अध्ययन</v>
      </c>
      <c r="C307" s="699">
        <f>IFERROR(IF(AND(N296=""),"",VLOOKUP(N296,Marks,69,0)),"")</f>
        <v>41</v>
      </c>
      <c r="D307" s="700"/>
      <c r="E307" s="700"/>
      <c r="F307" s="701"/>
      <c r="G307" s="699">
        <f>IFERROR(IF(AND(N296=""),"",VLOOKUP(N296,Marks,73,0)),"")</f>
        <v>41</v>
      </c>
      <c r="H307" s="700"/>
      <c r="I307" s="700"/>
      <c r="J307" s="701"/>
      <c r="K307" s="925">
        <f>IFERROR(IF(AND(N296=""),"",SUM(C307,G307)),"")</f>
        <v>82</v>
      </c>
      <c r="L307" s="947"/>
      <c r="M307" s="947"/>
      <c r="N307" s="926"/>
      <c r="O307" s="79" t="str">
        <f>IFERROR(IF(AND(N296=""),"",VLOOKUP(N296,Marks,82,0)),"")</f>
        <v>B</v>
      </c>
      <c r="P307" s="209" t="str">
        <f>IFERROR(IF(AND(N296=""),"",VLOOKUP(N296,Marks,80,0)),"")</f>
        <v>P</v>
      </c>
      <c r="Q307" s="963"/>
      <c r="R307" s="308" t="str">
        <f>IF('Master sheet'!$D$14="Hindi","पर्यावरण अध्ययन","EVS")</f>
        <v>पर्यावरण अध्ययन</v>
      </c>
      <c r="S307" s="699">
        <f>IFERROR(IF(AND(AD296=""),"",VLOOKUP(AD296,Marks,69,0)),"")</f>
        <v>42</v>
      </c>
      <c r="T307" s="700"/>
      <c r="U307" s="700"/>
      <c r="V307" s="701"/>
      <c r="W307" s="699">
        <f>IFERROR(IF(AND(AD296=""),"",VLOOKUP(AD296,Marks,73,0)),"")</f>
        <v>44</v>
      </c>
      <c r="X307" s="700"/>
      <c r="Y307" s="700"/>
      <c r="Z307" s="701"/>
      <c r="AA307" s="925">
        <f>IFERROR(IF(AND(AD296=""),"",SUM(S307,W307)),"")</f>
        <v>86</v>
      </c>
      <c r="AB307" s="947"/>
      <c r="AC307" s="947"/>
      <c r="AD307" s="926"/>
      <c r="AE307" s="79" t="str">
        <f>IFERROR(IF(AND(AD296=""),"",VLOOKUP(AD296,Marks,82,0)),"")</f>
        <v>A</v>
      </c>
      <c r="AF307" s="209" t="str">
        <f>IFERROR(IF(AND(AD296=""),"",VLOOKUP(AD296,Marks,80,0)),"")</f>
        <v>P</v>
      </c>
    </row>
    <row r="308" spans="1:32" s="44" customFormat="1" ht="9" customHeight="1">
      <c r="A308" s="98">
        <f>IF(N296="","",A307+1)</f>
        <v>20</v>
      </c>
      <c r="B308" s="895"/>
      <c r="C308" s="895"/>
      <c r="D308" s="895"/>
      <c r="E308" s="895"/>
      <c r="F308" s="895"/>
      <c r="G308" s="895"/>
      <c r="H308" s="895"/>
      <c r="I308" s="895"/>
      <c r="J308" s="895"/>
      <c r="K308" s="895"/>
      <c r="L308" s="895"/>
      <c r="M308" s="895"/>
      <c r="N308" s="895"/>
      <c r="O308" s="895"/>
      <c r="P308" s="895"/>
      <c r="Q308" s="963"/>
      <c r="R308" s="895"/>
      <c r="S308" s="895"/>
      <c r="T308" s="895"/>
      <c r="U308" s="895"/>
      <c r="V308" s="895"/>
      <c r="W308" s="895"/>
      <c r="X308" s="895"/>
      <c r="Y308" s="895"/>
      <c r="Z308" s="895"/>
      <c r="AA308" s="895"/>
      <c r="AB308" s="895"/>
      <c r="AC308" s="895"/>
      <c r="AD308" s="895"/>
      <c r="AE308" s="895"/>
      <c r="AF308" s="895"/>
    </row>
    <row r="309" spans="1:32" s="44" customFormat="1" ht="18.95" customHeight="1">
      <c r="A309" s="98">
        <f>IF(N296="","",A308+1)</f>
        <v>21</v>
      </c>
      <c r="B309" s="948" t="str">
        <f>IF('Master sheet'!$D$14="Hindi","अतिरिक्त विषय ","Extra Subject")</f>
        <v xml:space="preserve">अतिरिक्त विषय </v>
      </c>
      <c r="C309" s="948"/>
      <c r="D309" s="948"/>
      <c r="E309" s="948"/>
      <c r="F309" s="948"/>
      <c r="G309" s="948"/>
      <c r="H309" s="948"/>
      <c r="I309" s="948"/>
      <c r="J309" s="948"/>
      <c r="K309" s="948"/>
      <c r="L309" s="948"/>
      <c r="M309" s="948"/>
      <c r="N309" s="948"/>
      <c r="O309" s="948"/>
      <c r="P309" s="948"/>
      <c r="Q309" s="963"/>
      <c r="R309" s="949" t="str">
        <f>IF('Master sheet'!$D$14="Hindi","अतिरिक्त विषय ","Extra Subject")</f>
        <v xml:space="preserve">अतिरिक्त विषय </v>
      </c>
      <c r="S309" s="949"/>
      <c r="T309" s="949"/>
      <c r="U309" s="949"/>
      <c r="V309" s="949"/>
      <c r="W309" s="949"/>
      <c r="X309" s="949"/>
      <c r="Y309" s="949"/>
      <c r="Z309" s="949"/>
      <c r="AA309" s="949"/>
      <c r="AB309" s="949"/>
      <c r="AC309" s="949"/>
      <c r="AD309" s="949"/>
      <c r="AE309" s="949"/>
      <c r="AF309" s="949"/>
    </row>
    <row r="310" spans="1:32" s="403" customFormat="1" ht="18.95" customHeight="1">
      <c r="A310" s="98">
        <f>IF(N296="","",A309+1)</f>
        <v>22</v>
      </c>
      <c r="B310" s="402" t="str">
        <f>IF('Master sheet'!$D$14="Hindi","विषय","Subject")</f>
        <v>विषय</v>
      </c>
      <c r="C310" s="959" t="str">
        <f>IF('Master sheet'!$D$14="Hindi","पूर्णांक","M.M.")</f>
        <v>पूर्णांक</v>
      </c>
      <c r="D310" s="960"/>
      <c r="E310" s="959" t="str">
        <f>IF('Master sheet'!$D$14="Hindi","प्राप्तांक","Ob.M.")</f>
        <v>प्राप्तांक</v>
      </c>
      <c r="F310" s="960"/>
      <c r="G310" s="959" t="str">
        <f>IF('Master sheet'!$D$14="Hindi","ग्रेड","Grade")</f>
        <v>ग्रेड</v>
      </c>
      <c r="H310" s="960"/>
      <c r="I310" s="959" t="str">
        <f>IF('Master sheet'!$D$14="Hindi","विषय","Subject")</f>
        <v>विषय</v>
      </c>
      <c r="J310" s="960"/>
      <c r="K310" s="959" t="str">
        <f>IF('Master sheet'!$D$14="Hindi","पूर्णांक","M.M.")</f>
        <v>पूर्णांक</v>
      </c>
      <c r="L310" s="960"/>
      <c r="M310" s="959" t="str">
        <f>IF('Master sheet'!$D$14="Hindi","प्राप्तांक","Ob.M.")</f>
        <v>प्राप्तांक</v>
      </c>
      <c r="N310" s="960"/>
      <c r="O310" s="959" t="str">
        <f>IF('Master sheet'!$D$14="Hindi","ग्रेड","Grade")</f>
        <v>ग्रेड</v>
      </c>
      <c r="P310" s="960"/>
      <c r="Q310" s="963"/>
      <c r="R310" s="402" t="str">
        <f>IF('Master sheet'!$D$14="Hindi","विषय","Subject")</f>
        <v>विषय</v>
      </c>
      <c r="S310" s="959" t="str">
        <f>IF('Master sheet'!$D$14="Hindi","पूर्णांक","M.M.")</f>
        <v>पूर्णांक</v>
      </c>
      <c r="T310" s="960"/>
      <c r="U310" s="959" t="str">
        <f>IF('Master sheet'!$D$14="Hindi","प्राप्तांक","Ob.M.")</f>
        <v>प्राप्तांक</v>
      </c>
      <c r="V310" s="960"/>
      <c r="W310" s="959" t="str">
        <f>IF('Master sheet'!$D$14="Hindi","ग्रेड","Grade")</f>
        <v>ग्रेड</v>
      </c>
      <c r="X310" s="960"/>
      <c r="Y310" s="959" t="str">
        <f>IF('Master sheet'!$D$14="Hindi","विषय","Subject")</f>
        <v>विषय</v>
      </c>
      <c r="Z310" s="960"/>
      <c r="AA310" s="959" t="str">
        <f>IF('Master sheet'!$D$14="Hindi","पूर्णांक","M.M.")</f>
        <v>पूर्णांक</v>
      </c>
      <c r="AB310" s="960"/>
      <c r="AC310" s="959" t="str">
        <f>IF('Master sheet'!$D$14="Hindi","प्राप्तांक","Ob.M.")</f>
        <v>प्राप्तांक</v>
      </c>
      <c r="AD310" s="960"/>
      <c r="AE310" s="959" t="str">
        <f>IF('Master sheet'!$D$14="Hindi","ग्रेड","Grade")</f>
        <v>ग्रेड</v>
      </c>
      <c r="AF310" s="960"/>
    </row>
    <row r="311" spans="1:32" s="44" customFormat="1" ht="22.5" customHeight="1">
      <c r="A311" s="98">
        <f>IF(N296="","",A310+1)</f>
        <v>23</v>
      </c>
      <c r="B311" s="303" t="str">
        <f>IF(AND(N296=""),"",'Result Sheet'!$DA$4)</f>
        <v>COMPUTER</v>
      </c>
      <c r="C311" s="912">
        <f>IF(AND(N296=""),"",'Result Sheet'!$DC$7)</f>
        <v>100</v>
      </c>
      <c r="D311" s="912"/>
      <c r="E311" s="913">
        <f>IFERROR(IF(AND(N296=""),"",VLOOKUP(N296,Marks,106,0)),"")</f>
        <v>0</v>
      </c>
      <c r="F311" s="913"/>
      <c r="G311" s="914" t="str">
        <f>IFERROR(IF(AND(N296=""),"",VLOOKUP(N296,Marks,107,0)),"")</f>
        <v/>
      </c>
      <c r="H311" s="914"/>
      <c r="I311" s="915" t="str">
        <f>IF(AND(N296=""),"",'Result Sheet'!$DE$4)</f>
        <v>G.K.</v>
      </c>
      <c r="J311" s="915"/>
      <c r="K311" s="912">
        <f>IF(AND(N296=""),"",'Result Sheet'!$DG$7)</f>
        <v>100</v>
      </c>
      <c r="L311" s="912"/>
      <c r="M311" s="913">
        <f>IFERROR(IF(AND(N296=""),"",VLOOKUP(N296,Marks,110,0)),"")</f>
        <v>0</v>
      </c>
      <c r="N311" s="913"/>
      <c r="O311" s="914" t="str">
        <f>IFERROR(IF(AND(N296=""),"",VLOOKUP(N296,Marks,111,0)),"")</f>
        <v/>
      </c>
      <c r="P311" s="914"/>
      <c r="Q311" s="963"/>
      <c r="R311" s="303" t="str">
        <f>IF(AND(AD296=""),"",'Result Sheet'!$DA$4)</f>
        <v>COMPUTER</v>
      </c>
      <c r="S311" s="912">
        <f>IF(AND(AD296=""),"",'Result Sheet'!$DC$7)</f>
        <v>100</v>
      </c>
      <c r="T311" s="912"/>
      <c r="U311" s="913">
        <f>IFERROR(IF(AND(AD296=""),"",VLOOKUP(AD296,Marks,106,0)),"")</f>
        <v>0</v>
      </c>
      <c r="V311" s="913"/>
      <c r="W311" s="914" t="str">
        <f>IFERROR(IF(AND(AD296=""),"",VLOOKUP(AD296,Marks,107,0)),"")</f>
        <v/>
      </c>
      <c r="X311" s="914"/>
      <c r="Y311" s="915" t="str">
        <f>IF(AND(AD296=""),"",'Result Sheet'!$DE$4)</f>
        <v>G.K.</v>
      </c>
      <c r="Z311" s="915"/>
      <c r="AA311" s="912">
        <f>IF(AND(AD296=""),"",'Result Sheet'!$DG$7)</f>
        <v>100</v>
      </c>
      <c r="AB311" s="912"/>
      <c r="AC311" s="913">
        <f>IFERROR(IF(AND(AD296=""),"",VLOOKUP(AD296,Marks,110,0)),"")</f>
        <v>0</v>
      </c>
      <c r="AD311" s="913"/>
      <c r="AE311" s="914" t="str">
        <f>IFERROR(IF(AND(AD296=""),"",VLOOKUP(AD296,Marks,111,0)),"")</f>
        <v/>
      </c>
      <c r="AF311" s="914"/>
    </row>
    <row r="312" spans="1:32" s="44" customFormat="1" ht="22.5" customHeight="1">
      <c r="A312" s="98">
        <f>IF(N296="","",A311+1)</f>
        <v>24</v>
      </c>
      <c r="B312" s="896" t="str">
        <f>IF('Master sheet'!$D$14="Hindi","विषय","Subject")</f>
        <v>विषय</v>
      </c>
      <c r="C312" s="896"/>
      <c r="D312" s="918" t="str">
        <f>IF('Master sheet'!$D$14="Hindi","प्राप्तांक","Marks ")</f>
        <v>प्राप्तांक</v>
      </c>
      <c r="E312" s="919"/>
      <c r="F312" s="306" t="str">
        <f>IF('Master sheet'!$D$14="Hindi","ग्रेड","Grade")</f>
        <v>ग्रेड</v>
      </c>
      <c r="G312" s="896" t="str">
        <f>IF('Master sheet'!$D$14="Hindi","विषय","Subject")</f>
        <v>विषय</v>
      </c>
      <c r="H312" s="896"/>
      <c r="I312" s="918" t="str">
        <f>IF('Master sheet'!$D$14="Hindi","प्राप्तांक","Marks")</f>
        <v>प्राप्तांक</v>
      </c>
      <c r="J312" s="919"/>
      <c r="K312" s="306" t="str">
        <f>IF('Master sheet'!$D$14="Hindi","ग्रेड","Grade")</f>
        <v>ग्रेड</v>
      </c>
      <c r="L312" s="896" t="str">
        <f>IF('Master sheet'!$D$14="Hindi","विषय","Subject")</f>
        <v>विषय</v>
      </c>
      <c r="M312" s="896"/>
      <c r="N312" s="918" t="str">
        <f>IF('Master sheet'!$D$14="Hindi","प्राप्तांक","Marks")</f>
        <v>प्राप्तांक</v>
      </c>
      <c r="O312" s="919"/>
      <c r="P312" s="345" t="str">
        <f>IF('Master sheet'!$D$14="Hindi","ग्रेड","Grade")</f>
        <v>ग्रेड</v>
      </c>
      <c r="Q312" s="963"/>
      <c r="R312" s="896" t="str">
        <f>IF('Master sheet'!$D$14="Hindi","विषय","Subject")</f>
        <v>विषय</v>
      </c>
      <c r="S312" s="896"/>
      <c r="T312" s="918" t="str">
        <f>IF('Master sheet'!$D$14="Hindi","प्राप्तांक","Marks")</f>
        <v>प्राप्तांक</v>
      </c>
      <c r="U312" s="919"/>
      <c r="V312" s="306" t="str">
        <f>IF('Master sheet'!$D$14="Hindi","ग्रेड","Grade")</f>
        <v>ग्रेड</v>
      </c>
      <c r="W312" s="896" t="str">
        <f>IF('Master sheet'!$D$14="Hindi","विषय","Subject")</f>
        <v>विषय</v>
      </c>
      <c r="X312" s="896"/>
      <c r="Y312" s="918" t="str">
        <f>IF('Master sheet'!$D$14="Hindi","प्राप्तांक","Marks")</f>
        <v>प्राप्तांक</v>
      </c>
      <c r="Z312" s="919"/>
      <c r="AA312" s="306" t="str">
        <f>IF('Master sheet'!$D$14="Hindi","ग्रेड","Grade")</f>
        <v>ग्रेड</v>
      </c>
      <c r="AB312" s="896" t="str">
        <f>IF('Master sheet'!$D$14="Hindi","विषय","Subject")</f>
        <v>विषय</v>
      </c>
      <c r="AC312" s="896"/>
      <c r="AD312" s="918" t="str">
        <f>IF('Master sheet'!$D$14="Hindi","प्राप्तांक","Marks")</f>
        <v>प्राप्तांक</v>
      </c>
      <c r="AE312" s="919"/>
      <c r="AF312" s="345" t="str">
        <f>IF('Master sheet'!$D$14="Hindi","ग्रेड","Grade")</f>
        <v>ग्रेड</v>
      </c>
    </row>
    <row r="313" spans="1:32" s="44" customFormat="1" ht="21.75" customHeight="1">
      <c r="A313" s="98">
        <f>IF(N296="","",A312+1)</f>
        <v>25</v>
      </c>
      <c r="B313" s="906" t="str">
        <f>IF('Master sheet'!$D$14="Hindi","कार्यानुभव","WORK EXP.")</f>
        <v>कार्यानुभव</v>
      </c>
      <c r="C313" s="907"/>
      <c r="D313" s="907"/>
      <c r="E313" s="70">
        <f>IFERROR(IF(AND(N296=""),"",VLOOKUP(N296,Marks,85,0)),"")</f>
        <v>0</v>
      </c>
      <c r="F313" s="79" t="str">
        <f>IFERROR(IF(AND(N296=""),"",VLOOKUP(N296,Marks,89,0)),"")</f>
        <v/>
      </c>
      <c r="G313" s="906" t="str">
        <f>IF('Master sheet'!$D$14="Hindi","कला शिक्षा","ART EDU.")</f>
        <v>कला शिक्षा</v>
      </c>
      <c r="H313" s="907"/>
      <c r="I313" s="907"/>
      <c r="J313" s="70">
        <f>IFERROR(IF(AND(N296=""),"",VLOOKUP(N296,Marks,92,0)),"")</f>
        <v>0</v>
      </c>
      <c r="K313" s="79" t="str">
        <f>IFERROR(IF(AND(N296=""),"",VLOOKUP(N296,Marks,96,0)),"")</f>
        <v/>
      </c>
      <c r="L313" s="908" t="str">
        <f>IF('Master sheet'!$D$14="Hindi","स्वा. एवं शा. शिक्षा","HE.&amp;PH. EDU.")</f>
        <v>स्वा. एवं शा. शिक्षा</v>
      </c>
      <c r="M313" s="909"/>
      <c r="N313" s="909"/>
      <c r="O313" s="70">
        <f>IFERROR(IF(AND(N296=""),"",VLOOKUP(N296,Marks,99,0)),"")</f>
        <v>36</v>
      </c>
      <c r="P313" s="79" t="str">
        <f>IFERROR(IF(AND(N296=""),"",VLOOKUP(N296,Marks,103,0)),"")</f>
        <v>D</v>
      </c>
      <c r="Q313" s="963"/>
      <c r="R313" s="915" t="str">
        <f>IF('Master sheet'!$D$14="Hindi","कार्यानुभव","WORK EXP.")</f>
        <v>कार्यानुभव</v>
      </c>
      <c r="S313" s="915"/>
      <c r="T313" s="915"/>
      <c r="U313" s="70">
        <f>IFERROR(IF(AND(AD296=""),"",VLOOKUP(AD296,Marks,85,0)),"")</f>
        <v>0</v>
      </c>
      <c r="V313" s="79" t="str">
        <f>IFERROR(IF(AND(AD296=""),"",VLOOKUP(AD296,Marks,89,0)),"")</f>
        <v/>
      </c>
      <c r="W313" s="915" t="str">
        <f>IF('Master sheet'!$D$14="Hindi","कला शिक्षा","ART EDU.")</f>
        <v>कला शिक्षा</v>
      </c>
      <c r="X313" s="915"/>
      <c r="Y313" s="915"/>
      <c r="Z313" s="70">
        <f>IFERROR(IF(AND(AD296=""),"",VLOOKUP(AD296,Marks,92,0)),"")</f>
        <v>0</v>
      </c>
      <c r="AA313" s="79" t="str">
        <f>IFERROR(IF(AND(AD296=""),"",VLOOKUP(AD296,Marks,96,0)),"")</f>
        <v/>
      </c>
      <c r="AB313" s="961" t="str">
        <f>IF('Master sheet'!$D$14="Hindi","स्वा. एवं शा. शिक्षा","HE.&amp;PH. EDU.")</f>
        <v>स्वा. एवं शा. शिक्षा</v>
      </c>
      <c r="AC313" s="961"/>
      <c r="AD313" s="961"/>
      <c r="AE313" s="70">
        <f>IFERROR(IF(AND(AD296=""),"",VLOOKUP(AD296,Marks,99,0)),"")</f>
        <v>0</v>
      </c>
      <c r="AF313" s="79" t="str">
        <f>IFERROR(IF(AND(AD296=""),"",VLOOKUP(AD296,Marks,103,0)),"")</f>
        <v/>
      </c>
    </row>
    <row r="314" spans="1:32" s="44" customFormat="1" ht="21" customHeight="1">
      <c r="A314" s="98">
        <f>IF(N296="","",A313+1)</f>
        <v>26</v>
      </c>
      <c r="B314" s="885" t="str">
        <f>IF('Master sheet'!$D$14="Hindi","कुल कार्य दिवस :-","Total Meeting :-")</f>
        <v>कुल कार्य दिवस :-</v>
      </c>
      <c r="C314" s="885"/>
      <c r="D314" s="885"/>
      <c r="E314" s="886">
        <f>IFERROR(IF(AND(N296=""),"",VLOOKUP(N296,Marks,117,0)),"")</f>
        <v>220</v>
      </c>
      <c r="F314" s="886"/>
      <c r="G314" s="886"/>
      <c r="H314" s="886"/>
      <c r="I314" s="885" t="str">
        <f>IF('Master sheet'!$D$14="Hindi","कुल उपस्थिति :-","Total Attendance :-")</f>
        <v>कुल उपस्थिति :-</v>
      </c>
      <c r="J314" s="885"/>
      <c r="K314" s="885"/>
      <c r="L314" s="885"/>
      <c r="M314" s="887">
        <f>IFERROR(IF(AND(N296=""),"",VLOOKUP(N296,Marks,118,0)),"")</f>
        <v>24</v>
      </c>
      <c r="N314" s="887"/>
      <c r="O314" s="887"/>
      <c r="P314" s="887"/>
      <c r="Q314" s="963"/>
      <c r="R314" s="885" t="str">
        <f>IF('Master sheet'!$D$14="Hindi","कुल कार्य दिवस :-","Total Meeting :-")</f>
        <v>कुल कार्य दिवस :-</v>
      </c>
      <c r="S314" s="885"/>
      <c r="T314" s="885"/>
      <c r="U314" s="886">
        <f>IFERROR(IF(AND(AD296=""),"",VLOOKUP(AD296,Marks,117,0)),"")</f>
        <v>220</v>
      </c>
      <c r="V314" s="886"/>
      <c r="W314" s="886"/>
      <c r="X314" s="886"/>
      <c r="Y314" s="885" t="str">
        <f>IF('Master sheet'!$D$14="Hindi","कुल उपस्थिति :-","Total Attendance :-")</f>
        <v>कुल उपस्थिति :-</v>
      </c>
      <c r="Z314" s="885"/>
      <c r="AA314" s="885"/>
      <c r="AB314" s="885"/>
      <c r="AC314" s="887">
        <f>IFERROR(IF(AND(AD296=""),"",VLOOKUP(AD296,Marks,118,0)),"")</f>
        <v>16</v>
      </c>
      <c r="AD314" s="887"/>
      <c r="AE314" s="887"/>
      <c r="AF314" s="887"/>
    </row>
    <row r="315" spans="1:32" s="44" customFormat="1" ht="21" customHeight="1">
      <c r="A315" s="98">
        <f>IF(N296="","",A314+1)</f>
        <v>27</v>
      </c>
      <c r="B315" s="885" t="str">
        <f>IF('Master sheet'!$D$14="Hindi","परिणाम :-","Result :-")</f>
        <v>परिणाम :-</v>
      </c>
      <c r="C315" s="885"/>
      <c r="D315" s="885"/>
      <c r="E315" s="888" t="str">
        <f>IFERROR(IF(AND(N296=""),"",VLOOKUP(N296,Marks,116,0)),"")</f>
        <v>कक्षोंन्नति</v>
      </c>
      <c r="F315" s="888"/>
      <c r="G315" s="888"/>
      <c r="H315" s="888"/>
      <c r="I315" s="885" t="str">
        <f>IF('Master sheet'!$D$14="Hindi","परिणाम प्रतिशत में :-","Result in Percentage :-")</f>
        <v>परिणाम प्रतिशत में :-</v>
      </c>
      <c r="J315" s="885"/>
      <c r="K315" s="885"/>
      <c r="L315" s="885"/>
      <c r="M315" s="889">
        <f>IFERROR(IF(AND(N296=""),"",VLOOKUP(N296,Marks,113,0)),"")</f>
        <v>77.400000000000006</v>
      </c>
      <c r="N315" s="889"/>
      <c r="O315" s="889"/>
      <c r="P315" s="889"/>
      <c r="Q315" s="963"/>
      <c r="R315" s="885" t="str">
        <f>IF('Master sheet'!$D$14="Hindi","परिणाम :-","Result :-")</f>
        <v>परिणाम :-</v>
      </c>
      <c r="S315" s="885"/>
      <c r="T315" s="885"/>
      <c r="U315" s="888" t="str">
        <f>IFERROR(IF(AND(AD296=""),"",VLOOKUP(AD296,Marks,116,0)),"")</f>
        <v>कक्षोंन्नति</v>
      </c>
      <c r="V315" s="888"/>
      <c r="W315" s="888"/>
      <c r="X315" s="888"/>
      <c r="Y315" s="885" t="str">
        <f>IF('Master sheet'!$D$14="Hindi","परिणाम प्रतिशत में :-","Result in Percentage :-")</f>
        <v>परिणाम प्रतिशत में :-</v>
      </c>
      <c r="Z315" s="885"/>
      <c r="AA315" s="885"/>
      <c r="AB315" s="885"/>
      <c r="AC315" s="889">
        <f>IFERROR(IF(AND(AD296=""),"",VLOOKUP(AD296,Marks,113,0)),"")</f>
        <v>83</v>
      </c>
      <c r="AD315" s="889"/>
      <c r="AE315" s="889"/>
      <c r="AF315" s="889"/>
    </row>
    <row r="316" spans="1:32" s="44" customFormat="1" ht="21" customHeight="1">
      <c r="A316" s="98">
        <f>IF(N296="","",A315+1)</f>
        <v>28</v>
      </c>
      <c r="B316" s="885" t="str">
        <f>IF('Master sheet'!$D$14="Hindi","श्रेणी / ग्रेड :-","Division / Grade :-")</f>
        <v>श्रेणी / ग्रेड :-</v>
      </c>
      <c r="C316" s="885"/>
      <c r="D316" s="885"/>
      <c r="E316" s="210" t="str">
        <f>IFERROR(IF(AND(N296=""),"",VLOOKUP(N296,Marks,114,0)),"")</f>
        <v>I</v>
      </c>
      <c r="F316" s="211" t="s">
        <v>129</v>
      </c>
      <c r="G316" s="890" t="str">
        <f>IFERROR(IF(AND(N296=""),"",VLOOKUP(N296,Marks,119,0)),"")</f>
        <v>B</v>
      </c>
      <c r="H316" s="890"/>
      <c r="I316" s="885" t="str">
        <f>IF('Master sheet'!$D$14="Hindi","कक्षा में स्थान :-","Position in the Class :-")</f>
        <v>कक्षा में स्थान :-</v>
      </c>
      <c r="J316" s="885"/>
      <c r="K316" s="885"/>
      <c r="L316" s="885"/>
      <c r="M316" s="891">
        <f>IFERROR(IF(AND(N296=""),"",VLOOKUP(N296,Marks,115,0)),"")</f>
        <v>20.000000000000298</v>
      </c>
      <c r="N316" s="891"/>
      <c r="O316" s="891"/>
      <c r="P316" s="891"/>
      <c r="Q316" s="963"/>
      <c r="R316" s="885" t="str">
        <f>IF('Master sheet'!$D$14="Hindi","श्रेणी / ग्रेड :-","Division / Grade :-")</f>
        <v>श्रेणी / ग्रेड :-</v>
      </c>
      <c r="S316" s="885"/>
      <c r="T316" s="885"/>
      <c r="U316" s="210" t="str">
        <f>IFERROR(IF(AND(AD296=""),"",VLOOKUP(AD296,Marks,114,0)),"")</f>
        <v>I</v>
      </c>
      <c r="V316" s="211" t="s">
        <v>129</v>
      </c>
      <c r="W316" s="890" t="str">
        <f>IFERROR(IF(AND(AD296=""),"",VLOOKUP(AD296,Marks,119,0)),"")</f>
        <v>B</v>
      </c>
      <c r="X316" s="890"/>
      <c r="Y316" s="885" t="str">
        <f>IF('Master sheet'!$D$14="Hindi","कक्षा में स्थान :-","Position in the Class :-")</f>
        <v>कक्षा में स्थान :-</v>
      </c>
      <c r="Z316" s="885"/>
      <c r="AA316" s="885"/>
      <c r="AB316" s="885"/>
      <c r="AC316" s="891">
        <f>IFERROR(IF(AND(AD296=""),"",VLOOKUP(AD296,Marks,115,0)),"")</f>
        <v>3.9999999999999964</v>
      </c>
      <c r="AD316" s="891"/>
      <c r="AE316" s="891"/>
      <c r="AF316" s="891"/>
    </row>
    <row r="317" spans="1:32" s="44" customFormat="1" ht="21" customHeight="1">
      <c r="A317" s="98">
        <f>IF(N296="","",A316+1)</f>
        <v>29</v>
      </c>
      <c r="B317" s="871" t="str">
        <f>IF('Master sheet'!$D$14="Hindi","परीक्षा परिणाम घोषणा दिनांक :-","Result Declaration Date :-")</f>
        <v>परीक्षा परिणाम घोषणा दिनांक :-</v>
      </c>
      <c r="C317" s="871"/>
      <c r="D317" s="871"/>
      <c r="E317" s="872">
        <f>IFERROR(IF(AND(N296=""),"",'Master sheet'!$D$13),"")</f>
        <v>45793</v>
      </c>
      <c r="F317" s="872"/>
      <c r="G317" s="872"/>
      <c r="H317" s="349"/>
      <c r="I317" s="71"/>
      <c r="J317" s="71"/>
      <c r="K317" s="45"/>
      <c r="L317" s="71"/>
      <c r="M317" s="71"/>
      <c r="N317" s="71"/>
      <c r="O317" s="71"/>
      <c r="P317" s="71"/>
      <c r="Q317" s="963"/>
      <c r="R317" s="871" t="str">
        <f>IF('Master sheet'!$D$14="Hindi","परीक्षा परिणाम घोषणा दिनांक :-","Result Declaration Date :-")</f>
        <v>परीक्षा परिणाम घोषणा दिनांक :-</v>
      </c>
      <c r="S317" s="871"/>
      <c r="T317" s="871"/>
      <c r="U317" s="872">
        <f>IFERROR(IF(AND(AD296=""),"",'Master sheet'!$D$13),"")</f>
        <v>45793</v>
      </c>
      <c r="V317" s="872"/>
      <c r="W317" s="872"/>
      <c r="X317" s="349"/>
      <c r="Y317" s="71"/>
      <c r="Z317" s="71"/>
      <c r="AA317" s="45"/>
      <c r="AB317" s="71"/>
      <c r="AC317" s="71"/>
      <c r="AD317" s="71"/>
      <c r="AE317" s="71"/>
      <c r="AF317" s="71"/>
    </row>
    <row r="318" spans="1:32" s="44" customFormat="1" ht="39" customHeight="1">
      <c r="A318" s="98">
        <f>IF(N296="","",A317+1)</f>
        <v>30</v>
      </c>
      <c r="B318" s="873" t="str">
        <f>IFERROR(IF(AND(N296=""),"",'Result Sheet'!$DO$211),"")</f>
        <v>( PUSHPENDRA JAWRA )</v>
      </c>
      <c r="C318" s="873"/>
      <c r="D318" s="873"/>
      <c r="E318" s="873"/>
      <c r="F318" s="874" t="str">
        <f>IF(AND(N296=""),"",CONCATENATE("(",'Master sheet'!$D$17," )"))</f>
        <v>(Suresh Kumar )</v>
      </c>
      <c r="G318" s="874"/>
      <c r="H318" s="874"/>
      <c r="I318" s="874"/>
      <c r="J318" s="874"/>
      <c r="K318" s="874" t="str">
        <f>IF(AND(N296=""),"",CONCATENATE("(",'Master sheet'!$D$15," )"))</f>
        <v>(USHA PALIYA )</v>
      </c>
      <c r="L318" s="874"/>
      <c r="M318" s="874"/>
      <c r="N318" s="874"/>
      <c r="O318" s="874"/>
      <c r="P318" s="874"/>
      <c r="Q318" s="963"/>
      <c r="R318" s="873" t="str">
        <f>IFERROR(IF(AND(AD296=""),"",'Result Sheet'!$DO$211),"")</f>
        <v>( PUSHPENDRA JAWRA )</v>
      </c>
      <c r="S318" s="873"/>
      <c r="T318" s="873"/>
      <c r="U318" s="873"/>
      <c r="V318" s="874" t="str">
        <f>IF(AND(AD296=""),"",CONCATENATE("(",'Master sheet'!$D$17," )"))</f>
        <v>(Suresh Kumar )</v>
      </c>
      <c r="W318" s="874"/>
      <c r="X318" s="874"/>
      <c r="Y318" s="874"/>
      <c r="Z318" s="874"/>
      <c r="AA318" s="874" t="str">
        <f>IF(AND(AD296=""),"",CONCATENATE("(",'Master sheet'!$D$15," )"))</f>
        <v>(USHA PALIYA )</v>
      </c>
      <c r="AB318" s="874"/>
      <c r="AC318" s="874"/>
      <c r="AD318" s="874"/>
      <c r="AE318" s="874"/>
      <c r="AF318" s="874"/>
    </row>
    <row r="319" spans="1:32" s="44" customFormat="1" ht="21" customHeight="1">
      <c r="A319" s="98">
        <f>IF(N296="","",A318+1)</f>
        <v>31</v>
      </c>
      <c r="B319" s="875" t="str">
        <f>IF('Master sheet'!$D$14="Hindi","हस्ताक्षर कक्षाध्यापक","Signature of the class teacher")</f>
        <v>हस्ताक्षर कक्षाध्यापक</v>
      </c>
      <c r="C319" s="875"/>
      <c r="D319" s="875"/>
      <c r="E319" s="875"/>
      <c r="F319" s="875" t="str">
        <f>IF('Master sheet'!$D$14="Hindi","हस्ताक्षर परीक्षा प्रभारी","Signature of the exam. Incharge")</f>
        <v>हस्ताक्षर परीक्षा प्रभारी</v>
      </c>
      <c r="G319" s="875"/>
      <c r="H319" s="875"/>
      <c r="I319" s="875"/>
      <c r="J319" s="875"/>
      <c r="K319" s="875" t="str">
        <f>IF('Master sheet'!$D$14="Hindi","हस्ताक्षर संस्था प्रधान","Head of Institute's Signature")</f>
        <v>हस्ताक्षर संस्था प्रधान</v>
      </c>
      <c r="L319" s="875"/>
      <c r="M319" s="875"/>
      <c r="N319" s="875"/>
      <c r="O319" s="875"/>
      <c r="P319" s="875"/>
      <c r="Q319" s="963"/>
      <c r="R319" s="875" t="str">
        <f>IF('Master sheet'!$D$14="Hindi","हस्ताक्षर कक्षाध्यापक","Signature of the class teacher")</f>
        <v>हस्ताक्षर कक्षाध्यापक</v>
      </c>
      <c r="S319" s="875"/>
      <c r="T319" s="875"/>
      <c r="U319" s="875"/>
      <c r="V319" s="875" t="str">
        <f>IF('Master sheet'!$D$14="Hindi","हस्ताक्षर परीक्षा प्रभारी","Signature of the exam. Incharge")</f>
        <v>हस्ताक्षर परीक्षा प्रभारी</v>
      </c>
      <c r="W319" s="875"/>
      <c r="X319" s="875"/>
      <c r="Y319" s="875"/>
      <c r="Z319" s="875"/>
      <c r="AA319" s="875" t="str">
        <f>IF('Master sheet'!$D$14="Hindi","हस्ताक्षर संस्था प्रधान","Head of Institute's Signature")</f>
        <v>हस्ताक्षर संस्था प्रधान</v>
      </c>
      <c r="AB319" s="875"/>
      <c r="AC319" s="875"/>
      <c r="AD319" s="875"/>
      <c r="AE319" s="875"/>
      <c r="AF319" s="875"/>
    </row>
  </sheetData>
  <sheetProtection password="F18B" sheet="1" objects="1" scenarios="1" formatCells="0" formatColumns="0" formatRows="0"/>
  <mergeCells count="2331">
    <mergeCell ref="B318:E318"/>
    <mergeCell ref="F318:J318"/>
    <mergeCell ref="K318:P318"/>
    <mergeCell ref="R318:U318"/>
    <mergeCell ref="V318:Z318"/>
    <mergeCell ref="AA318:AF318"/>
    <mergeCell ref="B319:E319"/>
    <mergeCell ref="F319:J319"/>
    <mergeCell ref="K319:P319"/>
    <mergeCell ref="R319:U319"/>
    <mergeCell ref="V319:Z319"/>
    <mergeCell ref="AA319:AF319"/>
    <mergeCell ref="B316:D316"/>
    <mergeCell ref="G316:H316"/>
    <mergeCell ref="I316:L316"/>
    <mergeCell ref="M316:P316"/>
    <mergeCell ref="R316:T316"/>
    <mergeCell ref="W316:X316"/>
    <mergeCell ref="Y316:AB316"/>
    <mergeCell ref="AC316:AF316"/>
    <mergeCell ref="B317:D317"/>
    <mergeCell ref="E317:G317"/>
    <mergeCell ref="R317:T317"/>
    <mergeCell ref="U317:W317"/>
    <mergeCell ref="B314:D314"/>
    <mergeCell ref="E314:H314"/>
    <mergeCell ref="I314:L314"/>
    <mergeCell ref="M314:P314"/>
    <mergeCell ref="R314:T314"/>
    <mergeCell ref="U314:X314"/>
    <mergeCell ref="Y314:AB314"/>
    <mergeCell ref="AC314:AF314"/>
    <mergeCell ref="B315:D315"/>
    <mergeCell ref="E315:H315"/>
    <mergeCell ref="I315:L315"/>
    <mergeCell ref="M315:P315"/>
    <mergeCell ref="R315:T315"/>
    <mergeCell ref="U315:X315"/>
    <mergeCell ref="Y315:AB315"/>
    <mergeCell ref="AC315:AF315"/>
    <mergeCell ref="Y312:Z312"/>
    <mergeCell ref="AB312:AC312"/>
    <mergeCell ref="AD312:AE312"/>
    <mergeCell ref="B313:D313"/>
    <mergeCell ref="G313:I313"/>
    <mergeCell ref="L313:N313"/>
    <mergeCell ref="R313:T313"/>
    <mergeCell ref="W313:Y313"/>
    <mergeCell ref="AB313:AD313"/>
    <mergeCell ref="B312:C312"/>
    <mergeCell ref="D312:E312"/>
    <mergeCell ref="G312:H312"/>
    <mergeCell ref="I312:J312"/>
    <mergeCell ref="L312:M312"/>
    <mergeCell ref="N312:O312"/>
    <mergeCell ref="R312:S312"/>
    <mergeCell ref="T312:U312"/>
    <mergeCell ref="W312:X312"/>
    <mergeCell ref="W310:X310"/>
    <mergeCell ref="Y310:Z310"/>
    <mergeCell ref="AA310:AB310"/>
    <mergeCell ref="AC310:AD310"/>
    <mergeCell ref="AE310:AF310"/>
    <mergeCell ref="C311:D311"/>
    <mergeCell ref="E311:F311"/>
    <mergeCell ref="G311:H311"/>
    <mergeCell ref="I311:J311"/>
    <mergeCell ref="K311:L311"/>
    <mergeCell ref="M311:N311"/>
    <mergeCell ref="O311:P311"/>
    <mergeCell ref="S311:T311"/>
    <mergeCell ref="U311:V311"/>
    <mergeCell ref="W311:X311"/>
    <mergeCell ref="Y311:Z311"/>
    <mergeCell ref="AA311:AB311"/>
    <mergeCell ref="AC311:AD311"/>
    <mergeCell ref="AE311:AF311"/>
    <mergeCell ref="C310:D310"/>
    <mergeCell ref="E310:F310"/>
    <mergeCell ref="G310:H310"/>
    <mergeCell ref="I310:J310"/>
    <mergeCell ref="K310:L310"/>
    <mergeCell ref="M310:N310"/>
    <mergeCell ref="O310:P310"/>
    <mergeCell ref="S310:T310"/>
    <mergeCell ref="U310:V310"/>
    <mergeCell ref="C307:F307"/>
    <mergeCell ref="G307:J307"/>
    <mergeCell ref="K307:N307"/>
    <mergeCell ref="S307:V307"/>
    <mergeCell ref="W307:Z307"/>
    <mergeCell ref="AA307:AD307"/>
    <mergeCell ref="B308:P308"/>
    <mergeCell ref="R308:AF308"/>
    <mergeCell ref="B309:P309"/>
    <mergeCell ref="R309:AF309"/>
    <mergeCell ref="AC304:AD304"/>
    <mergeCell ref="C305:D305"/>
    <mergeCell ref="E305:F305"/>
    <mergeCell ref="G305:H305"/>
    <mergeCell ref="I305:J305"/>
    <mergeCell ref="M305:N305"/>
    <mergeCell ref="S305:T305"/>
    <mergeCell ref="U305:V305"/>
    <mergeCell ref="W305:X305"/>
    <mergeCell ref="Y305:Z305"/>
    <mergeCell ref="AC305:AD305"/>
    <mergeCell ref="C304:D304"/>
    <mergeCell ref="E304:F304"/>
    <mergeCell ref="G304:H304"/>
    <mergeCell ref="I304:J304"/>
    <mergeCell ref="M304:N304"/>
    <mergeCell ref="S304:T304"/>
    <mergeCell ref="U304:V304"/>
    <mergeCell ref="W304:X304"/>
    <mergeCell ref="Y304:Z304"/>
    <mergeCell ref="C306:F306"/>
    <mergeCell ref="G306:J306"/>
    <mergeCell ref="AC301:AD301"/>
    <mergeCell ref="C302:D302"/>
    <mergeCell ref="E302:F302"/>
    <mergeCell ref="G302:H302"/>
    <mergeCell ref="I302:J302"/>
    <mergeCell ref="M302:N302"/>
    <mergeCell ref="S302:T302"/>
    <mergeCell ref="U302:V302"/>
    <mergeCell ref="W302:X302"/>
    <mergeCell ref="Y302:Z302"/>
    <mergeCell ref="AC302:AD302"/>
    <mergeCell ref="C301:D301"/>
    <mergeCell ref="E301:F301"/>
    <mergeCell ref="G301:H301"/>
    <mergeCell ref="I301:J301"/>
    <mergeCell ref="M301:N301"/>
    <mergeCell ref="S301:T301"/>
    <mergeCell ref="U301:V301"/>
    <mergeCell ref="W301:X301"/>
    <mergeCell ref="Y301:Z301"/>
    <mergeCell ref="C300:D300"/>
    <mergeCell ref="E300:F300"/>
    <mergeCell ref="G300:H300"/>
    <mergeCell ref="I300:J300"/>
    <mergeCell ref="M300:N300"/>
    <mergeCell ref="S300:T300"/>
    <mergeCell ref="U300:V300"/>
    <mergeCell ref="W300:X300"/>
    <mergeCell ref="Y300:Z300"/>
    <mergeCell ref="AC300:AD300"/>
    <mergeCell ref="B296:D296"/>
    <mergeCell ref="E296:I296"/>
    <mergeCell ref="J296:M296"/>
    <mergeCell ref="N296:P296"/>
    <mergeCell ref="R296:T296"/>
    <mergeCell ref="U296:Y296"/>
    <mergeCell ref="Z296:AC296"/>
    <mergeCell ref="AD296:AF296"/>
    <mergeCell ref="B298:B300"/>
    <mergeCell ref="C298:F298"/>
    <mergeCell ref="G298:J298"/>
    <mergeCell ref="K298:N298"/>
    <mergeCell ref="O298:O300"/>
    <mergeCell ref="P298:P300"/>
    <mergeCell ref="R298:R300"/>
    <mergeCell ref="S298:V298"/>
    <mergeCell ref="N294:P294"/>
    <mergeCell ref="R294:T294"/>
    <mergeCell ref="U294:Y294"/>
    <mergeCell ref="Z294:AC294"/>
    <mergeCell ref="AD294:AF294"/>
    <mergeCell ref="B295:D295"/>
    <mergeCell ref="E295:I295"/>
    <mergeCell ref="J295:M295"/>
    <mergeCell ref="N295:P295"/>
    <mergeCell ref="R295:T295"/>
    <mergeCell ref="U295:Y295"/>
    <mergeCell ref="Z295:AC295"/>
    <mergeCell ref="AD295:AF295"/>
    <mergeCell ref="M299:N299"/>
    <mergeCell ref="S299:T299"/>
    <mergeCell ref="U299:V299"/>
    <mergeCell ref="W299:X299"/>
    <mergeCell ref="Y299:Z299"/>
    <mergeCell ref="AC299:AD299"/>
    <mergeCell ref="B289:P289"/>
    <mergeCell ref="Q289:Q319"/>
    <mergeCell ref="R289:AF289"/>
    <mergeCell ref="B290:P290"/>
    <mergeCell ref="R290:AF290"/>
    <mergeCell ref="B291:D291"/>
    <mergeCell ref="E291:P291"/>
    <mergeCell ref="R291:T291"/>
    <mergeCell ref="U291:AF291"/>
    <mergeCell ref="E292:P292"/>
    <mergeCell ref="U292:AF292"/>
    <mergeCell ref="C293:D293"/>
    <mergeCell ref="E293:G293"/>
    <mergeCell ref="H293:I293"/>
    <mergeCell ref="J293:M293"/>
    <mergeCell ref="N293:P293"/>
    <mergeCell ref="S293:T293"/>
    <mergeCell ref="U293:W293"/>
    <mergeCell ref="X293:Y293"/>
    <mergeCell ref="Z293:AC293"/>
    <mergeCell ref="AD293:AF293"/>
    <mergeCell ref="B294:D294"/>
    <mergeCell ref="E294:I294"/>
    <mergeCell ref="J294:M294"/>
    <mergeCell ref="W298:Z298"/>
    <mergeCell ref="AA298:AD298"/>
    <mergeCell ref="AE298:AE300"/>
    <mergeCell ref="AF298:AF300"/>
    <mergeCell ref="C299:D299"/>
    <mergeCell ref="E299:F299"/>
    <mergeCell ref="G299:H299"/>
    <mergeCell ref="I299:J299"/>
    <mergeCell ref="B286:E286"/>
    <mergeCell ref="F286:J286"/>
    <mergeCell ref="K286:P286"/>
    <mergeCell ref="R286:U286"/>
    <mergeCell ref="V286:Z286"/>
    <mergeCell ref="AA286:AF286"/>
    <mergeCell ref="B287:E287"/>
    <mergeCell ref="F287:J287"/>
    <mergeCell ref="K287:P287"/>
    <mergeCell ref="R287:U287"/>
    <mergeCell ref="V287:Z287"/>
    <mergeCell ref="AA287:AF287"/>
    <mergeCell ref="B284:D284"/>
    <mergeCell ref="G284:H284"/>
    <mergeCell ref="I284:L284"/>
    <mergeCell ref="M284:P284"/>
    <mergeCell ref="R284:T284"/>
    <mergeCell ref="W284:X284"/>
    <mergeCell ref="Y284:AB284"/>
    <mergeCell ref="AC284:AF284"/>
    <mergeCell ref="B285:D285"/>
    <mergeCell ref="E285:G285"/>
    <mergeCell ref="R285:T285"/>
    <mergeCell ref="U285:W285"/>
    <mergeCell ref="B282:D282"/>
    <mergeCell ref="E282:H282"/>
    <mergeCell ref="I282:L282"/>
    <mergeCell ref="M282:P282"/>
    <mergeCell ref="R282:T282"/>
    <mergeCell ref="U282:X282"/>
    <mergeCell ref="Y282:AB282"/>
    <mergeCell ref="AC282:AF282"/>
    <mergeCell ref="B283:D283"/>
    <mergeCell ref="E283:H283"/>
    <mergeCell ref="I283:L283"/>
    <mergeCell ref="M283:P283"/>
    <mergeCell ref="R283:T283"/>
    <mergeCell ref="U283:X283"/>
    <mergeCell ref="Y283:AB283"/>
    <mergeCell ref="AC283:AF283"/>
    <mergeCell ref="Y280:Z280"/>
    <mergeCell ref="AB280:AC280"/>
    <mergeCell ref="AD280:AE280"/>
    <mergeCell ref="B281:D281"/>
    <mergeCell ref="G281:I281"/>
    <mergeCell ref="L281:N281"/>
    <mergeCell ref="R281:T281"/>
    <mergeCell ref="W281:Y281"/>
    <mergeCell ref="AB281:AD281"/>
    <mergeCell ref="B280:C280"/>
    <mergeCell ref="D280:E280"/>
    <mergeCell ref="G280:H280"/>
    <mergeCell ref="I280:J280"/>
    <mergeCell ref="L280:M280"/>
    <mergeCell ref="N280:O280"/>
    <mergeCell ref="R280:S280"/>
    <mergeCell ref="T280:U280"/>
    <mergeCell ref="W280:X280"/>
    <mergeCell ref="W278:X278"/>
    <mergeCell ref="Y278:Z278"/>
    <mergeCell ref="AA278:AB278"/>
    <mergeCell ref="AC278:AD278"/>
    <mergeCell ref="AE278:AF278"/>
    <mergeCell ref="C279:D279"/>
    <mergeCell ref="E279:F279"/>
    <mergeCell ref="G279:H279"/>
    <mergeCell ref="I279:J279"/>
    <mergeCell ref="K279:L279"/>
    <mergeCell ref="M279:N279"/>
    <mergeCell ref="O279:P279"/>
    <mergeCell ref="S279:T279"/>
    <mergeCell ref="U279:V279"/>
    <mergeCell ref="W279:X279"/>
    <mergeCell ref="Y279:Z279"/>
    <mergeCell ref="AA279:AB279"/>
    <mergeCell ref="AC279:AD279"/>
    <mergeCell ref="AE279:AF279"/>
    <mergeCell ref="C278:D278"/>
    <mergeCell ref="E278:F278"/>
    <mergeCell ref="G278:H278"/>
    <mergeCell ref="I278:J278"/>
    <mergeCell ref="K278:L278"/>
    <mergeCell ref="M278:N278"/>
    <mergeCell ref="O278:P278"/>
    <mergeCell ref="S278:T278"/>
    <mergeCell ref="U278:V278"/>
    <mergeCell ref="B277:P277"/>
    <mergeCell ref="R277:AF277"/>
    <mergeCell ref="AC272:AD272"/>
    <mergeCell ref="C273:D273"/>
    <mergeCell ref="E273:F273"/>
    <mergeCell ref="G273:H273"/>
    <mergeCell ref="I273:J273"/>
    <mergeCell ref="M273:N273"/>
    <mergeCell ref="S273:T273"/>
    <mergeCell ref="U273:V273"/>
    <mergeCell ref="W273:X273"/>
    <mergeCell ref="Y273:Z273"/>
    <mergeCell ref="AC273:AD273"/>
    <mergeCell ref="C272:D272"/>
    <mergeCell ref="E272:F272"/>
    <mergeCell ref="G272:H272"/>
    <mergeCell ref="I272:J272"/>
    <mergeCell ref="M272:N272"/>
    <mergeCell ref="S272:T272"/>
    <mergeCell ref="U272:V272"/>
    <mergeCell ref="W272:X272"/>
    <mergeCell ref="Y272:Z272"/>
    <mergeCell ref="C274:F274"/>
    <mergeCell ref="G274:J274"/>
    <mergeCell ref="AC269:AD269"/>
    <mergeCell ref="C270:D270"/>
    <mergeCell ref="E270:F270"/>
    <mergeCell ref="G270:H270"/>
    <mergeCell ref="I270:J270"/>
    <mergeCell ref="M270:N270"/>
    <mergeCell ref="S270:T270"/>
    <mergeCell ref="U270:V270"/>
    <mergeCell ref="W270:X270"/>
    <mergeCell ref="Y270:Z270"/>
    <mergeCell ref="AC270:AD270"/>
    <mergeCell ref="C269:D269"/>
    <mergeCell ref="E269:F269"/>
    <mergeCell ref="G269:H269"/>
    <mergeCell ref="I269:J269"/>
    <mergeCell ref="M269:N269"/>
    <mergeCell ref="S269:T269"/>
    <mergeCell ref="U269:V269"/>
    <mergeCell ref="W269:X269"/>
    <mergeCell ref="Y269:Z269"/>
    <mergeCell ref="C268:D268"/>
    <mergeCell ref="E268:F268"/>
    <mergeCell ref="G268:H268"/>
    <mergeCell ref="I268:J268"/>
    <mergeCell ref="M268:N268"/>
    <mergeCell ref="S268:T268"/>
    <mergeCell ref="U268:V268"/>
    <mergeCell ref="W268:X268"/>
    <mergeCell ref="Y268:Z268"/>
    <mergeCell ref="AC268:AD268"/>
    <mergeCell ref="B264:D264"/>
    <mergeCell ref="E264:I264"/>
    <mergeCell ref="J264:M264"/>
    <mergeCell ref="N264:P264"/>
    <mergeCell ref="R264:T264"/>
    <mergeCell ref="U264:Y264"/>
    <mergeCell ref="Z264:AC264"/>
    <mergeCell ref="AD264:AF264"/>
    <mergeCell ref="B266:B268"/>
    <mergeCell ref="C266:F266"/>
    <mergeCell ref="G266:J266"/>
    <mergeCell ref="K266:N266"/>
    <mergeCell ref="O266:O268"/>
    <mergeCell ref="P266:P268"/>
    <mergeCell ref="R266:R268"/>
    <mergeCell ref="S266:V266"/>
    <mergeCell ref="N262:P262"/>
    <mergeCell ref="R262:T262"/>
    <mergeCell ref="U262:Y262"/>
    <mergeCell ref="Z262:AC262"/>
    <mergeCell ref="AD262:AF262"/>
    <mergeCell ref="B263:D263"/>
    <mergeCell ref="E263:I263"/>
    <mergeCell ref="J263:M263"/>
    <mergeCell ref="N263:P263"/>
    <mergeCell ref="R263:T263"/>
    <mergeCell ref="U263:Y263"/>
    <mergeCell ref="Z263:AC263"/>
    <mergeCell ref="AD263:AF263"/>
    <mergeCell ref="M267:N267"/>
    <mergeCell ref="S267:T267"/>
    <mergeCell ref="U267:V267"/>
    <mergeCell ref="W267:X267"/>
    <mergeCell ref="Y267:Z267"/>
    <mergeCell ref="AC267:AD267"/>
    <mergeCell ref="B257:P257"/>
    <mergeCell ref="Q257:Q287"/>
    <mergeCell ref="R257:AF257"/>
    <mergeCell ref="B258:P258"/>
    <mergeCell ref="R258:AF258"/>
    <mergeCell ref="B259:D259"/>
    <mergeCell ref="E259:P259"/>
    <mergeCell ref="R259:T259"/>
    <mergeCell ref="U259:AF259"/>
    <mergeCell ref="E260:P260"/>
    <mergeCell ref="U260:AF260"/>
    <mergeCell ref="C261:D261"/>
    <mergeCell ref="E261:G261"/>
    <mergeCell ref="H261:I261"/>
    <mergeCell ref="J261:M261"/>
    <mergeCell ref="N261:P261"/>
    <mergeCell ref="S261:T261"/>
    <mergeCell ref="U261:W261"/>
    <mergeCell ref="X261:Y261"/>
    <mergeCell ref="Z261:AC261"/>
    <mergeCell ref="AD261:AF261"/>
    <mergeCell ref="B262:D262"/>
    <mergeCell ref="E262:I262"/>
    <mergeCell ref="J262:M262"/>
    <mergeCell ref="W266:Z266"/>
    <mergeCell ref="AA266:AD266"/>
    <mergeCell ref="AE266:AE268"/>
    <mergeCell ref="AF266:AF268"/>
    <mergeCell ref="C267:D267"/>
    <mergeCell ref="E267:F267"/>
    <mergeCell ref="G267:H267"/>
    <mergeCell ref="I267:J267"/>
    <mergeCell ref="B254:E254"/>
    <mergeCell ref="F254:J254"/>
    <mergeCell ref="K254:P254"/>
    <mergeCell ref="R254:U254"/>
    <mergeCell ref="V254:Z254"/>
    <mergeCell ref="AA254:AF254"/>
    <mergeCell ref="B255:E255"/>
    <mergeCell ref="F255:J255"/>
    <mergeCell ref="K255:P255"/>
    <mergeCell ref="R255:U255"/>
    <mergeCell ref="V255:Z255"/>
    <mergeCell ref="AA255:AF255"/>
    <mergeCell ref="B252:D252"/>
    <mergeCell ref="G252:H252"/>
    <mergeCell ref="I252:L252"/>
    <mergeCell ref="M252:P252"/>
    <mergeCell ref="R252:T252"/>
    <mergeCell ref="W252:X252"/>
    <mergeCell ref="Y252:AB252"/>
    <mergeCell ref="AC252:AF252"/>
    <mergeCell ref="B253:D253"/>
    <mergeCell ref="E253:G253"/>
    <mergeCell ref="R253:T253"/>
    <mergeCell ref="U253:W253"/>
    <mergeCell ref="B250:D250"/>
    <mergeCell ref="E250:H250"/>
    <mergeCell ref="I250:L250"/>
    <mergeCell ref="M250:P250"/>
    <mergeCell ref="R250:T250"/>
    <mergeCell ref="U250:X250"/>
    <mergeCell ref="Y250:AB250"/>
    <mergeCell ref="AC250:AF250"/>
    <mergeCell ref="B251:D251"/>
    <mergeCell ref="E251:H251"/>
    <mergeCell ref="I251:L251"/>
    <mergeCell ref="M251:P251"/>
    <mergeCell ref="R251:T251"/>
    <mergeCell ref="U251:X251"/>
    <mergeCell ref="Y251:AB251"/>
    <mergeCell ref="AC251:AF251"/>
    <mergeCell ref="Y248:Z248"/>
    <mergeCell ref="AB248:AC248"/>
    <mergeCell ref="AD248:AE248"/>
    <mergeCell ref="B249:D249"/>
    <mergeCell ref="G249:I249"/>
    <mergeCell ref="L249:N249"/>
    <mergeCell ref="R249:T249"/>
    <mergeCell ref="W249:Y249"/>
    <mergeCell ref="AB249:AD249"/>
    <mergeCell ref="B248:C248"/>
    <mergeCell ref="D248:E248"/>
    <mergeCell ref="G248:H248"/>
    <mergeCell ref="I248:J248"/>
    <mergeCell ref="L248:M248"/>
    <mergeCell ref="N248:O248"/>
    <mergeCell ref="R248:S248"/>
    <mergeCell ref="W246:X246"/>
    <mergeCell ref="Y246:Z246"/>
    <mergeCell ref="AA246:AB246"/>
    <mergeCell ref="AC246:AD246"/>
    <mergeCell ref="AE246:AF246"/>
    <mergeCell ref="C247:D247"/>
    <mergeCell ref="E247:F247"/>
    <mergeCell ref="G247:H247"/>
    <mergeCell ref="I247:J247"/>
    <mergeCell ref="K247:L247"/>
    <mergeCell ref="M247:N247"/>
    <mergeCell ref="O247:P247"/>
    <mergeCell ref="S247:T247"/>
    <mergeCell ref="U247:V247"/>
    <mergeCell ref="W247:X247"/>
    <mergeCell ref="Y247:Z247"/>
    <mergeCell ref="AA247:AB247"/>
    <mergeCell ref="AC247:AD247"/>
    <mergeCell ref="AE247:AF247"/>
    <mergeCell ref="C246:D246"/>
    <mergeCell ref="E246:F246"/>
    <mergeCell ref="G246:H246"/>
    <mergeCell ref="I246:J246"/>
    <mergeCell ref="K246:L246"/>
    <mergeCell ref="M246:N246"/>
    <mergeCell ref="O246:P246"/>
    <mergeCell ref="S246:T246"/>
    <mergeCell ref="U246:V246"/>
    <mergeCell ref="AC240:AD240"/>
    <mergeCell ref="C241:D241"/>
    <mergeCell ref="E241:F241"/>
    <mergeCell ref="G241:H241"/>
    <mergeCell ref="I241:J241"/>
    <mergeCell ref="M241:N241"/>
    <mergeCell ref="S241:T241"/>
    <mergeCell ref="U241:V241"/>
    <mergeCell ref="W241:X241"/>
    <mergeCell ref="Y241:Z241"/>
    <mergeCell ref="AC241:AD241"/>
    <mergeCell ref="C240:D240"/>
    <mergeCell ref="E240:F240"/>
    <mergeCell ref="G240:H240"/>
    <mergeCell ref="I240:J240"/>
    <mergeCell ref="M240:N240"/>
    <mergeCell ref="S240:T240"/>
    <mergeCell ref="U240:V240"/>
    <mergeCell ref="W240:X240"/>
    <mergeCell ref="Y240:Z240"/>
    <mergeCell ref="AC237:AD237"/>
    <mergeCell ref="C238:D238"/>
    <mergeCell ref="E238:F238"/>
    <mergeCell ref="G238:H238"/>
    <mergeCell ref="I238:J238"/>
    <mergeCell ref="M238:N238"/>
    <mergeCell ref="S238:T238"/>
    <mergeCell ref="U238:V238"/>
    <mergeCell ref="W238:X238"/>
    <mergeCell ref="Y238:Z238"/>
    <mergeCell ref="AC238:AD238"/>
    <mergeCell ref="C237:D237"/>
    <mergeCell ref="E237:F237"/>
    <mergeCell ref="G237:H237"/>
    <mergeCell ref="I237:J237"/>
    <mergeCell ref="M237:N237"/>
    <mergeCell ref="S237:T237"/>
    <mergeCell ref="U237:V237"/>
    <mergeCell ref="W237:X237"/>
    <mergeCell ref="Y237:Z237"/>
    <mergeCell ref="C236:D236"/>
    <mergeCell ref="E236:F236"/>
    <mergeCell ref="G236:H236"/>
    <mergeCell ref="I236:J236"/>
    <mergeCell ref="M236:N236"/>
    <mergeCell ref="S236:T236"/>
    <mergeCell ref="U236:V236"/>
    <mergeCell ref="W236:X236"/>
    <mergeCell ref="Y236:Z236"/>
    <mergeCell ref="AC236:AD236"/>
    <mergeCell ref="B232:D232"/>
    <mergeCell ref="E232:I232"/>
    <mergeCell ref="J232:M232"/>
    <mergeCell ref="N232:P232"/>
    <mergeCell ref="R232:T232"/>
    <mergeCell ref="U232:Y232"/>
    <mergeCell ref="Z232:AC232"/>
    <mergeCell ref="AD232:AF232"/>
    <mergeCell ref="B234:B236"/>
    <mergeCell ref="C234:F234"/>
    <mergeCell ref="G234:J234"/>
    <mergeCell ref="K234:N234"/>
    <mergeCell ref="O234:O236"/>
    <mergeCell ref="P234:P236"/>
    <mergeCell ref="R234:R236"/>
    <mergeCell ref="S234:V234"/>
    <mergeCell ref="N230:P230"/>
    <mergeCell ref="R230:T230"/>
    <mergeCell ref="U230:Y230"/>
    <mergeCell ref="Z230:AC230"/>
    <mergeCell ref="AD230:AF230"/>
    <mergeCell ref="B231:D231"/>
    <mergeCell ref="E231:I231"/>
    <mergeCell ref="J231:M231"/>
    <mergeCell ref="N231:P231"/>
    <mergeCell ref="R231:T231"/>
    <mergeCell ref="U231:Y231"/>
    <mergeCell ref="Z231:AC231"/>
    <mergeCell ref="AD231:AF231"/>
    <mergeCell ref="M235:N235"/>
    <mergeCell ref="S235:T235"/>
    <mergeCell ref="U235:V235"/>
    <mergeCell ref="W235:X235"/>
    <mergeCell ref="Y235:Z235"/>
    <mergeCell ref="AC235:AD235"/>
    <mergeCell ref="B225:P225"/>
    <mergeCell ref="Q225:Q255"/>
    <mergeCell ref="R225:AF225"/>
    <mergeCell ref="B226:P226"/>
    <mergeCell ref="R226:AF226"/>
    <mergeCell ref="B227:D227"/>
    <mergeCell ref="E227:P227"/>
    <mergeCell ref="R227:T227"/>
    <mergeCell ref="U227:AF227"/>
    <mergeCell ref="E228:P228"/>
    <mergeCell ref="U228:AF228"/>
    <mergeCell ref="C229:D229"/>
    <mergeCell ref="E229:G229"/>
    <mergeCell ref="H229:I229"/>
    <mergeCell ref="J229:M229"/>
    <mergeCell ref="N229:P229"/>
    <mergeCell ref="S229:T229"/>
    <mergeCell ref="U229:W229"/>
    <mergeCell ref="X229:Y229"/>
    <mergeCell ref="Z229:AC229"/>
    <mergeCell ref="AD229:AF229"/>
    <mergeCell ref="B230:D230"/>
    <mergeCell ref="E230:I230"/>
    <mergeCell ref="J230:M230"/>
    <mergeCell ref="W234:Z234"/>
    <mergeCell ref="AA234:AD234"/>
    <mergeCell ref="AE234:AE236"/>
    <mergeCell ref="AF234:AF236"/>
    <mergeCell ref="C235:D235"/>
    <mergeCell ref="E235:F235"/>
    <mergeCell ref="G235:H235"/>
    <mergeCell ref="I235:J235"/>
    <mergeCell ref="B222:E222"/>
    <mergeCell ref="F222:J222"/>
    <mergeCell ref="K222:P222"/>
    <mergeCell ref="R222:U222"/>
    <mergeCell ref="V222:Z222"/>
    <mergeCell ref="AA222:AF222"/>
    <mergeCell ref="B223:E223"/>
    <mergeCell ref="F223:J223"/>
    <mergeCell ref="K223:P223"/>
    <mergeCell ref="R223:U223"/>
    <mergeCell ref="V223:Z223"/>
    <mergeCell ref="AA223:AF223"/>
    <mergeCell ref="B220:D220"/>
    <mergeCell ref="G220:H220"/>
    <mergeCell ref="I220:L220"/>
    <mergeCell ref="M220:P220"/>
    <mergeCell ref="R220:T220"/>
    <mergeCell ref="W220:X220"/>
    <mergeCell ref="Y220:AB220"/>
    <mergeCell ref="AC220:AF220"/>
    <mergeCell ref="B221:D221"/>
    <mergeCell ref="E221:G221"/>
    <mergeCell ref="R221:T221"/>
    <mergeCell ref="U221:W221"/>
    <mergeCell ref="B218:D218"/>
    <mergeCell ref="E218:H218"/>
    <mergeCell ref="I218:L218"/>
    <mergeCell ref="M218:P218"/>
    <mergeCell ref="R218:T218"/>
    <mergeCell ref="U218:X218"/>
    <mergeCell ref="Y218:AB218"/>
    <mergeCell ref="AC218:AF218"/>
    <mergeCell ref="B219:D219"/>
    <mergeCell ref="E219:H219"/>
    <mergeCell ref="I219:L219"/>
    <mergeCell ref="M219:P219"/>
    <mergeCell ref="R219:T219"/>
    <mergeCell ref="U219:X219"/>
    <mergeCell ref="Y219:AB219"/>
    <mergeCell ref="AC219:AF219"/>
    <mergeCell ref="Y216:Z216"/>
    <mergeCell ref="AB216:AC216"/>
    <mergeCell ref="AD216:AE216"/>
    <mergeCell ref="B217:D217"/>
    <mergeCell ref="G217:I217"/>
    <mergeCell ref="L217:N217"/>
    <mergeCell ref="R217:T217"/>
    <mergeCell ref="W217:Y217"/>
    <mergeCell ref="AB217:AD217"/>
    <mergeCell ref="B216:C216"/>
    <mergeCell ref="D216:E216"/>
    <mergeCell ref="G216:H216"/>
    <mergeCell ref="I216:J216"/>
    <mergeCell ref="L216:M216"/>
    <mergeCell ref="N216:O216"/>
    <mergeCell ref="R216:S216"/>
    <mergeCell ref="W214:X214"/>
    <mergeCell ref="Y214:Z214"/>
    <mergeCell ref="AA214:AB214"/>
    <mergeCell ref="AC214:AD214"/>
    <mergeCell ref="AE214:AF214"/>
    <mergeCell ref="C215:D215"/>
    <mergeCell ref="E215:F215"/>
    <mergeCell ref="G215:H215"/>
    <mergeCell ref="I215:J215"/>
    <mergeCell ref="K215:L215"/>
    <mergeCell ref="M215:N215"/>
    <mergeCell ref="O215:P215"/>
    <mergeCell ref="S215:T215"/>
    <mergeCell ref="U215:V215"/>
    <mergeCell ref="W215:X215"/>
    <mergeCell ref="Y215:Z215"/>
    <mergeCell ref="AA215:AB215"/>
    <mergeCell ref="AC215:AD215"/>
    <mergeCell ref="AE215:AF215"/>
    <mergeCell ref="C214:D214"/>
    <mergeCell ref="E214:F214"/>
    <mergeCell ref="G214:H214"/>
    <mergeCell ref="I214:J214"/>
    <mergeCell ref="K214:L214"/>
    <mergeCell ref="M214:N214"/>
    <mergeCell ref="O214:P214"/>
    <mergeCell ref="S214:T214"/>
    <mergeCell ref="U214:V214"/>
    <mergeCell ref="AC208:AD208"/>
    <mergeCell ref="C209:D209"/>
    <mergeCell ref="E209:F209"/>
    <mergeCell ref="G209:H209"/>
    <mergeCell ref="I209:J209"/>
    <mergeCell ref="M209:N209"/>
    <mergeCell ref="S209:T209"/>
    <mergeCell ref="U209:V209"/>
    <mergeCell ref="W209:X209"/>
    <mergeCell ref="Y209:Z209"/>
    <mergeCell ref="AC209:AD209"/>
    <mergeCell ref="C208:D208"/>
    <mergeCell ref="E208:F208"/>
    <mergeCell ref="G208:H208"/>
    <mergeCell ref="I208:J208"/>
    <mergeCell ref="M208:N208"/>
    <mergeCell ref="S208:T208"/>
    <mergeCell ref="U208:V208"/>
    <mergeCell ref="W208:X208"/>
    <mergeCell ref="Y208:Z208"/>
    <mergeCell ref="AC205:AD205"/>
    <mergeCell ref="C206:D206"/>
    <mergeCell ref="E206:F206"/>
    <mergeCell ref="G206:H206"/>
    <mergeCell ref="I206:J206"/>
    <mergeCell ref="M206:N206"/>
    <mergeCell ref="S206:T206"/>
    <mergeCell ref="U206:V206"/>
    <mergeCell ref="W206:X206"/>
    <mergeCell ref="Y206:Z206"/>
    <mergeCell ref="AC206:AD206"/>
    <mergeCell ref="C205:D205"/>
    <mergeCell ref="E205:F205"/>
    <mergeCell ref="G205:H205"/>
    <mergeCell ref="I205:J205"/>
    <mergeCell ref="M205:N205"/>
    <mergeCell ref="S205:T205"/>
    <mergeCell ref="U205:V205"/>
    <mergeCell ref="W205:X205"/>
    <mergeCell ref="Y205:Z205"/>
    <mergeCell ref="C204:D204"/>
    <mergeCell ref="E204:F204"/>
    <mergeCell ref="G204:H204"/>
    <mergeCell ref="I204:J204"/>
    <mergeCell ref="M204:N204"/>
    <mergeCell ref="S204:T204"/>
    <mergeCell ref="U204:V204"/>
    <mergeCell ref="W204:X204"/>
    <mergeCell ref="Y204:Z204"/>
    <mergeCell ref="AC204:AD204"/>
    <mergeCell ref="B200:D200"/>
    <mergeCell ref="E200:I200"/>
    <mergeCell ref="J200:M200"/>
    <mergeCell ref="N200:P200"/>
    <mergeCell ref="R200:T200"/>
    <mergeCell ref="U200:Y200"/>
    <mergeCell ref="Z200:AC200"/>
    <mergeCell ref="AD200:AF200"/>
    <mergeCell ref="B202:B204"/>
    <mergeCell ref="C202:F202"/>
    <mergeCell ref="G202:J202"/>
    <mergeCell ref="K202:N202"/>
    <mergeCell ref="O202:O204"/>
    <mergeCell ref="P202:P204"/>
    <mergeCell ref="R202:R204"/>
    <mergeCell ref="S202:V202"/>
    <mergeCell ref="N198:P198"/>
    <mergeCell ref="R198:T198"/>
    <mergeCell ref="U198:Y198"/>
    <mergeCell ref="Z198:AC198"/>
    <mergeCell ref="AD198:AF198"/>
    <mergeCell ref="B199:D199"/>
    <mergeCell ref="E199:I199"/>
    <mergeCell ref="J199:M199"/>
    <mergeCell ref="N199:P199"/>
    <mergeCell ref="R199:T199"/>
    <mergeCell ref="U199:Y199"/>
    <mergeCell ref="Z199:AC199"/>
    <mergeCell ref="AD199:AF199"/>
    <mergeCell ref="M203:N203"/>
    <mergeCell ref="S203:T203"/>
    <mergeCell ref="U203:V203"/>
    <mergeCell ref="W203:X203"/>
    <mergeCell ref="Y203:Z203"/>
    <mergeCell ref="AC203:AD203"/>
    <mergeCell ref="B193:P193"/>
    <mergeCell ref="Q193:Q223"/>
    <mergeCell ref="R193:AF193"/>
    <mergeCell ref="B194:P194"/>
    <mergeCell ref="R194:AF194"/>
    <mergeCell ref="B195:D195"/>
    <mergeCell ref="E195:P195"/>
    <mergeCell ref="R195:T195"/>
    <mergeCell ref="U195:AF195"/>
    <mergeCell ref="E196:P196"/>
    <mergeCell ref="U196:AF196"/>
    <mergeCell ref="C197:D197"/>
    <mergeCell ref="E197:G197"/>
    <mergeCell ref="H197:I197"/>
    <mergeCell ref="J197:M197"/>
    <mergeCell ref="N197:P197"/>
    <mergeCell ref="S197:T197"/>
    <mergeCell ref="U197:W197"/>
    <mergeCell ref="X197:Y197"/>
    <mergeCell ref="Z197:AC197"/>
    <mergeCell ref="AD197:AF197"/>
    <mergeCell ref="B198:D198"/>
    <mergeCell ref="E198:I198"/>
    <mergeCell ref="J198:M198"/>
    <mergeCell ref="W202:Z202"/>
    <mergeCell ref="AA202:AD202"/>
    <mergeCell ref="AE202:AE204"/>
    <mergeCell ref="AF202:AF204"/>
    <mergeCell ref="C203:D203"/>
    <mergeCell ref="E203:F203"/>
    <mergeCell ref="G203:H203"/>
    <mergeCell ref="I203:J203"/>
    <mergeCell ref="B190:E190"/>
    <mergeCell ref="F190:J190"/>
    <mergeCell ref="K190:P190"/>
    <mergeCell ref="R190:U190"/>
    <mergeCell ref="V190:Z190"/>
    <mergeCell ref="AA190:AF190"/>
    <mergeCell ref="B191:E191"/>
    <mergeCell ref="F191:J191"/>
    <mergeCell ref="K191:P191"/>
    <mergeCell ref="R191:U191"/>
    <mergeCell ref="V191:Z191"/>
    <mergeCell ref="AA191:AF191"/>
    <mergeCell ref="B188:D188"/>
    <mergeCell ref="G188:H188"/>
    <mergeCell ref="I188:L188"/>
    <mergeCell ref="M188:P188"/>
    <mergeCell ref="R188:T188"/>
    <mergeCell ref="W188:X188"/>
    <mergeCell ref="Y188:AB188"/>
    <mergeCell ref="AC188:AF188"/>
    <mergeCell ref="B189:D189"/>
    <mergeCell ref="E189:G189"/>
    <mergeCell ref="R189:T189"/>
    <mergeCell ref="U189:W189"/>
    <mergeCell ref="B186:D186"/>
    <mergeCell ref="E186:H186"/>
    <mergeCell ref="I186:L186"/>
    <mergeCell ref="M186:P186"/>
    <mergeCell ref="R186:T186"/>
    <mergeCell ref="U186:X186"/>
    <mergeCell ref="Y186:AB186"/>
    <mergeCell ref="AC186:AF186"/>
    <mergeCell ref="B187:D187"/>
    <mergeCell ref="E187:H187"/>
    <mergeCell ref="I187:L187"/>
    <mergeCell ref="M187:P187"/>
    <mergeCell ref="R187:T187"/>
    <mergeCell ref="U187:X187"/>
    <mergeCell ref="Y187:AB187"/>
    <mergeCell ref="AC187:AF187"/>
    <mergeCell ref="Y184:Z184"/>
    <mergeCell ref="AB184:AC184"/>
    <mergeCell ref="AD184:AE184"/>
    <mergeCell ref="B185:D185"/>
    <mergeCell ref="G185:I185"/>
    <mergeCell ref="L185:N185"/>
    <mergeCell ref="R185:T185"/>
    <mergeCell ref="W185:Y185"/>
    <mergeCell ref="AB185:AD185"/>
    <mergeCell ref="B184:C184"/>
    <mergeCell ref="D184:E184"/>
    <mergeCell ref="G184:H184"/>
    <mergeCell ref="I184:J184"/>
    <mergeCell ref="L184:M184"/>
    <mergeCell ref="N184:O184"/>
    <mergeCell ref="R184:S184"/>
    <mergeCell ref="W182:X182"/>
    <mergeCell ref="Y182:Z182"/>
    <mergeCell ref="AA182:AB182"/>
    <mergeCell ref="AC182:AD182"/>
    <mergeCell ref="AE182:AF182"/>
    <mergeCell ref="C183:D183"/>
    <mergeCell ref="E183:F183"/>
    <mergeCell ref="G183:H183"/>
    <mergeCell ref="I183:J183"/>
    <mergeCell ref="K183:L183"/>
    <mergeCell ref="M183:N183"/>
    <mergeCell ref="O183:P183"/>
    <mergeCell ref="S183:T183"/>
    <mergeCell ref="U183:V183"/>
    <mergeCell ref="W183:X183"/>
    <mergeCell ref="Y183:Z183"/>
    <mergeCell ref="AA183:AB183"/>
    <mergeCell ref="AC183:AD183"/>
    <mergeCell ref="AE183:AF183"/>
    <mergeCell ref="C182:D182"/>
    <mergeCell ref="E182:F182"/>
    <mergeCell ref="G182:H182"/>
    <mergeCell ref="I182:J182"/>
    <mergeCell ref="K182:L182"/>
    <mergeCell ref="M182:N182"/>
    <mergeCell ref="O182:P182"/>
    <mergeCell ref="S182:T182"/>
    <mergeCell ref="U182:V182"/>
    <mergeCell ref="AC176:AD176"/>
    <mergeCell ref="C177:D177"/>
    <mergeCell ref="E177:F177"/>
    <mergeCell ref="G177:H177"/>
    <mergeCell ref="I177:J177"/>
    <mergeCell ref="M177:N177"/>
    <mergeCell ref="S177:T177"/>
    <mergeCell ref="U177:V177"/>
    <mergeCell ref="W177:X177"/>
    <mergeCell ref="Y177:Z177"/>
    <mergeCell ref="AC177:AD177"/>
    <mergeCell ref="C176:D176"/>
    <mergeCell ref="E176:F176"/>
    <mergeCell ref="G176:H176"/>
    <mergeCell ref="I176:J176"/>
    <mergeCell ref="M176:N176"/>
    <mergeCell ref="S176:T176"/>
    <mergeCell ref="U176:V176"/>
    <mergeCell ref="W176:X176"/>
    <mergeCell ref="Y176:Z176"/>
    <mergeCell ref="AC173:AD173"/>
    <mergeCell ref="C174:D174"/>
    <mergeCell ref="E174:F174"/>
    <mergeCell ref="G174:H174"/>
    <mergeCell ref="I174:J174"/>
    <mergeCell ref="M174:N174"/>
    <mergeCell ref="S174:T174"/>
    <mergeCell ref="U174:V174"/>
    <mergeCell ref="W174:X174"/>
    <mergeCell ref="Y174:Z174"/>
    <mergeCell ref="AC174:AD174"/>
    <mergeCell ref="C173:D173"/>
    <mergeCell ref="E173:F173"/>
    <mergeCell ref="G173:H173"/>
    <mergeCell ref="I173:J173"/>
    <mergeCell ref="M173:N173"/>
    <mergeCell ref="S173:T173"/>
    <mergeCell ref="U173:V173"/>
    <mergeCell ref="W173:X173"/>
    <mergeCell ref="Y173:Z173"/>
    <mergeCell ref="C172:D172"/>
    <mergeCell ref="E172:F172"/>
    <mergeCell ref="G172:H172"/>
    <mergeCell ref="I172:J172"/>
    <mergeCell ref="M172:N172"/>
    <mergeCell ref="S172:T172"/>
    <mergeCell ref="U172:V172"/>
    <mergeCell ref="W172:X172"/>
    <mergeCell ref="Y172:Z172"/>
    <mergeCell ref="AC172:AD172"/>
    <mergeCell ref="B168:D168"/>
    <mergeCell ref="E168:I168"/>
    <mergeCell ref="J168:M168"/>
    <mergeCell ref="N168:P168"/>
    <mergeCell ref="R168:T168"/>
    <mergeCell ref="U168:Y168"/>
    <mergeCell ref="Z168:AC168"/>
    <mergeCell ref="AD168:AF168"/>
    <mergeCell ref="B170:B172"/>
    <mergeCell ref="C170:F170"/>
    <mergeCell ref="G170:J170"/>
    <mergeCell ref="K170:N170"/>
    <mergeCell ref="O170:O172"/>
    <mergeCell ref="P170:P172"/>
    <mergeCell ref="R170:R172"/>
    <mergeCell ref="S170:V170"/>
    <mergeCell ref="N166:P166"/>
    <mergeCell ref="R166:T166"/>
    <mergeCell ref="U166:Y166"/>
    <mergeCell ref="Z166:AC166"/>
    <mergeCell ref="AD166:AF166"/>
    <mergeCell ref="B167:D167"/>
    <mergeCell ref="E167:I167"/>
    <mergeCell ref="J167:M167"/>
    <mergeCell ref="N167:P167"/>
    <mergeCell ref="R167:T167"/>
    <mergeCell ref="U167:Y167"/>
    <mergeCell ref="Z167:AC167"/>
    <mergeCell ref="AD167:AF167"/>
    <mergeCell ref="M171:N171"/>
    <mergeCell ref="S171:T171"/>
    <mergeCell ref="U171:V171"/>
    <mergeCell ref="W171:X171"/>
    <mergeCell ref="Y171:Z171"/>
    <mergeCell ref="AC171:AD171"/>
    <mergeCell ref="B161:P161"/>
    <mergeCell ref="Q161:Q191"/>
    <mergeCell ref="R161:AF161"/>
    <mergeCell ref="B162:P162"/>
    <mergeCell ref="R162:AF162"/>
    <mergeCell ref="B163:D163"/>
    <mergeCell ref="E163:P163"/>
    <mergeCell ref="R163:T163"/>
    <mergeCell ref="U163:AF163"/>
    <mergeCell ref="E164:P164"/>
    <mergeCell ref="U164:AF164"/>
    <mergeCell ref="C165:D165"/>
    <mergeCell ref="E165:G165"/>
    <mergeCell ref="H165:I165"/>
    <mergeCell ref="J165:M165"/>
    <mergeCell ref="N165:P165"/>
    <mergeCell ref="S165:T165"/>
    <mergeCell ref="U165:W165"/>
    <mergeCell ref="X165:Y165"/>
    <mergeCell ref="Z165:AC165"/>
    <mergeCell ref="AD165:AF165"/>
    <mergeCell ref="B166:D166"/>
    <mergeCell ref="E166:I166"/>
    <mergeCell ref="J166:M166"/>
    <mergeCell ref="W170:Z170"/>
    <mergeCell ref="AA170:AD170"/>
    <mergeCell ref="AE170:AE172"/>
    <mergeCell ref="AF170:AF172"/>
    <mergeCell ref="C171:D171"/>
    <mergeCell ref="E171:F171"/>
    <mergeCell ref="G171:H171"/>
    <mergeCell ref="I171:J171"/>
    <mergeCell ref="B158:E158"/>
    <mergeCell ref="F158:J158"/>
    <mergeCell ref="K158:P158"/>
    <mergeCell ref="R158:U158"/>
    <mergeCell ref="V158:Z158"/>
    <mergeCell ref="AA158:AF158"/>
    <mergeCell ref="B159:E159"/>
    <mergeCell ref="F159:J159"/>
    <mergeCell ref="K159:P159"/>
    <mergeCell ref="R159:U159"/>
    <mergeCell ref="V159:Z159"/>
    <mergeCell ref="AA159:AF159"/>
    <mergeCell ref="B156:D156"/>
    <mergeCell ref="G156:H156"/>
    <mergeCell ref="I156:L156"/>
    <mergeCell ref="M156:P156"/>
    <mergeCell ref="R156:T156"/>
    <mergeCell ref="W156:X156"/>
    <mergeCell ref="Y156:AB156"/>
    <mergeCell ref="AC156:AF156"/>
    <mergeCell ref="B157:D157"/>
    <mergeCell ref="E157:G157"/>
    <mergeCell ref="R157:T157"/>
    <mergeCell ref="U157:W157"/>
    <mergeCell ref="B154:D154"/>
    <mergeCell ref="E154:H154"/>
    <mergeCell ref="I154:L154"/>
    <mergeCell ref="M154:P154"/>
    <mergeCell ref="R154:T154"/>
    <mergeCell ref="U154:X154"/>
    <mergeCell ref="Y154:AB154"/>
    <mergeCell ref="AC154:AF154"/>
    <mergeCell ref="B155:D155"/>
    <mergeCell ref="E155:H155"/>
    <mergeCell ref="I155:L155"/>
    <mergeCell ref="M155:P155"/>
    <mergeCell ref="R155:T155"/>
    <mergeCell ref="U155:X155"/>
    <mergeCell ref="Y155:AB155"/>
    <mergeCell ref="AC155:AF155"/>
    <mergeCell ref="Y152:Z152"/>
    <mergeCell ref="AB152:AC152"/>
    <mergeCell ref="AD152:AE152"/>
    <mergeCell ref="B153:D153"/>
    <mergeCell ref="G153:I153"/>
    <mergeCell ref="L153:N153"/>
    <mergeCell ref="R153:T153"/>
    <mergeCell ref="W153:Y153"/>
    <mergeCell ref="AB153:AD153"/>
    <mergeCell ref="B152:C152"/>
    <mergeCell ref="D152:E152"/>
    <mergeCell ref="G152:H152"/>
    <mergeCell ref="I152:J152"/>
    <mergeCell ref="L152:M152"/>
    <mergeCell ref="N152:O152"/>
    <mergeCell ref="R152:S152"/>
    <mergeCell ref="W150:X150"/>
    <mergeCell ref="Y150:Z150"/>
    <mergeCell ref="AA150:AB150"/>
    <mergeCell ref="AC150:AD150"/>
    <mergeCell ref="AE150:AF150"/>
    <mergeCell ref="C151:D151"/>
    <mergeCell ref="E151:F151"/>
    <mergeCell ref="G151:H151"/>
    <mergeCell ref="I151:J151"/>
    <mergeCell ref="K151:L151"/>
    <mergeCell ref="M151:N151"/>
    <mergeCell ref="O151:P151"/>
    <mergeCell ref="S151:T151"/>
    <mergeCell ref="U151:V151"/>
    <mergeCell ref="W151:X151"/>
    <mergeCell ref="Y151:Z151"/>
    <mergeCell ref="AA151:AB151"/>
    <mergeCell ref="AC151:AD151"/>
    <mergeCell ref="AE151:AF151"/>
    <mergeCell ref="C150:D150"/>
    <mergeCell ref="E150:F150"/>
    <mergeCell ref="G150:H150"/>
    <mergeCell ref="I150:J150"/>
    <mergeCell ref="K150:L150"/>
    <mergeCell ref="M150:N150"/>
    <mergeCell ref="O150:P150"/>
    <mergeCell ref="S150:T150"/>
    <mergeCell ref="U150:V150"/>
    <mergeCell ref="AC144:AD144"/>
    <mergeCell ref="C145:D145"/>
    <mergeCell ref="E145:F145"/>
    <mergeCell ref="G145:H145"/>
    <mergeCell ref="I145:J145"/>
    <mergeCell ref="M145:N145"/>
    <mergeCell ref="S145:T145"/>
    <mergeCell ref="U145:V145"/>
    <mergeCell ref="W145:X145"/>
    <mergeCell ref="Y145:Z145"/>
    <mergeCell ref="AC145:AD145"/>
    <mergeCell ref="C144:D144"/>
    <mergeCell ref="E144:F144"/>
    <mergeCell ref="G144:H144"/>
    <mergeCell ref="I144:J144"/>
    <mergeCell ref="M144:N144"/>
    <mergeCell ref="S144:T144"/>
    <mergeCell ref="U144:V144"/>
    <mergeCell ref="W144:X144"/>
    <mergeCell ref="Y144:Z144"/>
    <mergeCell ref="AC141:AD141"/>
    <mergeCell ref="C142:D142"/>
    <mergeCell ref="E142:F142"/>
    <mergeCell ref="G142:H142"/>
    <mergeCell ref="I142:J142"/>
    <mergeCell ref="M142:N142"/>
    <mergeCell ref="S142:T142"/>
    <mergeCell ref="U142:V142"/>
    <mergeCell ref="W142:X142"/>
    <mergeCell ref="Y142:Z142"/>
    <mergeCell ref="AC142:AD142"/>
    <mergeCell ref="C141:D141"/>
    <mergeCell ref="E141:F141"/>
    <mergeCell ref="G141:H141"/>
    <mergeCell ref="I141:J141"/>
    <mergeCell ref="M141:N141"/>
    <mergeCell ref="S141:T141"/>
    <mergeCell ref="U141:V141"/>
    <mergeCell ref="W141:X141"/>
    <mergeCell ref="Y141:Z141"/>
    <mergeCell ref="C140:D140"/>
    <mergeCell ref="E140:F140"/>
    <mergeCell ref="G140:H140"/>
    <mergeCell ref="I140:J140"/>
    <mergeCell ref="M140:N140"/>
    <mergeCell ref="S140:T140"/>
    <mergeCell ref="U140:V140"/>
    <mergeCell ref="W140:X140"/>
    <mergeCell ref="Y140:Z140"/>
    <mergeCell ref="AC140:AD140"/>
    <mergeCell ref="B136:D136"/>
    <mergeCell ref="E136:I136"/>
    <mergeCell ref="J136:M136"/>
    <mergeCell ref="N136:P136"/>
    <mergeCell ref="R136:T136"/>
    <mergeCell ref="U136:Y136"/>
    <mergeCell ref="Z136:AC136"/>
    <mergeCell ref="AD136:AF136"/>
    <mergeCell ref="B138:B140"/>
    <mergeCell ref="C138:F138"/>
    <mergeCell ref="G138:J138"/>
    <mergeCell ref="K138:N138"/>
    <mergeCell ref="O138:O140"/>
    <mergeCell ref="P138:P140"/>
    <mergeCell ref="R138:R140"/>
    <mergeCell ref="S138:V138"/>
    <mergeCell ref="N134:P134"/>
    <mergeCell ref="R134:T134"/>
    <mergeCell ref="U134:Y134"/>
    <mergeCell ref="Z134:AC134"/>
    <mergeCell ref="AD134:AF134"/>
    <mergeCell ref="B135:D135"/>
    <mergeCell ref="E135:I135"/>
    <mergeCell ref="J135:M135"/>
    <mergeCell ref="N135:P135"/>
    <mergeCell ref="R135:T135"/>
    <mergeCell ref="U135:Y135"/>
    <mergeCell ref="Z135:AC135"/>
    <mergeCell ref="AD135:AF135"/>
    <mergeCell ref="M139:N139"/>
    <mergeCell ref="S139:T139"/>
    <mergeCell ref="U139:V139"/>
    <mergeCell ref="W139:X139"/>
    <mergeCell ref="Y139:Z139"/>
    <mergeCell ref="AC139:AD139"/>
    <mergeCell ref="B129:P129"/>
    <mergeCell ref="Q129:Q159"/>
    <mergeCell ref="R129:AF129"/>
    <mergeCell ref="B130:P130"/>
    <mergeCell ref="R130:AF130"/>
    <mergeCell ref="B131:D131"/>
    <mergeCell ref="E131:P131"/>
    <mergeCell ref="R131:T131"/>
    <mergeCell ref="U131:AF131"/>
    <mergeCell ref="E132:P132"/>
    <mergeCell ref="U132:AF132"/>
    <mergeCell ref="C133:D133"/>
    <mergeCell ref="E133:G133"/>
    <mergeCell ref="H133:I133"/>
    <mergeCell ref="J133:M133"/>
    <mergeCell ref="N133:P133"/>
    <mergeCell ref="S133:T133"/>
    <mergeCell ref="U133:W133"/>
    <mergeCell ref="X133:Y133"/>
    <mergeCell ref="Z133:AC133"/>
    <mergeCell ref="AD133:AF133"/>
    <mergeCell ref="B134:D134"/>
    <mergeCell ref="E134:I134"/>
    <mergeCell ref="J134:M134"/>
    <mergeCell ref="W138:Z138"/>
    <mergeCell ref="AA138:AD138"/>
    <mergeCell ref="AE138:AE140"/>
    <mergeCell ref="AF138:AF140"/>
    <mergeCell ref="C139:D139"/>
    <mergeCell ref="E139:F139"/>
    <mergeCell ref="G139:H139"/>
    <mergeCell ref="I139:J139"/>
    <mergeCell ref="B126:E126"/>
    <mergeCell ref="F126:J126"/>
    <mergeCell ref="K126:P126"/>
    <mergeCell ref="R126:U126"/>
    <mergeCell ref="V126:Z126"/>
    <mergeCell ref="AA126:AF126"/>
    <mergeCell ref="B127:E127"/>
    <mergeCell ref="F127:J127"/>
    <mergeCell ref="K127:P127"/>
    <mergeCell ref="R127:U127"/>
    <mergeCell ref="V127:Z127"/>
    <mergeCell ref="AA127:AF127"/>
    <mergeCell ref="B124:D124"/>
    <mergeCell ref="G124:H124"/>
    <mergeCell ref="I124:L124"/>
    <mergeCell ref="M124:P124"/>
    <mergeCell ref="R124:T124"/>
    <mergeCell ref="W124:X124"/>
    <mergeCell ref="Y124:AB124"/>
    <mergeCell ref="AC124:AF124"/>
    <mergeCell ref="B125:D125"/>
    <mergeCell ref="E125:G125"/>
    <mergeCell ref="R125:T125"/>
    <mergeCell ref="U125:W125"/>
    <mergeCell ref="B122:D122"/>
    <mergeCell ref="E122:H122"/>
    <mergeCell ref="I122:L122"/>
    <mergeCell ref="M122:P122"/>
    <mergeCell ref="R122:T122"/>
    <mergeCell ref="U122:X122"/>
    <mergeCell ref="Y122:AB122"/>
    <mergeCell ref="AC122:AF122"/>
    <mergeCell ref="B123:D123"/>
    <mergeCell ref="E123:H123"/>
    <mergeCell ref="I123:L123"/>
    <mergeCell ref="M123:P123"/>
    <mergeCell ref="R123:T123"/>
    <mergeCell ref="U123:X123"/>
    <mergeCell ref="Y123:AB123"/>
    <mergeCell ref="AC123:AF123"/>
    <mergeCell ref="Y120:Z120"/>
    <mergeCell ref="AB120:AC120"/>
    <mergeCell ref="AD120:AE120"/>
    <mergeCell ref="B121:D121"/>
    <mergeCell ref="G121:I121"/>
    <mergeCell ref="L121:N121"/>
    <mergeCell ref="R121:T121"/>
    <mergeCell ref="W121:Y121"/>
    <mergeCell ref="AB121:AD121"/>
    <mergeCell ref="B120:C120"/>
    <mergeCell ref="D120:E120"/>
    <mergeCell ref="G120:H120"/>
    <mergeCell ref="I120:J120"/>
    <mergeCell ref="L120:M120"/>
    <mergeCell ref="N120:O120"/>
    <mergeCell ref="R120:S120"/>
    <mergeCell ref="W118:X118"/>
    <mergeCell ref="Y118:Z118"/>
    <mergeCell ref="AA118:AB118"/>
    <mergeCell ref="AC118:AD118"/>
    <mergeCell ref="AE118:AF118"/>
    <mergeCell ref="C119:D119"/>
    <mergeCell ref="E119:F119"/>
    <mergeCell ref="G119:H119"/>
    <mergeCell ref="I119:J119"/>
    <mergeCell ref="K119:L119"/>
    <mergeCell ref="M119:N119"/>
    <mergeCell ref="O119:P119"/>
    <mergeCell ref="S119:T119"/>
    <mergeCell ref="U119:V119"/>
    <mergeCell ref="W119:X119"/>
    <mergeCell ref="Y119:Z119"/>
    <mergeCell ref="AA119:AB119"/>
    <mergeCell ref="AC119:AD119"/>
    <mergeCell ref="AE119:AF119"/>
    <mergeCell ref="C118:D118"/>
    <mergeCell ref="E118:F118"/>
    <mergeCell ref="G118:H118"/>
    <mergeCell ref="I118:J118"/>
    <mergeCell ref="K118:L118"/>
    <mergeCell ref="M118:N118"/>
    <mergeCell ref="O118:P118"/>
    <mergeCell ref="S118:T118"/>
    <mergeCell ref="U118:V118"/>
    <mergeCell ref="AC112:AD112"/>
    <mergeCell ref="C113:D113"/>
    <mergeCell ref="E113:F113"/>
    <mergeCell ref="G113:H113"/>
    <mergeCell ref="I113:J113"/>
    <mergeCell ref="M113:N113"/>
    <mergeCell ref="S113:T113"/>
    <mergeCell ref="U113:V113"/>
    <mergeCell ref="W113:X113"/>
    <mergeCell ref="Y113:Z113"/>
    <mergeCell ref="AC113:AD113"/>
    <mergeCell ref="C112:D112"/>
    <mergeCell ref="E112:F112"/>
    <mergeCell ref="G112:H112"/>
    <mergeCell ref="I112:J112"/>
    <mergeCell ref="M112:N112"/>
    <mergeCell ref="S112:T112"/>
    <mergeCell ref="U112:V112"/>
    <mergeCell ref="W112:X112"/>
    <mergeCell ref="Y112:Z112"/>
    <mergeCell ref="AC109:AD109"/>
    <mergeCell ref="C110:D110"/>
    <mergeCell ref="E110:F110"/>
    <mergeCell ref="G110:H110"/>
    <mergeCell ref="I110:J110"/>
    <mergeCell ref="M110:N110"/>
    <mergeCell ref="S110:T110"/>
    <mergeCell ref="U110:V110"/>
    <mergeCell ref="W110:X110"/>
    <mergeCell ref="Y110:Z110"/>
    <mergeCell ref="AC110:AD110"/>
    <mergeCell ref="C109:D109"/>
    <mergeCell ref="E109:F109"/>
    <mergeCell ref="G109:H109"/>
    <mergeCell ref="I109:J109"/>
    <mergeCell ref="M109:N109"/>
    <mergeCell ref="S109:T109"/>
    <mergeCell ref="U109:V109"/>
    <mergeCell ref="W109:X109"/>
    <mergeCell ref="Y109:Z109"/>
    <mergeCell ref="C108:D108"/>
    <mergeCell ref="E108:F108"/>
    <mergeCell ref="G108:H108"/>
    <mergeCell ref="I108:J108"/>
    <mergeCell ref="M108:N108"/>
    <mergeCell ref="S108:T108"/>
    <mergeCell ref="U108:V108"/>
    <mergeCell ref="W108:X108"/>
    <mergeCell ref="Y108:Z108"/>
    <mergeCell ref="AC108:AD108"/>
    <mergeCell ref="B104:D104"/>
    <mergeCell ref="E104:I104"/>
    <mergeCell ref="J104:M104"/>
    <mergeCell ref="N104:P104"/>
    <mergeCell ref="R104:T104"/>
    <mergeCell ref="U104:Y104"/>
    <mergeCell ref="Z104:AC104"/>
    <mergeCell ref="AD104:AF104"/>
    <mergeCell ref="B106:B108"/>
    <mergeCell ref="C106:F106"/>
    <mergeCell ref="G106:J106"/>
    <mergeCell ref="K106:N106"/>
    <mergeCell ref="O106:O108"/>
    <mergeCell ref="P106:P108"/>
    <mergeCell ref="R106:R108"/>
    <mergeCell ref="S106:V106"/>
    <mergeCell ref="N102:P102"/>
    <mergeCell ref="R102:T102"/>
    <mergeCell ref="U102:Y102"/>
    <mergeCell ref="Z102:AC102"/>
    <mergeCell ref="AD102:AF102"/>
    <mergeCell ref="B103:D103"/>
    <mergeCell ref="E103:I103"/>
    <mergeCell ref="J103:M103"/>
    <mergeCell ref="N103:P103"/>
    <mergeCell ref="R103:T103"/>
    <mergeCell ref="U103:Y103"/>
    <mergeCell ref="Z103:AC103"/>
    <mergeCell ref="AD103:AF103"/>
    <mergeCell ref="M107:N107"/>
    <mergeCell ref="S107:T107"/>
    <mergeCell ref="U107:V107"/>
    <mergeCell ref="W107:X107"/>
    <mergeCell ref="Y107:Z107"/>
    <mergeCell ref="AC107:AD107"/>
    <mergeCell ref="B97:P97"/>
    <mergeCell ref="Q97:Q127"/>
    <mergeCell ref="R97:AF97"/>
    <mergeCell ref="B98:P98"/>
    <mergeCell ref="R98:AF98"/>
    <mergeCell ref="B99:D99"/>
    <mergeCell ref="E99:P99"/>
    <mergeCell ref="R99:T99"/>
    <mergeCell ref="U99:AF99"/>
    <mergeCell ref="E100:P100"/>
    <mergeCell ref="U100:AF100"/>
    <mergeCell ref="C101:D101"/>
    <mergeCell ref="E101:G101"/>
    <mergeCell ref="H101:I101"/>
    <mergeCell ref="J101:M101"/>
    <mergeCell ref="N101:P101"/>
    <mergeCell ref="S101:T101"/>
    <mergeCell ref="U101:W101"/>
    <mergeCell ref="X101:Y101"/>
    <mergeCell ref="Z101:AC101"/>
    <mergeCell ref="AD101:AF101"/>
    <mergeCell ref="B102:D102"/>
    <mergeCell ref="E102:I102"/>
    <mergeCell ref="J102:M102"/>
    <mergeCell ref="W106:Z106"/>
    <mergeCell ref="AA106:AD106"/>
    <mergeCell ref="AE106:AE108"/>
    <mergeCell ref="AF106:AF108"/>
    <mergeCell ref="C107:D107"/>
    <mergeCell ref="E107:F107"/>
    <mergeCell ref="G107:H107"/>
    <mergeCell ref="I107:J107"/>
    <mergeCell ref="B94:E94"/>
    <mergeCell ref="F94:J94"/>
    <mergeCell ref="K94:P94"/>
    <mergeCell ref="R94:U94"/>
    <mergeCell ref="V94:Z94"/>
    <mergeCell ref="AA94:AF94"/>
    <mergeCell ref="B95:E95"/>
    <mergeCell ref="F95:J95"/>
    <mergeCell ref="K95:P95"/>
    <mergeCell ref="R95:U95"/>
    <mergeCell ref="V95:Z95"/>
    <mergeCell ref="AA95:AF95"/>
    <mergeCell ref="B92:D92"/>
    <mergeCell ref="G92:H92"/>
    <mergeCell ref="I92:L92"/>
    <mergeCell ref="M92:P92"/>
    <mergeCell ref="R92:T92"/>
    <mergeCell ref="W92:X92"/>
    <mergeCell ref="Y92:AB92"/>
    <mergeCell ref="AC92:AF92"/>
    <mergeCell ref="B93:D93"/>
    <mergeCell ref="E93:G93"/>
    <mergeCell ref="R93:T93"/>
    <mergeCell ref="U93:W93"/>
    <mergeCell ref="B90:D90"/>
    <mergeCell ref="E90:H90"/>
    <mergeCell ref="I90:L90"/>
    <mergeCell ref="M90:P90"/>
    <mergeCell ref="R90:T90"/>
    <mergeCell ref="U90:X90"/>
    <mergeCell ref="Y90:AB90"/>
    <mergeCell ref="AC90:AF90"/>
    <mergeCell ref="B91:D91"/>
    <mergeCell ref="E91:H91"/>
    <mergeCell ref="I91:L91"/>
    <mergeCell ref="M91:P91"/>
    <mergeCell ref="R91:T91"/>
    <mergeCell ref="U91:X91"/>
    <mergeCell ref="Y91:AB91"/>
    <mergeCell ref="AC91:AF91"/>
    <mergeCell ref="Y88:Z88"/>
    <mergeCell ref="AB88:AC88"/>
    <mergeCell ref="AD88:AE88"/>
    <mergeCell ref="B89:D89"/>
    <mergeCell ref="G89:I89"/>
    <mergeCell ref="L89:N89"/>
    <mergeCell ref="R89:T89"/>
    <mergeCell ref="W89:Y89"/>
    <mergeCell ref="AB89:AD89"/>
    <mergeCell ref="B88:C88"/>
    <mergeCell ref="D88:E88"/>
    <mergeCell ref="G88:H88"/>
    <mergeCell ref="I88:J88"/>
    <mergeCell ref="L88:M88"/>
    <mergeCell ref="N88:O88"/>
    <mergeCell ref="R88:S88"/>
    <mergeCell ref="W86:X86"/>
    <mergeCell ref="Y86:Z86"/>
    <mergeCell ref="AA86:AB86"/>
    <mergeCell ref="AC86:AD86"/>
    <mergeCell ref="AE86:AF86"/>
    <mergeCell ref="C87:D87"/>
    <mergeCell ref="E87:F87"/>
    <mergeCell ref="G87:H87"/>
    <mergeCell ref="I87:J87"/>
    <mergeCell ref="K87:L87"/>
    <mergeCell ref="M87:N87"/>
    <mergeCell ref="O87:P87"/>
    <mergeCell ref="S87:T87"/>
    <mergeCell ref="U87:V87"/>
    <mergeCell ref="W87:X87"/>
    <mergeCell ref="Y87:Z87"/>
    <mergeCell ref="AA87:AB87"/>
    <mergeCell ref="AC87:AD87"/>
    <mergeCell ref="AE87:AF87"/>
    <mergeCell ref="C86:D86"/>
    <mergeCell ref="E86:F86"/>
    <mergeCell ref="G86:H86"/>
    <mergeCell ref="I86:J86"/>
    <mergeCell ref="K86:L86"/>
    <mergeCell ref="M86:N86"/>
    <mergeCell ref="O86:P86"/>
    <mergeCell ref="S86:T86"/>
    <mergeCell ref="U86:V86"/>
    <mergeCell ref="AC80:AD80"/>
    <mergeCell ref="C81:D81"/>
    <mergeCell ref="E81:F81"/>
    <mergeCell ref="G81:H81"/>
    <mergeCell ref="I81:J81"/>
    <mergeCell ref="M81:N81"/>
    <mergeCell ref="S81:T81"/>
    <mergeCell ref="U81:V81"/>
    <mergeCell ref="W81:X81"/>
    <mergeCell ref="Y81:Z81"/>
    <mergeCell ref="AC81:AD81"/>
    <mergeCell ref="C80:D80"/>
    <mergeCell ref="E80:F80"/>
    <mergeCell ref="G80:H80"/>
    <mergeCell ref="I80:J80"/>
    <mergeCell ref="M80:N80"/>
    <mergeCell ref="S80:T80"/>
    <mergeCell ref="U80:V80"/>
    <mergeCell ref="W80:X80"/>
    <mergeCell ref="Y80:Z80"/>
    <mergeCell ref="C78:D78"/>
    <mergeCell ref="E78:F78"/>
    <mergeCell ref="G78:H78"/>
    <mergeCell ref="I78:J78"/>
    <mergeCell ref="M78:N78"/>
    <mergeCell ref="S78:T78"/>
    <mergeCell ref="U78:V78"/>
    <mergeCell ref="W78:X78"/>
    <mergeCell ref="Y78:Z78"/>
    <mergeCell ref="AC78:AD78"/>
    <mergeCell ref="C77:D77"/>
    <mergeCell ref="E77:F77"/>
    <mergeCell ref="G77:H77"/>
    <mergeCell ref="I77:J77"/>
    <mergeCell ref="M77:N77"/>
    <mergeCell ref="S77:T77"/>
    <mergeCell ref="U77:V77"/>
    <mergeCell ref="W77:X77"/>
    <mergeCell ref="Y77:Z77"/>
    <mergeCell ref="M75:N75"/>
    <mergeCell ref="S75:T75"/>
    <mergeCell ref="U75:V75"/>
    <mergeCell ref="W75:X75"/>
    <mergeCell ref="Y75:Z75"/>
    <mergeCell ref="AC75:AD75"/>
    <mergeCell ref="C76:D76"/>
    <mergeCell ref="E76:F76"/>
    <mergeCell ref="G76:H76"/>
    <mergeCell ref="I76:J76"/>
    <mergeCell ref="M76:N76"/>
    <mergeCell ref="S76:T76"/>
    <mergeCell ref="U76:V76"/>
    <mergeCell ref="W76:X76"/>
    <mergeCell ref="Y76:Z76"/>
    <mergeCell ref="AC76:AD76"/>
    <mergeCell ref="AC77:AD77"/>
    <mergeCell ref="B74:B76"/>
    <mergeCell ref="C74:F74"/>
    <mergeCell ref="G74:J74"/>
    <mergeCell ref="K74:N74"/>
    <mergeCell ref="O74:O76"/>
    <mergeCell ref="P74:P76"/>
    <mergeCell ref="R74:R76"/>
    <mergeCell ref="S74:V74"/>
    <mergeCell ref="W74:Z74"/>
    <mergeCell ref="B71:D71"/>
    <mergeCell ref="E71:I71"/>
    <mergeCell ref="J71:M71"/>
    <mergeCell ref="N71:P71"/>
    <mergeCell ref="R71:T71"/>
    <mergeCell ref="U71:Y71"/>
    <mergeCell ref="Z71:AC71"/>
    <mergeCell ref="AD71:AF71"/>
    <mergeCell ref="B72:D72"/>
    <mergeCell ref="E72:I72"/>
    <mergeCell ref="J72:M72"/>
    <mergeCell ref="N72:P72"/>
    <mergeCell ref="R72:T72"/>
    <mergeCell ref="U72:Y72"/>
    <mergeCell ref="Z72:AC72"/>
    <mergeCell ref="AD72:AF72"/>
    <mergeCell ref="AA74:AD74"/>
    <mergeCell ref="AE74:AE76"/>
    <mergeCell ref="AF74:AF76"/>
    <mergeCell ref="C75:D75"/>
    <mergeCell ref="E75:F75"/>
    <mergeCell ref="G75:H75"/>
    <mergeCell ref="I75:J75"/>
    <mergeCell ref="Z69:AC69"/>
    <mergeCell ref="AD69:AF69"/>
    <mergeCell ref="B70:D70"/>
    <mergeCell ref="E70:I70"/>
    <mergeCell ref="J70:M70"/>
    <mergeCell ref="N70:P70"/>
    <mergeCell ref="R70:T70"/>
    <mergeCell ref="U70:Y70"/>
    <mergeCell ref="Z70:AC70"/>
    <mergeCell ref="AD70:AF70"/>
    <mergeCell ref="W55:X55"/>
    <mergeCell ref="Y55:Z55"/>
    <mergeCell ref="AA55:AB55"/>
    <mergeCell ref="AC55:AD55"/>
    <mergeCell ref="AE55:AF55"/>
    <mergeCell ref="B65:P65"/>
    <mergeCell ref="Q65:Q95"/>
    <mergeCell ref="R65:AF65"/>
    <mergeCell ref="B66:P66"/>
    <mergeCell ref="R66:AF66"/>
    <mergeCell ref="B67:D67"/>
    <mergeCell ref="E67:P67"/>
    <mergeCell ref="R67:T67"/>
    <mergeCell ref="U67:AF67"/>
    <mergeCell ref="E68:P68"/>
    <mergeCell ref="U68:AF68"/>
    <mergeCell ref="C69:D69"/>
    <mergeCell ref="E69:G69"/>
    <mergeCell ref="H69:I69"/>
    <mergeCell ref="J69:M69"/>
    <mergeCell ref="N69:P69"/>
    <mergeCell ref="S69:T69"/>
    <mergeCell ref="U69:W69"/>
    <mergeCell ref="X69:Y69"/>
    <mergeCell ref="C55:D55"/>
    <mergeCell ref="E55:F55"/>
    <mergeCell ref="G55:H55"/>
    <mergeCell ref="I55:J55"/>
    <mergeCell ref="K55:L55"/>
    <mergeCell ref="M55:N55"/>
    <mergeCell ref="O55:P55"/>
    <mergeCell ref="S55:T55"/>
    <mergeCell ref="U55:V55"/>
    <mergeCell ref="B53:P53"/>
    <mergeCell ref="R53:AF53"/>
    <mergeCell ref="C54:D54"/>
    <mergeCell ref="E54:F54"/>
    <mergeCell ref="G54:H54"/>
    <mergeCell ref="I54:J54"/>
    <mergeCell ref="K54:L54"/>
    <mergeCell ref="M54:N54"/>
    <mergeCell ref="O54:P54"/>
    <mergeCell ref="S54:T54"/>
    <mergeCell ref="U54:V54"/>
    <mergeCell ref="W54:X54"/>
    <mergeCell ref="Y54:Z54"/>
    <mergeCell ref="AA54:AB54"/>
    <mergeCell ref="AC54:AD54"/>
    <mergeCell ref="AE54:AF54"/>
    <mergeCell ref="L56:M56"/>
    <mergeCell ref="N56:O56"/>
    <mergeCell ref="Y58:AB58"/>
    <mergeCell ref="AC58:AF58"/>
    <mergeCell ref="B59:D59"/>
    <mergeCell ref="AC48:AD48"/>
    <mergeCell ref="S49:T49"/>
    <mergeCell ref="U49:V49"/>
    <mergeCell ref="W49:X49"/>
    <mergeCell ref="Y49:Z49"/>
    <mergeCell ref="AC49:AD49"/>
    <mergeCell ref="S51:V51"/>
    <mergeCell ref="W51:Z51"/>
    <mergeCell ref="AA51:AD51"/>
    <mergeCell ref="AC44:AD44"/>
    <mergeCell ref="S45:T45"/>
    <mergeCell ref="U45:V45"/>
    <mergeCell ref="W45:X45"/>
    <mergeCell ref="Y45:Z45"/>
    <mergeCell ref="AC45:AD45"/>
    <mergeCell ref="S46:T46"/>
    <mergeCell ref="U46:V46"/>
    <mergeCell ref="W46:X46"/>
    <mergeCell ref="Y46:Z46"/>
    <mergeCell ref="AC46:AD46"/>
    <mergeCell ref="U47:V47"/>
    <mergeCell ref="W47:X47"/>
    <mergeCell ref="Y47:Z47"/>
    <mergeCell ref="AC47:AD47"/>
    <mergeCell ref="C49:D49"/>
    <mergeCell ref="E49:F49"/>
    <mergeCell ref="G49:H49"/>
    <mergeCell ref="I49:J49"/>
    <mergeCell ref="M49:N49"/>
    <mergeCell ref="C51:F51"/>
    <mergeCell ref="G51:J51"/>
    <mergeCell ref="K51:N51"/>
    <mergeCell ref="W42:Z42"/>
    <mergeCell ref="S43:T43"/>
    <mergeCell ref="U43:V43"/>
    <mergeCell ref="W43:X43"/>
    <mergeCell ref="Y43:Z43"/>
    <mergeCell ref="S44:T44"/>
    <mergeCell ref="U44:V44"/>
    <mergeCell ref="W44:X44"/>
    <mergeCell ref="Y44:Z44"/>
    <mergeCell ref="S48:T48"/>
    <mergeCell ref="U48:V48"/>
    <mergeCell ref="W48:X48"/>
    <mergeCell ref="Y48:Z48"/>
    <mergeCell ref="C47:D47"/>
    <mergeCell ref="E47:F47"/>
    <mergeCell ref="G47:H47"/>
    <mergeCell ref="I47:J47"/>
    <mergeCell ref="M47:N47"/>
    <mergeCell ref="O47:P47"/>
    <mergeCell ref="C50:F50"/>
    <mergeCell ref="G50:J50"/>
    <mergeCell ref="K50:N50"/>
    <mergeCell ref="O50:P50"/>
    <mergeCell ref="S47:T47"/>
    <mergeCell ref="S19:V19"/>
    <mergeCell ref="W19:Z19"/>
    <mergeCell ref="AA19:AD19"/>
    <mergeCell ref="G42:J42"/>
    <mergeCell ref="K42:N42"/>
    <mergeCell ref="C43:D43"/>
    <mergeCell ref="E43:F43"/>
    <mergeCell ref="G43:H43"/>
    <mergeCell ref="I43:J43"/>
    <mergeCell ref="M43:N43"/>
    <mergeCell ref="AA42:AD42"/>
    <mergeCell ref="AC43:AD43"/>
    <mergeCell ref="Y14:Z14"/>
    <mergeCell ref="AC14:AD14"/>
    <mergeCell ref="S16:T16"/>
    <mergeCell ref="U16:V16"/>
    <mergeCell ref="W16:X16"/>
    <mergeCell ref="Y16:Z16"/>
    <mergeCell ref="AC16:AD16"/>
    <mergeCell ref="S17:T17"/>
    <mergeCell ref="U17:V17"/>
    <mergeCell ref="W17:X17"/>
    <mergeCell ref="Y17:Z17"/>
    <mergeCell ref="AC17:AD17"/>
    <mergeCell ref="B25:D25"/>
    <mergeCell ref="G25:I25"/>
    <mergeCell ref="L25:N25"/>
    <mergeCell ref="R25:T25"/>
    <mergeCell ref="W25:Y25"/>
    <mergeCell ref="AB25:AD25"/>
    <mergeCell ref="R24:S24"/>
    <mergeCell ref="T24:U24"/>
    <mergeCell ref="B1:P1"/>
    <mergeCell ref="Q1:Q31"/>
    <mergeCell ref="R1:AF1"/>
    <mergeCell ref="B2:P2"/>
    <mergeCell ref="R2:AF2"/>
    <mergeCell ref="B3:D3"/>
    <mergeCell ref="E3:P3"/>
    <mergeCell ref="R3:T3"/>
    <mergeCell ref="U3:AF3"/>
    <mergeCell ref="E4:P4"/>
    <mergeCell ref="W10:Z10"/>
    <mergeCell ref="AA10:AD10"/>
    <mergeCell ref="S11:T11"/>
    <mergeCell ref="U11:V11"/>
    <mergeCell ref="W11:X11"/>
    <mergeCell ref="Y11:Z11"/>
    <mergeCell ref="AC11:AD11"/>
    <mergeCell ref="S12:T12"/>
    <mergeCell ref="U12:V12"/>
    <mergeCell ref="W12:X12"/>
    <mergeCell ref="Y12:Z12"/>
    <mergeCell ref="AC12:AD12"/>
    <mergeCell ref="S13:T13"/>
    <mergeCell ref="U13:V13"/>
    <mergeCell ref="U4:AF4"/>
    <mergeCell ref="C5:D5"/>
    <mergeCell ref="E5:G5"/>
    <mergeCell ref="H5:I5"/>
    <mergeCell ref="J5:M5"/>
    <mergeCell ref="N5:P5"/>
    <mergeCell ref="S5:T5"/>
    <mergeCell ref="U5:W5"/>
    <mergeCell ref="X5:Y5"/>
    <mergeCell ref="Z5:AC5"/>
    <mergeCell ref="AD5:AF5"/>
    <mergeCell ref="B6:D6"/>
    <mergeCell ref="E6:I6"/>
    <mergeCell ref="J6:M6"/>
    <mergeCell ref="N6:P6"/>
    <mergeCell ref="R6:T6"/>
    <mergeCell ref="U6:Y6"/>
    <mergeCell ref="Z6:AC6"/>
    <mergeCell ref="AD6:AF6"/>
    <mergeCell ref="Z7:AC7"/>
    <mergeCell ref="AD7:AF7"/>
    <mergeCell ref="B8:D8"/>
    <mergeCell ref="E8:I8"/>
    <mergeCell ref="J8:M8"/>
    <mergeCell ref="N8:P8"/>
    <mergeCell ref="R8:T8"/>
    <mergeCell ref="U8:Y8"/>
    <mergeCell ref="Z8:AC8"/>
    <mergeCell ref="AD8:AF8"/>
    <mergeCell ref="B7:D7"/>
    <mergeCell ref="E7:I7"/>
    <mergeCell ref="J7:M7"/>
    <mergeCell ref="N7:P7"/>
    <mergeCell ref="R7:T7"/>
    <mergeCell ref="U7:Y7"/>
    <mergeCell ref="AE10:AE12"/>
    <mergeCell ref="AF10:AF12"/>
    <mergeCell ref="B20:P20"/>
    <mergeCell ref="R20:AF20"/>
    <mergeCell ref="C12:D12"/>
    <mergeCell ref="E12:F12"/>
    <mergeCell ref="G12:H12"/>
    <mergeCell ref="I12:J12"/>
    <mergeCell ref="O10:O12"/>
    <mergeCell ref="P10:P12"/>
    <mergeCell ref="R10:R12"/>
    <mergeCell ref="S10:V10"/>
    <mergeCell ref="B10:B12"/>
    <mergeCell ref="C10:F10"/>
    <mergeCell ref="W13:X13"/>
    <mergeCell ref="Y13:Z13"/>
    <mergeCell ref="AC13:AD13"/>
    <mergeCell ref="S14:T14"/>
    <mergeCell ref="U14:V14"/>
    <mergeCell ref="W14:X14"/>
    <mergeCell ref="C17:D17"/>
    <mergeCell ref="E13:F13"/>
    <mergeCell ref="E14:F14"/>
    <mergeCell ref="E16:F16"/>
    <mergeCell ref="E17:F17"/>
    <mergeCell ref="K19:N19"/>
    <mergeCell ref="I13:J13"/>
    <mergeCell ref="I14:J14"/>
    <mergeCell ref="I16:J16"/>
    <mergeCell ref="I17:J17"/>
    <mergeCell ref="M13:N13"/>
    <mergeCell ref="M14:N14"/>
    <mergeCell ref="W24:X24"/>
    <mergeCell ref="Y24:Z24"/>
    <mergeCell ref="AB24:AC24"/>
    <mergeCell ref="AD24:AE24"/>
    <mergeCell ref="B24:C24"/>
    <mergeCell ref="D24:E24"/>
    <mergeCell ref="G24:H24"/>
    <mergeCell ref="I24:J24"/>
    <mergeCell ref="L24:M24"/>
    <mergeCell ref="N24:O24"/>
    <mergeCell ref="Y26:AB26"/>
    <mergeCell ref="AC26:AF26"/>
    <mergeCell ref="B27:D27"/>
    <mergeCell ref="E27:H27"/>
    <mergeCell ref="I27:L27"/>
    <mergeCell ref="M27:P27"/>
    <mergeCell ref="R27:T27"/>
    <mergeCell ref="U27:X27"/>
    <mergeCell ref="Y27:AB27"/>
    <mergeCell ref="AC27:AF27"/>
    <mergeCell ref="B26:D26"/>
    <mergeCell ref="E26:H26"/>
    <mergeCell ref="I26:L26"/>
    <mergeCell ref="M26:P26"/>
    <mergeCell ref="R26:T26"/>
    <mergeCell ref="U26:X26"/>
    <mergeCell ref="U37:W37"/>
    <mergeCell ref="Y28:AB28"/>
    <mergeCell ref="AC28:AF28"/>
    <mergeCell ref="B29:D29"/>
    <mergeCell ref="E29:G29"/>
    <mergeCell ref="R29:T29"/>
    <mergeCell ref="U29:W29"/>
    <mergeCell ref="B28:D28"/>
    <mergeCell ref="G28:H28"/>
    <mergeCell ref="I28:L28"/>
    <mergeCell ref="M28:P28"/>
    <mergeCell ref="R28:T28"/>
    <mergeCell ref="W28:X28"/>
    <mergeCell ref="B31:E31"/>
    <mergeCell ref="F31:J31"/>
    <mergeCell ref="K31:P31"/>
    <mergeCell ref="R31:U31"/>
    <mergeCell ref="V31:Z31"/>
    <mergeCell ref="AA31:AF31"/>
    <mergeCell ref="B30:E30"/>
    <mergeCell ref="F30:J30"/>
    <mergeCell ref="K30:P30"/>
    <mergeCell ref="R30:U30"/>
    <mergeCell ref="V30:Z30"/>
    <mergeCell ref="AA30:AF30"/>
    <mergeCell ref="U39:Y39"/>
    <mergeCell ref="B33:P33"/>
    <mergeCell ref="Q33:Q63"/>
    <mergeCell ref="R33:AF33"/>
    <mergeCell ref="B34:P34"/>
    <mergeCell ref="R34:AF34"/>
    <mergeCell ref="B35:D35"/>
    <mergeCell ref="E35:P35"/>
    <mergeCell ref="R35:T35"/>
    <mergeCell ref="U35:AF35"/>
    <mergeCell ref="E36:P36"/>
    <mergeCell ref="C44:D44"/>
    <mergeCell ref="E44:F44"/>
    <mergeCell ref="G44:H44"/>
    <mergeCell ref="I44:J44"/>
    <mergeCell ref="M44:N44"/>
    <mergeCell ref="C45:D45"/>
    <mergeCell ref="E45:F45"/>
    <mergeCell ref="G45:H45"/>
    <mergeCell ref="I45:J45"/>
    <mergeCell ref="M45:N45"/>
    <mergeCell ref="C46:D46"/>
    <mergeCell ref="E46:F46"/>
    <mergeCell ref="G46:H46"/>
    <mergeCell ref="I46:J46"/>
    <mergeCell ref="U36:AF36"/>
    <mergeCell ref="C37:D37"/>
    <mergeCell ref="E37:G37"/>
    <mergeCell ref="H37:I37"/>
    <mergeCell ref="J37:M37"/>
    <mergeCell ref="N37:P37"/>
    <mergeCell ref="S37:T37"/>
    <mergeCell ref="AB56:AC56"/>
    <mergeCell ref="AD56:AE56"/>
    <mergeCell ref="B56:C56"/>
    <mergeCell ref="D56:E56"/>
    <mergeCell ref="G56:H56"/>
    <mergeCell ref="I56:J56"/>
    <mergeCell ref="X37:Y37"/>
    <mergeCell ref="Z37:AC37"/>
    <mergeCell ref="AD37:AF37"/>
    <mergeCell ref="B38:D38"/>
    <mergeCell ref="E38:I38"/>
    <mergeCell ref="J38:M38"/>
    <mergeCell ref="N38:P38"/>
    <mergeCell ref="R38:T38"/>
    <mergeCell ref="U38:Y38"/>
    <mergeCell ref="Z38:AC38"/>
    <mergeCell ref="AD38:AF38"/>
    <mergeCell ref="Z39:AC39"/>
    <mergeCell ref="AD39:AF39"/>
    <mergeCell ref="B40:D40"/>
    <mergeCell ref="E40:I40"/>
    <mergeCell ref="J40:M40"/>
    <mergeCell ref="N40:P40"/>
    <mergeCell ref="R40:T40"/>
    <mergeCell ref="U40:Y40"/>
    <mergeCell ref="Z40:AC40"/>
    <mergeCell ref="AD40:AF40"/>
    <mergeCell ref="B39:D39"/>
    <mergeCell ref="E39:I39"/>
    <mergeCell ref="J39:M39"/>
    <mergeCell ref="N39:P39"/>
    <mergeCell ref="R39:T39"/>
    <mergeCell ref="E61:G61"/>
    <mergeCell ref="R61:T61"/>
    <mergeCell ref="U61:W61"/>
    <mergeCell ref="B60:D60"/>
    <mergeCell ref="G60:H60"/>
    <mergeCell ref="I60:L60"/>
    <mergeCell ref="M60:P60"/>
    <mergeCell ref="R60:T60"/>
    <mergeCell ref="W60:X60"/>
    <mergeCell ref="AE42:AE44"/>
    <mergeCell ref="AF42:AF44"/>
    <mergeCell ref="B52:P52"/>
    <mergeCell ref="R52:AF52"/>
    <mergeCell ref="O42:O44"/>
    <mergeCell ref="P42:P44"/>
    <mergeCell ref="R42:R44"/>
    <mergeCell ref="S42:V42"/>
    <mergeCell ref="B42:B44"/>
    <mergeCell ref="C42:F42"/>
    <mergeCell ref="M46:N46"/>
    <mergeCell ref="C48:D48"/>
    <mergeCell ref="E48:F48"/>
    <mergeCell ref="G48:H48"/>
    <mergeCell ref="I48:J48"/>
    <mergeCell ref="M48:N48"/>
    <mergeCell ref="B57:D57"/>
    <mergeCell ref="G57:I57"/>
    <mergeCell ref="L57:N57"/>
    <mergeCell ref="R57:T57"/>
    <mergeCell ref="W57:Y57"/>
    <mergeCell ref="AB57:AD57"/>
    <mergeCell ref="R56:S56"/>
    <mergeCell ref="Y22:Z22"/>
    <mergeCell ref="AA22:AB22"/>
    <mergeCell ref="AC22:AD22"/>
    <mergeCell ref="AE22:AF22"/>
    <mergeCell ref="B21:P21"/>
    <mergeCell ref="R21:AF21"/>
    <mergeCell ref="C22:D22"/>
    <mergeCell ref="E22:F22"/>
    <mergeCell ref="G22:H22"/>
    <mergeCell ref="I22:J22"/>
    <mergeCell ref="K22:L22"/>
    <mergeCell ref="M22:N22"/>
    <mergeCell ref="O22:P22"/>
    <mergeCell ref="S22:T22"/>
    <mergeCell ref="AC23:AD23"/>
    <mergeCell ref="AE23:AF23"/>
    <mergeCell ref="E59:H59"/>
    <mergeCell ref="I59:L59"/>
    <mergeCell ref="M59:P59"/>
    <mergeCell ref="R59:T59"/>
    <mergeCell ref="U59:X59"/>
    <mergeCell ref="Y59:AB59"/>
    <mergeCell ref="AC59:AF59"/>
    <mergeCell ref="B58:D58"/>
    <mergeCell ref="E58:H58"/>
    <mergeCell ref="I58:L58"/>
    <mergeCell ref="M58:P58"/>
    <mergeCell ref="R58:T58"/>
    <mergeCell ref="U58:X58"/>
    <mergeCell ref="T56:U56"/>
    <mergeCell ref="W56:X56"/>
    <mergeCell ref="Y56:Z56"/>
    <mergeCell ref="AJ13:AM21"/>
    <mergeCell ref="C11:D11"/>
    <mergeCell ref="E11:F11"/>
    <mergeCell ref="G10:J10"/>
    <mergeCell ref="G11:H11"/>
    <mergeCell ref="I11:J11"/>
    <mergeCell ref="K10:N10"/>
    <mergeCell ref="M11:N11"/>
    <mergeCell ref="O23:P23"/>
    <mergeCell ref="S23:T23"/>
    <mergeCell ref="U23:V23"/>
    <mergeCell ref="W23:X23"/>
    <mergeCell ref="Y23:Z23"/>
    <mergeCell ref="AA23:AB23"/>
    <mergeCell ref="C23:D23"/>
    <mergeCell ref="E23:F23"/>
    <mergeCell ref="G23:H23"/>
    <mergeCell ref="I23:J23"/>
    <mergeCell ref="K23:L23"/>
    <mergeCell ref="M23:N23"/>
    <mergeCell ref="U22:V22"/>
    <mergeCell ref="W22:X22"/>
    <mergeCell ref="G13:H13"/>
    <mergeCell ref="G14:H14"/>
    <mergeCell ref="G16:H16"/>
    <mergeCell ref="G17:H17"/>
    <mergeCell ref="C19:F19"/>
    <mergeCell ref="G19:J19"/>
    <mergeCell ref="M12:N12"/>
    <mergeCell ref="C13:D13"/>
    <mergeCell ref="C14:D14"/>
    <mergeCell ref="C16:D16"/>
    <mergeCell ref="C15:D15"/>
    <mergeCell ref="E15:F15"/>
    <mergeCell ref="G15:H15"/>
    <mergeCell ref="I15:J15"/>
    <mergeCell ref="M15:N15"/>
    <mergeCell ref="O15:P15"/>
    <mergeCell ref="C18:F18"/>
    <mergeCell ref="G18:J18"/>
    <mergeCell ref="K18:N18"/>
    <mergeCell ref="O18:P18"/>
    <mergeCell ref="S15:T15"/>
    <mergeCell ref="U15:V15"/>
    <mergeCell ref="W15:X15"/>
    <mergeCell ref="Y15:Z15"/>
    <mergeCell ref="AC15:AD15"/>
    <mergeCell ref="AE15:AF15"/>
    <mergeCell ref="S18:V18"/>
    <mergeCell ref="W18:Z18"/>
    <mergeCell ref="AA18:AD18"/>
    <mergeCell ref="AE18:AF18"/>
    <mergeCell ref="M16:N16"/>
    <mergeCell ref="M17:N17"/>
    <mergeCell ref="AE47:AF47"/>
    <mergeCell ref="S50:V50"/>
    <mergeCell ref="W50:Z50"/>
    <mergeCell ref="AA50:AD50"/>
    <mergeCell ref="AE50:AF50"/>
    <mergeCell ref="C79:D79"/>
    <mergeCell ref="E79:F79"/>
    <mergeCell ref="G79:H79"/>
    <mergeCell ref="I79:J79"/>
    <mergeCell ref="M79:N79"/>
    <mergeCell ref="O79:P79"/>
    <mergeCell ref="S79:T79"/>
    <mergeCell ref="U79:V79"/>
    <mergeCell ref="W79:X79"/>
    <mergeCell ref="Y79:Z79"/>
    <mergeCell ref="AC79:AD79"/>
    <mergeCell ref="AE79:AF79"/>
    <mergeCell ref="B63:E63"/>
    <mergeCell ref="F63:J63"/>
    <mergeCell ref="K63:P63"/>
    <mergeCell ref="R63:U63"/>
    <mergeCell ref="V63:Z63"/>
    <mergeCell ref="AA63:AF63"/>
    <mergeCell ref="B62:E62"/>
    <mergeCell ref="F62:J62"/>
    <mergeCell ref="K62:P62"/>
    <mergeCell ref="R62:U62"/>
    <mergeCell ref="V62:Z62"/>
    <mergeCell ref="AA62:AF62"/>
    <mergeCell ref="Y60:AB60"/>
    <mergeCell ref="AC60:AF60"/>
    <mergeCell ref="B61:D61"/>
    <mergeCell ref="K82:N82"/>
    <mergeCell ref="O82:P82"/>
    <mergeCell ref="S82:V82"/>
    <mergeCell ref="W82:Z82"/>
    <mergeCell ref="AA82:AD82"/>
    <mergeCell ref="AE82:AF82"/>
    <mergeCell ref="C111:D111"/>
    <mergeCell ref="E111:F111"/>
    <mergeCell ref="G111:H111"/>
    <mergeCell ref="I111:J111"/>
    <mergeCell ref="M111:N111"/>
    <mergeCell ref="O111:P111"/>
    <mergeCell ref="S111:T111"/>
    <mergeCell ref="U111:V111"/>
    <mergeCell ref="W111:X111"/>
    <mergeCell ref="Y111:Z111"/>
    <mergeCell ref="AC111:AD111"/>
    <mergeCell ref="AE111:AF111"/>
    <mergeCell ref="C83:F83"/>
    <mergeCell ref="G83:J83"/>
    <mergeCell ref="K83:N83"/>
    <mergeCell ref="S83:V83"/>
    <mergeCell ref="W83:Z83"/>
    <mergeCell ref="AA83:AD83"/>
    <mergeCell ref="B84:P84"/>
    <mergeCell ref="R84:AF84"/>
    <mergeCell ref="B85:P85"/>
    <mergeCell ref="R85:AF85"/>
    <mergeCell ref="C82:F82"/>
    <mergeCell ref="G82:J82"/>
    <mergeCell ref="T88:U88"/>
    <mergeCell ref="W88:X88"/>
    <mergeCell ref="K114:N114"/>
    <mergeCell ref="O114:P114"/>
    <mergeCell ref="S114:V114"/>
    <mergeCell ref="W114:Z114"/>
    <mergeCell ref="AA114:AD114"/>
    <mergeCell ref="AE114:AF114"/>
    <mergeCell ref="C143:D143"/>
    <mergeCell ref="E143:F143"/>
    <mergeCell ref="G143:H143"/>
    <mergeCell ref="I143:J143"/>
    <mergeCell ref="M143:N143"/>
    <mergeCell ref="O143:P143"/>
    <mergeCell ref="S143:T143"/>
    <mergeCell ref="U143:V143"/>
    <mergeCell ref="W143:X143"/>
    <mergeCell ref="Y143:Z143"/>
    <mergeCell ref="AC143:AD143"/>
    <mergeCell ref="AE143:AF143"/>
    <mergeCell ref="C115:F115"/>
    <mergeCell ref="G115:J115"/>
    <mergeCell ref="K115:N115"/>
    <mergeCell ref="S115:V115"/>
    <mergeCell ref="W115:Z115"/>
    <mergeCell ref="AA115:AD115"/>
    <mergeCell ref="B116:P116"/>
    <mergeCell ref="R116:AF116"/>
    <mergeCell ref="B117:P117"/>
    <mergeCell ref="R117:AF117"/>
    <mergeCell ref="C114:F114"/>
    <mergeCell ref="G114:J114"/>
    <mergeCell ref="T120:U120"/>
    <mergeCell ref="W120:X120"/>
    <mergeCell ref="K146:N146"/>
    <mergeCell ref="O146:P146"/>
    <mergeCell ref="S146:V146"/>
    <mergeCell ref="W146:Z146"/>
    <mergeCell ref="AA146:AD146"/>
    <mergeCell ref="AE146:AF146"/>
    <mergeCell ref="C175:D175"/>
    <mergeCell ref="E175:F175"/>
    <mergeCell ref="G175:H175"/>
    <mergeCell ref="I175:J175"/>
    <mergeCell ref="M175:N175"/>
    <mergeCell ref="O175:P175"/>
    <mergeCell ref="S175:T175"/>
    <mergeCell ref="U175:V175"/>
    <mergeCell ref="W175:X175"/>
    <mergeCell ref="Y175:Z175"/>
    <mergeCell ref="AC175:AD175"/>
    <mergeCell ref="AE175:AF175"/>
    <mergeCell ref="C147:F147"/>
    <mergeCell ref="G147:J147"/>
    <mergeCell ref="K147:N147"/>
    <mergeCell ref="S147:V147"/>
    <mergeCell ref="W147:Z147"/>
    <mergeCell ref="AA147:AD147"/>
    <mergeCell ref="B148:P148"/>
    <mergeCell ref="R148:AF148"/>
    <mergeCell ref="B149:P149"/>
    <mergeCell ref="R149:AF149"/>
    <mergeCell ref="C146:F146"/>
    <mergeCell ref="G146:J146"/>
    <mergeCell ref="T152:U152"/>
    <mergeCell ref="W152:X152"/>
    <mergeCell ref="K178:N178"/>
    <mergeCell ref="O178:P178"/>
    <mergeCell ref="S178:V178"/>
    <mergeCell ref="W178:Z178"/>
    <mergeCell ref="AA178:AD178"/>
    <mergeCell ref="AE178:AF178"/>
    <mergeCell ref="C207:D207"/>
    <mergeCell ref="E207:F207"/>
    <mergeCell ref="G207:H207"/>
    <mergeCell ref="I207:J207"/>
    <mergeCell ref="M207:N207"/>
    <mergeCell ref="O207:P207"/>
    <mergeCell ref="S207:T207"/>
    <mergeCell ref="U207:V207"/>
    <mergeCell ref="W207:X207"/>
    <mergeCell ref="Y207:Z207"/>
    <mergeCell ref="AC207:AD207"/>
    <mergeCell ref="AE207:AF207"/>
    <mergeCell ref="C179:F179"/>
    <mergeCell ref="G179:J179"/>
    <mergeCell ref="K179:N179"/>
    <mergeCell ref="S179:V179"/>
    <mergeCell ref="W179:Z179"/>
    <mergeCell ref="AA179:AD179"/>
    <mergeCell ref="B180:P180"/>
    <mergeCell ref="R180:AF180"/>
    <mergeCell ref="B181:P181"/>
    <mergeCell ref="R181:AF181"/>
    <mergeCell ref="C178:F178"/>
    <mergeCell ref="G178:J178"/>
    <mergeCell ref="T184:U184"/>
    <mergeCell ref="W184:X184"/>
    <mergeCell ref="K210:N210"/>
    <mergeCell ref="O210:P210"/>
    <mergeCell ref="S210:V210"/>
    <mergeCell ref="W210:Z210"/>
    <mergeCell ref="AA210:AD210"/>
    <mergeCell ref="AE210:AF210"/>
    <mergeCell ref="C239:D239"/>
    <mergeCell ref="E239:F239"/>
    <mergeCell ref="G239:H239"/>
    <mergeCell ref="I239:J239"/>
    <mergeCell ref="M239:N239"/>
    <mergeCell ref="O239:P239"/>
    <mergeCell ref="S239:T239"/>
    <mergeCell ref="U239:V239"/>
    <mergeCell ref="W239:X239"/>
    <mergeCell ref="Y239:Z239"/>
    <mergeCell ref="AC239:AD239"/>
    <mergeCell ref="AE239:AF239"/>
    <mergeCell ref="C211:F211"/>
    <mergeCell ref="G211:J211"/>
    <mergeCell ref="K211:N211"/>
    <mergeCell ref="S211:V211"/>
    <mergeCell ref="W211:Z211"/>
    <mergeCell ref="AA211:AD211"/>
    <mergeCell ref="B212:P212"/>
    <mergeCell ref="R212:AF212"/>
    <mergeCell ref="B213:P213"/>
    <mergeCell ref="R213:AF213"/>
    <mergeCell ref="C210:F210"/>
    <mergeCell ref="G210:J210"/>
    <mergeCell ref="T216:U216"/>
    <mergeCell ref="W216:X216"/>
    <mergeCell ref="K242:N242"/>
    <mergeCell ref="O242:P242"/>
    <mergeCell ref="S242:V242"/>
    <mergeCell ref="W242:Z242"/>
    <mergeCell ref="AA242:AD242"/>
    <mergeCell ref="AE242:AF242"/>
    <mergeCell ref="C271:D271"/>
    <mergeCell ref="E271:F271"/>
    <mergeCell ref="G271:H271"/>
    <mergeCell ref="I271:J271"/>
    <mergeCell ref="M271:N271"/>
    <mergeCell ref="O271:P271"/>
    <mergeCell ref="S271:T271"/>
    <mergeCell ref="U271:V271"/>
    <mergeCell ref="W271:X271"/>
    <mergeCell ref="Y271:Z271"/>
    <mergeCell ref="AC271:AD271"/>
    <mergeCell ref="AE271:AF271"/>
    <mergeCell ref="C243:F243"/>
    <mergeCell ref="G243:J243"/>
    <mergeCell ref="K243:N243"/>
    <mergeCell ref="S243:V243"/>
    <mergeCell ref="W243:Z243"/>
    <mergeCell ref="AA243:AD243"/>
    <mergeCell ref="B244:P244"/>
    <mergeCell ref="R244:AF244"/>
    <mergeCell ref="B245:P245"/>
    <mergeCell ref="R245:AF245"/>
    <mergeCell ref="C242:F242"/>
    <mergeCell ref="G242:J242"/>
    <mergeCell ref="T248:U248"/>
    <mergeCell ref="W248:X248"/>
    <mergeCell ref="K306:N306"/>
    <mergeCell ref="O306:P306"/>
    <mergeCell ref="S306:V306"/>
    <mergeCell ref="W306:Z306"/>
    <mergeCell ref="AA306:AD306"/>
    <mergeCell ref="AE306:AF306"/>
    <mergeCell ref="K274:N274"/>
    <mergeCell ref="O274:P274"/>
    <mergeCell ref="S274:V274"/>
    <mergeCell ref="W274:Z274"/>
    <mergeCell ref="AA274:AD274"/>
    <mergeCell ref="AE274:AF274"/>
    <mergeCell ref="C303:D303"/>
    <mergeCell ref="E303:F303"/>
    <mergeCell ref="G303:H303"/>
    <mergeCell ref="I303:J303"/>
    <mergeCell ref="M303:N303"/>
    <mergeCell ref="O303:P303"/>
    <mergeCell ref="S303:T303"/>
    <mergeCell ref="U303:V303"/>
    <mergeCell ref="W303:X303"/>
    <mergeCell ref="Y303:Z303"/>
    <mergeCell ref="AC303:AD303"/>
    <mergeCell ref="AE303:AF303"/>
    <mergeCell ref="C275:F275"/>
    <mergeCell ref="G275:J275"/>
    <mergeCell ref="K275:N275"/>
    <mergeCell ref="S275:V275"/>
    <mergeCell ref="W275:Z275"/>
    <mergeCell ref="AA275:AD275"/>
    <mergeCell ref="B276:P276"/>
    <mergeCell ref="R276:AF276"/>
  </mergeCells>
  <conditionalFormatting sqref="K33:N320 AA33:AC320">
    <cfRule type="cellIs" dxfId="1" priority="57" stopIfTrue="1" operator="equal">
      <formula>0</formula>
    </cfRule>
  </conditionalFormatting>
  <conditionalFormatting sqref="B319:E320 R33:U61 B33:E61 F33:Q320 V33:AF320 B63:E93 R63:U93 B95:E125 R95:U125 B127:E157 R127:U157 B159:E189 R159:U189 B191:E221 R191:U221 B223:E253 R223:U253 B255:E285 R255:U285 B287:E317 R287:U317 R319:U320">
    <cfRule type="expression" dxfId="0" priority="53" stopIfTrue="1">
      <formula>$A33=""</formula>
    </cfRule>
  </conditionalFormatting>
  <pageMargins left="0.4" right="0.2" top="0.25" bottom="0.25" header="0.3" footer="0.3"/>
  <pageSetup paperSize="9" scale="8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सामान्य जानकारी</vt:lpstr>
      <vt:lpstr>Master sheet</vt:lpstr>
      <vt:lpstr>Marks Entry class 1st</vt:lpstr>
      <vt:lpstr>Marks Entry class 2nd</vt:lpstr>
      <vt:lpstr>Result Sheet</vt:lpstr>
      <vt:lpstr>Green Sheet</vt:lpstr>
      <vt:lpstr>Teacher &amp; Cat. Wise Result</vt:lpstr>
      <vt:lpstr>Result Aggregate</vt:lpstr>
      <vt:lpstr>Full Marksheet</vt:lpstr>
      <vt:lpstr>All student Report Card</vt:lpstr>
      <vt:lpstr>Mark</vt:lpstr>
      <vt:lpstr>Marks</vt:lpstr>
      <vt:lpstr>'All student Report Card'!Print_Area</vt:lpstr>
      <vt:lpstr>'Full Marksheet'!Print_Area</vt:lpstr>
      <vt:lpstr>'Green Sheet'!Print_Area</vt:lpstr>
      <vt:lpstr>'Result Aggregate'!Print_Area</vt:lpstr>
      <vt:lpstr>'Result Sheet'!Print_Area</vt:lpstr>
      <vt:lpstr>'Teacher &amp; Cat. Wise Result'!Print_Area</vt:lpstr>
      <vt:lpstr>sessional</vt:lpstr>
      <vt:lpstr>Sub</vt:lpstr>
      <vt:lpstr>Subject</vt:lpstr>
      <vt:lpstr>subject1</vt:lpstr>
      <vt:lpstr>subject2</vt:lpstr>
      <vt:lpstr>subject5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mcp</dc:creator>
  <cp:lastModifiedBy>Windows User</cp:lastModifiedBy>
  <cp:lastPrinted>2024-03-26T06:27:14Z</cp:lastPrinted>
  <dcterms:created xsi:type="dcterms:W3CDTF">2019-03-06T09:30:06Z</dcterms:created>
  <dcterms:modified xsi:type="dcterms:W3CDTF">2025-04-02T18:44:23Z</dcterms:modified>
</cp:coreProperties>
</file>